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3d303a1de42ebd/Documentos/00. TRABAJO/00. SABANALARGA/01. CONTRATACIÓN 2026/03. LICITACIÓN/02. SC-SG-LP-002 DE 2026/"/>
    </mc:Choice>
  </mc:AlternateContent>
  <xr:revisionPtr revIDLastSave="1" documentId="13_ncr:1_{47A363C3-E49C-40FF-8560-13D78CD7980B}" xr6:coauthVersionLast="47" xr6:coauthVersionMax="47" xr10:uidLastSave="{7A3548C8-30CA-4F05-9BFA-95B229F69366}"/>
  <bookViews>
    <workbookView minimized="1" xWindow="15540" yWindow="5688" windowWidth="7500" windowHeight="6552" tabRatio="862" firstSheet="1" activeTab="22" xr2:uid="{00000000-000D-0000-FFFF-FFFF00000000}"/>
  </bookViews>
  <sheets>
    <sheet name="Supervision" sheetId="367" state="hidden" r:id="rId1"/>
    <sheet name="MEMO-huellas-100" sheetId="42" r:id="rId2"/>
    <sheet name="MEMO-alcantarilla-200" sheetId="380" r:id="rId3"/>
    <sheet name="MEMO-gaviones-300" sheetId="381" r:id="rId4"/>
    <sheet name="AIU (2)" sheetId="356" state="hidden" r:id="rId5"/>
    <sheet name="PMT" sheetId="144" state="hidden" r:id="rId6"/>
    <sheet name="PAGA" sheetId="340" state="hidden" r:id="rId7"/>
    <sheet name="1.1 APU PAGA" sheetId="341" state="hidden" r:id="rId8"/>
    <sheet name="1.2 ANA TRANS PAGA" sheetId="342" state="hidden" r:id="rId9"/>
    <sheet name="1.2 APU PAGA," sheetId="343" state="hidden" r:id="rId10"/>
    <sheet name="2.1 APU PAGA" sheetId="344" state="hidden" r:id="rId11"/>
    <sheet name="2.2 APU PAGA " sheetId="345" state="hidden" r:id="rId12"/>
    <sheet name="2.1 ANA TRANS PAGA " sheetId="346" state="hidden" r:id="rId13"/>
    <sheet name="2.3 APU PAGA " sheetId="347" state="hidden" r:id="rId14"/>
    <sheet name="2.3 ANA TRANS PAGA " sheetId="348" state="hidden" r:id="rId15"/>
    <sheet name="2.4 APU PAGA " sheetId="349" state="hidden" r:id="rId16"/>
    <sheet name="2.5 APU PAGA" sheetId="350" state="hidden" r:id="rId17"/>
    <sheet name="2.6 APU PAGA" sheetId="351" state="hidden" r:id="rId18"/>
    <sheet name="2.7 APU PAGA" sheetId="353" state="hidden" r:id="rId19"/>
    <sheet name="2.8 APU PAGA" sheetId="354" state="hidden" r:id="rId20"/>
    <sheet name="HOMECENTER" sheetId="355" state="hidden" r:id="rId21"/>
    <sheet name="AIU" sheetId="387" r:id="rId22"/>
    <sheet name="PRESUPUESTO OFICIAL PLIEGO TIPO" sheetId="283" r:id="rId23"/>
    <sheet name="101-ITEM" sheetId="154" r:id="rId24"/>
    <sheet name="102-ITEM" sheetId="26" r:id="rId25"/>
    <sheet name="103-ITEM" sheetId="368" r:id="rId26"/>
    <sheet name="104-ITEM" sheetId="28" r:id="rId27"/>
    <sheet name="105-ITEM" sheetId="27" r:id="rId28"/>
    <sheet name="106-ITEM" sheetId="30" r:id="rId29"/>
    <sheet name="ITEM 107" sheetId="37" r:id="rId30"/>
    <sheet name="108-ITEM" sheetId="31" r:id="rId31"/>
    <sheet name="109-ITEM" sheetId="35" r:id="rId32"/>
    <sheet name="ITEM 110" sheetId="41" r:id="rId33"/>
    <sheet name="ITEM 111" sheetId="39" r:id="rId34"/>
    <sheet name="ITEM 112" sheetId="40" r:id="rId35"/>
    <sheet name="ITEM 113" sheetId="245" r:id="rId36"/>
    <sheet name="ITEM 201" sheetId="370" r:id="rId37"/>
    <sheet name="ITEM 202" sheetId="371" r:id="rId38"/>
    <sheet name="ITEM 203" sheetId="372" r:id="rId39"/>
    <sheet name="ITEM 204" sheetId="373" r:id="rId40"/>
    <sheet name="ITEM 205" sheetId="374" r:id="rId41"/>
    <sheet name="ITEM 206" sheetId="375" r:id="rId42"/>
    <sheet name="ITEM 207" sheetId="376" r:id="rId43"/>
    <sheet name="ITEM 208" sheetId="377" r:id="rId44"/>
    <sheet name="ITEM 209" sheetId="379" r:id="rId45"/>
    <sheet name="ITEM 301" sheetId="382" r:id="rId46"/>
    <sheet name="ITEM 302" sheetId="383" r:id="rId47"/>
    <sheet name="ITEM 303" sheetId="384" r:id="rId48"/>
    <sheet name="ITEM 304" sheetId="385" r:id="rId49"/>
    <sheet name="ITEM 305" sheetId="386" r:id="rId50"/>
    <sheet name="ITEM 306" sheetId="388" r:id="rId51"/>
    <sheet name="CAÑORICO-ANACONCRETO 3000 psi " sheetId="32" r:id="rId52"/>
    <sheet name="CAÑORICO-ANACONCRETO 1500 psi" sheetId="369" r:id="rId53"/>
    <sheet name="CAÑORICO-ANACONCRETO 2500 psi" sheetId="378" r:id="rId54"/>
    <sheet name="TRANSPORTE MATERIALES tritu-m3" sheetId="33" r:id="rId55"/>
    <sheet name="CAÑOrico-TRANSPORTE Tn" sheetId="34" r:id="rId56"/>
    <sheet name="CAÑOricoTRANSPORTE m3" sheetId="29" r:id="rId57"/>
    <sheet name="ANIDADO FORMALETA " sheetId="362" r:id="rId58"/>
  </sheets>
  <externalReferences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</externalReferences>
  <definedNames>
    <definedName name="\0" localSheetId="57">#REF!</definedName>
    <definedName name="\0">#REF!</definedName>
    <definedName name="\00" localSheetId="57">#REF!</definedName>
    <definedName name="\00">#REF!</definedName>
    <definedName name="\a" localSheetId="57">#REF!</definedName>
    <definedName name="\a">#REF!</definedName>
    <definedName name="\AA" localSheetId="57">[1]LIQUIDACION!#REF!</definedName>
    <definedName name="\AA">[1]LIQUIDACION!#REF!</definedName>
    <definedName name="\b" localSheetId="57">'[2]CUAD-DIURNA'!#REF!</definedName>
    <definedName name="\b">'[2]CUAD-DIURNA'!#REF!</definedName>
    <definedName name="\bb" localSheetId="57">[3]STRSUMM0!#REF!</definedName>
    <definedName name="\bb">[3]STRSUMM0!#REF!</definedName>
    <definedName name="\c" localSheetId="57">#REF!</definedName>
    <definedName name="\c">#REF!</definedName>
    <definedName name="\E" localSheetId="57">#REF!</definedName>
    <definedName name="\E">#REF!</definedName>
    <definedName name="\EE" localSheetId="57">#REF!</definedName>
    <definedName name="\EE">#REF!</definedName>
    <definedName name="\G" localSheetId="57">#REF!</definedName>
    <definedName name="\G">#REF!</definedName>
    <definedName name="\k" localSheetId="57">'[4]7422CW00'!#REF!</definedName>
    <definedName name="\k">'[4]7422CW00'!#REF!</definedName>
    <definedName name="\L" localSheetId="57">#REF!</definedName>
    <definedName name="\L">#REF!</definedName>
    <definedName name="\m" localSheetId="57">#REF!</definedName>
    <definedName name="\m">#REF!</definedName>
    <definedName name="\ñ" localSheetId="57">'[5]7422CW00'!#REF!</definedName>
    <definedName name="\ñ">'[5]7422CW00'!#REF!</definedName>
    <definedName name="\P" localSheetId="57">#REF!</definedName>
    <definedName name="\P">#REF!</definedName>
    <definedName name="\q" localSheetId="57">#REF!</definedName>
    <definedName name="\q">#REF!</definedName>
    <definedName name="\R" localSheetId="57">#REF!</definedName>
    <definedName name="\R">#REF!</definedName>
    <definedName name="\s" localSheetId="57">#REF!</definedName>
    <definedName name="\s">#REF!</definedName>
    <definedName name="\V" localSheetId="57">#REF!</definedName>
    <definedName name="\V">#REF!</definedName>
    <definedName name="\w">#N/A</definedName>
    <definedName name="\X">[0]!err</definedName>
    <definedName name="\Z">[0]!err</definedName>
    <definedName name="_________________________________________________AFC1">[6]INV!$A$25:$D$28</definedName>
    <definedName name="_________________________________________________AFC3">[6]INV!$F$25:$I$28</definedName>
    <definedName name="_________________________________________________AFC5">[6]INV!$K$25:$N$28</definedName>
    <definedName name="_________________________________________________BGC1">[6]INV!$A$5:$D$8</definedName>
    <definedName name="_________________________________________________BGC3">[6]INV!$F$5:$I$8</definedName>
    <definedName name="_________________________________________________BGC5">[6]INV!$K$5:$N$8</definedName>
    <definedName name="_________________________________________________CAC1">[6]INV!$A$19:$D$22</definedName>
    <definedName name="_________________________________________________CAC3">[6]INV!$F$19:$I$22</definedName>
    <definedName name="_________________________________________________CAC5">[6]INV!$K$19:$N$22</definedName>
    <definedName name="_________________________________________________SBC1">[6]INV!$A$12:$D$15</definedName>
    <definedName name="_________________________________________________SBC3">[6]INV!$F$12:$I$15</definedName>
    <definedName name="_________________________________________________SBC5">[6]INV!$K$12:$N$15</definedName>
    <definedName name="________________________________________________AFC1">[6]INV!$A$25:$D$28</definedName>
    <definedName name="________________________________________________AFC3">[6]INV!$F$25:$I$28</definedName>
    <definedName name="________________________________________________AFC5">[6]INV!$K$25:$N$28</definedName>
    <definedName name="________________________________________________BGC1">[6]INV!$A$5:$D$8</definedName>
    <definedName name="________________________________________________BGC3">[6]INV!$F$5:$I$8</definedName>
    <definedName name="________________________________________________BGC5">[6]INV!$K$5:$N$8</definedName>
    <definedName name="________________________________________________CAC1">[6]INV!$A$19:$D$22</definedName>
    <definedName name="________________________________________________CAC3">[6]INV!$F$19:$I$22</definedName>
    <definedName name="________________________________________________CAC5">[6]INV!$K$19:$N$22</definedName>
    <definedName name="________________________________________________SBC1">[6]INV!$A$12:$D$15</definedName>
    <definedName name="________________________________________________SBC3">[6]INV!$F$12:$I$15</definedName>
    <definedName name="________________________________________________SBC5">[6]INV!$K$12:$N$15</definedName>
    <definedName name="_______________________________________________AFC1">[6]INV!$A$25:$D$28</definedName>
    <definedName name="_______________________________________________AFC3">[6]INV!$F$25:$I$28</definedName>
    <definedName name="_______________________________________________AFC5">[6]INV!$K$25:$N$28</definedName>
    <definedName name="_______________________________________________BGC1">[6]INV!$A$5:$D$8</definedName>
    <definedName name="_______________________________________________BGC3">[6]INV!$F$5:$I$8</definedName>
    <definedName name="_______________________________________________BGC5">[6]INV!$K$5:$N$8</definedName>
    <definedName name="_______________________________________________CAC1">[6]INV!$A$19:$D$22</definedName>
    <definedName name="_______________________________________________CAC3">[6]INV!$F$19:$I$22</definedName>
    <definedName name="_______________________________________________CAC5">[6]INV!$K$19:$N$22</definedName>
    <definedName name="_______________________________________________SBC1">[6]INV!$A$12:$D$15</definedName>
    <definedName name="_______________________________________________SBC3">[6]INV!$F$12:$I$15</definedName>
    <definedName name="_______________________________________________SBC5">[6]INV!$K$12:$N$15</definedName>
    <definedName name="______________________________________________AFC1">[6]INV!$A$25:$D$28</definedName>
    <definedName name="______________________________________________AFC3">[6]INV!$F$25:$I$28</definedName>
    <definedName name="______________________________________________AFC5">[6]INV!$K$25:$N$28</definedName>
    <definedName name="______________________________________________BGC1">[6]INV!$A$5:$D$8</definedName>
    <definedName name="______________________________________________BGC3">[6]INV!$F$5:$I$8</definedName>
    <definedName name="______________________________________________BGC5">[6]INV!$K$5:$N$8</definedName>
    <definedName name="______________________________________________CAC1">[6]INV!$A$19:$D$22</definedName>
    <definedName name="______________________________________________CAC3">[6]INV!$F$19:$I$22</definedName>
    <definedName name="______________________________________________CAC5">[6]INV!$K$19:$N$22</definedName>
    <definedName name="______________________________________________SBC1">[6]INV!$A$12:$D$15</definedName>
    <definedName name="______________________________________________SBC3">[6]INV!$F$12:$I$15</definedName>
    <definedName name="______________________________________________SBC5">[6]INV!$K$12:$N$15</definedName>
    <definedName name="_____________________________________________AFC1">[6]INV!$A$25:$D$28</definedName>
    <definedName name="_____________________________________________AFC3">[6]INV!$F$25:$I$28</definedName>
    <definedName name="_____________________________________________AFC5">[6]INV!$K$25:$N$28</definedName>
    <definedName name="_____________________________________________BGC1">[6]INV!$A$5:$D$8</definedName>
    <definedName name="_____________________________________________BGC3">[6]INV!$F$5:$I$8</definedName>
    <definedName name="_____________________________________________BGC5">[6]INV!$K$5:$N$8</definedName>
    <definedName name="_____________________________________________CAC1">[6]INV!$A$19:$D$22</definedName>
    <definedName name="_____________________________________________CAC3">[6]INV!$F$19:$I$22</definedName>
    <definedName name="_____________________________________________CAC5">[6]INV!$K$19:$N$22</definedName>
    <definedName name="_____________________________________________SBC1">[6]INV!$A$12:$D$15</definedName>
    <definedName name="_____________________________________________SBC3">[6]INV!$F$12:$I$15</definedName>
    <definedName name="_____________________________________________SBC5">[6]INV!$K$12:$N$15</definedName>
    <definedName name="____________________________________________AFC1">[6]INV!$A$25:$D$28</definedName>
    <definedName name="____________________________________________AFC3">[6]INV!$F$25:$I$28</definedName>
    <definedName name="____________________________________________AFC5">[6]INV!$K$25:$N$28</definedName>
    <definedName name="____________________________________________BGC1">[6]INV!$A$5:$D$8</definedName>
    <definedName name="____________________________________________BGC3">[6]INV!$F$5:$I$8</definedName>
    <definedName name="____________________________________________BGC5">[6]INV!$K$5:$N$8</definedName>
    <definedName name="____________________________________________CAC1">[6]INV!$A$19:$D$22</definedName>
    <definedName name="____________________________________________CAC3">[6]INV!$F$19:$I$22</definedName>
    <definedName name="____________________________________________CAC5">[6]INV!$K$19:$N$22</definedName>
    <definedName name="____________________________________________SBC1">[6]INV!$A$12:$D$15</definedName>
    <definedName name="____________________________________________SBC3">[6]INV!$F$12:$I$15</definedName>
    <definedName name="____________________________________________SBC5">[6]INV!$K$12:$N$15</definedName>
    <definedName name="___________________________________________AFC1">[6]INV!$A$25:$D$28</definedName>
    <definedName name="___________________________________________AFC3">[6]INV!$F$25:$I$28</definedName>
    <definedName name="___________________________________________AFC5">[6]INV!$K$25:$N$28</definedName>
    <definedName name="___________________________________________BGC1">[6]INV!$A$5:$D$8</definedName>
    <definedName name="___________________________________________BGC3">[6]INV!$F$5:$I$8</definedName>
    <definedName name="___________________________________________BGC5">[6]INV!$K$5:$N$8</definedName>
    <definedName name="___________________________________________CAC1">[6]INV!$A$19:$D$22</definedName>
    <definedName name="___________________________________________CAC3">[6]INV!$F$19:$I$22</definedName>
    <definedName name="___________________________________________CAC5">[6]INV!$K$19:$N$22</definedName>
    <definedName name="___________________________________________SBC1">[6]INV!$A$12:$D$15</definedName>
    <definedName name="___________________________________________SBC3">[6]INV!$F$12:$I$15</definedName>
    <definedName name="___________________________________________SBC5">[6]INV!$K$12:$N$15</definedName>
    <definedName name="__________________________________________AFC1">[6]INV!$A$25:$D$28</definedName>
    <definedName name="__________________________________________AFC3">[6]INV!$F$25:$I$28</definedName>
    <definedName name="__________________________________________AFC5">[6]INV!$K$25:$N$28</definedName>
    <definedName name="__________________________________________BGC1">[6]INV!$A$5:$D$8</definedName>
    <definedName name="__________________________________________BGC3">[6]INV!$F$5:$I$8</definedName>
    <definedName name="__________________________________________BGC5">[6]INV!$K$5:$N$8</definedName>
    <definedName name="__________________________________________CAC1">[6]INV!$A$19:$D$22</definedName>
    <definedName name="__________________________________________CAC3">[6]INV!$F$19:$I$22</definedName>
    <definedName name="__________________________________________CAC5">[6]INV!$K$19:$N$22</definedName>
    <definedName name="__________________________________________SBC1">[6]INV!$A$12:$D$15</definedName>
    <definedName name="__________________________________________SBC3">[6]INV!$F$12:$I$15</definedName>
    <definedName name="__________________________________________SBC5">[6]INV!$K$12:$N$15</definedName>
    <definedName name="_________________________________________AFC1">[6]INV!$A$25:$D$28</definedName>
    <definedName name="_________________________________________AFC3">[6]INV!$F$25:$I$28</definedName>
    <definedName name="_________________________________________AFC5">[6]INV!$K$25:$N$28</definedName>
    <definedName name="_________________________________________BGC1">[6]INV!$A$5:$D$8</definedName>
    <definedName name="_________________________________________BGC3">[6]INV!$F$5:$I$8</definedName>
    <definedName name="_________________________________________BGC5">[6]INV!$K$5:$N$8</definedName>
    <definedName name="_________________________________________CAC1">[6]INV!$A$19:$D$22</definedName>
    <definedName name="_________________________________________CAC3">[6]INV!$F$19:$I$22</definedName>
    <definedName name="_________________________________________CAC5">[6]INV!$K$19:$N$22</definedName>
    <definedName name="_________________________________________SBC1">[6]INV!$A$12:$D$15</definedName>
    <definedName name="_________________________________________SBC3">[6]INV!$F$12:$I$15</definedName>
    <definedName name="_________________________________________SBC5">[6]INV!$K$12:$N$15</definedName>
    <definedName name="________________________________________AFC1">[6]INV!$A$25:$D$28</definedName>
    <definedName name="________________________________________AFC3">[6]INV!$F$25:$I$28</definedName>
    <definedName name="________________________________________AFC5">[6]INV!$K$25:$N$28</definedName>
    <definedName name="________________________________________BGC1">[6]INV!$A$5:$D$8</definedName>
    <definedName name="________________________________________BGC3">[6]INV!$F$5:$I$8</definedName>
    <definedName name="________________________________________BGC5">[6]INV!$K$5:$N$8</definedName>
    <definedName name="________________________________________CAC1">[6]INV!$A$19:$D$22</definedName>
    <definedName name="________________________________________CAC3">[6]INV!$F$19:$I$22</definedName>
    <definedName name="________________________________________CAC5">[6]INV!$K$19:$N$22</definedName>
    <definedName name="________________________________________SBC1">[6]INV!$A$12:$D$15</definedName>
    <definedName name="________________________________________SBC3">[6]INV!$F$12:$I$15</definedName>
    <definedName name="________________________________________SBC5">[6]INV!$K$12:$N$15</definedName>
    <definedName name="_______________________________________AFC1">[6]INV!$A$25:$D$28</definedName>
    <definedName name="_______________________________________AFC3">[6]INV!$F$25:$I$28</definedName>
    <definedName name="_______________________________________AFC5">[6]INV!$K$25:$N$28</definedName>
    <definedName name="_______________________________________BGC1">[6]INV!$A$5:$D$8</definedName>
    <definedName name="_______________________________________BGC3">[6]INV!$F$5:$I$8</definedName>
    <definedName name="_______________________________________BGC5">[6]INV!$K$5:$N$8</definedName>
    <definedName name="_______________________________________CAC1">[6]INV!$A$19:$D$22</definedName>
    <definedName name="_______________________________________CAC3">[6]INV!$F$19:$I$22</definedName>
    <definedName name="_______________________________________CAC5">[6]INV!$K$19:$N$22</definedName>
    <definedName name="_______________________________________SBC1">[6]INV!$A$12:$D$15</definedName>
    <definedName name="_______________________________________SBC3">[6]INV!$F$12:$I$15</definedName>
    <definedName name="_______________________________________SBC5">[6]INV!$K$12:$N$15</definedName>
    <definedName name="______________________________________AFC1">[6]INV!$A$25:$D$28</definedName>
    <definedName name="______________________________________AFC3">[6]INV!$F$25:$I$28</definedName>
    <definedName name="______________________________________AFC5">[6]INV!$K$25:$N$28</definedName>
    <definedName name="______________________________________BGC1">[6]INV!$A$5:$D$8</definedName>
    <definedName name="______________________________________BGC3">[6]INV!$F$5:$I$8</definedName>
    <definedName name="______________________________________BGC5">[6]INV!$K$5:$N$8</definedName>
    <definedName name="______________________________________CAC1">[6]INV!$A$19:$D$22</definedName>
    <definedName name="______________________________________CAC3">[6]INV!$F$19:$I$22</definedName>
    <definedName name="______________________________________CAC5">[6]INV!$K$19:$N$22</definedName>
    <definedName name="______________________________________SBC1">[6]INV!$A$12:$D$15</definedName>
    <definedName name="______________________________________SBC3">[6]INV!$F$12:$I$15</definedName>
    <definedName name="______________________________________SBC5">[6]INV!$K$12:$N$15</definedName>
    <definedName name="_____________________________________AFC1">[6]INV!$A$25:$D$28</definedName>
    <definedName name="_____________________________________AFC3">[6]INV!$F$25:$I$28</definedName>
    <definedName name="_____________________________________AFC5">[6]INV!$K$25:$N$28</definedName>
    <definedName name="_____________________________________BGC1">[6]INV!$A$5:$D$8</definedName>
    <definedName name="_____________________________________BGC3">[6]INV!$F$5:$I$8</definedName>
    <definedName name="_____________________________________BGC5">[6]INV!$K$5:$N$8</definedName>
    <definedName name="_____________________________________CAC1">[6]INV!$A$19:$D$22</definedName>
    <definedName name="_____________________________________CAC3">[6]INV!$F$19:$I$22</definedName>
    <definedName name="_____________________________________CAC5">[6]INV!$K$19:$N$22</definedName>
    <definedName name="_____________________________________SBC1">[6]INV!$A$12:$D$15</definedName>
    <definedName name="_____________________________________SBC3">[6]INV!$F$12:$I$15</definedName>
    <definedName name="_____________________________________SBC5">[6]INV!$K$12:$N$15</definedName>
    <definedName name="____________________________________AFC1">[6]INV!$A$25:$D$28</definedName>
    <definedName name="____________________________________AFC3">[6]INV!$F$25:$I$28</definedName>
    <definedName name="____________________________________AFC5">[6]INV!$K$25:$N$28</definedName>
    <definedName name="____________________________________BGC1">[6]INV!$A$5:$D$8</definedName>
    <definedName name="____________________________________BGC3">[6]INV!$F$5:$I$8</definedName>
    <definedName name="____________________________________BGC5">[6]INV!$K$5:$N$8</definedName>
    <definedName name="____________________________________CAC1">[6]INV!$A$19:$D$22</definedName>
    <definedName name="____________________________________CAC3">[6]INV!$F$19:$I$22</definedName>
    <definedName name="____________________________________CAC5">[6]INV!$K$19:$N$22</definedName>
    <definedName name="____________________________________SBC1">[6]INV!$A$12:$D$15</definedName>
    <definedName name="____________________________________SBC3">[6]INV!$F$12:$I$15</definedName>
    <definedName name="____________________________________SBC5">[6]INV!$K$12:$N$15</definedName>
    <definedName name="___________________________________AFC1">[6]INV!$A$25:$D$28</definedName>
    <definedName name="___________________________________AFC3">[6]INV!$F$25:$I$28</definedName>
    <definedName name="___________________________________AFC5">[6]INV!$K$25:$N$28</definedName>
    <definedName name="___________________________________BGC1">[6]INV!$A$5:$D$8</definedName>
    <definedName name="___________________________________BGC3">[6]INV!$F$5:$I$8</definedName>
    <definedName name="___________________________________BGC5">[6]INV!$K$5:$N$8</definedName>
    <definedName name="___________________________________CAC1">[6]INV!$A$19:$D$22</definedName>
    <definedName name="___________________________________CAC3">[6]INV!$F$19:$I$22</definedName>
    <definedName name="___________________________________CAC5">[6]INV!$K$19:$N$22</definedName>
    <definedName name="___________________________________SBC1">[6]INV!$A$12:$D$15</definedName>
    <definedName name="___________________________________SBC3">[6]INV!$F$12:$I$15</definedName>
    <definedName name="___________________________________SBC5">[6]INV!$K$12:$N$15</definedName>
    <definedName name="__________________________________AFC1">[6]INV!$A$25:$D$28</definedName>
    <definedName name="__________________________________AFC3">[6]INV!$F$25:$I$28</definedName>
    <definedName name="__________________________________AFC5">[6]INV!$K$25:$N$28</definedName>
    <definedName name="__________________________________BGC1">[6]INV!$A$5:$D$8</definedName>
    <definedName name="__________________________________BGC3">[6]INV!$F$5:$I$8</definedName>
    <definedName name="__________________________________BGC5">[6]INV!$K$5:$N$8</definedName>
    <definedName name="__________________________________CAC1">[6]INV!$A$19:$D$22</definedName>
    <definedName name="__________________________________CAC3">[6]INV!$F$19:$I$22</definedName>
    <definedName name="__________________________________CAC5">[6]INV!$K$19:$N$22</definedName>
    <definedName name="__________________________________SBC1">[6]INV!$A$12:$D$15</definedName>
    <definedName name="__________________________________SBC3">[6]INV!$F$12:$I$15</definedName>
    <definedName name="__________________________________SBC5">[6]INV!$K$12:$N$15</definedName>
    <definedName name="_________________________________AFC1">[6]INV!$A$25:$D$28</definedName>
    <definedName name="_________________________________AFC3">[6]INV!$F$25:$I$28</definedName>
    <definedName name="_________________________________AFC5">[6]INV!$K$25:$N$28</definedName>
    <definedName name="_________________________________BGC1">[6]INV!$A$5:$D$8</definedName>
    <definedName name="_________________________________BGC3">[6]INV!$F$5:$I$8</definedName>
    <definedName name="_________________________________BGC5">[6]INV!$K$5:$N$8</definedName>
    <definedName name="_________________________________CAC1">[6]INV!$A$19:$D$22</definedName>
    <definedName name="_________________________________CAC3">[6]INV!$F$19:$I$22</definedName>
    <definedName name="_________________________________CAC5">[6]INV!$K$19:$N$22</definedName>
    <definedName name="_________________________________SBC1">[6]INV!$A$12:$D$15</definedName>
    <definedName name="_________________________________SBC3">[6]INV!$F$12:$I$15</definedName>
    <definedName name="_________________________________SBC5">[6]INV!$K$12:$N$15</definedName>
    <definedName name="________________________________AFC1">[6]INV!$A$25:$D$28</definedName>
    <definedName name="________________________________AFC3">[6]INV!$F$25:$I$28</definedName>
    <definedName name="________________________________AFC5">[6]INV!$K$25:$N$28</definedName>
    <definedName name="________________________________BGC1">[6]INV!$A$5:$D$8</definedName>
    <definedName name="________________________________BGC3">[6]INV!$F$5:$I$8</definedName>
    <definedName name="________________________________BGC5">[6]INV!$K$5:$N$8</definedName>
    <definedName name="________________________________CAC1">[6]INV!$A$19:$D$22</definedName>
    <definedName name="________________________________CAC3">[6]INV!$F$19:$I$22</definedName>
    <definedName name="________________________________CAC5">[6]INV!$K$19:$N$22</definedName>
    <definedName name="________________________________SBC1">[6]INV!$A$12:$D$15</definedName>
    <definedName name="________________________________SBC3">[6]INV!$F$12:$I$15</definedName>
    <definedName name="________________________________SBC5">[6]INV!$K$12:$N$15</definedName>
    <definedName name="_______________________________AFC1">[6]INV!$A$25:$D$28</definedName>
    <definedName name="_______________________________AFC3">[6]INV!$F$25:$I$28</definedName>
    <definedName name="_______________________________AFC5">[6]INV!$K$25:$N$28</definedName>
    <definedName name="_______________________________BGC1">[6]INV!$A$5:$D$8</definedName>
    <definedName name="_______________________________BGC3">[6]INV!$F$5:$I$8</definedName>
    <definedName name="_______________________________BGC5">[6]INV!$K$5:$N$8</definedName>
    <definedName name="_______________________________CAC1">[6]INV!$A$19:$D$22</definedName>
    <definedName name="_______________________________CAC3">[6]INV!$F$19:$I$22</definedName>
    <definedName name="_______________________________CAC5">[6]INV!$K$19:$N$22</definedName>
    <definedName name="_______________________________SBC1">[6]INV!$A$12:$D$15</definedName>
    <definedName name="_______________________________SBC3">[6]INV!$F$12:$I$15</definedName>
    <definedName name="_______________________________SBC5">[6]INV!$K$12:$N$15</definedName>
    <definedName name="______________________________AFC1">[6]INV!$A$25:$D$28</definedName>
    <definedName name="______________________________AFC3">[6]INV!$F$25:$I$28</definedName>
    <definedName name="______________________________AFC5">[6]INV!$K$25:$N$28</definedName>
    <definedName name="______________________________BGC1">[6]INV!$A$5:$D$8</definedName>
    <definedName name="______________________________BGC3">[6]INV!$F$5:$I$8</definedName>
    <definedName name="______________________________BGC5">[6]INV!$K$5:$N$8</definedName>
    <definedName name="______________________________CAC1">[6]INV!$A$19:$D$22</definedName>
    <definedName name="______________________________CAC3">[6]INV!$F$19:$I$22</definedName>
    <definedName name="______________________________CAC5">[6]INV!$K$19:$N$22</definedName>
    <definedName name="______________________________SBC1">[6]INV!$A$12:$D$15</definedName>
    <definedName name="______________________________SBC3">[6]INV!$F$12:$I$15</definedName>
    <definedName name="______________________________SBC5">[6]INV!$K$12:$N$15</definedName>
    <definedName name="_____________________________AFC1">[6]INV!$A$25:$D$28</definedName>
    <definedName name="_____________________________AFC3">[6]INV!$F$25:$I$28</definedName>
    <definedName name="_____________________________AFC5">[6]INV!$K$25:$N$28</definedName>
    <definedName name="_____________________________BGC1">[6]INV!$A$5:$D$8</definedName>
    <definedName name="_____________________________BGC3">[6]INV!$F$5:$I$8</definedName>
    <definedName name="_____________________________BGC5">[6]INV!$K$5:$N$8</definedName>
    <definedName name="_____________________________CAC1">[6]INV!$A$19:$D$22</definedName>
    <definedName name="_____________________________CAC3">[6]INV!$F$19:$I$22</definedName>
    <definedName name="_____________________________CAC5">[6]INV!$K$19:$N$22</definedName>
    <definedName name="_____________________________SBC1">[6]INV!$A$12:$D$15</definedName>
    <definedName name="_____________________________SBC3">[6]INV!$F$12:$I$15</definedName>
    <definedName name="_____________________________SBC5">[6]INV!$K$12:$N$15</definedName>
    <definedName name="____________________________AFC1">[6]INV!$A$25:$D$28</definedName>
    <definedName name="____________________________AFC3">[6]INV!$F$25:$I$28</definedName>
    <definedName name="____________________________AFC5">[6]INV!$K$25:$N$28</definedName>
    <definedName name="____________________________BGC1">[6]INV!$A$5:$D$8</definedName>
    <definedName name="____________________________BGC3">[6]INV!$F$5:$I$8</definedName>
    <definedName name="____________________________BGC5">[6]INV!$K$5:$N$8</definedName>
    <definedName name="____________________________CAC1">[6]INV!$A$19:$D$22</definedName>
    <definedName name="____________________________CAC3">[6]INV!$F$19:$I$22</definedName>
    <definedName name="____________________________CAC5">[6]INV!$K$19:$N$22</definedName>
    <definedName name="____________________________SBC1">[6]INV!$A$12:$D$15</definedName>
    <definedName name="____________________________SBC3">[6]INV!$F$12:$I$15</definedName>
    <definedName name="____________________________SBC5">[6]INV!$K$12:$N$15</definedName>
    <definedName name="___________________________AFC1">[6]INV!$A$25:$D$28</definedName>
    <definedName name="___________________________AFC3">[6]INV!$F$25:$I$28</definedName>
    <definedName name="___________________________AFC5">[6]INV!$K$25:$N$28</definedName>
    <definedName name="___________________________BGC1">[6]INV!$A$5:$D$8</definedName>
    <definedName name="___________________________BGC3">[6]INV!$F$5:$I$8</definedName>
    <definedName name="___________________________BGC5">[6]INV!$K$5:$N$8</definedName>
    <definedName name="___________________________CAC1">[6]INV!$A$19:$D$22</definedName>
    <definedName name="___________________________CAC3">[6]INV!$F$19:$I$22</definedName>
    <definedName name="___________________________CAC5">[6]INV!$K$19:$N$22</definedName>
    <definedName name="___________________________SBC1">[6]INV!$A$12:$D$15</definedName>
    <definedName name="___________________________SBC3">[6]INV!$F$12:$I$15</definedName>
    <definedName name="___________________________SBC5">[6]INV!$K$12:$N$15</definedName>
    <definedName name="__________________________AFC1">[6]INV!$A$25:$D$28</definedName>
    <definedName name="__________________________AFC3">[6]INV!$F$25:$I$28</definedName>
    <definedName name="__________________________AFC5">[6]INV!$K$25:$N$28</definedName>
    <definedName name="__________________________BGC1">[6]INV!$A$5:$D$8</definedName>
    <definedName name="__________________________BGC3">[6]INV!$F$5:$I$8</definedName>
    <definedName name="__________________________BGC5">[6]INV!$K$5:$N$8</definedName>
    <definedName name="__________________________CAC1">[6]INV!$A$19:$D$22</definedName>
    <definedName name="__________________________CAC3">[6]INV!$F$19:$I$22</definedName>
    <definedName name="__________________________CAC5">[6]INV!$K$19:$N$22</definedName>
    <definedName name="__________________________SBC1">[6]INV!$A$12:$D$15</definedName>
    <definedName name="__________________________SBC3">[6]INV!$F$12:$I$15</definedName>
    <definedName name="__________________________SBC5">[6]INV!$K$12:$N$15</definedName>
    <definedName name="_________________________AFC1">[6]INV!$A$25:$D$28</definedName>
    <definedName name="_________________________AFC3">[6]INV!$F$25:$I$28</definedName>
    <definedName name="_________________________AFC5">[6]INV!$K$25:$N$28</definedName>
    <definedName name="_________________________BGC1">[6]INV!$A$5:$D$8</definedName>
    <definedName name="_________________________BGC3">[6]INV!$F$5:$I$8</definedName>
    <definedName name="_________________________BGC5">[6]INV!$K$5:$N$8</definedName>
    <definedName name="_________________________CAC1">[6]INV!$A$19:$D$22</definedName>
    <definedName name="_________________________CAC3">[6]INV!$F$19:$I$22</definedName>
    <definedName name="_________________________CAC5">[6]INV!$K$19:$N$22</definedName>
    <definedName name="_________________________SBC1">[6]INV!$A$12:$D$15</definedName>
    <definedName name="_________________________SBC3">[6]INV!$F$12:$I$15</definedName>
    <definedName name="_________________________SBC5">[6]INV!$K$12:$N$15</definedName>
    <definedName name="________________________AFC1">[6]INV!$A$25:$D$28</definedName>
    <definedName name="________________________AFC3">[6]INV!$F$25:$I$28</definedName>
    <definedName name="________________________AFC5">[6]INV!$K$25:$N$28</definedName>
    <definedName name="________________________BGC1">[6]INV!$A$5:$D$8</definedName>
    <definedName name="________________________BGC3">[6]INV!$F$5:$I$8</definedName>
    <definedName name="________________________BGC5">[6]INV!$K$5:$N$8</definedName>
    <definedName name="________________________CAC1">[6]INV!$A$19:$D$22</definedName>
    <definedName name="________________________CAC3">[6]INV!$F$19:$I$22</definedName>
    <definedName name="________________________CAC5">[6]INV!$K$19:$N$22</definedName>
    <definedName name="________________________SBC1">[6]INV!$A$12:$D$15</definedName>
    <definedName name="________________________SBC3">[6]INV!$F$12:$I$15</definedName>
    <definedName name="________________________SBC5">[6]INV!$K$12:$N$15</definedName>
    <definedName name="_______________________AFC1">[6]INV!$A$25:$D$28</definedName>
    <definedName name="_______________________AFC3">[6]INV!$F$25:$I$28</definedName>
    <definedName name="_______________________AFC5">[6]INV!$K$25:$N$28</definedName>
    <definedName name="_______________________BGC1">[6]INV!$A$5:$D$8</definedName>
    <definedName name="_______________________BGC3">[6]INV!$F$5:$I$8</definedName>
    <definedName name="_______________________BGC5">[6]INV!$K$5:$N$8</definedName>
    <definedName name="_______________________CAC1">[6]INV!$A$19:$D$22</definedName>
    <definedName name="_______________________CAC3">[6]INV!$F$19:$I$22</definedName>
    <definedName name="_______________________CAC5">[6]INV!$K$19:$N$22</definedName>
    <definedName name="_______________________SBC1">[6]INV!$A$12:$D$15</definedName>
    <definedName name="_______________________SBC3">[6]INV!$F$12:$I$15</definedName>
    <definedName name="_______________________SBC5">[6]INV!$K$12:$N$15</definedName>
    <definedName name="______________________AFC1">[6]INV!$A$25:$D$28</definedName>
    <definedName name="______________________AFC3">[6]INV!$F$25:$I$28</definedName>
    <definedName name="______________________AFC5">[6]INV!$K$25:$N$28</definedName>
    <definedName name="______________________BGC1">[6]INV!$A$5:$D$8</definedName>
    <definedName name="______________________BGC3">[6]INV!$F$5:$I$8</definedName>
    <definedName name="______________________BGC5">[6]INV!$K$5:$N$8</definedName>
    <definedName name="______________________CAC1">[6]INV!$A$19:$D$22</definedName>
    <definedName name="______________________CAC3">[6]INV!$F$19:$I$22</definedName>
    <definedName name="______________________CAC5">[6]INV!$K$19:$N$22</definedName>
    <definedName name="______________________SBC1">[6]INV!$A$12:$D$15</definedName>
    <definedName name="______________________SBC3">[6]INV!$F$12:$I$15</definedName>
    <definedName name="______________________SBC5">[6]INV!$K$12:$N$15</definedName>
    <definedName name="_____________________AFC1">[6]INV!$A$25:$D$28</definedName>
    <definedName name="_____________________AFC3">[6]INV!$F$25:$I$28</definedName>
    <definedName name="_____________________AFC5">[6]INV!$K$25:$N$28</definedName>
    <definedName name="_____________________BGC1">[6]INV!$A$5:$D$8</definedName>
    <definedName name="_____________________BGC3">[6]INV!$F$5:$I$8</definedName>
    <definedName name="_____________________BGC5">[6]INV!$K$5:$N$8</definedName>
    <definedName name="_____________________CAC1">[6]INV!$A$19:$D$22</definedName>
    <definedName name="_____________________CAC3">[6]INV!$F$19:$I$22</definedName>
    <definedName name="_____________________CAC5">[6]INV!$K$19:$N$22</definedName>
    <definedName name="_____________________SBC1">[6]INV!$A$12:$D$15</definedName>
    <definedName name="_____________________SBC3">[6]INV!$F$12:$I$15</definedName>
    <definedName name="_____________________SBC5">[6]INV!$K$12:$N$15</definedName>
    <definedName name="____________________AFC1">[6]INV!$A$25:$D$28</definedName>
    <definedName name="____________________AFC3">[6]INV!$F$25:$I$28</definedName>
    <definedName name="____________________AFC5">[6]INV!$K$25:$N$28</definedName>
    <definedName name="____________________BGC1">[6]INV!$A$5:$D$8</definedName>
    <definedName name="____________________BGC3">[6]INV!$F$5:$I$8</definedName>
    <definedName name="____________________BGC5">[6]INV!$K$5:$N$8</definedName>
    <definedName name="____________________CAC1">[6]INV!$A$19:$D$22</definedName>
    <definedName name="____________________CAC3">[6]INV!$F$19:$I$22</definedName>
    <definedName name="____________________CAC5">[6]INV!$K$19:$N$22</definedName>
    <definedName name="____________________SBC1">[6]INV!$A$12:$D$15</definedName>
    <definedName name="____________________SBC3">[6]INV!$F$12:$I$15</definedName>
    <definedName name="____________________SBC5">[6]INV!$K$12:$N$15</definedName>
    <definedName name="___________________AFC1">[6]INV!$A$25:$D$28</definedName>
    <definedName name="___________________AFC3">[6]INV!$F$25:$I$28</definedName>
    <definedName name="___________________AFC5">[6]INV!$K$25:$N$28</definedName>
    <definedName name="___________________BGC1">[6]INV!$A$5:$D$8</definedName>
    <definedName name="___________________BGC3">[6]INV!$F$5:$I$8</definedName>
    <definedName name="___________________BGC5">[6]INV!$K$5:$N$8</definedName>
    <definedName name="___________________CAC1">[6]INV!$A$19:$D$22</definedName>
    <definedName name="___________________CAC3">[6]INV!$F$19:$I$22</definedName>
    <definedName name="___________________CAC5">[6]INV!$K$19:$N$22</definedName>
    <definedName name="___________________SBC1">[6]INV!$A$12:$D$15</definedName>
    <definedName name="___________________SBC3">[6]INV!$F$12:$I$15</definedName>
    <definedName name="___________________SBC5">[6]INV!$K$12:$N$15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INF1" localSheetId="57">#REF!</definedName>
    <definedName name="_______________INF1">#REF!</definedName>
    <definedName name="_______________oa55" localSheetId="57">#REF!</definedName>
    <definedName name="_______________oa55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oa55" localSheetId="57">#REF!</definedName>
    <definedName name="______________oa55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oa55" localSheetId="57">#REF!</definedName>
    <definedName name="_____________oa55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oa55" localSheetId="57">#REF!</definedName>
    <definedName name="____________oa55">#REF!</definedName>
    <definedName name="____________SBC1">[6]INV!$A$12:$D$15</definedName>
    <definedName name="____________SBC3">[6]INV!$F$12:$I$15</definedName>
    <definedName name="____________SBC5">[6]INV!$K$12:$N$15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oa55" localSheetId="57">#REF!</definedName>
    <definedName name="___________oa55">#REF!</definedName>
    <definedName name="___________SBC1">[6]INV!$A$12:$D$15</definedName>
    <definedName name="___________SBC3">[6]INV!$F$12:$I$15</definedName>
    <definedName name="___________SBC5">[6]INV!$K$12:$N$15</definedName>
    <definedName name="__________AFC1">[6]INV!$A$25:$D$28</definedName>
    <definedName name="__________AFC3">[6]INV!$F$25:$I$28</definedName>
    <definedName name="__________AFC5">[6]INV!$K$25:$N$28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oa55" localSheetId="57">#REF!</definedName>
    <definedName name="__________oa55">#REF!</definedName>
    <definedName name="__________PJ50" localSheetId="57">#REF!</definedName>
    <definedName name="__________PJ50">#REF!</definedName>
    <definedName name="__________SBC1">[6]INV!$A$12:$D$15</definedName>
    <definedName name="__________SBC3">[6]INV!$F$12:$I$15</definedName>
    <definedName name="__________SBC5">[6]INV!$K$12:$N$15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57" hidden="1">[7]INST!#REF!</definedName>
    <definedName name="_________key2" hidden="1">[7]INST!#REF!</definedName>
    <definedName name="_________oa55" localSheetId="57">#REF!</definedName>
    <definedName name="_________oa55">#REF!</definedName>
    <definedName name="_________PJ50" localSheetId="57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57" hidden="1">[8]INST!#REF!</definedName>
    <definedName name="________key2" hidden="1">[8]INST!#REF!</definedName>
    <definedName name="________key3" localSheetId="57" hidden="1">#REF!</definedName>
    <definedName name="________key3" hidden="1">#REF!</definedName>
    <definedName name="________MA2" localSheetId="57">#REF!</definedName>
    <definedName name="________MA2">#REF!</definedName>
    <definedName name="________oa55" localSheetId="57">#REF!</definedName>
    <definedName name="________oa55">#REF!</definedName>
    <definedName name="________PJ50" localSheetId="57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FS01">NA()</definedName>
    <definedName name="_______MA2" localSheetId="57">#REF!</definedName>
    <definedName name="_______MA2">#REF!</definedName>
    <definedName name="_______oa55" localSheetId="57">#REF!</definedName>
    <definedName name="_______oa55">#REF!</definedName>
    <definedName name="_______PJ50" localSheetId="57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APU221" localSheetId="57">#REF!</definedName>
    <definedName name="______APU221">#REF!</definedName>
    <definedName name="______APU465" localSheetId="25">[9]!absc</definedName>
    <definedName name="______APU465" localSheetId="4">[9]!absc</definedName>
    <definedName name="______APU465" localSheetId="57">[9]!absc</definedName>
    <definedName name="______APU465" localSheetId="52">[9]!absc</definedName>
    <definedName name="______APU465" localSheetId="53">[9]!absc</definedName>
    <definedName name="______APU465" localSheetId="36">[9]!absc</definedName>
    <definedName name="______APU465" localSheetId="37">[9]!absc</definedName>
    <definedName name="______APU465" localSheetId="38">[9]!absc</definedName>
    <definedName name="______APU465" localSheetId="39">[9]!absc</definedName>
    <definedName name="______APU465" localSheetId="40">[9]!absc</definedName>
    <definedName name="______APU465" localSheetId="41">[9]!absc</definedName>
    <definedName name="______APU465" localSheetId="42">[9]!absc</definedName>
    <definedName name="______APU465" localSheetId="43">[9]!absc</definedName>
    <definedName name="______APU465" localSheetId="44">[9]!absc</definedName>
    <definedName name="______APU465" localSheetId="45">[9]!absc</definedName>
    <definedName name="______APU465" localSheetId="46">[9]!absc</definedName>
    <definedName name="______APU465" localSheetId="47">[9]!absc</definedName>
    <definedName name="______APU465" localSheetId="48">[9]!absc</definedName>
    <definedName name="______APU465" localSheetId="49">[9]!absc</definedName>
    <definedName name="______APU465" localSheetId="50">[9]!absc</definedName>
    <definedName name="______APU465" localSheetId="2">[9]!absc</definedName>
    <definedName name="______APU465" localSheetId="3">[9]!absc</definedName>
    <definedName name="______APU465">[9]!absc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F4" hidden="1">{"SUMINISTRO E INSTALACIÓN CANALETAS L=7.50"}</definedName>
    <definedName name="______MA2" localSheetId="57">#REF!</definedName>
    <definedName name="______MA2">#REF!</definedName>
    <definedName name="______oa55" localSheetId="57">#REF!</definedName>
    <definedName name="______oa55">#REF!</definedName>
    <definedName name="______PJ50" localSheetId="57">#REF!</definedName>
    <definedName name="______PJ50">#REF!</definedName>
    <definedName name="______pj51" localSheetId="57">#REF!</definedName>
    <definedName name="______pj51">#REF!</definedName>
    <definedName name="______pr01" localSheetId="57">#REF!</definedName>
    <definedName name="______pr01">#REF!</definedName>
    <definedName name="______pr02" localSheetId="57">#REF!</definedName>
    <definedName name="______pr02">#REF!</definedName>
    <definedName name="______pr03" localSheetId="57">#REF!</definedName>
    <definedName name="______pr03">#REF!</definedName>
    <definedName name="______pr04" localSheetId="57">#REF!</definedName>
    <definedName name="______pr04">#REF!</definedName>
    <definedName name="______pr05" localSheetId="57">#REF!</definedName>
    <definedName name="______pr05">#REF!</definedName>
    <definedName name="______pr06" localSheetId="57">#REF!</definedName>
    <definedName name="______pr06">#REF!</definedName>
    <definedName name="______pr07" localSheetId="57">#REF!</definedName>
    <definedName name="______pr07">#REF!</definedName>
    <definedName name="______pr08" localSheetId="57">#REF!</definedName>
    <definedName name="______pr08">#REF!</definedName>
    <definedName name="______pr09" localSheetId="57">#REF!</definedName>
    <definedName name="______pr09">#REF!</definedName>
    <definedName name="______pr10" localSheetId="57">#REF!</definedName>
    <definedName name="______pr10">#REF!</definedName>
    <definedName name="______pr11" localSheetId="57">#REF!</definedName>
    <definedName name="______pr11">#REF!</definedName>
    <definedName name="______pr12" localSheetId="57">#REF!</definedName>
    <definedName name="______pr12">#REF!</definedName>
    <definedName name="______pr13" localSheetId="57">#REF!</definedName>
    <definedName name="______pr13">#REF!</definedName>
    <definedName name="______pr14" localSheetId="57">#REF!</definedName>
    <definedName name="______pr14">#REF!</definedName>
    <definedName name="______pr15" localSheetId="57">#REF!</definedName>
    <definedName name="______pr15">#REF!</definedName>
    <definedName name="______pr16" localSheetId="57">#REF!</definedName>
    <definedName name="______pr16">#REF!</definedName>
    <definedName name="______pr17" localSheetId="57">#REF!</definedName>
    <definedName name="______pr17">#REF!</definedName>
    <definedName name="______pr18" localSheetId="57">#REF!</definedName>
    <definedName name="______pr18">#REF!</definedName>
    <definedName name="______pr19" localSheetId="57">#REF!</definedName>
    <definedName name="______pr19">#REF!</definedName>
    <definedName name="______pr20" localSheetId="57">#REF!</definedName>
    <definedName name="______pr20">#REF!</definedName>
    <definedName name="______pr21" localSheetId="57">#REF!</definedName>
    <definedName name="______pr21">#REF!</definedName>
    <definedName name="______pr22" localSheetId="57">#REF!</definedName>
    <definedName name="______pr22">#REF!</definedName>
    <definedName name="______pr23" localSheetId="57">#REF!</definedName>
    <definedName name="______pr23">#REF!</definedName>
    <definedName name="______pr24" localSheetId="57">#REF!</definedName>
    <definedName name="______pr24">#REF!</definedName>
    <definedName name="______pr25" localSheetId="57">#REF!</definedName>
    <definedName name="______pr25">#REF!</definedName>
    <definedName name="______pr26" localSheetId="57">#REF!</definedName>
    <definedName name="______pr26">#REF!</definedName>
    <definedName name="______pr27" localSheetId="57">#REF!</definedName>
    <definedName name="______pr27">#REF!</definedName>
    <definedName name="______pr28" localSheetId="57">#REF!</definedName>
    <definedName name="______pr28">#REF!</definedName>
    <definedName name="______pr29" localSheetId="57">#REF!</definedName>
    <definedName name="______pr29">#REF!</definedName>
    <definedName name="______pr30" localSheetId="57">#REF!</definedName>
    <definedName name="______pr30">#REF!</definedName>
    <definedName name="______pr31" localSheetId="57">#REF!</definedName>
    <definedName name="______pr31">#REF!</definedName>
    <definedName name="______pr32" localSheetId="57">#REF!</definedName>
    <definedName name="______pr32">#REF!</definedName>
    <definedName name="______pr33" localSheetId="57">#REF!</definedName>
    <definedName name="______pr33">#REF!</definedName>
    <definedName name="______pr34" localSheetId="57">#REF!</definedName>
    <definedName name="______pr34">#REF!</definedName>
    <definedName name="______pr35" localSheetId="57">#REF!</definedName>
    <definedName name="______pr35">#REF!</definedName>
    <definedName name="______pr36" localSheetId="57">#REF!</definedName>
    <definedName name="______pr36">#REF!</definedName>
    <definedName name="______pr37" localSheetId="57">#REF!</definedName>
    <definedName name="______pr37">#REF!</definedName>
    <definedName name="______pr38" localSheetId="57">#REF!</definedName>
    <definedName name="______pr38">#REF!</definedName>
    <definedName name="______pr39" localSheetId="57">#REF!</definedName>
    <definedName name="______pr39">#REF!</definedName>
    <definedName name="______pr40" localSheetId="57">#REF!</definedName>
    <definedName name="______pr40">#REF!</definedName>
    <definedName name="______pr41" localSheetId="57">#REF!</definedName>
    <definedName name="______pr41">#REF!</definedName>
    <definedName name="______pr42" localSheetId="57">#REF!</definedName>
    <definedName name="______pr42">#REF!</definedName>
    <definedName name="______pr43" localSheetId="57">#REF!</definedName>
    <definedName name="______pr43">#REF!</definedName>
    <definedName name="______pr44" localSheetId="57">#REF!</definedName>
    <definedName name="______pr44">#REF!</definedName>
    <definedName name="______pr45" localSheetId="57">#REF!</definedName>
    <definedName name="______pr45">#REF!</definedName>
    <definedName name="______pr46" localSheetId="57">#REF!</definedName>
    <definedName name="______pr46">#REF!</definedName>
    <definedName name="______pr47" localSheetId="57">#REF!</definedName>
    <definedName name="______pr47">#REF!</definedName>
    <definedName name="______pr48" localSheetId="57">#REF!</definedName>
    <definedName name="______pr48">#REF!</definedName>
    <definedName name="______pr49" localSheetId="57">#REF!</definedName>
    <definedName name="______pr49">#REF!</definedName>
    <definedName name="______pr50" localSheetId="57">#REF!</definedName>
    <definedName name="______pr50">#REF!</definedName>
    <definedName name="______pr51" localSheetId="57">#REF!</definedName>
    <definedName name="______pr51">#REF!</definedName>
    <definedName name="______pr52" localSheetId="57">#REF!</definedName>
    <definedName name="______pr52">#REF!</definedName>
    <definedName name="______pr53" localSheetId="57">#REF!</definedName>
    <definedName name="______pr53">#REF!</definedName>
    <definedName name="______pr54" localSheetId="57">#REF!</definedName>
    <definedName name="______pr54">#REF!</definedName>
    <definedName name="______pr55" localSheetId="57">#REF!</definedName>
    <definedName name="______pr55">#REF!</definedName>
    <definedName name="______pr56" localSheetId="57">#REF!</definedName>
    <definedName name="______pr56">#REF!</definedName>
    <definedName name="______pr57" localSheetId="57">#REF!</definedName>
    <definedName name="______pr57">#REF!</definedName>
    <definedName name="______pr58" localSheetId="57">#REF!</definedName>
    <definedName name="______pr58">#REF!</definedName>
    <definedName name="______pr59" localSheetId="57">#REF!</definedName>
    <definedName name="______pr59">#REF!</definedName>
    <definedName name="______pr60" localSheetId="57">#REF!</definedName>
    <definedName name="______pr60">#REF!</definedName>
    <definedName name="______pr61" localSheetId="57">#REF!</definedName>
    <definedName name="______pr61">#REF!</definedName>
    <definedName name="______pr62" localSheetId="57">#REF!</definedName>
    <definedName name="______pr62">#REF!</definedName>
    <definedName name="______pr63" localSheetId="57">#REF!</definedName>
    <definedName name="______pr63">#REF!</definedName>
    <definedName name="______pr64" localSheetId="57">#REF!</definedName>
    <definedName name="______pr64">#REF!</definedName>
    <definedName name="______pr65" localSheetId="57">#REF!</definedName>
    <definedName name="______pr65">#REF!</definedName>
    <definedName name="______pr66" localSheetId="57">#REF!</definedName>
    <definedName name="______pr66">#REF!</definedName>
    <definedName name="______pr67" localSheetId="57">#REF!</definedName>
    <definedName name="______pr67">#REF!</definedName>
    <definedName name="______pr68" localSheetId="57">#REF!</definedName>
    <definedName name="______pr68">#REF!</definedName>
    <definedName name="______pr69" localSheetId="57">#REF!</definedName>
    <definedName name="______pr69">#REF!</definedName>
    <definedName name="______pr70" localSheetId="57">#REF!</definedName>
    <definedName name="______pr70">#REF!</definedName>
    <definedName name="______pr71" localSheetId="57">#REF!</definedName>
    <definedName name="______pr71">#REF!</definedName>
    <definedName name="______pr72" localSheetId="57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25">[10]!_xlbgnm.ane7</definedName>
    <definedName name="_____ane7" localSheetId="4">[10]!_xlbgnm.ane7</definedName>
    <definedName name="_____ane7" localSheetId="57">[10]!_xlbgnm.ane7</definedName>
    <definedName name="_____ane7" localSheetId="52">[10]!_xlbgnm.ane7</definedName>
    <definedName name="_____ane7" localSheetId="53">[10]!_xlbgnm.ane7</definedName>
    <definedName name="_____ane7" localSheetId="36">[10]!_xlbgnm.ane7</definedName>
    <definedName name="_____ane7" localSheetId="37">[10]!_xlbgnm.ane7</definedName>
    <definedName name="_____ane7" localSheetId="38">[10]!_xlbgnm.ane7</definedName>
    <definedName name="_____ane7" localSheetId="39">[10]!_xlbgnm.ane7</definedName>
    <definedName name="_____ane7" localSheetId="40">[10]!_xlbgnm.ane7</definedName>
    <definedName name="_____ane7" localSheetId="41">[10]!_xlbgnm.ane7</definedName>
    <definedName name="_____ane7" localSheetId="42">[10]!_xlbgnm.ane7</definedName>
    <definedName name="_____ane7" localSheetId="43">[10]!_xlbgnm.ane7</definedName>
    <definedName name="_____ane7" localSheetId="44">[10]!_xlbgnm.ane7</definedName>
    <definedName name="_____ane7" localSheetId="45">[10]!_xlbgnm.ane7</definedName>
    <definedName name="_____ane7" localSheetId="46">[10]!_xlbgnm.ane7</definedName>
    <definedName name="_____ane7" localSheetId="47">[10]!_xlbgnm.ane7</definedName>
    <definedName name="_____ane7" localSheetId="48">[10]!_xlbgnm.ane7</definedName>
    <definedName name="_____ane7" localSheetId="49">[10]!_xlbgnm.ane7</definedName>
    <definedName name="_____ane7" localSheetId="50">[10]!_xlbgnm.ane7</definedName>
    <definedName name="_____ane7" localSheetId="2">[10]!_xlbgnm.ane7</definedName>
    <definedName name="_____ane7" localSheetId="3">[10]!_xlbgnm.ane7</definedName>
    <definedName name="_____ane7">[10]!_xlbgnm.ane7</definedName>
    <definedName name="_____ane8" localSheetId="25">[10]!_xlbgnm.ane8</definedName>
    <definedName name="_____ane8" localSheetId="4">[10]!_xlbgnm.ane8</definedName>
    <definedName name="_____ane8" localSheetId="57">[10]!_xlbgnm.ane8</definedName>
    <definedName name="_____ane8" localSheetId="52">[10]!_xlbgnm.ane8</definedName>
    <definedName name="_____ane8" localSheetId="53">[10]!_xlbgnm.ane8</definedName>
    <definedName name="_____ane8" localSheetId="36">[10]!_xlbgnm.ane8</definedName>
    <definedName name="_____ane8" localSheetId="37">[10]!_xlbgnm.ane8</definedName>
    <definedName name="_____ane8" localSheetId="38">[10]!_xlbgnm.ane8</definedName>
    <definedName name="_____ane8" localSheetId="39">[10]!_xlbgnm.ane8</definedName>
    <definedName name="_____ane8" localSheetId="40">[10]!_xlbgnm.ane8</definedName>
    <definedName name="_____ane8" localSheetId="41">[10]!_xlbgnm.ane8</definedName>
    <definedName name="_____ane8" localSheetId="42">[10]!_xlbgnm.ane8</definedName>
    <definedName name="_____ane8" localSheetId="43">[10]!_xlbgnm.ane8</definedName>
    <definedName name="_____ane8" localSheetId="44">[10]!_xlbgnm.ane8</definedName>
    <definedName name="_____ane8" localSheetId="45">[10]!_xlbgnm.ane8</definedName>
    <definedName name="_____ane8" localSheetId="46">[10]!_xlbgnm.ane8</definedName>
    <definedName name="_____ane8" localSheetId="47">[10]!_xlbgnm.ane8</definedName>
    <definedName name="_____ane8" localSheetId="48">[10]!_xlbgnm.ane8</definedName>
    <definedName name="_____ane8" localSheetId="49">[10]!_xlbgnm.ane8</definedName>
    <definedName name="_____ane8" localSheetId="50">[10]!_xlbgnm.ane8</definedName>
    <definedName name="_____ane8" localSheetId="2">[10]!_xlbgnm.ane8</definedName>
    <definedName name="_____ane8" localSheetId="3">[10]!_xlbgnm.ane8</definedName>
    <definedName name="_____ane8">[10]!_xlbgnm.ane8</definedName>
    <definedName name="_____APU221" localSheetId="57">#REF!</definedName>
    <definedName name="_____APU221">#REF!</definedName>
    <definedName name="_____APU465" localSheetId="25">[9]!absc</definedName>
    <definedName name="_____APU465" localSheetId="4">[9]!absc</definedName>
    <definedName name="_____APU465" localSheetId="57">[9]!absc</definedName>
    <definedName name="_____APU465" localSheetId="52">[9]!absc</definedName>
    <definedName name="_____APU465" localSheetId="53">[9]!absc</definedName>
    <definedName name="_____APU465" localSheetId="36">[9]!absc</definedName>
    <definedName name="_____APU465" localSheetId="37">[9]!absc</definedName>
    <definedName name="_____APU465" localSheetId="38">[9]!absc</definedName>
    <definedName name="_____APU465" localSheetId="39">[9]!absc</definedName>
    <definedName name="_____APU465" localSheetId="40">[9]!absc</definedName>
    <definedName name="_____APU465" localSheetId="41">[9]!absc</definedName>
    <definedName name="_____APU465" localSheetId="42">[9]!absc</definedName>
    <definedName name="_____APU465" localSheetId="43">[9]!absc</definedName>
    <definedName name="_____APU465" localSheetId="44">[9]!absc</definedName>
    <definedName name="_____APU465" localSheetId="45">[9]!absc</definedName>
    <definedName name="_____APU465" localSheetId="46">[9]!absc</definedName>
    <definedName name="_____APU465" localSheetId="47">[9]!absc</definedName>
    <definedName name="_____APU465" localSheetId="48">[9]!absc</definedName>
    <definedName name="_____APU465" localSheetId="49">[9]!absc</definedName>
    <definedName name="_____APU465" localSheetId="50">[9]!absc</definedName>
    <definedName name="_____APU465" localSheetId="2">[9]!absc</definedName>
    <definedName name="_____APU465" localSheetId="3">[9]!absc</definedName>
    <definedName name="_____APU465">[9]!absc</definedName>
    <definedName name="_____Atp2">[11]EMPRESA!$F$22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57">[12]Tablas!#REF!</definedName>
    <definedName name="_____DCI1">[12]Tablas!#REF!</definedName>
    <definedName name="_____DDS1" localSheetId="57">[12]Tablas!#REF!</definedName>
    <definedName name="_____DDS1">[12]Tablas!#REF!</definedName>
    <definedName name="_____DGO1" localSheetId="57">[12]Tablas!#REF!</definedName>
    <definedName name="_____DGO1">[12]Tablas!#REF!</definedName>
    <definedName name="_____DGP1" localSheetId="57">[12]Tablas!#REF!</definedName>
    <definedName name="_____DGP1">[12]Tablas!#REF!</definedName>
    <definedName name="_____DIJ1" localSheetId="57">[12]Tablas!#REF!</definedName>
    <definedName name="_____DIJ1">[12]Tablas!#REF!</definedName>
    <definedName name="_____DPI1" localSheetId="57">[12]Tablas!#REF!</definedName>
    <definedName name="_____DPI1">[12]Tablas!#REF!</definedName>
    <definedName name="_____DPY1" localSheetId="57">[12]Tablas!#REF!</definedName>
    <definedName name="_____DPY1">[12]Tablas!#REF!</definedName>
    <definedName name="_____DRI1" localSheetId="57">[12]Tablas!#REF!</definedName>
    <definedName name="_____DRI1">[12]Tablas!#REF!</definedName>
    <definedName name="_____DRL1" localSheetId="57">[12]Tablas!#REF!</definedName>
    <definedName name="_____DRL1">[12]Tablas!#REF!</definedName>
    <definedName name="_____DSP1" localSheetId="57">[12]Tablas!#REF!</definedName>
    <definedName name="_____DSP1">[12]Tablas!#REF!</definedName>
    <definedName name="_____ECP1" localSheetId="57">[12]Tablas!#REF!</definedName>
    <definedName name="_____ECP1">[12]Tablas!#REF!</definedName>
    <definedName name="_____F4" hidden="1">{"SUMINISTRO E INSTALACIÓN CANALETAS L=7.50"}</definedName>
    <definedName name="_____FS01">NA()</definedName>
    <definedName name="_____ICP1" localSheetId="57">[12]Tablas!#REF!</definedName>
    <definedName name="_____ICP1">[12]Tablas!#REF!</definedName>
    <definedName name="_____ITM4" localSheetId="57">#REF!</definedName>
    <definedName name="_____ITM4">#REF!</definedName>
    <definedName name="_____MA2" localSheetId="57">#REF!</definedName>
    <definedName name="_____MA2">#REF!</definedName>
    <definedName name="_____oa55" localSheetId="57">#REF!</definedName>
    <definedName name="_____oa55">#REF!</definedName>
    <definedName name="_____OCD1" localSheetId="57">[12]Tablas!#REF!</definedName>
    <definedName name="_____OCD1">[12]Tablas!#REF!</definedName>
    <definedName name="_____OCI1" localSheetId="57">[12]Tablas!#REF!</definedName>
    <definedName name="_____OCI1">[12]Tablas!#REF!</definedName>
    <definedName name="_____PJ50" localSheetId="57">#REF!</definedName>
    <definedName name="_____PJ50">#REF!</definedName>
    <definedName name="_____pj51" localSheetId="57">#REF!</definedName>
    <definedName name="_____pj51">#REF!</definedName>
    <definedName name="_____pr01" localSheetId="57">#REF!</definedName>
    <definedName name="_____pr01">#REF!</definedName>
    <definedName name="_____pr02" localSheetId="57">#REF!</definedName>
    <definedName name="_____pr02">#REF!</definedName>
    <definedName name="_____pr03" localSheetId="57">#REF!</definedName>
    <definedName name="_____pr03">#REF!</definedName>
    <definedName name="_____pr04" localSheetId="57">#REF!</definedName>
    <definedName name="_____pr04">#REF!</definedName>
    <definedName name="_____pr05" localSheetId="57">#REF!</definedName>
    <definedName name="_____pr05">#REF!</definedName>
    <definedName name="_____pr06" localSheetId="57">#REF!</definedName>
    <definedName name="_____pr06">#REF!</definedName>
    <definedName name="_____pr07" localSheetId="57">#REF!</definedName>
    <definedName name="_____pr07">#REF!</definedName>
    <definedName name="_____pr08" localSheetId="57">#REF!</definedName>
    <definedName name="_____pr08">#REF!</definedName>
    <definedName name="_____pr09" localSheetId="57">#REF!</definedName>
    <definedName name="_____pr09">#REF!</definedName>
    <definedName name="_____pr10" localSheetId="57">#REF!</definedName>
    <definedName name="_____pr10">#REF!</definedName>
    <definedName name="_____pr11" localSheetId="57">#REF!</definedName>
    <definedName name="_____pr11">#REF!</definedName>
    <definedName name="_____pr12" localSheetId="57">#REF!</definedName>
    <definedName name="_____pr12">#REF!</definedName>
    <definedName name="_____pr13" localSheetId="57">#REF!</definedName>
    <definedName name="_____pr13">#REF!</definedName>
    <definedName name="_____pr14" localSheetId="57">#REF!</definedName>
    <definedName name="_____pr14">#REF!</definedName>
    <definedName name="_____pr15" localSheetId="57">#REF!</definedName>
    <definedName name="_____pr15">#REF!</definedName>
    <definedName name="_____pr16" localSheetId="57">#REF!</definedName>
    <definedName name="_____pr16">#REF!</definedName>
    <definedName name="_____pr17" localSheetId="57">#REF!</definedName>
    <definedName name="_____pr17">#REF!</definedName>
    <definedName name="_____pr18" localSheetId="57">#REF!</definedName>
    <definedName name="_____pr18">#REF!</definedName>
    <definedName name="_____pr19" localSheetId="57">#REF!</definedName>
    <definedName name="_____pr19">#REF!</definedName>
    <definedName name="_____pr20" localSheetId="57">#REF!</definedName>
    <definedName name="_____pr20">#REF!</definedName>
    <definedName name="_____pr21" localSheetId="57">#REF!</definedName>
    <definedName name="_____pr21">#REF!</definedName>
    <definedName name="_____pr22" localSheetId="57">#REF!</definedName>
    <definedName name="_____pr22">#REF!</definedName>
    <definedName name="_____pr23" localSheetId="57">#REF!</definedName>
    <definedName name="_____pr23">#REF!</definedName>
    <definedName name="_____pr24" localSheetId="57">#REF!</definedName>
    <definedName name="_____pr24">#REF!</definedName>
    <definedName name="_____pr25" localSheetId="57">#REF!</definedName>
    <definedName name="_____pr25">#REF!</definedName>
    <definedName name="_____pr26" localSheetId="57">#REF!</definedName>
    <definedName name="_____pr26">#REF!</definedName>
    <definedName name="_____pr27" localSheetId="57">#REF!</definedName>
    <definedName name="_____pr27">#REF!</definedName>
    <definedName name="_____pr28" localSheetId="57">#REF!</definedName>
    <definedName name="_____pr28">#REF!</definedName>
    <definedName name="_____pr29" localSheetId="57">#REF!</definedName>
    <definedName name="_____pr29">#REF!</definedName>
    <definedName name="_____pr30" localSheetId="57">#REF!</definedName>
    <definedName name="_____pr30">#REF!</definedName>
    <definedName name="_____pr31" localSheetId="57">#REF!</definedName>
    <definedName name="_____pr31">#REF!</definedName>
    <definedName name="_____pr32" localSheetId="57">#REF!</definedName>
    <definedName name="_____pr32">#REF!</definedName>
    <definedName name="_____pr33" localSheetId="57">#REF!</definedName>
    <definedName name="_____pr33">#REF!</definedName>
    <definedName name="_____pr34" localSheetId="57">#REF!</definedName>
    <definedName name="_____pr34">#REF!</definedName>
    <definedName name="_____pr35" localSheetId="57">#REF!</definedName>
    <definedName name="_____pr35">#REF!</definedName>
    <definedName name="_____pr36" localSheetId="57">#REF!</definedName>
    <definedName name="_____pr36">#REF!</definedName>
    <definedName name="_____pr37" localSheetId="57">#REF!</definedName>
    <definedName name="_____pr37">#REF!</definedName>
    <definedName name="_____pr38" localSheetId="57">#REF!</definedName>
    <definedName name="_____pr38">#REF!</definedName>
    <definedName name="_____pr39" localSheetId="57">#REF!</definedName>
    <definedName name="_____pr39">#REF!</definedName>
    <definedName name="_____pr40" localSheetId="57">#REF!</definedName>
    <definedName name="_____pr40">#REF!</definedName>
    <definedName name="_____pr41" localSheetId="57">#REF!</definedName>
    <definedName name="_____pr41">#REF!</definedName>
    <definedName name="_____pr42" localSheetId="57">#REF!</definedName>
    <definedName name="_____pr42">#REF!</definedName>
    <definedName name="_____pr43" localSheetId="57">#REF!</definedName>
    <definedName name="_____pr43">#REF!</definedName>
    <definedName name="_____pr44" localSheetId="57">#REF!</definedName>
    <definedName name="_____pr44">#REF!</definedName>
    <definedName name="_____pr45" localSheetId="57">#REF!</definedName>
    <definedName name="_____pr45">#REF!</definedName>
    <definedName name="_____pr46" localSheetId="57">#REF!</definedName>
    <definedName name="_____pr46">#REF!</definedName>
    <definedName name="_____pr47" localSheetId="57">#REF!</definedName>
    <definedName name="_____pr47">#REF!</definedName>
    <definedName name="_____pr48" localSheetId="57">#REF!</definedName>
    <definedName name="_____pr48">#REF!</definedName>
    <definedName name="_____pr49" localSheetId="57">#REF!</definedName>
    <definedName name="_____pr49">#REF!</definedName>
    <definedName name="_____pr50" localSheetId="57">#REF!</definedName>
    <definedName name="_____pr50">#REF!</definedName>
    <definedName name="_____pr51" localSheetId="57">#REF!</definedName>
    <definedName name="_____pr51">#REF!</definedName>
    <definedName name="_____pr52" localSheetId="57">#REF!</definedName>
    <definedName name="_____pr52">#REF!</definedName>
    <definedName name="_____pr53" localSheetId="57">#REF!</definedName>
    <definedName name="_____pr53">#REF!</definedName>
    <definedName name="_____pr54" localSheetId="57">#REF!</definedName>
    <definedName name="_____pr54">#REF!</definedName>
    <definedName name="_____pr55" localSheetId="57">#REF!</definedName>
    <definedName name="_____pr55">#REF!</definedName>
    <definedName name="_____pr56" localSheetId="57">#REF!</definedName>
    <definedName name="_____pr56">#REF!</definedName>
    <definedName name="_____pr57" localSheetId="57">#REF!</definedName>
    <definedName name="_____pr57">#REF!</definedName>
    <definedName name="_____pr58" localSheetId="57">#REF!</definedName>
    <definedName name="_____pr58">#REF!</definedName>
    <definedName name="_____pr59" localSheetId="57">#REF!</definedName>
    <definedName name="_____pr59">#REF!</definedName>
    <definedName name="_____pr60" localSheetId="57">#REF!</definedName>
    <definedName name="_____pr60">#REF!</definedName>
    <definedName name="_____pr61" localSheetId="57">#REF!</definedName>
    <definedName name="_____pr61">#REF!</definedName>
    <definedName name="_____pr62" localSheetId="57">#REF!</definedName>
    <definedName name="_____pr62">#REF!</definedName>
    <definedName name="_____pr63" localSheetId="57">#REF!</definedName>
    <definedName name="_____pr63">#REF!</definedName>
    <definedName name="_____pr64" localSheetId="57">#REF!</definedName>
    <definedName name="_____pr64">#REF!</definedName>
    <definedName name="_____pr65" localSheetId="57">#REF!</definedName>
    <definedName name="_____pr65">#REF!</definedName>
    <definedName name="_____pr66" localSheetId="57">#REF!</definedName>
    <definedName name="_____pr66">#REF!</definedName>
    <definedName name="_____pr67" localSheetId="57">#REF!</definedName>
    <definedName name="_____pr67">#REF!</definedName>
    <definedName name="_____pr68" localSheetId="57">#REF!</definedName>
    <definedName name="_____pr68">#REF!</definedName>
    <definedName name="_____pr69" localSheetId="57">#REF!</definedName>
    <definedName name="_____pr69">#REF!</definedName>
    <definedName name="_____pr70" localSheetId="57">#REF!</definedName>
    <definedName name="_____pr70">#REF!</definedName>
    <definedName name="_____pr71" localSheetId="57">#REF!</definedName>
    <definedName name="_____pr71">#REF!</definedName>
    <definedName name="_____pr72" localSheetId="57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57">[12]Tablas!#REF!</definedName>
    <definedName name="_____VEX1">[12]Tablas!#REF!</definedName>
    <definedName name="_____VFA1" localSheetId="57">[12]Tablas!#REF!</definedName>
    <definedName name="_____VFA1">[12]Tablas!#REF!</definedName>
    <definedName name="_____VIT1" localSheetId="57">[12]Tablas!#REF!</definedName>
    <definedName name="_____VIT1">[12]Tablas!#REF!</definedName>
    <definedName name="_____VPR1" localSheetId="57">[12]Tablas!#REF!</definedName>
    <definedName name="_____VPR1">[12]Tablas!#REF!</definedName>
    <definedName name="_____VPR2" localSheetId="57">[13]Tablas!#REF!</definedName>
    <definedName name="_____VPR2">[13]Tablas!#REF!</definedName>
    <definedName name="_____VRP1" localSheetId="57">[12]Tablas!#REF!</definedName>
    <definedName name="_____VRP1">[12]Tablas!#REF!</definedName>
    <definedName name="_____VSM1" localSheetId="57">[12]Tablas!#REF!</definedName>
    <definedName name="_____VSM1">[12]Tablas!#REF!</definedName>
    <definedName name="____AFC1">[6]INV!$A$25:$D$28</definedName>
    <definedName name="____AFC3">[6]INV!$F$25:$I$28</definedName>
    <definedName name="____AFC5">[6]INV!$K$25:$N$28</definedName>
    <definedName name="____ane7" localSheetId="25">[14]!_xlbgnm.ane7</definedName>
    <definedName name="____ane7" localSheetId="4">[14]!_xlbgnm.ane7</definedName>
    <definedName name="____ane7" localSheetId="57">[14]!_xlbgnm.ane7</definedName>
    <definedName name="____ane7" localSheetId="52">[14]!_xlbgnm.ane7</definedName>
    <definedName name="____ane7" localSheetId="53">[14]!_xlbgnm.ane7</definedName>
    <definedName name="____ane7" localSheetId="36">[14]!_xlbgnm.ane7</definedName>
    <definedName name="____ane7" localSheetId="37">[14]!_xlbgnm.ane7</definedName>
    <definedName name="____ane7" localSheetId="38">[14]!_xlbgnm.ane7</definedName>
    <definedName name="____ane7" localSheetId="39">[14]!_xlbgnm.ane7</definedName>
    <definedName name="____ane7" localSheetId="40">[14]!_xlbgnm.ane7</definedName>
    <definedName name="____ane7" localSheetId="41">[14]!_xlbgnm.ane7</definedName>
    <definedName name="____ane7" localSheetId="42">[14]!_xlbgnm.ane7</definedName>
    <definedName name="____ane7" localSheetId="43">[14]!_xlbgnm.ane7</definedName>
    <definedName name="____ane7" localSheetId="44">[14]!_xlbgnm.ane7</definedName>
    <definedName name="____ane7" localSheetId="45">[14]!_xlbgnm.ane7</definedName>
    <definedName name="____ane7" localSheetId="46">[14]!_xlbgnm.ane7</definedName>
    <definedName name="____ane7" localSheetId="47">[14]!_xlbgnm.ane7</definedName>
    <definedName name="____ane7" localSheetId="48">[14]!_xlbgnm.ane7</definedName>
    <definedName name="____ane7" localSheetId="49">[14]!_xlbgnm.ane7</definedName>
    <definedName name="____ane7" localSheetId="50">[14]!_xlbgnm.ane7</definedName>
    <definedName name="____ane7" localSheetId="2">[14]!_xlbgnm.ane7</definedName>
    <definedName name="____ane7" localSheetId="3">[14]!_xlbgnm.ane7</definedName>
    <definedName name="____ane7">[14]!_xlbgnm.ane7</definedName>
    <definedName name="____ane8" localSheetId="25">[14]!_xlbgnm.ane8</definedName>
    <definedName name="____ane8" localSheetId="4">[14]!_xlbgnm.ane8</definedName>
    <definedName name="____ane8" localSheetId="57">[14]!_xlbgnm.ane8</definedName>
    <definedName name="____ane8" localSheetId="52">[14]!_xlbgnm.ane8</definedName>
    <definedName name="____ane8" localSheetId="53">[14]!_xlbgnm.ane8</definedName>
    <definedName name="____ane8" localSheetId="36">[14]!_xlbgnm.ane8</definedName>
    <definedName name="____ane8" localSheetId="37">[14]!_xlbgnm.ane8</definedName>
    <definedName name="____ane8" localSheetId="38">[14]!_xlbgnm.ane8</definedName>
    <definedName name="____ane8" localSheetId="39">[14]!_xlbgnm.ane8</definedName>
    <definedName name="____ane8" localSheetId="40">[14]!_xlbgnm.ane8</definedName>
    <definedName name="____ane8" localSheetId="41">[14]!_xlbgnm.ane8</definedName>
    <definedName name="____ane8" localSheetId="42">[14]!_xlbgnm.ane8</definedName>
    <definedName name="____ane8" localSheetId="43">[14]!_xlbgnm.ane8</definedName>
    <definedName name="____ane8" localSheetId="44">[14]!_xlbgnm.ane8</definedName>
    <definedName name="____ane8" localSheetId="45">[14]!_xlbgnm.ane8</definedName>
    <definedName name="____ane8" localSheetId="46">[14]!_xlbgnm.ane8</definedName>
    <definedName name="____ane8" localSheetId="47">[14]!_xlbgnm.ane8</definedName>
    <definedName name="____ane8" localSheetId="48">[14]!_xlbgnm.ane8</definedName>
    <definedName name="____ane8" localSheetId="49">[14]!_xlbgnm.ane8</definedName>
    <definedName name="____ane8" localSheetId="50">[14]!_xlbgnm.ane8</definedName>
    <definedName name="____ane8" localSheetId="2">[14]!_xlbgnm.ane8</definedName>
    <definedName name="____ane8" localSheetId="3">[14]!_xlbgnm.ane8</definedName>
    <definedName name="____ane8">[14]!_xlbgnm.ane8</definedName>
    <definedName name="____Atp2">[15]EMPRESA!$F$22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57">#REF!</definedName>
    <definedName name="____COM1">#REF!</definedName>
    <definedName name="____COM10" localSheetId="57">#REF!</definedName>
    <definedName name="____COM10">#REF!</definedName>
    <definedName name="____COM11" localSheetId="57">#REF!</definedName>
    <definedName name="____COM11">#REF!</definedName>
    <definedName name="____COM12" localSheetId="57">#REF!</definedName>
    <definedName name="____COM12">#REF!</definedName>
    <definedName name="____COM13" localSheetId="57">#REF!</definedName>
    <definedName name="____COM13">#REF!</definedName>
    <definedName name="____COM14" localSheetId="57">#REF!</definedName>
    <definedName name="____COM14">#REF!</definedName>
    <definedName name="____COM15" localSheetId="57">#REF!</definedName>
    <definedName name="____COM15">#REF!</definedName>
    <definedName name="____COM16" localSheetId="57">#REF!</definedName>
    <definedName name="____COM16">#REF!</definedName>
    <definedName name="____COM17" localSheetId="57">#REF!</definedName>
    <definedName name="____COM17">#REF!</definedName>
    <definedName name="____COM18" localSheetId="57">#REF!</definedName>
    <definedName name="____COM18">#REF!</definedName>
    <definedName name="____COM19" localSheetId="57">#REF!</definedName>
    <definedName name="____COM19">#REF!</definedName>
    <definedName name="____COM2" localSheetId="57">#REF!</definedName>
    <definedName name="____COM2">#REF!</definedName>
    <definedName name="____COM20" localSheetId="57">#REF!</definedName>
    <definedName name="____COM20">#REF!</definedName>
    <definedName name="____COM21" localSheetId="57">#REF!</definedName>
    <definedName name="____COM21">#REF!</definedName>
    <definedName name="____COM3" localSheetId="57">#REF!</definedName>
    <definedName name="____COM3">#REF!</definedName>
    <definedName name="____COM4" localSheetId="57">#REF!</definedName>
    <definedName name="____COM4">#REF!</definedName>
    <definedName name="____COM5" localSheetId="57">#REF!</definedName>
    <definedName name="____COM5">#REF!</definedName>
    <definedName name="____COM6" localSheetId="57">#REF!</definedName>
    <definedName name="____COM6">#REF!</definedName>
    <definedName name="____COM7" localSheetId="57">#REF!</definedName>
    <definedName name="____COM7">#REF!</definedName>
    <definedName name="____COM8" localSheetId="57">#REF!</definedName>
    <definedName name="____COM8">#REF!</definedName>
    <definedName name="____COM9" localSheetId="57">#REF!</definedName>
    <definedName name="____COM9">#REF!</definedName>
    <definedName name="____DCI1" localSheetId="57">[12]Tablas!#REF!</definedName>
    <definedName name="____DCI1">[12]Tablas!#REF!</definedName>
    <definedName name="____DDS1" localSheetId="57">[12]Tablas!#REF!</definedName>
    <definedName name="____DDS1">[12]Tablas!#REF!</definedName>
    <definedName name="____DGO1" localSheetId="57">[12]Tablas!#REF!</definedName>
    <definedName name="____DGO1">[12]Tablas!#REF!</definedName>
    <definedName name="____DGP1" localSheetId="57">[12]Tablas!#REF!</definedName>
    <definedName name="____DGP1">[12]Tablas!#REF!</definedName>
    <definedName name="____DIJ1" localSheetId="57">[12]Tablas!#REF!</definedName>
    <definedName name="____DIJ1">[12]Tablas!#REF!</definedName>
    <definedName name="____DPI1" localSheetId="57">[12]Tablas!#REF!</definedName>
    <definedName name="____DPI1">[12]Tablas!#REF!</definedName>
    <definedName name="____DPY1" localSheetId="57">[12]Tablas!#REF!</definedName>
    <definedName name="____DPY1">[12]Tablas!#REF!</definedName>
    <definedName name="____DRI1" localSheetId="57">[12]Tablas!#REF!</definedName>
    <definedName name="____DRI1">[12]Tablas!#REF!</definedName>
    <definedName name="____DRL1" localSheetId="57">[12]Tablas!#REF!</definedName>
    <definedName name="____DRL1">[12]Tablas!#REF!</definedName>
    <definedName name="____DSP1" localSheetId="57">[12]Tablas!#REF!</definedName>
    <definedName name="____DSP1">[12]Tablas!#REF!</definedName>
    <definedName name="____ECP1" localSheetId="57">[12]Tablas!#REF!</definedName>
    <definedName name="____ECP1">[12]Tablas!#REF!</definedName>
    <definedName name="____ICP1" localSheetId="57">[12]Tablas!#REF!</definedName>
    <definedName name="____ICP1">[12]Tablas!#REF!</definedName>
    <definedName name="____ITM4" localSheetId="57">#REF!</definedName>
    <definedName name="____ITM4">#REF!</definedName>
    <definedName name="____LEY80" localSheetId="57">#REF!</definedName>
    <definedName name="____LEY80">#REF!</definedName>
    <definedName name="____MA2" localSheetId="57">#REF!</definedName>
    <definedName name="____MA2">#REF!</definedName>
    <definedName name="____oa55" localSheetId="57">#REF!</definedName>
    <definedName name="____oa55">#REF!</definedName>
    <definedName name="____OCD1" localSheetId="57">[12]Tablas!#REF!</definedName>
    <definedName name="____OCD1">[12]Tablas!#REF!</definedName>
    <definedName name="____OCI1" localSheetId="57">[12]Tablas!#REF!</definedName>
    <definedName name="____OCI1">[12]Tablas!#REF!</definedName>
    <definedName name="____PJ50" localSheetId="57">#REF!</definedName>
    <definedName name="____PJ50">#REF!</definedName>
    <definedName name="____pj51" localSheetId="57">#REF!</definedName>
    <definedName name="____pj51">#REF!</definedName>
    <definedName name="____pr01" localSheetId="57">#REF!</definedName>
    <definedName name="____pr01">#REF!</definedName>
    <definedName name="____pr02" localSheetId="57">#REF!</definedName>
    <definedName name="____pr02">#REF!</definedName>
    <definedName name="____pr03" localSheetId="57">#REF!</definedName>
    <definedName name="____pr03">#REF!</definedName>
    <definedName name="____pr04" localSheetId="57">#REF!</definedName>
    <definedName name="____pr04">#REF!</definedName>
    <definedName name="____pr05" localSheetId="57">#REF!</definedName>
    <definedName name="____pr05">#REF!</definedName>
    <definedName name="____pr06" localSheetId="57">#REF!</definedName>
    <definedName name="____pr06">#REF!</definedName>
    <definedName name="____pr07" localSheetId="57">#REF!</definedName>
    <definedName name="____pr07">#REF!</definedName>
    <definedName name="____pr08" localSheetId="57">#REF!</definedName>
    <definedName name="____pr08">#REF!</definedName>
    <definedName name="____pr09" localSheetId="57">#REF!</definedName>
    <definedName name="____pr09">#REF!</definedName>
    <definedName name="____pr10" localSheetId="57">#REF!</definedName>
    <definedName name="____pr10">#REF!</definedName>
    <definedName name="____pr11" localSheetId="57">#REF!</definedName>
    <definedName name="____pr11">#REF!</definedName>
    <definedName name="____pr12" localSheetId="57">#REF!</definedName>
    <definedName name="____pr12">#REF!</definedName>
    <definedName name="____pr13" localSheetId="57">#REF!</definedName>
    <definedName name="____pr13">#REF!</definedName>
    <definedName name="____pr14" localSheetId="57">#REF!</definedName>
    <definedName name="____pr14">#REF!</definedName>
    <definedName name="____pr15" localSheetId="57">#REF!</definedName>
    <definedName name="____pr15">#REF!</definedName>
    <definedName name="____pr16" localSheetId="57">#REF!</definedName>
    <definedName name="____pr16">#REF!</definedName>
    <definedName name="____pr17" localSheetId="57">#REF!</definedName>
    <definedName name="____pr17">#REF!</definedName>
    <definedName name="____pr18" localSheetId="57">#REF!</definedName>
    <definedName name="____pr18">#REF!</definedName>
    <definedName name="____pr19" localSheetId="57">#REF!</definedName>
    <definedName name="____pr19">#REF!</definedName>
    <definedName name="____pr20" localSheetId="57">#REF!</definedName>
    <definedName name="____pr20">#REF!</definedName>
    <definedName name="____pr21" localSheetId="57">#REF!</definedName>
    <definedName name="____pr21">#REF!</definedName>
    <definedName name="____pr22" localSheetId="57">#REF!</definedName>
    <definedName name="____pr22">#REF!</definedName>
    <definedName name="____pr23" localSheetId="57">#REF!</definedName>
    <definedName name="____pr23">#REF!</definedName>
    <definedName name="____pr24" localSheetId="57">#REF!</definedName>
    <definedName name="____pr24">#REF!</definedName>
    <definedName name="____pr25" localSheetId="57">#REF!</definedName>
    <definedName name="____pr25">#REF!</definedName>
    <definedName name="____pr26" localSheetId="57">#REF!</definedName>
    <definedName name="____pr26">#REF!</definedName>
    <definedName name="____pr27" localSheetId="57">#REF!</definedName>
    <definedName name="____pr27">#REF!</definedName>
    <definedName name="____pr28" localSheetId="57">#REF!</definedName>
    <definedName name="____pr28">#REF!</definedName>
    <definedName name="____pr29" localSheetId="57">#REF!</definedName>
    <definedName name="____pr29">#REF!</definedName>
    <definedName name="____pr30" localSheetId="57">#REF!</definedName>
    <definedName name="____pr30">#REF!</definedName>
    <definedName name="____pr31" localSheetId="57">#REF!</definedName>
    <definedName name="____pr31">#REF!</definedName>
    <definedName name="____pr32" localSheetId="57">#REF!</definedName>
    <definedName name="____pr32">#REF!</definedName>
    <definedName name="____pr33" localSheetId="57">#REF!</definedName>
    <definedName name="____pr33">#REF!</definedName>
    <definedName name="____pr34" localSheetId="57">#REF!</definedName>
    <definedName name="____pr34">#REF!</definedName>
    <definedName name="____pr35" localSheetId="57">#REF!</definedName>
    <definedName name="____pr35">#REF!</definedName>
    <definedName name="____pr36" localSheetId="57">#REF!</definedName>
    <definedName name="____pr36">#REF!</definedName>
    <definedName name="____pr37" localSheetId="57">#REF!</definedName>
    <definedName name="____pr37">#REF!</definedName>
    <definedName name="____pr38" localSheetId="57">#REF!</definedName>
    <definedName name="____pr38">#REF!</definedName>
    <definedName name="____pr39" localSheetId="57">#REF!</definedName>
    <definedName name="____pr39">#REF!</definedName>
    <definedName name="____pr40" localSheetId="57">#REF!</definedName>
    <definedName name="____pr40">#REF!</definedName>
    <definedName name="____pr41" localSheetId="57">#REF!</definedName>
    <definedName name="____pr41">#REF!</definedName>
    <definedName name="____pr42" localSheetId="57">#REF!</definedName>
    <definedName name="____pr42">#REF!</definedName>
    <definedName name="____pr43" localSheetId="57">#REF!</definedName>
    <definedName name="____pr43">#REF!</definedName>
    <definedName name="____pr44" localSheetId="57">#REF!</definedName>
    <definedName name="____pr44">#REF!</definedName>
    <definedName name="____pr45" localSheetId="57">#REF!</definedName>
    <definedName name="____pr45">#REF!</definedName>
    <definedName name="____pr46" localSheetId="57">#REF!</definedName>
    <definedName name="____pr46">#REF!</definedName>
    <definedName name="____pr47" localSheetId="57">#REF!</definedName>
    <definedName name="____pr47">#REF!</definedName>
    <definedName name="____pr48" localSheetId="57">#REF!</definedName>
    <definedName name="____pr48">#REF!</definedName>
    <definedName name="____pr49" localSheetId="57">#REF!</definedName>
    <definedName name="____pr49">#REF!</definedName>
    <definedName name="____pr50" localSheetId="57">#REF!</definedName>
    <definedName name="____pr50">#REF!</definedName>
    <definedName name="____pr51" localSheetId="57">#REF!</definedName>
    <definedName name="____pr51">#REF!</definedName>
    <definedName name="____pr52" localSheetId="57">#REF!</definedName>
    <definedName name="____pr52">#REF!</definedName>
    <definedName name="____pr53" localSheetId="57">#REF!</definedName>
    <definedName name="____pr53">#REF!</definedName>
    <definedName name="____pr54" localSheetId="57">#REF!</definedName>
    <definedName name="____pr54">#REF!</definedName>
    <definedName name="____pr55" localSheetId="57">#REF!</definedName>
    <definedName name="____pr55">#REF!</definedName>
    <definedName name="____pr56" localSheetId="57">#REF!</definedName>
    <definedName name="____pr56">#REF!</definedName>
    <definedName name="____pr57" localSheetId="57">#REF!</definedName>
    <definedName name="____pr57">#REF!</definedName>
    <definedName name="____pr58" localSheetId="57">#REF!</definedName>
    <definedName name="____pr58">#REF!</definedName>
    <definedName name="____pr59" localSheetId="57">#REF!</definedName>
    <definedName name="____pr59">#REF!</definedName>
    <definedName name="____pr60" localSheetId="57">#REF!</definedName>
    <definedName name="____pr60">#REF!</definedName>
    <definedName name="____pr61" localSheetId="57">#REF!</definedName>
    <definedName name="____pr61">#REF!</definedName>
    <definedName name="____pr62" localSheetId="57">#REF!</definedName>
    <definedName name="____pr62">#REF!</definedName>
    <definedName name="____pr63" localSheetId="57">#REF!</definedName>
    <definedName name="____pr63">#REF!</definedName>
    <definedName name="____pr64" localSheetId="57">#REF!</definedName>
    <definedName name="____pr64">#REF!</definedName>
    <definedName name="____pr65" localSheetId="57">#REF!</definedName>
    <definedName name="____pr65">#REF!</definedName>
    <definedName name="____pr66" localSheetId="57">#REF!</definedName>
    <definedName name="____pr66">#REF!</definedName>
    <definedName name="____pr67" localSheetId="57">#REF!</definedName>
    <definedName name="____pr67">#REF!</definedName>
    <definedName name="____pr68" localSheetId="57">#REF!</definedName>
    <definedName name="____pr68">#REF!</definedName>
    <definedName name="____pr69" localSheetId="57">#REF!</definedName>
    <definedName name="____pr69">#REF!</definedName>
    <definedName name="____pr70" localSheetId="57">#REF!</definedName>
    <definedName name="____pr70">#REF!</definedName>
    <definedName name="____pr71" localSheetId="57">#REF!</definedName>
    <definedName name="____pr71">#REF!</definedName>
    <definedName name="____pr72" localSheetId="57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57">#REF!</definedName>
    <definedName name="____TOP1">#REF!</definedName>
    <definedName name="____TOP10" localSheetId="57">#REF!</definedName>
    <definedName name="____TOP10">#REF!</definedName>
    <definedName name="____TOP2" localSheetId="57">#REF!</definedName>
    <definedName name="____TOP2">#REF!</definedName>
    <definedName name="____TOP3" localSheetId="57">#REF!</definedName>
    <definedName name="____TOP3">#REF!</definedName>
    <definedName name="____TOP4" localSheetId="57">#REF!</definedName>
    <definedName name="____TOP4">#REF!</definedName>
    <definedName name="____TOP5" localSheetId="57">#REF!</definedName>
    <definedName name="____TOP5">#REF!</definedName>
    <definedName name="____TOP6" localSheetId="57">#REF!</definedName>
    <definedName name="____TOP6">#REF!</definedName>
    <definedName name="____TOP7" localSheetId="57">#REF!</definedName>
    <definedName name="____TOP7">#REF!</definedName>
    <definedName name="____TOP8" localSheetId="57">#REF!</definedName>
    <definedName name="____TOP8">#REF!</definedName>
    <definedName name="____TOP9" localSheetId="57">#REF!</definedName>
    <definedName name="____TOP9">#REF!</definedName>
    <definedName name="____VEX1" localSheetId="57">[12]Tablas!#REF!</definedName>
    <definedName name="____VEX1">[12]Tablas!#REF!</definedName>
    <definedName name="____VFA1" localSheetId="57">[12]Tablas!#REF!</definedName>
    <definedName name="____VFA1">[12]Tablas!#REF!</definedName>
    <definedName name="____VIT1" localSheetId="57">[12]Tablas!#REF!</definedName>
    <definedName name="____VIT1">[12]Tablas!#REF!</definedName>
    <definedName name="____VPR1" localSheetId="57">[12]Tablas!#REF!</definedName>
    <definedName name="____VPR1">[12]Tablas!#REF!</definedName>
    <definedName name="____VPR2" localSheetId="57">#REF!</definedName>
    <definedName name="____VPR2">#REF!</definedName>
    <definedName name="____VRP1" localSheetId="57">[12]Tablas!#REF!</definedName>
    <definedName name="____VRP1">[12]Tablas!#REF!</definedName>
    <definedName name="____VSM1" localSheetId="57">[12]Tablas!#REF!</definedName>
    <definedName name="____VSM1">[12]Tablas!#REF!</definedName>
    <definedName name="____xz2" localSheetId="57">#REF!</definedName>
    <definedName name="____xz2">#REF!</definedName>
    <definedName name="___A1">#N/A</definedName>
    <definedName name="___A17000" localSheetId="57">#REF!</definedName>
    <definedName name="___A17000">#REF!</definedName>
    <definedName name="___A20000" localSheetId="57">#REF!</definedName>
    <definedName name="___A20000">#REF!</definedName>
    <definedName name="___A30000" localSheetId="57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ne7" localSheetId="25">[16]!_xlbgnm.ane7</definedName>
    <definedName name="___ane7" localSheetId="4">[16]!_xlbgnm.ane7</definedName>
    <definedName name="___ane7" localSheetId="57">[16]!_xlbgnm.ane7</definedName>
    <definedName name="___ane7" localSheetId="52">[16]!_xlbgnm.ane7</definedName>
    <definedName name="___ane7" localSheetId="53">[16]!_xlbgnm.ane7</definedName>
    <definedName name="___ane7" localSheetId="36">[16]!_xlbgnm.ane7</definedName>
    <definedName name="___ane7" localSheetId="37">[16]!_xlbgnm.ane7</definedName>
    <definedName name="___ane7" localSheetId="38">[16]!_xlbgnm.ane7</definedName>
    <definedName name="___ane7" localSheetId="39">[16]!_xlbgnm.ane7</definedName>
    <definedName name="___ane7" localSheetId="40">[16]!_xlbgnm.ane7</definedName>
    <definedName name="___ane7" localSheetId="41">[16]!_xlbgnm.ane7</definedName>
    <definedName name="___ane7" localSheetId="42">[16]!_xlbgnm.ane7</definedName>
    <definedName name="___ane7" localSheetId="43">[16]!_xlbgnm.ane7</definedName>
    <definedName name="___ane7" localSheetId="44">[16]!_xlbgnm.ane7</definedName>
    <definedName name="___ane7" localSheetId="45">[16]!_xlbgnm.ane7</definedName>
    <definedName name="___ane7" localSheetId="46">[16]!_xlbgnm.ane7</definedName>
    <definedName name="___ane7" localSheetId="47">[16]!_xlbgnm.ane7</definedName>
    <definedName name="___ane7" localSheetId="48">[16]!_xlbgnm.ane7</definedName>
    <definedName name="___ane7" localSheetId="49">[16]!_xlbgnm.ane7</definedName>
    <definedName name="___ane7" localSheetId="50">[16]!_xlbgnm.ane7</definedName>
    <definedName name="___ane7" localSheetId="2">[16]!_xlbgnm.ane7</definedName>
    <definedName name="___ane7" localSheetId="3">[16]!_xlbgnm.ane7</definedName>
    <definedName name="___ane7">[16]!_xlbgnm.ane7</definedName>
    <definedName name="___ane8" localSheetId="25">[16]!_xlbgnm.ane8</definedName>
    <definedName name="___ane8" localSheetId="4">[16]!_xlbgnm.ane8</definedName>
    <definedName name="___ane8" localSheetId="57">[16]!_xlbgnm.ane8</definedName>
    <definedName name="___ane8" localSheetId="52">[16]!_xlbgnm.ane8</definedName>
    <definedName name="___ane8" localSheetId="53">[16]!_xlbgnm.ane8</definedName>
    <definedName name="___ane8" localSheetId="36">[16]!_xlbgnm.ane8</definedName>
    <definedName name="___ane8" localSheetId="37">[16]!_xlbgnm.ane8</definedName>
    <definedName name="___ane8" localSheetId="38">[16]!_xlbgnm.ane8</definedName>
    <definedName name="___ane8" localSheetId="39">[16]!_xlbgnm.ane8</definedName>
    <definedName name="___ane8" localSheetId="40">[16]!_xlbgnm.ane8</definedName>
    <definedName name="___ane8" localSheetId="41">[16]!_xlbgnm.ane8</definedName>
    <definedName name="___ane8" localSheetId="42">[16]!_xlbgnm.ane8</definedName>
    <definedName name="___ane8" localSheetId="43">[16]!_xlbgnm.ane8</definedName>
    <definedName name="___ane8" localSheetId="44">[16]!_xlbgnm.ane8</definedName>
    <definedName name="___ane8" localSheetId="45">[16]!_xlbgnm.ane8</definedName>
    <definedName name="___ane8" localSheetId="46">[16]!_xlbgnm.ane8</definedName>
    <definedName name="___ane8" localSheetId="47">[16]!_xlbgnm.ane8</definedName>
    <definedName name="___ane8" localSheetId="48">[16]!_xlbgnm.ane8</definedName>
    <definedName name="___ane8" localSheetId="49">[16]!_xlbgnm.ane8</definedName>
    <definedName name="___ane8" localSheetId="50">[16]!_xlbgnm.ane8</definedName>
    <definedName name="___ane8" localSheetId="2">[16]!_xlbgnm.ane8</definedName>
    <definedName name="___ane8" localSheetId="3">[16]!_xlbgnm.ane8</definedName>
    <definedName name="___ane8">[16]!_xlbgnm.ane8</definedName>
    <definedName name="___APU221" localSheetId="57">#REF!</definedName>
    <definedName name="___APU221">#REF!</definedName>
    <definedName name="___APU465" localSheetId="25">[9]!absc</definedName>
    <definedName name="___APU465" localSheetId="4">[9]!absc</definedName>
    <definedName name="___APU465" localSheetId="57">[9]!absc</definedName>
    <definedName name="___APU465" localSheetId="52">[9]!absc</definedName>
    <definedName name="___APU465" localSheetId="53">[9]!absc</definedName>
    <definedName name="___APU465" localSheetId="36">[9]!absc</definedName>
    <definedName name="___APU465" localSheetId="37">[9]!absc</definedName>
    <definedName name="___APU465" localSheetId="38">[9]!absc</definedName>
    <definedName name="___APU465" localSheetId="39">[9]!absc</definedName>
    <definedName name="___APU465" localSheetId="40">[9]!absc</definedName>
    <definedName name="___APU465" localSheetId="41">[9]!absc</definedName>
    <definedName name="___APU465" localSheetId="42">[9]!absc</definedName>
    <definedName name="___APU465" localSheetId="43">[9]!absc</definedName>
    <definedName name="___APU465" localSheetId="44">[9]!absc</definedName>
    <definedName name="___APU465" localSheetId="45">[9]!absc</definedName>
    <definedName name="___APU465" localSheetId="46">[9]!absc</definedName>
    <definedName name="___APU465" localSheetId="47">[9]!absc</definedName>
    <definedName name="___APU465" localSheetId="48">[9]!absc</definedName>
    <definedName name="___APU465" localSheetId="49">[9]!absc</definedName>
    <definedName name="___APU465" localSheetId="50">[9]!absc</definedName>
    <definedName name="___APU465" localSheetId="2">[9]!absc</definedName>
    <definedName name="___APU465" localSheetId="3">[9]!absc</definedName>
    <definedName name="___APU465">[9]!absc</definedName>
    <definedName name="___Atp2">[17]EMPRESA!$F$22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57">#REF!</definedName>
    <definedName name="___COM1">#REF!</definedName>
    <definedName name="___COM10" localSheetId="57">#REF!</definedName>
    <definedName name="___COM10">#REF!</definedName>
    <definedName name="___COM11" localSheetId="57">#REF!</definedName>
    <definedName name="___COM11">#REF!</definedName>
    <definedName name="___COM12" localSheetId="57">#REF!</definedName>
    <definedName name="___COM12">#REF!</definedName>
    <definedName name="___COM13" localSheetId="57">#REF!</definedName>
    <definedName name="___COM13">#REF!</definedName>
    <definedName name="___COM14" localSheetId="57">#REF!</definedName>
    <definedName name="___COM14">#REF!</definedName>
    <definedName name="___COM15" localSheetId="57">#REF!</definedName>
    <definedName name="___COM15">#REF!</definedName>
    <definedName name="___COM16" localSheetId="57">#REF!</definedName>
    <definedName name="___COM16">#REF!</definedName>
    <definedName name="___COM17" localSheetId="57">#REF!</definedName>
    <definedName name="___COM17">#REF!</definedName>
    <definedName name="___COM18" localSheetId="57">#REF!</definedName>
    <definedName name="___COM18">#REF!</definedName>
    <definedName name="___COM19" localSheetId="57">#REF!</definedName>
    <definedName name="___COM19">#REF!</definedName>
    <definedName name="___COM2" localSheetId="57">#REF!</definedName>
    <definedName name="___COM2">#REF!</definedName>
    <definedName name="___COM20" localSheetId="57">#REF!</definedName>
    <definedName name="___COM20">#REF!</definedName>
    <definedName name="___COM21" localSheetId="57">#REF!</definedName>
    <definedName name="___COM21">#REF!</definedName>
    <definedName name="___COM3" localSheetId="57">#REF!</definedName>
    <definedName name="___COM3">#REF!</definedName>
    <definedName name="___COM4" localSheetId="57">#REF!</definedName>
    <definedName name="___COM4">#REF!</definedName>
    <definedName name="___COM5" localSheetId="57">#REF!</definedName>
    <definedName name="___COM5">#REF!</definedName>
    <definedName name="___COM6" localSheetId="57">#REF!</definedName>
    <definedName name="___COM6">#REF!</definedName>
    <definedName name="___COM7" localSheetId="57">#REF!</definedName>
    <definedName name="___COM7">#REF!</definedName>
    <definedName name="___COM8" localSheetId="57">#REF!</definedName>
    <definedName name="___COM8">#REF!</definedName>
    <definedName name="___COM9" localSheetId="57">#REF!</definedName>
    <definedName name="___COM9">#REF!</definedName>
    <definedName name="___DCI1" localSheetId="57">[12]Tablas!#REF!</definedName>
    <definedName name="___DCI1">[12]Tablas!#REF!</definedName>
    <definedName name="___DDS1" localSheetId="57">[12]Tablas!#REF!</definedName>
    <definedName name="___DDS1">[12]Tablas!#REF!</definedName>
    <definedName name="___DGO1" localSheetId="57">[12]Tablas!#REF!</definedName>
    <definedName name="___DGO1">[12]Tablas!#REF!</definedName>
    <definedName name="___DGP1" localSheetId="57">[12]Tablas!#REF!</definedName>
    <definedName name="___DGP1">[12]Tablas!#REF!</definedName>
    <definedName name="___DIJ1" localSheetId="57">[12]Tablas!#REF!</definedName>
    <definedName name="___DIJ1">[12]Tablas!#REF!</definedName>
    <definedName name="___DPI1" localSheetId="57">[12]Tablas!#REF!</definedName>
    <definedName name="___DPI1">[12]Tablas!#REF!</definedName>
    <definedName name="___DPY1" localSheetId="57">[12]Tablas!#REF!</definedName>
    <definedName name="___DPY1">[12]Tablas!#REF!</definedName>
    <definedName name="___DRI1" localSheetId="57">[12]Tablas!#REF!</definedName>
    <definedName name="___DRI1">[12]Tablas!#REF!</definedName>
    <definedName name="___DRL1" localSheetId="57">[12]Tablas!#REF!</definedName>
    <definedName name="___DRL1">[12]Tablas!#REF!</definedName>
    <definedName name="___DSP1" localSheetId="57">[12]Tablas!#REF!</definedName>
    <definedName name="___DSP1">[12]Tablas!#REF!</definedName>
    <definedName name="___ECP1" localSheetId="57">[12]Tablas!#REF!</definedName>
    <definedName name="___ECP1">[12]Tablas!#REF!</definedName>
    <definedName name="___F4" hidden="1">{"SUMINISTRO E INSTALACIÓN CANALETAS L=7.50"}</definedName>
    <definedName name="___FS01">NA()</definedName>
    <definedName name="___G1">#N/A</definedName>
    <definedName name="___ICP1" localSheetId="57">[12]Tablas!#REF!</definedName>
    <definedName name="___ICP1">[12]Tablas!#REF!</definedName>
    <definedName name="___IPC2002" localSheetId="57">#REF!</definedName>
    <definedName name="___IPC2002">#REF!</definedName>
    <definedName name="___ITM4" localSheetId="57">#REF!</definedName>
    <definedName name="___ITM4">#REF!</definedName>
    <definedName name="___key2" localSheetId="57" hidden="1">[8]INST!#REF!</definedName>
    <definedName name="___key2" hidden="1">[8]INST!#REF!</definedName>
    <definedName name="___key3" localSheetId="57" hidden="1">#REF!</definedName>
    <definedName name="___key3" hidden="1">#REF!</definedName>
    <definedName name="___key31" localSheetId="57" hidden="1">#REF!</definedName>
    <definedName name="___key31" hidden="1">#REF!</definedName>
    <definedName name="___LEY80" localSheetId="57">#REF!</definedName>
    <definedName name="___LEY80">#REF!</definedName>
    <definedName name="___MA2" localSheetId="57">#REF!</definedName>
    <definedName name="___MA2">#REF!</definedName>
    <definedName name="___oa55" localSheetId="57">#REF!</definedName>
    <definedName name="___oa55">#REF!</definedName>
    <definedName name="___OCD1" localSheetId="57">[12]Tablas!#REF!</definedName>
    <definedName name="___OCD1">[12]Tablas!#REF!</definedName>
    <definedName name="___OCI1" localSheetId="57">[12]Tablas!#REF!</definedName>
    <definedName name="___OCI1">[12]Tablas!#REF!</definedName>
    <definedName name="___PJ50" localSheetId="57">#REF!</definedName>
    <definedName name="___PJ50">#REF!</definedName>
    <definedName name="___pj51" localSheetId="57">#REF!</definedName>
    <definedName name="___pj51">#REF!</definedName>
    <definedName name="___pr01" localSheetId="57">#REF!</definedName>
    <definedName name="___pr01">#REF!</definedName>
    <definedName name="___pr02" localSheetId="57">#REF!</definedName>
    <definedName name="___pr02">#REF!</definedName>
    <definedName name="___pr03" localSheetId="57">#REF!</definedName>
    <definedName name="___pr03">#REF!</definedName>
    <definedName name="___pr04" localSheetId="57">#REF!</definedName>
    <definedName name="___pr04">#REF!</definedName>
    <definedName name="___pr05" localSheetId="57">#REF!</definedName>
    <definedName name="___pr05">#REF!</definedName>
    <definedName name="___pr06" localSheetId="57">#REF!</definedName>
    <definedName name="___pr06">#REF!</definedName>
    <definedName name="___pr07" localSheetId="57">#REF!</definedName>
    <definedName name="___pr07">#REF!</definedName>
    <definedName name="___pr08" localSheetId="57">#REF!</definedName>
    <definedName name="___pr08">#REF!</definedName>
    <definedName name="___pr09" localSheetId="57">#REF!</definedName>
    <definedName name="___pr09">#REF!</definedName>
    <definedName name="___pr10" localSheetId="57">#REF!</definedName>
    <definedName name="___pr10">#REF!</definedName>
    <definedName name="___pr11" localSheetId="57">#REF!</definedName>
    <definedName name="___pr11">#REF!</definedName>
    <definedName name="___pr12" localSheetId="57">#REF!</definedName>
    <definedName name="___pr12">#REF!</definedName>
    <definedName name="___pr13" localSheetId="57">#REF!</definedName>
    <definedName name="___pr13">#REF!</definedName>
    <definedName name="___pr14" localSheetId="57">#REF!</definedName>
    <definedName name="___pr14">#REF!</definedName>
    <definedName name="___pr15" localSheetId="57">#REF!</definedName>
    <definedName name="___pr15">#REF!</definedName>
    <definedName name="___pr16" localSheetId="57">#REF!</definedName>
    <definedName name="___pr16">#REF!</definedName>
    <definedName name="___pr17" localSheetId="57">#REF!</definedName>
    <definedName name="___pr17">#REF!</definedName>
    <definedName name="___pr18" localSheetId="57">#REF!</definedName>
    <definedName name="___pr18">#REF!</definedName>
    <definedName name="___pr19" localSheetId="57">#REF!</definedName>
    <definedName name="___pr19">#REF!</definedName>
    <definedName name="___pr20" localSheetId="57">#REF!</definedName>
    <definedName name="___pr20">#REF!</definedName>
    <definedName name="___pr21" localSheetId="57">#REF!</definedName>
    <definedName name="___pr21">#REF!</definedName>
    <definedName name="___pr22" localSheetId="57">#REF!</definedName>
    <definedName name="___pr22">#REF!</definedName>
    <definedName name="___pr23" localSheetId="57">#REF!</definedName>
    <definedName name="___pr23">#REF!</definedName>
    <definedName name="___pr24" localSheetId="57">#REF!</definedName>
    <definedName name="___pr24">#REF!</definedName>
    <definedName name="___pr25" localSheetId="57">#REF!</definedName>
    <definedName name="___pr25">#REF!</definedName>
    <definedName name="___pr26" localSheetId="57">#REF!</definedName>
    <definedName name="___pr26">#REF!</definedName>
    <definedName name="___pr27" localSheetId="57">#REF!</definedName>
    <definedName name="___pr27">#REF!</definedName>
    <definedName name="___pr28" localSheetId="57">#REF!</definedName>
    <definedName name="___pr28">#REF!</definedName>
    <definedName name="___pr29" localSheetId="57">#REF!</definedName>
    <definedName name="___pr29">#REF!</definedName>
    <definedName name="___pr30" localSheetId="57">#REF!</definedName>
    <definedName name="___pr30">#REF!</definedName>
    <definedName name="___pr31" localSheetId="57">#REF!</definedName>
    <definedName name="___pr31">#REF!</definedName>
    <definedName name="___pr32" localSheetId="57">#REF!</definedName>
    <definedName name="___pr32">#REF!</definedName>
    <definedName name="___pr33" localSheetId="57">#REF!</definedName>
    <definedName name="___pr33">#REF!</definedName>
    <definedName name="___pr34" localSheetId="57">#REF!</definedName>
    <definedName name="___pr34">#REF!</definedName>
    <definedName name="___pr35" localSheetId="57">#REF!</definedName>
    <definedName name="___pr35">#REF!</definedName>
    <definedName name="___pr36" localSheetId="57">#REF!</definedName>
    <definedName name="___pr36">#REF!</definedName>
    <definedName name="___pr37" localSheetId="57">#REF!</definedName>
    <definedName name="___pr37">#REF!</definedName>
    <definedName name="___pr38" localSheetId="57">#REF!</definedName>
    <definedName name="___pr38">#REF!</definedName>
    <definedName name="___pr39" localSheetId="57">#REF!</definedName>
    <definedName name="___pr39">#REF!</definedName>
    <definedName name="___pr40" localSheetId="57">#REF!</definedName>
    <definedName name="___pr40">#REF!</definedName>
    <definedName name="___pr41" localSheetId="57">#REF!</definedName>
    <definedName name="___pr41">#REF!</definedName>
    <definedName name="___pr42" localSheetId="57">#REF!</definedName>
    <definedName name="___pr42">#REF!</definedName>
    <definedName name="___pr43" localSheetId="57">#REF!</definedName>
    <definedName name="___pr43">#REF!</definedName>
    <definedName name="___pr44" localSheetId="57">#REF!</definedName>
    <definedName name="___pr44">#REF!</definedName>
    <definedName name="___pr45" localSheetId="57">#REF!</definedName>
    <definedName name="___pr45">#REF!</definedName>
    <definedName name="___pr46" localSheetId="57">#REF!</definedName>
    <definedName name="___pr46">#REF!</definedName>
    <definedName name="___pr47" localSheetId="57">#REF!</definedName>
    <definedName name="___pr47">#REF!</definedName>
    <definedName name="___pr48" localSheetId="57">#REF!</definedName>
    <definedName name="___pr48">#REF!</definedName>
    <definedName name="___pr49" localSheetId="57">#REF!</definedName>
    <definedName name="___pr49">#REF!</definedName>
    <definedName name="___pr50" localSheetId="57">#REF!</definedName>
    <definedName name="___pr50">#REF!</definedName>
    <definedName name="___pr51" localSheetId="57">#REF!</definedName>
    <definedName name="___pr51">#REF!</definedName>
    <definedName name="___pr52" localSheetId="57">#REF!</definedName>
    <definedName name="___pr52">#REF!</definedName>
    <definedName name="___pr53" localSheetId="57">#REF!</definedName>
    <definedName name="___pr53">#REF!</definedName>
    <definedName name="___pr54" localSheetId="57">#REF!</definedName>
    <definedName name="___pr54">#REF!</definedName>
    <definedName name="___pr55" localSheetId="57">#REF!</definedName>
    <definedName name="___pr55">#REF!</definedName>
    <definedName name="___pr56" localSheetId="57">#REF!</definedName>
    <definedName name="___pr56">#REF!</definedName>
    <definedName name="___pr57" localSheetId="57">#REF!</definedName>
    <definedName name="___pr57">#REF!</definedName>
    <definedName name="___pr58" localSheetId="57">#REF!</definedName>
    <definedName name="___pr58">#REF!</definedName>
    <definedName name="___pr59" localSheetId="57">#REF!</definedName>
    <definedName name="___pr59">#REF!</definedName>
    <definedName name="___pr60" localSheetId="57">#REF!</definedName>
    <definedName name="___pr60">#REF!</definedName>
    <definedName name="___pr61" localSheetId="57">#REF!</definedName>
    <definedName name="___pr61">#REF!</definedName>
    <definedName name="___pr62" localSheetId="57">#REF!</definedName>
    <definedName name="___pr62">#REF!</definedName>
    <definedName name="___pr63" localSheetId="57">#REF!</definedName>
    <definedName name="___pr63">#REF!</definedName>
    <definedName name="___pr64" localSheetId="57">#REF!</definedName>
    <definedName name="___pr64">#REF!</definedName>
    <definedName name="___pr65" localSheetId="57">#REF!</definedName>
    <definedName name="___pr65">#REF!</definedName>
    <definedName name="___pr66" localSheetId="57">#REF!</definedName>
    <definedName name="___pr66">#REF!</definedName>
    <definedName name="___pr67" localSheetId="57">#REF!</definedName>
    <definedName name="___pr67">#REF!</definedName>
    <definedName name="___pr68" localSheetId="57">#REF!</definedName>
    <definedName name="___pr68">#REF!</definedName>
    <definedName name="___pr69" localSheetId="57">#REF!</definedName>
    <definedName name="___pr69">#REF!</definedName>
    <definedName name="___pr70" localSheetId="57">#REF!</definedName>
    <definedName name="___pr70">#REF!</definedName>
    <definedName name="___pr71" localSheetId="57">#REF!</definedName>
    <definedName name="___pr71">#REF!</definedName>
    <definedName name="___pr72" localSheetId="57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57">#REF!</definedName>
    <definedName name="___TOP1">#REF!</definedName>
    <definedName name="___TOP10" localSheetId="57">#REF!</definedName>
    <definedName name="___TOP10">#REF!</definedName>
    <definedName name="___TOP2" localSheetId="57">#REF!</definedName>
    <definedName name="___TOP2">#REF!</definedName>
    <definedName name="___TOP3" localSheetId="57">#REF!</definedName>
    <definedName name="___TOP3">#REF!</definedName>
    <definedName name="___TOP4" localSheetId="57">#REF!</definedName>
    <definedName name="___TOP4">#REF!</definedName>
    <definedName name="___TOP5" localSheetId="57">#REF!</definedName>
    <definedName name="___TOP5">#REF!</definedName>
    <definedName name="___TOP6" localSheetId="57">#REF!</definedName>
    <definedName name="___TOP6">#REF!</definedName>
    <definedName name="___TOP7" localSheetId="57">#REF!</definedName>
    <definedName name="___TOP7">#REF!</definedName>
    <definedName name="___TOP8" localSheetId="57">#REF!</definedName>
    <definedName name="___TOP8">#REF!</definedName>
    <definedName name="___TOP9" localSheetId="57">#REF!</definedName>
    <definedName name="___TOP9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25">Scheduled_Payment+Extra_Payment</definedName>
    <definedName name="___v7" localSheetId="4">Scheduled_Payment+Extra_Payment</definedName>
    <definedName name="___v7" localSheetId="57">Scheduled_Payment+Extra_Payment</definedName>
    <definedName name="___v7" localSheetId="52">Scheduled_Payment+Extra_Payment</definedName>
    <definedName name="___v7" localSheetId="53">Scheduled_Payment+Extra_Payment</definedName>
    <definedName name="___v7" localSheetId="36">Scheduled_Payment+Extra_Payment</definedName>
    <definedName name="___v7" localSheetId="37">Scheduled_Payment+Extra_Payment</definedName>
    <definedName name="___v7" localSheetId="38">Scheduled_Payment+Extra_Payment</definedName>
    <definedName name="___v7" localSheetId="39">Scheduled_Payment+Extra_Payment</definedName>
    <definedName name="___v7" localSheetId="40">Scheduled_Payment+Extra_Payment</definedName>
    <definedName name="___v7" localSheetId="41">Scheduled_Payment+Extra_Payment</definedName>
    <definedName name="___v7" localSheetId="42">Scheduled_Payment+Extra_Payment</definedName>
    <definedName name="___v7" localSheetId="43">Scheduled_Payment+Extra_Payment</definedName>
    <definedName name="___v7" localSheetId="44">Scheduled_Payment+Extra_Payment</definedName>
    <definedName name="___v7" localSheetId="45">Scheduled_Payment+Extra_Payment</definedName>
    <definedName name="___v7" localSheetId="46">Scheduled_Payment+Extra_Payment</definedName>
    <definedName name="___v7" localSheetId="47">Scheduled_Payment+Extra_Payment</definedName>
    <definedName name="___v7" localSheetId="48">Scheduled_Payment+Extra_Payment</definedName>
    <definedName name="___v7" localSheetId="49">Scheduled_Payment+Extra_Payment</definedName>
    <definedName name="___v7" localSheetId="50">Scheduled_Payment+Extra_Payment</definedName>
    <definedName name="___v7" localSheetId="2">Scheduled_Payment+Extra_Payment</definedName>
    <definedName name="___v7" localSheetId="3">Scheduled_Payment+Extra_Payment</definedName>
    <definedName name="___v7">Scheduled_Payment+Extra_Payment</definedName>
    <definedName name="___v8">#N/A</definedName>
    <definedName name="___VEX1" localSheetId="57">[12]Tablas!#REF!</definedName>
    <definedName name="___VEX1">[12]Tablas!#REF!</definedName>
    <definedName name="___VFA1" localSheetId="57">[12]Tablas!#REF!</definedName>
    <definedName name="___VFA1">[12]Tablas!#REF!</definedName>
    <definedName name="___VIT1" localSheetId="57">[12]Tablas!#REF!</definedName>
    <definedName name="___VIT1">[12]Tablas!#REF!</definedName>
    <definedName name="___VPR1" localSheetId="57">[12]Tablas!#REF!</definedName>
    <definedName name="___VPR1">[12]Tablas!#REF!</definedName>
    <definedName name="___VPR2" localSheetId="57">#REF!</definedName>
    <definedName name="___VPR2">#REF!</definedName>
    <definedName name="___VRP1" localSheetId="57">[12]Tablas!#REF!</definedName>
    <definedName name="___VRP1">[12]Tablas!#REF!</definedName>
    <definedName name="___VSM1" localSheetId="57">[12]Tablas!#REF!</definedName>
    <definedName name="___VSM1">[12]Tablas!#REF!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5">Scheduled_Payment+Extra_Payment</definedName>
    <definedName name="___w6" localSheetId="4">Scheduled_Payment+Extra_Payment</definedName>
    <definedName name="___w6" localSheetId="57">Scheduled_Payment+Extra_Payment</definedName>
    <definedName name="___w6" localSheetId="52">Scheduled_Payment+Extra_Payment</definedName>
    <definedName name="___w6" localSheetId="53">Scheduled_Payment+Extra_Payment</definedName>
    <definedName name="___w6" localSheetId="36">Scheduled_Payment+Extra_Payment</definedName>
    <definedName name="___w6" localSheetId="37">Scheduled_Payment+Extra_Payment</definedName>
    <definedName name="___w6" localSheetId="38">Scheduled_Payment+Extra_Payment</definedName>
    <definedName name="___w6" localSheetId="39">Scheduled_Payment+Extra_Payment</definedName>
    <definedName name="___w6" localSheetId="40">Scheduled_Payment+Extra_Payment</definedName>
    <definedName name="___w6" localSheetId="41">Scheduled_Payment+Extra_Payment</definedName>
    <definedName name="___w6" localSheetId="42">Scheduled_Payment+Extra_Payment</definedName>
    <definedName name="___w6" localSheetId="43">Scheduled_Payment+Extra_Payment</definedName>
    <definedName name="___w6" localSheetId="44">Scheduled_Payment+Extra_Payment</definedName>
    <definedName name="___w6" localSheetId="45">Scheduled_Payment+Extra_Payment</definedName>
    <definedName name="___w6" localSheetId="46">Scheduled_Payment+Extra_Payment</definedName>
    <definedName name="___w6" localSheetId="47">Scheduled_Payment+Extra_Payment</definedName>
    <definedName name="___w6" localSheetId="48">Scheduled_Payment+Extra_Payment</definedName>
    <definedName name="___w6" localSheetId="49">Scheduled_Payment+Extra_Payment</definedName>
    <definedName name="___w6" localSheetId="50">Scheduled_Payment+Extra_Payment</definedName>
    <definedName name="___w6" localSheetId="2">Scheduled_Payment+Extra_Payment</definedName>
    <definedName name="___w6" localSheetId="3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25">Scheduled_Payment+Extra_Payment</definedName>
    <definedName name="___X6" localSheetId="4">Scheduled_Payment+Extra_Payment</definedName>
    <definedName name="___X6" localSheetId="57">Scheduled_Payment+Extra_Payment</definedName>
    <definedName name="___X6" localSheetId="52">Scheduled_Payment+Extra_Payment</definedName>
    <definedName name="___X6" localSheetId="53">Scheduled_Payment+Extra_Payment</definedName>
    <definedName name="___X6" localSheetId="36">Scheduled_Payment+Extra_Payment</definedName>
    <definedName name="___X6" localSheetId="37">Scheduled_Payment+Extra_Payment</definedName>
    <definedName name="___X6" localSheetId="38">Scheduled_Payment+Extra_Payment</definedName>
    <definedName name="___X6" localSheetId="39">Scheduled_Payment+Extra_Payment</definedName>
    <definedName name="___X6" localSheetId="40">Scheduled_Payment+Extra_Payment</definedName>
    <definedName name="___X6" localSheetId="41">Scheduled_Payment+Extra_Payment</definedName>
    <definedName name="___X6" localSheetId="42">Scheduled_Payment+Extra_Payment</definedName>
    <definedName name="___X6" localSheetId="43">Scheduled_Payment+Extra_Payment</definedName>
    <definedName name="___X6" localSheetId="44">Scheduled_Payment+Extra_Payment</definedName>
    <definedName name="___X6" localSheetId="45">Scheduled_Payment+Extra_Payment</definedName>
    <definedName name="___X6" localSheetId="46">Scheduled_Payment+Extra_Payment</definedName>
    <definedName name="___X6" localSheetId="47">Scheduled_Payment+Extra_Payment</definedName>
    <definedName name="___X6" localSheetId="48">Scheduled_Payment+Extra_Payment</definedName>
    <definedName name="___X6" localSheetId="49">Scheduled_Payment+Extra_Payment</definedName>
    <definedName name="___X6" localSheetId="50">Scheduled_Payment+Extra_Payment</definedName>
    <definedName name="___X6" localSheetId="2">Scheduled_Payment+Extra_Payment</definedName>
    <definedName name="___X6" localSheetId="3">Scheduled_Payment+Extra_Payment</definedName>
    <definedName name="___X6">Scheduled_Payment+Extra_Payment</definedName>
    <definedName name="___X7">#N/A</definedName>
    <definedName name="___xz2" localSheetId="57">#REF!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25">Scheduled_Payment+Extra_Payment</definedName>
    <definedName name="___y6" localSheetId="4">Scheduled_Payment+Extra_Payment</definedName>
    <definedName name="___y6" localSheetId="57">Scheduled_Payment+Extra_Payment</definedName>
    <definedName name="___y6" localSheetId="52">Scheduled_Payment+Extra_Payment</definedName>
    <definedName name="___y6" localSheetId="53">Scheduled_Payment+Extra_Payment</definedName>
    <definedName name="___y6" localSheetId="36">Scheduled_Payment+Extra_Payment</definedName>
    <definedName name="___y6" localSheetId="37">Scheduled_Payment+Extra_Payment</definedName>
    <definedName name="___y6" localSheetId="38">Scheduled_Payment+Extra_Payment</definedName>
    <definedName name="___y6" localSheetId="39">Scheduled_Payment+Extra_Payment</definedName>
    <definedName name="___y6" localSheetId="40">Scheduled_Payment+Extra_Payment</definedName>
    <definedName name="___y6" localSheetId="41">Scheduled_Payment+Extra_Payment</definedName>
    <definedName name="___y6" localSheetId="42">Scheduled_Payment+Extra_Payment</definedName>
    <definedName name="___y6" localSheetId="43">Scheduled_Payment+Extra_Payment</definedName>
    <definedName name="___y6" localSheetId="44">Scheduled_Payment+Extra_Payment</definedName>
    <definedName name="___y6" localSheetId="45">Scheduled_Payment+Extra_Payment</definedName>
    <definedName name="___y6" localSheetId="46">Scheduled_Payment+Extra_Payment</definedName>
    <definedName name="___y6" localSheetId="47">Scheduled_Payment+Extra_Payment</definedName>
    <definedName name="___y6" localSheetId="48">Scheduled_Payment+Extra_Payment</definedName>
    <definedName name="___y6" localSheetId="49">Scheduled_Payment+Extra_Payment</definedName>
    <definedName name="___y6" localSheetId="50">Scheduled_Payment+Extra_Payment</definedName>
    <definedName name="___y6" localSheetId="2">Scheduled_Payment+Extra_Payment</definedName>
    <definedName name="___y6" localSheetId="3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25">Scheduled_Payment+Extra_Payment</definedName>
    <definedName name="___z6" localSheetId="4">Scheduled_Payment+Extra_Payment</definedName>
    <definedName name="___z6" localSheetId="57">Scheduled_Payment+Extra_Payment</definedName>
    <definedName name="___z6" localSheetId="52">Scheduled_Payment+Extra_Payment</definedName>
    <definedName name="___z6" localSheetId="53">Scheduled_Payment+Extra_Payment</definedName>
    <definedName name="___z6" localSheetId="36">Scheduled_Payment+Extra_Payment</definedName>
    <definedName name="___z6" localSheetId="37">Scheduled_Payment+Extra_Payment</definedName>
    <definedName name="___z6" localSheetId="38">Scheduled_Payment+Extra_Payment</definedName>
    <definedName name="___z6" localSheetId="39">Scheduled_Payment+Extra_Payment</definedName>
    <definedName name="___z6" localSheetId="40">Scheduled_Payment+Extra_Payment</definedName>
    <definedName name="___z6" localSheetId="41">Scheduled_Payment+Extra_Payment</definedName>
    <definedName name="___z6" localSheetId="42">Scheduled_Payment+Extra_Payment</definedName>
    <definedName name="___z6" localSheetId="43">Scheduled_Payment+Extra_Payment</definedName>
    <definedName name="___z6" localSheetId="44">Scheduled_Payment+Extra_Payment</definedName>
    <definedName name="___z6" localSheetId="45">Scheduled_Payment+Extra_Payment</definedName>
    <definedName name="___z6" localSheetId="46">Scheduled_Payment+Extra_Payment</definedName>
    <definedName name="___z6" localSheetId="47">Scheduled_Payment+Extra_Payment</definedName>
    <definedName name="___z6" localSheetId="48">Scheduled_Payment+Extra_Payment</definedName>
    <definedName name="___z6" localSheetId="49">Scheduled_Payment+Extra_Payment</definedName>
    <definedName name="___z6" localSheetId="50">Scheduled_Payment+Extra_Payment</definedName>
    <definedName name="___z6" localSheetId="2">Scheduled_Payment+Extra_Payment</definedName>
    <definedName name="___z6" localSheetId="3">Scheduled_Payment+Extra_Payment</definedName>
    <definedName name="___z6">Scheduled_Payment+Extra_Payment</definedName>
    <definedName name="___z7">#N/A</definedName>
    <definedName name="__123Graph_A" hidden="1">[18]AIU!$D$338:$D$357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57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Ccaja" hidden="1">[18]EVA!$D$58:$AD$58</definedName>
    <definedName name="__123Graph_CCart_AnticAdic" hidden="1">[18]EVA!$F$97:$I$97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1Sin_nombre" localSheetId="57">#REF!</definedName>
    <definedName name="__1Sin_nombre">#REF!</definedName>
    <definedName name="__a1" hidden="1">{"TAB1",#N/A,TRUE,"GENERAL";"TAB2",#N/A,TRUE,"GENERAL";"TAB3",#N/A,TRUE,"GENERAL";"TAB4",#N/A,TRUE,"GENERAL";"TAB5",#N/A,TRUE,"GENERAL"}</definedName>
    <definedName name="__A17000" localSheetId="57">#REF!</definedName>
    <definedName name="__A17000">#REF!</definedName>
    <definedName name="__A20000" localSheetId="57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 localSheetId="57">#REF!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25">[14]!_xlbgnm.ane7</definedName>
    <definedName name="__ane7" localSheetId="4">[14]!_xlbgnm.ane7</definedName>
    <definedName name="__ane7" localSheetId="57">[14]!_xlbgnm.ane7</definedName>
    <definedName name="__ane7" localSheetId="52">[14]!_xlbgnm.ane7</definedName>
    <definedName name="__ane7" localSheetId="53">[14]!_xlbgnm.ane7</definedName>
    <definedName name="__ane7" localSheetId="36">[14]!_xlbgnm.ane7</definedName>
    <definedName name="__ane7" localSheetId="37">[14]!_xlbgnm.ane7</definedName>
    <definedName name="__ane7" localSheetId="38">[14]!_xlbgnm.ane7</definedName>
    <definedName name="__ane7" localSheetId="39">[14]!_xlbgnm.ane7</definedName>
    <definedName name="__ane7" localSheetId="40">[14]!_xlbgnm.ane7</definedName>
    <definedName name="__ane7" localSheetId="41">[14]!_xlbgnm.ane7</definedName>
    <definedName name="__ane7" localSheetId="42">[14]!_xlbgnm.ane7</definedName>
    <definedName name="__ane7" localSheetId="43">[14]!_xlbgnm.ane7</definedName>
    <definedName name="__ane7" localSheetId="44">[14]!_xlbgnm.ane7</definedName>
    <definedName name="__ane7" localSheetId="45">[14]!_xlbgnm.ane7</definedName>
    <definedName name="__ane7" localSheetId="46">[14]!_xlbgnm.ane7</definedName>
    <definedName name="__ane7" localSheetId="47">[14]!_xlbgnm.ane7</definedName>
    <definedName name="__ane7" localSheetId="48">[14]!_xlbgnm.ane7</definedName>
    <definedName name="__ane7" localSheetId="49">[14]!_xlbgnm.ane7</definedName>
    <definedName name="__ane7" localSheetId="50">[14]!_xlbgnm.ane7</definedName>
    <definedName name="__ane7" localSheetId="2">[14]!_xlbgnm.ane7</definedName>
    <definedName name="__ane7" localSheetId="3">[14]!_xlbgnm.ane7</definedName>
    <definedName name="__ane7">[14]!_xlbgnm.ane7</definedName>
    <definedName name="__ane8" localSheetId="25">[14]!_xlbgnm.ane8</definedName>
    <definedName name="__ane8" localSheetId="4">[14]!_xlbgnm.ane8</definedName>
    <definedName name="__ane8" localSheetId="57">[14]!_xlbgnm.ane8</definedName>
    <definedName name="__ane8" localSheetId="52">[14]!_xlbgnm.ane8</definedName>
    <definedName name="__ane8" localSheetId="53">[14]!_xlbgnm.ane8</definedName>
    <definedName name="__ane8" localSheetId="36">[14]!_xlbgnm.ane8</definedName>
    <definedName name="__ane8" localSheetId="37">[14]!_xlbgnm.ane8</definedName>
    <definedName name="__ane8" localSheetId="38">[14]!_xlbgnm.ane8</definedName>
    <definedName name="__ane8" localSheetId="39">[14]!_xlbgnm.ane8</definedName>
    <definedName name="__ane8" localSheetId="40">[14]!_xlbgnm.ane8</definedName>
    <definedName name="__ane8" localSheetId="41">[14]!_xlbgnm.ane8</definedName>
    <definedName name="__ane8" localSheetId="42">[14]!_xlbgnm.ane8</definedName>
    <definedName name="__ane8" localSheetId="43">[14]!_xlbgnm.ane8</definedName>
    <definedName name="__ane8" localSheetId="44">[14]!_xlbgnm.ane8</definedName>
    <definedName name="__ane8" localSheetId="45">[14]!_xlbgnm.ane8</definedName>
    <definedName name="__ane8" localSheetId="46">[14]!_xlbgnm.ane8</definedName>
    <definedName name="__ane8" localSheetId="47">[14]!_xlbgnm.ane8</definedName>
    <definedName name="__ane8" localSheetId="48">[14]!_xlbgnm.ane8</definedName>
    <definedName name="__ane8" localSheetId="49">[14]!_xlbgnm.ane8</definedName>
    <definedName name="__ane8" localSheetId="50">[14]!_xlbgnm.ane8</definedName>
    <definedName name="__ane8" localSheetId="2">[14]!_xlbgnm.ane8</definedName>
    <definedName name="__ane8" localSheetId="3">[14]!_xlbgnm.ane8</definedName>
    <definedName name="__ane8">[14]!_xlbgnm.ane8</definedName>
    <definedName name="__APU221" localSheetId="57">#REF!</definedName>
    <definedName name="__APU221">#REF!</definedName>
    <definedName name="__APU465" localSheetId="25">[9]!absc</definedName>
    <definedName name="__APU465" localSheetId="4">[9]!absc</definedName>
    <definedName name="__APU465" localSheetId="57">[9]!absc</definedName>
    <definedName name="__APU465" localSheetId="52">[9]!absc</definedName>
    <definedName name="__APU465" localSheetId="53">[9]!absc</definedName>
    <definedName name="__APU465" localSheetId="36">[9]!absc</definedName>
    <definedName name="__APU465" localSheetId="37">[9]!absc</definedName>
    <definedName name="__APU465" localSheetId="38">[9]!absc</definedName>
    <definedName name="__APU465" localSheetId="39">[9]!absc</definedName>
    <definedName name="__APU465" localSheetId="40">[9]!absc</definedName>
    <definedName name="__APU465" localSheetId="41">[9]!absc</definedName>
    <definedName name="__APU465" localSheetId="42">[9]!absc</definedName>
    <definedName name="__APU465" localSheetId="43">[9]!absc</definedName>
    <definedName name="__APU465" localSheetId="44">[9]!absc</definedName>
    <definedName name="__APU465" localSheetId="45">[9]!absc</definedName>
    <definedName name="__APU465" localSheetId="46">[9]!absc</definedName>
    <definedName name="__APU465" localSheetId="47">[9]!absc</definedName>
    <definedName name="__APU465" localSheetId="48">[9]!absc</definedName>
    <definedName name="__APU465" localSheetId="49">[9]!absc</definedName>
    <definedName name="__APU465" localSheetId="50">[9]!absc</definedName>
    <definedName name="__APU465" localSheetId="2">[9]!absc</definedName>
    <definedName name="__APU465" localSheetId="3">[9]!absc</definedName>
    <definedName name="__APU465">[9]!absc</definedName>
    <definedName name="__Atp2">[19]EMPRESA!$F$22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57">#REF!</definedName>
    <definedName name="__Cod1">#REF!</definedName>
    <definedName name="__COM1" localSheetId="57">#REF!</definedName>
    <definedName name="__COM1">#REF!</definedName>
    <definedName name="__COM10" localSheetId="57">#REF!</definedName>
    <definedName name="__COM10">#REF!</definedName>
    <definedName name="__COM11" localSheetId="57">#REF!</definedName>
    <definedName name="__COM11">#REF!</definedName>
    <definedName name="__COM12" localSheetId="57">#REF!</definedName>
    <definedName name="__COM12">#REF!</definedName>
    <definedName name="__COM13" localSheetId="57">#REF!</definedName>
    <definedName name="__COM13">#REF!</definedName>
    <definedName name="__COM14" localSheetId="57">#REF!</definedName>
    <definedName name="__COM14">#REF!</definedName>
    <definedName name="__COM15" localSheetId="57">#REF!</definedName>
    <definedName name="__COM15">#REF!</definedName>
    <definedName name="__COM16" localSheetId="57">#REF!</definedName>
    <definedName name="__COM16">#REF!</definedName>
    <definedName name="__COM17" localSheetId="57">#REF!</definedName>
    <definedName name="__COM17">#REF!</definedName>
    <definedName name="__COM18" localSheetId="57">#REF!</definedName>
    <definedName name="__COM18">#REF!</definedName>
    <definedName name="__COM19" localSheetId="57">#REF!</definedName>
    <definedName name="__COM19">#REF!</definedName>
    <definedName name="__COM2" localSheetId="57">#REF!</definedName>
    <definedName name="__COM2">#REF!</definedName>
    <definedName name="__COM20" localSheetId="57">#REF!</definedName>
    <definedName name="__COM20">#REF!</definedName>
    <definedName name="__COM21" localSheetId="57">#REF!</definedName>
    <definedName name="__COM21">#REF!</definedName>
    <definedName name="__COM3" localSheetId="57">#REF!</definedName>
    <definedName name="__COM3">#REF!</definedName>
    <definedName name="__COM4" localSheetId="57">#REF!</definedName>
    <definedName name="__COM4">#REF!</definedName>
    <definedName name="__COM5" localSheetId="57">#REF!</definedName>
    <definedName name="__COM5">#REF!</definedName>
    <definedName name="__COM6" localSheetId="57">#REF!</definedName>
    <definedName name="__COM6">#REF!</definedName>
    <definedName name="__COM7" localSheetId="57">#REF!</definedName>
    <definedName name="__COM7">#REF!</definedName>
    <definedName name="__COM8" localSheetId="57">#REF!</definedName>
    <definedName name="__COM8">#REF!</definedName>
    <definedName name="__COM9" localSheetId="57">#REF!</definedName>
    <definedName name="__COM9">#REF!</definedName>
    <definedName name="__DCI1" localSheetId="57">[12]Tablas!#REF!</definedName>
    <definedName name="__DCI1">[12]Tablas!#REF!</definedName>
    <definedName name="__DDS1" localSheetId="57">[12]Tablas!#REF!</definedName>
    <definedName name="__DDS1">[12]Tablas!#REF!</definedName>
    <definedName name="__DGO1" localSheetId="57">[12]Tablas!#REF!</definedName>
    <definedName name="__DGO1">[12]Tablas!#REF!</definedName>
    <definedName name="__DGP1" localSheetId="57">[12]Tablas!#REF!</definedName>
    <definedName name="__DGP1">[12]Tablas!#REF!</definedName>
    <definedName name="__DIJ1" localSheetId="57">[12]Tablas!#REF!</definedName>
    <definedName name="__DIJ1">[12]Tablas!#REF!</definedName>
    <definedName name="__DPI1" localSheetId="57">[12]Tablas!#REF!</definedName>
    <definedName name="__DPI1">[12]Tablas!#REF!</definedName>
    <definedName name="__DPY1" localSheetId="57">[12]Tablas!#REF!</definedName>
    <definedName name="__DPY1">[12]Tablas!#REF!</definedName>
    <definedName name="__DRI1" localSheetId="57">[12]Tablas!#REF!</definedName>
    <definedName name="__DRI1">[12]Tablas!#REF!</definedName>
    <definedName name="__DRL1" localSheetId="57">[12]Tablas!#REF!</definedName>
    <definedName name="__DRL1">[12]Tablas!#REF!</definedName>
    <definedName name="__DSP1" localSheetId="57">[12]Tablas!#REF!</definedName>
    <definedName name="__DSP1">[12]Tablas!#REF!</definedName>
    <definedName name="__ECP1" localSheetId="57">[12]Tablas!#REF!</definedName>
    <definedName name="__ECP1">[12]Tablas!#REF!</definedName>
    <definedName name="__EST10" localSheetId="57">#REF!</definedName>
    <definedName name="__EST10">#REF!</definedName>
    <definedName name="__EST11" localSheetId="57">#REF!</definedName>
    <definedName name="__EST11">#REF!</definedName>
    <definedName name="__EST12" localSheetId="57">#REF!</definedName>
    <definedName name="__EST12">#REF!</definedName>
    <definedName name="__EST13" localSheetId="57">#REF!</definedName>
    <definedName name="__EST13">#REF!</definedName>
    <definedName name="__EST14" localSheetId="57">#REF!</definedName>
    <definedName name="__EST14">#REF!</definedName>
    <definedName name="__EST15" localSheetId="57">#REF!</definedName>
    <definedName name="__EST15">#REF!</definedName>
    <definedName name="__EST16" localSheetId="57">#REF!</definedName>
    <definedName name="__EST16">#REF!</definedName>
    <definedName name="__EST17" localSheetId="57">#REF!</definedName>
    <definedName name="__EST17">#REF!</definedName>
    <definedName name="__EST18" localSheetId="57">#REF!</definedName>
    <definedName name="__EST18">#REF!</definedName>
    <definedName name="__EST19" localSheetId="57">#REF!</definedName>
    <definedName name="__EST19">#REF!</definedName>
    <definedName name="__EST2" localSheetId="57">#REF!</definedName>
    <definedName name="__EST2">#REF!</definedName>
    <definedName name="__EST3" localSheetId="57">#REF!</definedName>
    <definedName name="__EST3">#REF!</definedName>
    <definedName name="__EST4" localSheetId="57">#REF!</definedName>
    <definedName name="__EST4">#REF!</definedName>
    <definedName name="__EST5" localSheetId="57">#REF!</definedName>
    <definedName name="__EST5">#REF!</definedName>
    <definedName name="__EST6" localSheetId="57">#REF!</definedName>
    <definedName name="__EST6">#REF!</definedName>
    <definedName name="__EST7" localSheetId="57">#REF!</definedName>
    <definedName name="__EST7">#REF!</definedName>
    <definedName name="__EST8" localSheetId="57">#REF!</definedName>
    <definedName name="__EST8">#REF!</definedName>
    <definedName name="__EST9" localSheetId="57">#REF!</definedName>
    <definedName name="__EST9">#REF!</definedName>
    <definedName name="__EXC1" localSheetId="57">#REF!</definedName>
    <definedName name="__EXC1">#REF!</definedName>
    <definedName name="__EXC10" localSheetId="57">#REF!</definedName>
    <definedName name="__EXC10">#REF!</definedName>
    <definedName name="__EXC11" localSheetId="57">#REF!</definedName>
    <definedName name="__EXC11">#REF!</definedName>
    <definedName name="__EXC12" localSheetId="57">#REF!</definedName>
    <definedName name="__EXC12">#REF!</definedName>
    <definedName name="__EXC2" localSheetId="57">#REF!</definedName>
    <definedName name="__EXC2">#REF!</definedName>
    <definedName name="__EXC3" localSheetId="57">#REF!</definedName>
    <definedName name="__EXC3">#REF!</definedName>
    <definedName name="__EXC4" localSheetId="57">#REF!</definedName>
    <definedName name="__EXC4">#REF!</definedName>
    <definedName name="__EXC5" localSheetId="57">#REF!</definedName>
    <definedName name="__EXC5">#REF!</definedName>
    <definedName name="__EXC6" localSheetId="57">#REF!</definedName>
    <definedName name="__EXC6">#REF!</definedName>
    <definedName name="__EXC7" localSheetId="57">#REF!</definedName>
    <definedName name="__EXC7">#REF!</definedName>
    <definedName name="__EXC8" localSheetId="57">#REF!</definedName>
    <definedName name="__EXC8">#REF!</definedName>
    <definedName name="__EXC9" localSheetId="57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57">[12]Tablas!#REF!</definedName>
    <definedName name="__ICP1">[12]Tablas!#REF!</definedName>
    <definedName name="__IPC2002" localSheetId="57">#REF!</definedName>
    <definedName name="__IPC2002">#REF!</definedName>
    <definedName name="__ITM4" localSheetId="57">#REF!</definedName>
    <definedName name="__ITM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57" hidden="1">[20]INST!#REF!</definedName>
    <definedName name="__key2" hidden="1">[20]INST!#REF!</definedName>
    <definedName name="__key21" localSheetId="57" hidden="1">[8]INST!#REF!</definedName>
    <definedName name="__key21" hidden="1">[8]INST!#REF!</definedName>
    <definedName name="__key3" localSheetId="57" hidden="1">#REF!</definedName>
    <definedName name="__key3" hidden="1">#REF!</definedName>
    <definedName name="__key31" localSheetId="57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57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57">#REF!</definedName>
    <definedName name="__MA2">#REF!</definedName>
    <definedName name="__mun2" localSheetId="57">[21]PESOS!#REF!</definedName>
    <definedName name="__mun2">[21]PESOS!#REF!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57">#REF!</definedName>
    <definedName name="__num10">#REF!</definedName>
    <definedName name="__num2" localSheetId="57">#REF!</definedName>
    <definedName name="__num2">#REF!</definedName>
    <definedName name="__num3" localSheetId="57">#REF!</definedName>
    <definedName name="__num3">#REF!</definedName>
    <definedName name="__num4" localSheetId="57">#REF!</definedName>
    <definedName name="__num4">#REF!</definedName>
    <definedName name="__num5" localSheetId="57">#REF!</definedName>
    <definedName name="__num5">#REF!</definedName>
    <definedName name="__num6" localSheetId="57">#REF!</definedName>
    <definedName name="__num6">#REF!</definedName>
    <definedName name="__num7" localSheetId="57">#REF!</definedName>
    <definedName name="__num7">#REF!</definedName>
    <definedName name="__num8" localSheetId="57">#REF!</definedName>
    <definedName name="__num8">#REF!</definedName>
    <definedName name="__num9" localSheetId="57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 localSheetId="57">#REF!</definedName>
    <definedName name="__oa55">#REF!</definedName>
    <definedName name="__OCD1" localSheetId="57">[12]Tablas!#REF!</definedName>
    <definedName name="__OCD1">[12]Tablas!#REF!</definedName>
    <definedName name="__OCI1" localSheetId="57">[12]Tablas!#REF!</definedName>
    <definedName name="__OCI1">[12]Tablas!#REF!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 localSheetId="57">#REF!</definedName>
    <definedName name="__PJ50">#REF!</definedName>
    <definedName name="__pj51" localSheetId="57">#REF!</definedName>
    <definedName name="__pj51">#REF!</definedName>
    <definedName name="__pr01" localSheetId="57">#REF!</definedName>
    <definedName name="__pr01">#REF!</definedName>
    <definedName name="__pr02" localSheetId="57">#REF!</definedName>
    <definedName name="__pr02">#REF!</definedName>
    <definedName name="__pr03" localSheetId="57">#REF!</definedName>
    <definedName name="__pr03">#REF!</definedName>
    <definedName name="__pr04" localSheetId="57">#REF!</definedName>
    <definedName name="__pr04">#REF!</definedName>
    <definedName name="__pr05" localSheetId="57">#REF!</definedName>
    <definedName name="__pr05">#REF!</definedName>
    <definedName name="__pr06" localSheetId="57">#REF!</definedName>
    <definedName name="__pr06">#REF!</definedName>
    <definedName name="__pr07" localSheetId="57">#REF!</definedName>
    <definedName name="__pr07">#REF!</definedName>
    <definedName name="__pr08" localSheetId="57">#REF!</definedName>
    <definedName name="__pr08">#REF!</definedName>
    <definedName name="__pr09" localSheetId="57">#REF!</definedName>
    <definedName name="__pr09">#REF!</definedName>
    <definedName name="__pr10" localSheetId="57">#REF!</definedName>
    <definedName name="__pr10">#REF!</definedName>
    <definedName name="__pr11" localSheetId="57">#REF!</definedName>
    <definedName name="__pr11">#REF!</definedName>
    <definedName name="__pr12" localSheetId="57">#REF!</definedName>
    <definedName name="__pr12">#REF!</definedName>
    <definedName name="__pr13" localSheetId="57">#REF!</definedName>
    <definedName name="__pr13">#REF!</definedName>
    <definedName name="__pr14" localSheetId="57">#REF!</definedName>
    <definedName name="__pr14">#REF!</definedName>
    <definedName name="__pr15" localSheetId="57">#REF!</definedName>
    <definedName name="__pr15">#REF!</definedName>
    <definedName name="__pr16" localSheetId="57">#REF!</definedName>
    <definedName name="__pr16">#REF!</definedName>
    <definedName name="__pr17" localSheetId="57">#REF!</definedName>
    <definedName name="__pr17">#REF!</definedName>
    <definedName name="__pr18" localSheetId="57">#REF!</definedName>
    <definedName name="__pr18">#REF!</definedName>
    <definedName name="__pr19" localSheetId="57">#REF!</definedName>
    <definedName name="__pr19">#REF!</definedName>
    <definedName name="__pr20" localSheetId="57">#REF!</definedName>
    <definedName name="__pr20">#REF!</definedName>
    <definedName name="__pr21" localSheetId="57">#REF!</definedName>
    <definedName name="__pr21">#REF!</definedName>
    <definedName name="__pr22" localSheetId="57">#REF!</definedName>
    <definedName name="__pr22">#REF!</definedName>
    <definedName name="__pr23" localSheetId="57">#REF!</definedName>
    <definedName name="__pr23">#REF!</definedName>
    <definedName name="__pr24" localSheetId="57">#REF!</definedName>
    <definedName name="__pr24">#REF!</definedName>
    <definedName name="__pr25" localSheetId="57">#REF!</definedName>
    <definedName name="__pr25">#REF!</definedName>
    <definedName name="__pr26" localSheetId="57">#REF!</definedName>
    <definedName name="__pr26">#REF!</definedName>
    <definedName name="__pr27" localSheetId="57">#REF!</definedName>
    <definedName name="__pr27">#REF!</definedName>
    <definedName name="__pr28" localSheetId="57">#REF!</definedName>
    <definedName name="__pr28">#REF!</definedName>
    <definedName name="__pr29" localSheetId="57">#REF!</definedName>
    <definedName name="__pr29">#REF!</definedName>
    <definedName name="__pr30" localSheetId="57">#REF!</definedName>
    <definedName name="__pr30">#REF!</definedName>
    <definedName name="__pr31" localSheetId="57">#REF!</definedName>
    <definedName name="__pr31">#REF!</definedName>
    <definedName name="__pr32" localSheetId="57">#REF!</definedName>
    <definedName name="__pr32">#REF!</definedName>
    <definedName name="__pr33" localSheetId="57">#REF!</definedName>
    <definedName name="__pr33">#REF!</definedName>
    <definedName name="__pr34" localSheetId="57">#REF!</definedName>
    <definedName name="__pr34">#REF!</definedName>
    <definedName name="__pr35" localSheetId="57">#REF!</definedName>
    <definedName name="__pr35">#REF!</definedName>
    <definedName name="__pr36" localSheetId="57">#REF!</definedName>
    <definedName name="__pr36">#REF!</definedName>
    <definedName name="__pr37" localSheetId="57">#REF!</definedName>
    <definedName name="__pr37">#REF!</definedName>
    <definedName name="__pr38" localSheetId="57">#REF!</definedName>
    <definedName name="__pr38">#REF!</definedName>
    <definedName name="__pr39" localSheetId="57">#REF!</definedName>
    <definedName name="__pr39">#REF!</definedName>
    <definedName name="__pr40" localSheetId="57">#REF!</definedName>
    <definedName name="__pr40">#REF!</definedName>
    <definedName name="__pr41" localSheetId="57">#REF!</definedName>
    <definedName name="__pr41">#REF!</definedName>
    <definedName name="__pr42" localSheetId="57">#REF!</definedName>
    <definedName name="__pr42">#REF!</definedName>
    <definedName name="__pr43" localSheetId="57">#REF!</definedName>
    <definedName name="__pr43">#REF!</definedName>
    <definedName name="__pr44" localSheetId="57">#REF!</definedName>
    <definedName name="__pr44">#REF!</definedName>
    <definedName name="__pr45" localSheetId="57">#REF!</definedName>
    <definedName name="__pr45">#REF!</definedName>
    <definedName name="__pr46" localSheetId="57">#REF!</definedName>
    <definedName name="__pr46">#REF!</definedName>
    <definedName name="__pr47" localSheetId="57">#REF!</definedName>
    <definedName name="__pr47">#REF!</definedName>
    <definedName name="__pr48" localSheetId="57">#REF!</definedName>
    <definedName name="__pr48">#REF!</definedName>
    <definedName name="__pr49" localSheetId="57">#REF!</definedName>
    <definedName name="__pr49">#REF!</definedName>
    <definedName name="__pr50" localSheetId="57">#REF!</definedName>
    <definedName name="__pr50">#REF!</definedName>
    <definedName name="__pr51" localSheetId="57">#REF!</definedName>
    <definedName name="__pr51">#REF!</definedName>
    <definedName name="__pr52" localSheetId="57">#REF!</definedName>
    <definedName name="__pr52">#REF!</definedName>
    <definedName name="__pr53" localSheetId="57">#REF!</definedName>
    <definedName name="__pr53">#REF!</definedName>
    <definedName name="__pr54" localSheetId="57">#REF!</definedName>
    <definedName name="__pr54">#REF!</definedName>
    <definedName name="__pr55" localSheetId="57">#REF!</definedName>
    <definedName name="__pr55">#REF!</definedName>
    <definedName name="__pr56" localSheetId="57">#REF!</definedName>
    <definedName name="__pr56">#REF!</definedName>
    <definedName name="__pr57" localSheetId="57">#REF!</definedName>
    <definedName name="__pr57">#REF!</definedName>
    <definedName name="__pr58" localSheetId="57">#REF!</definedName>
    <definedName name="__pr58">#REF!</definedName>
    <definedName name="__pr59" localSheetId="57">#REF!</definedName>
    <definedName name="__pr59">#REF!</definedName>
    <definedName name="__pr60" localSheetId="57">#REF!</definedName>
    <definedName name="__pr60">#REF!</definedName>
    <definedName name="__pr61" localSheetId="57">#REF!</definedName>
    <definedName name="__pr61">#REF!</definedName>
    <definedName name="__pr62" localSheetId="57">#REF!</definedName>
    <definedName name="__pr62">#REF!</definedName>
    <definedName name="__pr63" localSheetId="57">#REF!</definedName>
    <definedName name="__pr63">#REF!</definedName>
    <definedName name="__pr64" localSheetId="57">#REF!</definedName>
    <definedName name="__pr64">#REF!</definedName>
    <definedName name="__pr65" localSheetId="57">#REF!</definedName>
    <definedName name="__pr65">#REF!</definedName>
    <definedName name="__pr66" localSheetId="57">#REF!</definedName>
    <definedName name="__pr66">#REF!</definedName>
    <definedName name="__pr67" localSheetId="57">#REF!</definedName>
    <definedName name="__pr67">#REF!</definedName>
    <definedName name="__pr68" localSheetId="57">#REF!</definedName>
    <definedName name="__pr68">#REF!</definedName>
    <definedName name="__pr69" localSheetId="57">#REF!</definedName>
    <definedName name="__pr69">#REF!</definedName>
    <definedName name="__pr70" localSheetId="57">#REF!</definedName>
    <definedName name="__pr70">#REF!</definedName>
    <definedName name="__pr71" localSheetId="57">#REF!</definedName>
    <definedName name="__pr71">#REF!</definedName>
    <definedName name="__pr72" localSheetId="57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 localSheetId="57">#REF!</definedName>
    <definedName name="__rc">#REF!</definedName>
    <definedName name="__ref4" localSheetId="57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57">#REF!</definedName>
    <definedName name="__tab1">#REF!</definedName>
    <definedName name="__tab2" localSheetId="57">#REF!</definedName>
    <definedName name="__tab2">#REF!</definedName>
    <definedName name="__tab3" localSheetId="57">#REF!</definedName>
    <definedName name="__tab3">#REF!</definedName>
    <definedName name="__TAB4" localSheetId="57">#REF!</definedName>
    <definedName name="__TAB4">#REF!</definedName>
    <definedName name="__TOP1" localSheetId="57">#REF!</definedName>
    <definedName name="__TOP1">#REF!</definedName>
    <definedName name="__TOP10" localSheetId="57">#REF!</definedName>
    <definedName name="__TOP10">#REF!</definedName>
    <definedName name="__TOP2" localSheetId="57">#REF!</definedName>
    <definedName name="__TOP2">#REF!</definedName>
    <definedName name="__TOP3" localSheetId="57">#REF!</definedName>
    <definedName name="__TOP3">#REF!</definedName>
    <definedName name="__TOP4" localSheetId="57">#REF!</definedName>
    <definedName name="__TOP4">#REF!</definedName>
    <definedName name="__TOP5" localSheetId="57">#REF!</definedName>
    <definedName name="__TOP5">#REF!</definedName>
    <definedName name="__TOP6" localSheetId="57">#REF!</definedName>
    <definedName name="__TOP6">#REF!</definedName>
    <definedName name="__TOP7" localSheetId="57">#REF!</definedName>
    <definedName name="__TOP7">#REF!</definedName>
    <definedName name="__TOP8" localSheetId="57">#REF!</definedName>
    <definedName name="__TOP8">#REF!</definedName>
    <definedName name="__TOP9" localSheetId="57">#REF!</definedName>
    <definedName name="__TOP9">#REF!</definedName>
    <definedName name="__TOT1" localSheetId="57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57">[12]Tablas!#REF!</definedName>
    <definedName name="__VEX1">[12]Tablas!#REF!</definedName>
    <definedName name="__VFA1" localSheetId="57">[12]Tablas!#REF!</definedName>
    <definedName name="__VFA1">[12]Tablas!#REF!</definedName>
    <definedName name="__vfv4" hidden="1">{"via1",#N/A,TRUE,"general";"via2",#N/A,TRUE,"general";"via3",#N/A,TRUE,"general"}</definedName>
    <definedName name="__VIT1" localSheetId="57">[12]Tablas!#REF!</definedName>
    <definedName name="__VIT1">[12]Tablas!#REF!</definedName>
    <definedName name="__VPR1" localSheetId="57">[12]Tablas!#REF!</definedName>
    <definedName name="__VPR1">[12]Tablas!#REF!</definedName>
    <definedName name="__VPR2" localSheetId="57">[13]Tablas!#REF!</definedName>
    <definedName name="__VPR2">[13]Tablas!#REF!</definedName>
    <definedName name="__VRP1" localSheetId="57">[12]Tablas!#REF!</definedName>
    <definedName name="__VRP1">[12]Tablas!#REF!</definedName>
    <definedName name="__VSM1" localSheetId="57">[12]Tablas!#REF!</definedName>
    <definedName name="__VSM1">[12]Tablas!#REF!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5">Scheduled_Payment+Extra_Payment</definedName>
    <definedName name="__w6" localSheetId="4">Scheduled_Payment+Extra_Payment</definedName>
    <definedName name="__w6" localSheetId="57">Scheduled_Payment+Extra_Payment</definedName>
    <definedName name="__w6" localSheetId="52">Scheduled_Payment+Extra_Payment</definedName>
    <definedName name="__w6" localSheetId="53">Scheduled_Payment+Extra_Payment</definedName>
    <definedName name="__w6" localSheetId="36">Scheduled_Payment+Extra_Payment</definedName>
    <definedName name="__w6" localSheetId="37">Scheduled_Payment+Extra_Payment</definedName>
    <definedName name="__w6" localSheetId="38">Scheduled_Payment+Extra_Payment</definedName>
    <definedName name="__w6" localSheetId="39">Scheduled_Payment+Extra_Payment</definedName>
    <definedName name="__w6" localSheetId="40">Scheduled_Payment+Extra_Payment</definedName>
    <definedName name="__w6" localSheetId="41">Scheduled_Payment+Extra_Payment</definedName>
    <definedName name="__w6" localSheetId="42">Scheduled_Payment+Extra_Payment</definedName>
    <definedName name="__w6" localSheetId="43">Scheduled_Payment+Extra_Payment</definedName>
    <definedName name="__w6" localSheetId="44">Scheduled_Payment+Extra_Payment</definedName>
    <definedName name="__w6" localSheetId="45">Scheduled_Payment+Extra_Payment</definedName>
    <definedName name="__w6" localSheetId="46">Scheduled_Payment+Extra_Payment</definedName>
    <definedName name="__w6" localSheetId="47">Scheduled_Payment+Extra_Payment</definedName>
    <definedName name="__w6" localSheetId="48">Scheduled_Payment+Extra_Payment</definedName>
    <definedName name="__w6" localSheetId="49">Scheduled_Payment+Extra_Payment</definedName>
    <definedName name="__w6" localSheetId="50">Scheduled_Payment+Extra_Payment</definedName>
    <definedName name="__w6" localSheetId="2">Scheduled_Payment+Extra_Payment</definedName>
    <definedName name="__w6" localSheetId="3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fn_ISO_CEILING">NA()</definedName>
    <definedName name="__xz2" localSheetId="57">#REF!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57">[23]EST2!#REF!</definedName>
    <definedName name="_02_DER_K13_000_–_K13_650">[23]EST2!#REF!</definedName>
    <definedName name="_02_DER_K15_700_–_K16_100" localSheetId="57">[23]EST2!#REF!</definedName>
    <definedName name="_02_DER_K15_700_–_K16_100">[23]EST2!#REF!</definedName>
    <definedName name="_03_K15_140_–_K20_540" localSheetId="57">[23]EST2!#REF!</definedName>
    <definedName name="_03_K15_140_–_K20_540">[23]EST2!#REF!</definedName>
    <definedName name="_04" localSheetId="57">[23]EST2!#REF!</definedName>
    <definedName name="_04">[23]EST2!#REF!</definedName>
    <definedName name="_05_DER_K35_250_–_K35_605.41" localSheetId="57">[23]EST2!#REF!</definedName>
    <definedName name="_05_DER_K35_250_–_K35_605.41">[23]EST2!#REF!</definedName>
    <definedName name="_05_IZQ_K25_695_–_K35_327.62" localSheetId="57">[23]EST2!#REF!</definedName>
    <definedName name="_05_IZQ_K25_695_–_K35_327.62">[23]EST2!#REF!</definedName>
    <definedName name="_05_IZQ_K35_420_–_K36_462.29" localSheetId="57">[23]EST2!#REF!</definedName>
    <definedName name="_05_IZQ_K35_420_–_K36_462.29">[23]EST2!#REF!</definedName>
    <definedName name="_06_K41_785.67_–_K48_083.55" localSheetId="57">[23]EST2!#REF!</definedName>
    <definedName name="_06_K41_785.67_–_K48_083.55">[23]EST2!#REF!</definedName>
    <definedName name="_07_DER_K48_000_–_K49_563.19" localSheetId="57">[23]EST2!#REF!</definedName>
    <definedName name="_07_DER_K48_000_–_K49_563.19">[23]EST2!#REF!</definedName>
    <definedName name="_07_IZQ_K49_320_–_K52_112.74" localSheetId="57">[23]EST2!#REF!</definedName>
    <definedName name="_07_IZQ_K49_320_–_K52_112.74">[23]EST2!#REF!</definedName>
    <definedName name="_08_DER_K57_040_–_K61_476.50" localSheetId="57">[23]EST2!#REF!</definedName>
    <definedName name="_08_DER_K57_040_–_K61_476.50">[23]EST2!#REF!</definedName>
    <definedName name="_08_IZQ_K52_300_–_K57_577.97" localSheetId="57">[23]EST2!#REF!</definedName>
    <definedName name="_08_IZQ_K52_300_–_K57_577.97">[23]EST2!#REF!</definedName>
    <definedName name="_08_K24_723__A_K55_717.28" localSheetId="57">[23]EST2!#REF!</definedName>
    <definedName name="_08_K24_723__A_K55_717.28">[23]EST2!#REF!</definedName>
    <definedName name="_09_K61_520_A_K61_144" localSheetId="57">[23]EST2!#REF!</definedName>
    <definedName name="_09_K61_520_A_K61_144">[23]EST2!#REF!</definedName>
    <definedName name="_1">#N/A</definedName>
    <definedName name="_1__123Graph_ACart_Utilidad" hidden="1">[18]EVA!$F$104:$I$104</definedName>
    <definedName name="_1_25" localSheetId="57">[13]Tablas!#REF!</definedName>
    <definedName name="_1_25">[13]Tablas!#REF!</definedName>
    <definedName name="_10_PR64_500_–_PR_69_541.49" localSheetId="57">[23]EST2!#REF!</definedName>
    <definedName name="_10_PR64_500_–_PR_69_541.49">[23]EST2!#REF!</definedName>
    <definedName name="_116B" localSheetId="57">#REF!</definedName>
    <definedName name="_116B">#REF!</definedName>
    <definedName name="_117A" localSheetId="57">#REF!</definedName>
    <definedName name="_117A">#REF!</definedName>
    <definedName name="_117B" localSheetId="57">#REF!</definedName>
    <definedName name="_117B">#REF!</definedName>
    <definedName name="_120A" localSheetId="57">#REF!</definedName>
    <definedName name="_120A">#REF!</definedName>
    <definedName name="_120B" localSheetId="57">#REF!</definedName>
    <definedName name="_120B">#REF!</definedName>
    <definedName name="_121A" localSheetId="57">#REF!</definedName>
    <definedName name="_121A">#REF!</definedName>
    <definedName name="_121B" localSheetId="57">#REF!</definedName>
    <definedName name="_121B">#REF!</definedName>
    <definedName name="_122A" localSheetId="57">#REF!</definedName>
    <definedName name="_122A">#REF!</definedName>
    <definedName name="_122B" localSheetId="57">#REF!</definedName>
    <definedName name="_122B">#REF!</definedName>
    <definedName name="_123A" localSheetId="57">#REF!</definedName>
    <definedName name="_123A">#REF!</definedName>
    <definedName name="_123B" localSheetId="57">#REF!</definedName>
    <definedName name="_123B">#REF!</definedName>
    <definedName name="_124A" localSheetId="57">#REF!</definedName>
    <definedName name="_124A">#REF!</definedName>
    <definedName name="_124B" localSheetId="57">#REF!</definedName>
    <definedName name="_124B">#REF!</definedName>
    <definedName name="_125A" localSheetId="57">#REF!</definedName>
    <definedName name="_125A">#REF!</definedName>
    <definedName name="_125B" localSheetId="57">#REF!</definedName>
    <definedName name="_125B">#REF!</definedName>
    <definedName name="_126A" localSheetId="57">#REF!</definedName>
    <definedName name="_126A">#REF!</definedName>
    <definedName name="_126B" localSheetId="57">#REF!</definedName>
    <definedName name="_126B">#REF!</definedName>
    <definedName name="_130A" localSheetId="57">#REF!</definedName>
    <definedName name="_130A">#REF!</definedName>
    <definedName name="_130B" localSheetId="57">#REF!</definedName>
    <definedName name="_130B">#REF!</definedName>
    <definedName name="_131A" localSheetId="57">#REF!</definedName>
    <definedName name="_131A">#REF!</definedName>
    <definedName name="_131B" localSheetId="57">#REF!</definedName>
    <definedName name="_131B">#REF!</definedName>
    <definedName name="_132A" localSheetId="57">#REF!</definedName>
    <definedName name="_132A">#REF!</definedName>
    <definedName name="_132B" localSheetId="57">#REF!</definedName>
    <definedName name="_132B">#REF!</definedName>
    <definedName name="_133A" localSheetId="57">#REF!</definedName>
    <definedName name="_133A">#REF!</definedName>
    <definedName name="_133B" localSheetId="57">#REF!</definedName>
    <definedName name="_133B">#REF!</definedName>
    <definedName name="_134A" localSheetId="57">#REF!</definedName>
    <definedName name="_134A">#REF!</definedName>
    <definedName name="_134B" localSheetId="57">#REF!</definedName>
    <definedName name="_134B">#REF!</definedName>
    <definedName name="_150A" localSheetId="57">#REF!</definedName>
    <definedName name="_150A">#REF!</definedName>
    <definedName name="_150B" localSheetId="57">#REF!</definedName>
    <definedName name="_150B">#REF!</definedName>
    <definedName name="_151A" localSheetId="57">#REF!</definedName>
    <definedName name="_151A">#REF!</definedName>
    <definedName name="_151B" localSheetId="57">#REF!</definedName>
    <definedName name="_151B">#REF!</definedName>
    <definedName name="_152A" localSheetId="57">#REF!</definedName>
    <definedName name="_152A">#REF!</definedName>
    <definedName name="_152B" localSheetId="57">#REF!</definedName>
    <definedName name="_152B">#REF!</definedName>
    <definedName name="_153A" localSheetId="57">#REF!</definedName>
    <definedName name="_153A">#REF!</definedName>
    <definedName name="_153B" localSheetId="57">#REF!</definedName>
    <definedName name="_153B">#REF!</definedName>
    <definedName name="_154A" localSheetId="57">#REF!</definedName>
    <definedName name="_154A">#REF!</definedName>
    <definedName name="_154B" localSheetId="57">#REF!</definedName>
    <definedName name="_154B">#REF!</definedName>
    <definedName name="_160A" localSheetId="57">#REF!</definedName>
    <definedName name="_160A">#REF!</definedName>
    <definedName name="_160B" localSheetId="57">#REF!</definedName>
    <definedName name="_160B">#REF!</definedName>
    <definedName name="_161A" localSheetId="57">#REF!</definedName>
    <definedName name="_161A">#REF!</definedName>
    <definedName name="_161B" localSheetId="57">#REF!</definedName>
    <definedName name="_161B">#REF!</definedName>
    <definedName name="_162A" localSheetId="57">#REF!</definedName>
    <definedName name="_162A">#REF!</definedName>
    <definedName name="_162B" localSheetId="57">#REF!</definedName>
    <definedName name="_162B">#REF!</definedName>
    <definedName name="_163A" localSheetId="57">#REF!</definedName>
    <definedName name="_163A">#REF!</definedName>
    <definedName name="_163B" localSheetId="57">#REF!</definedName>
    <definedName name="_163B">#REF!</definedName>
    <definedName name="_164A" localSheetId="57">#REF!</definedName>
    <definedName name="_164A">#REF!</definedName>
    <definedName name="_164B" localSheetId="57">#REF!</definedName>
    <definedName name="_164B">#REF!</definedName>
    <definedName name="_165A" localSheetId="57">#REF!</definedName>
    <definedName name="_165A">#REF!</definedName>
    <definedName name="_165B" localSheetId="57">#REF!</definedName>
    <definedName name="_165B">#REF!</definedName>
    <definedName name="_166A" localSheetId="57">#REF!</definedName>
    <definedName name="_166A">#REF!</definedName>
    <definedName name="_166B" localSheetId="57">#REF!</definedName>
    <definedName name="_166B">#REF!</definedName>
    <definedName name="_167A" localSheetId="57">#REF!</definedName>
    <definedName name="_167A">#REF!</definedName>
    <definedName name="_167B" localSheetId="57">#REF!</definedName>
    <definedName name="_167B">#REF!</definedName>
    <definedName name="_170A" localSheetId="57">#REF!</definedName>
    <definedName name="_170A">#REF!</definedName>
    <definedName name="_170B" localSheetId="57">#REF!</definedName>
    <definedName name="_170B">#REF!</definedName>
    <definedName name="_171A" localSheetId="57">#REF!</definedName>
    <definedName name="_171A">#REF!</definedName>
    <definedName name="_171B" localSheetId="57">#REF!</definedName>
    <definedName name="_171B">#REF!</definedName>
    <definedName name="_172A" localSheetId="57">#REF!</definedName>
    <definedName name="_172A">#REF!</definedName>
    <definedName name="_172B" localSheetId="57">#REF!</definedName>
    <definedName name="_172B">#REF!</definedName>
    <definedName name="_173A" localSheetId="57">#REF!</definedName>
    <definedName name="_173A">#REF!</definedName>
    <definedName name="_173B" localSheetId="57">#REF!</definedName>
    <definedName name="_173B">#REF!</definedName>
    <definedName name="_174A" localSheetId="57">#REF!</definedName>
    <definedName name="_174A">#REF!</definedName>
    <definedName name="_174B" localSheetId="57">#REF!</definedName>
    <definedName name="_174B">#REF!</definedName>
    <definedName name="_175A" localSheetId="57">#REF!</definedName>
    <definedName name="_175A">#REF!</definedName>
    <definedName name="_175B" localSheetId="57">#REF!</definedName>
    <definedName name="_175B">#REF!</definedName>
    <definedName name="_18_Dic" localSheetId="57">#REF!</definedName>
    <definedName name="_18_Dic">#REF!</definedName>
    <definedName name="_180A" localSheetId="57">#REF!</definedName>
    <definedName name="_180A">#REF!</definedName>
    <definedName name="_180B" localSheetId="57">#REF!</definedName>
    <definedName name="_180B">#REF!</definedName>
    <definedName name="_181A" localSheetId="57">#REF!</definedName>
    <definedName name="_181A">#REF!</definedName>
    <definedName name="_181B" localSheetId="57">#REF!</definedName>
    <definedName name="_181B">#REF!</definedName>
    <definedName name="_182A" localSheetId="57">#REF!</definedName>
    <definedName name="_182A">#REF!</definedName>
    <definedName name="_182B" localSheetId="57">#REF!</definedName>
    <definedName name="_182B">#REF!</definedName>
    <definedName name="_183A" localSheetId="57">#REF!</definedName>
    <definedName name="_183A">#REF!</definedName>
    <definedName name="_183B" localSheetId="57">#REF!</definedName>
    <definedName name="_183B">#REF!</definedName>
    <definedName name="_184A" localSheetId="57">#REF!</definedName>
    <definedName name="_184A">#REF!</definedName>
    <definedName name="_184B" localSheetId="57">#REF!</definedName>
    <definedName name="_184B">#REF!</definedName>
    <definedName name="_185A" localSheetId="57">#REF!</definedName>
    <definedName name="_185A">#REF!</definedName>
    <definedName name="_185B" localSheetId="57">#REF!</definedName>
    <definedName name="_185B">#REF!</definedName>
    <definedName name="_190A" localSheetId="57">#REF!</definedName>
    <definedName name="_190A">#REF!</definedName>
    <definedName name="_190B" localSheetId="57">#REF!</definedName>
    <definedName name="_190B">#REF!</definedName>
    <definedName name="_191A" localSheetId="57">#REF!</definedName>
    <definedName name="_191A">#REF!</definedName>
    <definedName name="_191B" localSheetId="57">#REF!</definedName>
    <definedName name="_191B">#REF!</definedName>
    <definedName name="_192A" localSheetId="57">#REF!</definedName>
    <definedName name="_192A">#REF!</definedName>
    <definedName name="_192B" localSheetId="57">#REF!</definedName>
    <definedName name="_192B">#REF!</definedName>
    <definedName name="_193A" localSheetId="57">#REF!</definedName>
    <definedName name="_193A">#REF!</definedName>
    <definedName name="_193B" localSheetId="57">#REF!</definedName>
    <definedName name="_193B">#REF!</definedName>
    <definedName name="_194A" localSheetId="57">#REF!</definedName>
    <definedName name="_194A">#REF!</definedName>
    <definedName name="_194B" localSheetId="57">#REF!</definedName>
    <definedName name="_194B">#REF!</definedName>
    <definedName name="_195A" localSheetId="57">#REF!</definedName>
    <definedName name="_195A">#REF!</definedName>
    <definedName name="_195B" localSheetId="57">#REF!</definedName>
    <definedName name="_195B">#REF!</definedName>
    <definedName name="_196A" localSheetId="57">#REF!</definedName>
    <definedName name="_196A">#REF!</definedName>
    <definedName name="_196B" localSheetId="57">#REF!</definedName>
    <definedName name="_196B">#REF!</definedName>
    <definedName name="_197A" localSheetId="57">#REF!</definedName>
    <definedName name="_197A">#REF!</definedName>
    <definedName name="_197B" localSheetId="57">#REF!</definedName>
    <definedName name="_197B">#REF!</definedName>
    <definedName name="_1ane_o10" localSheetId="57">#REF!</definedName>
    <definedName name="_1ane_o10">#REF!</definedName>
    <definedName name="_1Sin_nombre" localSheetId="57">#REF!</definedName>
    <definedName name="_1Sin_nombre">#REF!</definedName>
    <definedName name="_2">#N/A</definedName>
    <definedName name="_2__123Graph_BCart_Utilidad" hidden="1">[18]EVA!$F$105:$I$105</definedName>
    <definedName name="_2_5__TOTAL_DE_MATERIALES_A_EXPORTAR" localSheetId="57">#REF!</definedName>
    <definedName name="_2_5__TOTAL_DE_MATERIALES_A_EXPORTAR">#REF!</definedName>
    <definedName name="_200A" localSheetId="57">#REF!</definedName>
    <definedName name="_200A">#REF!</definedName>
    <definedName name="_200B" localSheetId="57">#REF!</definedName>
    <definedName name="_200B">#REF!</definedName>
    <definedName name="_201A" localSheetId="57">#REF!</definedName>
    <definedName name="_201A">#REF!</definedName>
    <definedName name="_201B" localSheetId="57">#REF!</definedName>
    <definedName name="_201B">#REF!</definedName>
    <definedName name="_202A" localSheetId="57">#REF!</definedName>
    <definedName name="_202A">#REF!</definedName>
    <definedName name="_202B" localSheetId="57">#REF!</definedName>
    <definedName name="_202B">#REF!</definedName>
    <definedName name="_203A" localSheetId="57">#REF!</definedName>
    <definedName name="_203A">#REF!</definedName>
    <definedName name="_203B" localSheetId="57">#REF!</definedName>
    <definedName name="_203B">#REF!</definedName>
    <definedName name="_204A" localSheetId="57">#REF!</definedName>
    <definedName name="_204A">#REF!</definedName>
    <definedName name="_204B" localSheetId="57">#REF!</definedName>
    <definedName name="_204B">#REF!</definedName>
    <definedName name="_205A" localSheetId="57">#REF!</definedName>
    <definedName name="_205A">#REF!</definedName>
    <definedName name="_205B" localSheetId="57">#REF!</definedName>
    <definedName name="_205B">#REF!</definedName>
    <definedName name="_210A" localSheetId="57">#REF!</definedName>
    <definedName name="_210A">#REF!</definedName>
    <definedName name="_210B" localSheetId="57">#REF!</definedName>
    <definedName name="_210B">#REF!</definedName>
    <definedName name="_211A" localSheetId="57">#REF!</definedName>
    <definedName name="_211A">#REF!</definedName>
    <definedName name="_211B" localSheetId="57">#REF!</definedName>
    <definedName name="_211B">#REF!</definedName>
    <definedName name="_212A" localSheetId="57">#REF!</definedName>
    <definedName name="_212A">#REF!</definedName>
    <definedName name="_212B" localSheetId="57">#REF!</definedName>
    <definedName name="_212B">#REF!</definedName>
    <definedName name="_213A" localSheetId="57">#REF!</definedName>
    <definedName name="_213A">#REF!</definedName>
    <definedName name="_213B" localSheetId="57">#REF!</definedName>
    <definedName name="_213B">#REF!</definedName>
    <definedName name="_214A" localSheetId="57">#REF!</definedName>
    <definedName name="_214A">#REF!</definedName>
    <definedName name="_214B" localSheetId="57">#REF!</definedName>
    <definedName name="_214B">#REF!</definedName>
    <definedName name="_215A" localSheetId="57">#REF!</definedName>
    <definedName name="_215A">#REF!</definedName>
    <definedName name="_215B" localSheetId="57">#REF!</definedName>
    <definedName name="_215B">#REF!</definedName>
    <definedName name="_216A" localSheetId="57">#REF!</definedName>
    <definedName name="_216A">#REF!</definedName>
    <definedName name="_216B" localSheetId="57">#REF!</definedName>
    <definedName name="_216B">#REF!</definedName>
    <definedName name="_217A" localSheetId="57">#REF!</definedName>
    <definedName name="_217A">#REF!</definedName>
    <definedName name="_217B" localSheetId="57">#REF!</definedName>
    <definedName name="_217B">#REF!</definedName>
    <definedName name="_220A" localSheetId="57">#REF!</definedName>
    <definedName name="_220A">#REF!</definedName>
    <definedName name="_220B" localSheetId="57">#REF!</definedName>
    <definedName name="_220B">#REF!</definedName>
    <definedName name="_221A" localSheetId="57">#REF!</definedName>
    <definedName name="_221A">#REF!</definedName>
    <definedName name="_221B" localSheetId="57">#REF!</definedName>
    <definedName name="_221B">#REF!</definedName>
    <definedName name="_222A" localSheetId="57">#REF!</definedName>
    <definedName name="_222A">#REF!</definedName>
    <definedName name="_222B" localSheetId="57">#REF!</definedName>
    <definedName name="_222B">#REF!</definedName>
    <definedName name="_223A" localSheetId="57">#REF!</definedName>
    <definedName name="_223A">#REF!</definedName>
    <definedName name="_223B" localSheetId="57">#REF!</definedName>
    <definedName name="_223B">#REF!</definedName>
    <definedName name="_224A" localSheetId="57">#REF!</definedName>
    <definedName name="_224A">#REF!</definedName>
    <definedName name="_224B" localSheetId="57">#REF!</definedName>
    <definedName name="_224B">#REF!</definedName>
    <definedName name="_240A" localSheetId="57">#REF!</definedName>
    <definedName name="_240A">#REF!</definedName>
    <definedName name="_240B" localSheetId="57">#REF!</definedName>
    <definedName name="_240B">#REF!</definedName>
    <definedName name="_241A" localSheetId="57">#REF!</definedName>
    <definedName name="_241A">#REF!</definedName>
    <definedName name="_241B" localSheetId="57">#REF!</definedName>
    <definedName name="_241B">#REF!</definedName>
    <definedName name="_242A" localSheetId="57">#REF!</definedName>
    <definedName name="_242A">#REF!</definedName>
    <definedName name="_242B" localSheetId="57">#REF!</definedName>
    <definedName name="_242B">#REF!</definedName>
    <definedName name="_243A" localSheetId="57">#REF!</definedName>
    <definedName name="_243A">#REF!</definedName>
    <definedName name="_243B" localSheetId="57">#REF!</definedName>
    <definedName name="_243B">#REF!</definedName>
    <definedName name="_244A" localSheetId="57">#REF!</definedName>
    <definedName name="_244A">#REF!</definedName>
    <definedName name="_244B" localSheetId="57">#REF!</definedName>
    <definedName name="_244B">#REF!</definedName>
    <definedName name="_250A" localSheetId="57">#REF!</definedName>
    <definedName name="_250A">#REF!</definedName>
    <definedName name="_250B" localSheetId="57">#REF!</definedName>
    <definedName name="_250B">#REF!</definedName>
    <definedName name="_251A" localSheetId="57">#REF!</definedName>
    <definedName name="_251A">#REF!</definedName>
    <definedName name="_251B" localSheetId="57">#REF!</definedName>
    <definedName name="_251B">#REF!</definedName>
    <definedName name="_252A" localSheetId="57">#REF!</definedName>
    <definedName name="_252A">#REF!</definedName>
    <definedName name="_252B" localSheetId="57">#REF!</definedName>
    <definedName name="_252B">#REF!</definedName>
    <definedName name="_253A" localSheetId="57">#REF!</definedName>
    <definedName name="_253A">#REF!</definedName>
    <definedName name="_253B" localSheetId="57">#REF!</definedName>
    <definedName name="_253B">#REF!</definedName>
    <definedName name="_254A" localSheetId="57">#REF!</definedName>
    <definedName name="_254A">#REF!</definedName>
    <definedName name="_254B" localSheetId="57">#REF!</definedName>
    <definedName name="_254B">#REF!</definedName>
    <definedName name="_255A" localSheetId="57">#REF!</definedName>
    <definedName name="_255A">#REF!</definedName>
    <definedName name="_255B" localSheetId="57">#REF!</definedName>
    <definedName name="_255B">#REF!</definedName>
    <definedName name="_260A" localSheetId="57">#REF!</definedName>
    <definedName name="_260A">#REF!</definedName>
    <definedName name="_260B" localSheetId="57">#REF!</definedName>
    <definedName name="_260B">#REF!</definedName>
    <definedName name="_261A" localSheetId="57">#REF!</definedName>
    <definedName name="_261A">#REF!</definedName>
    <definedName name="_261B" localSheetId="57">#REF!</definedName>
    <definedName name="_261B">#REF!</definedName>
    <definedName name="_262A" localSheetId="57">#REF!</definedName>
    <definedName name="_262A">#REF!</definedName>
    <definedName name="_262B" localSheetId="57">#REF!</definedName>
    <definedName name="_262B">#REF!</definedName>
    <definedName name="_263A" localSheetId="57">#REF!</definedName>
    <definedName name="_263A">#REF!</definedName>
    <definedName name="_263B" localSheetId="57">#REF!</definedName>
    <definedName name="_263B">#REF!</definedName>
    <definedName name="_264A" localSheetId="57">#REF!</definedName>
    <definedName name="_264A">#REF!</definedName>
    <definedName name="_264B" localSheetId="57">#REF!</definedName>
    <definedName name="_264B">#REF!</definedName>
    <definedName name="_265A" localSheetId="57">#REF!</definedName>
    <definedName name="_265A">#REF!</definedName>
    <definedName name="_265B" localSheetId="57">#REF!</definedName>
    <definedName name="_265B">#REF!</definedName>
    <definedName name="_266A" localSheetId="57">#REF!</definedName>
    <definedName name="_266A">#REF!</definedName>
    <definedName name="_266B" localSheetId="57">#REF!</definedName>
    <definedName name="_266B">#REF!</definedName>
    <definedName name="_270A" localSheetId="57">#REF!</definedName>
    <definedName name="_270A">#REF!</definedName>
    <definedName name="_270B" localSheetId="57">#REF!</definedName>
    <definedName name="_270B">#REF!</definedName>
    <definedName name="_271A" localSheetId="57">#REF!</definedName>
    <definedName name="_271A">#REF!</definedName>
    <definedName name="_271B" localSheetId="57">#REF!</definedName>
    <definedName name="_271B">#REF!</definedName>
    <definedName name="_272A" localSheetId="57">#REF!</definedName>
    <definedName name="_272A">#REF!</definedName>
    <definedName name="_272B" localSheetId="57">#REF!</definedName>
    <definedName name="_272B">#REF!</definedName>
    <definedName name="_273A" localSheetId="57">#REF!</definedName>
    <definedName name="_273A">#REF!</definedName>
    <definedName name="_273B" localSheetId="57">#REF!</definedName>
    <definedName name="_273B">#REF!</definedName>
    <definedName name="_274A" localSheetId="57">#REF!</definedName>
    <definedName name="_274A">#REF!</definedName>
    <definedName name="_274B" localSheetId="57">#REF!</definedName>
    <definedName name="_274B">#REF!</definedName>
    <definedName name="_275A" localSheetId="57">#REF!</definedName>
    <definedName name="_275A">#REF!</definedName>
    <definedName name="_275B" localSheetId="57">#REF!</definedName>
    <definedName name="_275B">#REF!</definedName>
    <definedName name="_280A" localSheetId="57">#REF!</definedName>
    <definedName name="_280A">#REF!</definedName>
    <definedName name="_280B" localSheetId="57">#REF!</definedName>
    <definedName name="_280B">#REF!</definedName>
    <definedName name="_281A" localSheetId="57">#REF!</definedName>
    <definedName name="_281A">#REF!</definedName>
    <definedName name="_281B" localSheetId="57">#REF!</definedName>
    <definedName name="_281B">#REF!</definedName>
    <definedName name="_282A" localSheetId="57">#REF!</definedName>
    <definedName name="_282A">#REF!</definedName>
    <definedName name="_282B" localSheetId="57">#REF!</definedName>
    <definedName name="_282B">#REF!</definedName>
    <definedName name="_283A" localSheetId="57">#REF!</definedName>
    <definedName name="_283A">#REF!</definedName>
    <definedName name="_283B" localSheetId="57">#REF!</definedName>
    <definedName name="_283B">#REF!</definedName>
    <definedName name="_284A" localSheetId="57">#REF!</definedName>
    <definedName name="_284A">#REF!</definedName>
    <definedName name="_284B" localSheetId="57">#REF!</definedName>
    <definedName name="_284B">#REF!</definedName>
    <definedName name="_285A" localSheetId="57">#REF!</definedName>
    <definedName name="_285A">#REF!</definedName>
    <definedName name="_285B" localSheetId="57">#REF!</definedName>
    <definedName name="_285B">#REF!</definedName>
    <definedName name="_290A" localSheetId="57">#REF!</definedName>
    <definedName name="_290A">#REF!</definedName>
    <definedName name="_290B" localSheetId="57">#REF!</definedName>
    <definedName name="_290B">#REF!</definedName>
    <definedName name="_291A" localSheetId="57">#REF!</definedName>
    <definedName name="_291A">#REF!</definedName>
    <definedName name="_291B" localSheetId="57">#REF!</definedName>
    <definedName name="_291B">#REF!</definedName>
    <definedName name="_292A" localSheetId="57">#REF!</definedName>
    <definedName name="_292A">#REF!</definedName>
    <definedName name="_292B" localSheetId="57">#REF!</definedName>
    <definedName name="_292B">#REF!</definedName>
    <definedName name="_293A" localSheetId="57">#REF!</definedName>
    <definedName name="_293A">#REF!</definedName>
    <definedName name="_293B" localSheetId="57">#REF!</definedName>
    <definedName name="_293B">#REF!</definedName>
    <definedName name="_3__123Graph_CCart_Utilidad" hidden="1">[18]EVA!$F$106:$I$106</definedName>
    <definedName name="_3ane_o10" localSheetId="57">#REF!</definedName>
    <definedName name="_3ane_o10">#REF!</definedName>
    <definedName name="_4__123Graph_LBL_ACart_Utilidad" hidden="1">[18]EVA!$F$109:$I$109</definedName>
    <definedName name="_4201A" localSheetId="57">#REF!</definedName>
    <definedName name="_4201A">#REF!</definedName>
    <definedName name="_4201B" localSheetId="57">#REF!</definedName>
    <definedName name="_4201B">#REF!</definedName>
    <definedName name="_4202A" localSheetId="57">#REF!</definedName>
    <definedName name="_4202A">#REF!</definedName>
    <definedName name="_4202B" localSheetId="57">#REF!</definedName>
    <definedName name="_4202B">#REF!</definedName>
    <definedName name="_4203A" localSheetId="57">#REF!</definedName>
    <definedName name="_4203A">#REF!</definedName>
    <definedName name="_4203B" localSheetId="57">#REF!</definedName>
    <definedName name="_4203B">#REF!</definedName>
    <definedName name="_4204A" localSheetId="57">#REF!</definedName>
    <definedName name="_4204A">#REF!</definedName>
    <definedName name="_4204B" localSheetId="57">#REF!</definedName>
    <definedName name="_4204B">#REF!</definedName>
    <definedName name="_4206A" localSheetId="57">#REF!</definedName>
    <definedName name="_4206A">#REF!</definedName>
    <definedName name="_4206B" localSheetId="57">#REF!</definedName>
    <definedName name="_4206B">#REF!</definedName>
    <definedName name="_4207A" localSheetId="57">#REF!</definedName>
    <definedName name="_4207A">#REF!</definedName>
    <definedName name="_4207B" localSheetId="57">#REF!</definedName>
    <definedName name="_4207B">#REF!</definedName>
    <definedName name="_4208A" localSheetId="57">#REF!</definedName>
    <definedName name="_4208A">#REF!</definedName>
    <definedName name="_4208B" localSheetId="57">#REF!</definedName>
    <definedName name="_4208B">#REF!</definedName>
    <definedName name="_4209A" localSheetId="57">#REF!</definedName>
    <definedName name="_4209A">#REF!</definedName>
    <definedName name="_4209B" localSheetId="57">#REF!</definedName>
    <definedName name="_4209B">#REF!</definedName>
    <definedName name="_4210A" localSheetId="57">#REF!</definedName>
    <definedName name="_4210A">#REF!</definedName>
    <definedName name="_4210B" localSheetId="57">#REF!</definedName>
    <definedName name="_4210B">#REF!</definedName>
    <definedName name="_4211A" localSheetId="57">#REF!</definedName>
    <definedName name="_4211A">#REF!</definedName>
    <definedName name="_4211B" localSheetId="57">#REF!</definedName>
    <definedName name="_4211B">#REF!</definedName>
    <definedName name="_4212A" localSheetId="57">#REF!</definedName>
    <definedName name="_4212A">#REF!</definedName>
    <definedName name="_4212B" localSheetId="57">#REF!</definedName>
    <definedName name="_4212B">#REF!</definedName>
    <definedName name="_4221A" localSheetId="57">#REF!</definedName>
    <definedName name="_4221A">#REF!</definedName>
    <definedName name="_4221B" localSheetId="57">#REF!</definedName>
    <definedName name="_4221B">#REF!</definedName>
    <definedName name="_4222A" localSheetId="57">#REF!</definedName>
    <definedName name="_4222A">#REF!</definedName>
    <definedName name="_4222B" localSheetId="57">#REF!</definedName>
    <definedName name="_4222B">#REF!</definedName>
    <definedName name="_4231A" localSheetId="57">#REF!</definedName>
    <definedName name="_4231A">#REF!</definedName>
    <definedName name="_4231B" localSheetId="57">#REF!</definedName>
    <definedName name="_4231B">#REF!</definedName>
    <definedName name="_4232A" localSheetId="57">#REF!</definedName>
    <definedName name="_4232A">#REF!</definedName>
    <definedName name="_4232B" localSheetId="57">#REF!</definedName>
    <definedName name="_4232B">#REF!</definedName>
    <definedName name="_4234A" localSheetId="57">#REF!</definedName>
    <definedName name="_4234A">#REF!</definedName>
    <definedName name="_4234B" localSheetId="57">#REF!</definedName>
    <definedName name="_4234B">#REF!</definedName>
    <definedName name="_4235A" localSheetId="57">#REF!</definedName>
    <definedName name="_4235A">#REF!</definedName>
    <definedName name="_4235B" localSheetId="57">#REF!</definedName>
    <definedName name="_4235B">#REF!</definedName>
    <definedName name="_4236A" localSheetId="57">#REF!</definedName>
    <definedName name="_4236A">#REF!</definedName>
    <definedName name="_4236B" localSheetId="57">#REF!</definedName>
    <definedName name="_4236B">#REF!</definedName>
    <definedName name="_4240A" localSheetId="57">#REF!</definedName>
    <definedName name="_4240A">#REF!</definedName>
    <definedName name="_4240B" localSheetId="57">#REF!</definedName>
    <definedName name="_4240B">#REF!</definedName>
    <definedName name="_4243A" localSheetId="57">#REF!</definedName>
    <definedName name="_4243A">#REF!</definedName>
    <definedName name="_4245A" localSheetId="57">#REF!</definedName>
    <definedName name="_4245A">#REF!</definedName>
    <definedName name="_4245B" localSheetId="57">#REF!</definedName>
    <definedName name="_4245B">#REF!</definedName>
    <definedName name="_4246A" localSheetId="57">#REF!</definedName>
    <definedName name="_4246A">#REF!</definedName>
    <definedName name="_4246B" localSheetId="57">#REF!</definedName>
    <definedName name="_4246B">#REF!</definedName>
    <definedName name="_4251A" localSheetId="57">#REF!</definedName>
    <definedName name="_4251A">#REF!</definedName>
    <definedName name="_4251B" localSheetId="57">#REF!</definedName>
    <definedName name="_4251B">#REF!</definedName>
    <definedName name="_4251C" localSheetId="57">#REF!</definedName>
    <definedName name="_4251C">#REF!</definedName>
    <definedName name="_4252A" localSheetId="57">#REF!</definedName>
    <definedName name="_4252A">#REF!</definedName>
    <definedName name="_4252B" localSheetId="57">#REF!</definedName>
    <definedName name="_4252B">#REF!</definedName>
    <definedName name="_4255A" localSheetId="57">#REF!</definedName>
    <definedName name="_4255A">#REF!</definedName>
    <definedName name="_4255B" localSheetId="57">#REF!</definedName>
    <definedName name="_4255B">#REF!</definedName>
    <definedName name="_4257A" localSheetId="57">#REF!</definedName>
    <definedName name="_4257A">#REF!</definedName>
    <definedName name="_4257B" localSheetId="57">#REF!</definedName>
    <definedName name="_4257B">#REF!</definedName>
    <definedName name="_4262A" localSheetId="57">#REF!</definedName>
    <definedName name="_4262A">#REF!</definedName>
    <definedName name="_4262B" localSheetId="57">#REF!</definedName>
    <definedName name="_4262B">#REF!</definedName>
    <definedName name="_4265A" localSheetId="57">#REF!</definedName>
    <definedName name="_4265A">#REF!</definedName>
    <definedName name="_4265B" localSheetId="57">#REF!</definedName>
    <definedName name="_4265B">#REF!</definedName>
    <definedName name="_4270A" localSheetId="57">#REF!</definedName>
    <definedName name="_4270A">#REF!</definedName>
    <definedName name="_4270B" localSheetId="57">#REF!</definedName>
    <definedName name="_4270B">#REF!</definedName>
    <definedName name="_4283A" localSheetId="57">#REF!</definedName>
    <definedName name="_4283A">#REF!</definedName>
    <definedName name="_4283B" localSheetId="57">#REF!</definedName>
    <definedName name="_4283B">#REF!</definedName>
    <definedName name="_4290A" localSheetId="57">#REF!</definedName>
    <definedName name="_4290A">#REF!</definedName>
    <definedName name="_4290B" localSheetId="57">#REF!</definedName>
    <definedName name="_4290B">#REF!</definedName>
    <definedName name="_4294A" localSheetId="57">#REF!</definedName>
    <definedName name="_4294A">#REF!</definedName>
    <definedName name="_4294B" localSheetId="57">#REF!</definedName>
    <definedName name="_4294B">#REF!</definedName>
    <definedName name="_4298A" localSheetId="57">#REF!</definedName>
    <definedName name="_4298A">#REF!</definedName>
    <definedName name="_4298B" localSheetId="57">#REF!</definedName>
    <definedName name="_4298B">#REF!</definedName>
    <definedName name="_5__123Graph_LBL_BCart_Utilidad" hidden="1">[18]EVA!$F$110:$I$110</definedName>
    <definedName name="_6__123Graph_LBL_CCart_Utilidad" hidden="1">[18]EVA!$F$111:$I$111</definedName>
    <definedName name="_7__123Graph_XCart_Utilidad" hidden="1">[18]EVA!$F$103:$I$103</definedName>
    <definedName name="_911A" localSheetId="57">#REF!</definedName>
    <definedName name="_911A">#REF!</definedName>
    <definedName name="_912A" localSheetId="57">#REF!</definedName>
    <definedName name="_912A">#REF!</definedName>
    <definedName name="_921A" localSheetId="57">#REF!</definedName>
    <definedName name="_921A">#REF!</definedName>
    <definedName name="_922A" localSheetId="57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 localSheetId="57">#REF!</definedName>
    <definedName name="_A17000">#REF!</definedName>
    <definedName name="_A20000" localSheetId="57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 localSheetId="57">#REF!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57">#REF!</definedName>
    <definedName name="_ALM1">#REF!</definedName>
    <definedName name="_AND1" localSheetId="57">#REF!</definedName>
    <definedName name="_AND1">#REF!</definedName>
    <definedName name="_ane7" localSheetId="25">[14]!_xlbgnm.ane7</definedName>
    <definedName name="_ane7" localSheetId="4">[14]!_xlbgnm.ane7</definedName>
    <definedName name="_ane7" localSheetId="57">[14]!_xlbgnm.ane7</definedName>
    <definedName name="_ane7" localSheetId="52">[14]!_xlbgnm.ane7</definedName>
    <definedName name="_ane7" localSheetId="53">[14]!_xlbgnm.ane7</definedName>
    <definedName name="_ane7" localSheetId="36">[14]!_xlbgnm.ane7</definedName>
    <definedName name="_ane7" localSheetId="37">[14]!_xlbgnm.ane7</definedName>
    <definedName name="_ane7" localSheetId="38">[14]!_xlbgnm.ane7</definedName>
    <definedName name="_ane7" localSheetId="39">[14]!_xlbgnm.ane7</definedName>
    <definedName name="_ane7" localSheetId="40">[14]!_xlbgnm.ane7</definedName>
    <definedName name="_ane7" localSheetId="41">[14]!_xlbgnm.ane7</definedName>
    <definedName name="_ane7" localSheetId="42">[14]!_xlbgnm.ane7</definedName>
    <definedName name="_ane7" localSheetId="43">[14]!_xlbgnm.ane7</definedName>
    <definedName name="_ane7" localSheetId="44">[14]!_xlbgnm.ane7</definedName>
    <definedName name="_ane7" localSheetId="45">[14]!_xlbgnm.ane7</definedName>
    <definedName name="_ane7" localSheetId="46">[14]!_xlbgnm.ane7</definedName>
    <definedName name="_ane7" localSheetId="47">[14]!_xlbgnm.ane7</definedName>
    <definedName name="_ane7" localSheetId="48">[14]!_xlbgnm.ane7</definedName>
    <definedName name="_ane7" localSheetId="49">[14]!_xlbgnm.ane7</definedName>
    <definedName name="_ane7" localSheetId="50">[14]!_xlbgnm.ane7</definedName>
    <definedName name="_ane7" localSheetId="2">[14]!_xlbgnm.ane7</definedName>
    <definedName name="_ane7" localSheetId="3">[14]!_xlbgnm.ane7</definedName>
    <definedName name="_ane7">[14]!_xlbgnm.ane7</definedName>
    <definedName name="_ane8" localSheetId="25">[14]!_xlbgnm.ane8</definedName>
    <definedName name="_ane8" localSheetId="4">[14]!_xlbgnm.ane8</definedName>
    <definedName name="_ane8" localSheetId="57">[14]!_xlbgnm.ane8</definedName>
    <definedName name="_ane8" localSheetId="52">[14]!_xlbgnm.ane8</definedName>
    <definedName name="_ane8" localSheetId="53">[14]!_xlbgnm.ane8</definedName>
    <definedName name="_ane8" localSheetId="36">[14]!_xlbgnm.ane8</definedName>
    <definedName name="_ane8" localSheetId="37">[14]!_xlbgnm.ane8</definedName>
    <definedName name="_ane8" localSheetId="38">[14]!_xlbgnm.ane8</definedName>
    <definedName name="_ane8" localSheetId="39">[14]!_xlbgnm.ane8</definedName>
    <definedName name="_ane8" localSheetId="40">[14]!_xlbgnm.ane8</definedName>
    <definedName name="_ane8" localSheetId="41">[14]!_xlbgnm.ane8</definedName>
    <definedName name="_ane8" localSheetId="42">[14]!_xlbgnm.ane8</definedName>
    <definedName name="_ane8" localSheetId="43">[14]!_xlbgnm.ane8</definedName>
    <definedName name="_ane8" localSheetId="44">[14]!_xlbgnm.ane8</definedName>
    <definedName name="_ane8" localSheetId="45">[14]!_xlbgnm.ane8</definedName>
    <definedName name="_ane8" localSheetId="46">[14]!_xlbgnm.ane8</definedName>
    <definedName name="_ane8" localSheetId="47">[14]!_xlbgnm.ane8</definedName>
    <definedName name="_ane8" localSheetId="48">[14]!_xlbgnm.ane8</definedName>
    <definedName name="_ane8" localSheetId="49">[14]!_xlbgnm.ane8</definedName>
    <definedName name="_ane8" localSheetId="50">[14]!_xlbgnm.ane8</definedName>
    <definedName name="_ane8" localSheetId="2">[14]!_xlbgnm.ane8</definedName>
    <definedName name="_ane8" localSheetId="3">[14]!_xlbgnm.ane8</definedName>
    <definedName name="_ane8">[14]!_xlbgnm.ane8</definedName>
    <definedName name="_APU221" localSheetId="57">#REF!</definedName>
    <definedName name="_APU221">#REF!</definedName>
    <definedName name="_APU465" localSheetId="25">[9]!absc</definedName>
    <definedName name="_APU465" localSheetId="4">[9]!absc</definedName>
    <definedName name="_APU465" localSheetId="57">[9]!absc</definedName>
    <definedName name="_APU465" localSheetId="52">[9]!absc</definedName>
    <definedName name="_APU465" localSheetId="53">[9]!absc</definedName>
    <definedName name="_APU465" localSheetId="36">[9]!absc</definedName>
    <definedName name="_APU465" localSheetId="37">[9]!absc</definedName>
    <definedName name="_APU465" localSheetId="38">[9]!absc</definedName>
    <definedName name="_APU465" localSheetId="39">[9]!absc</definedName>
    <definedName name="_APU465" localSheetId="40">[9]!absc</definedName>
    <definedName name="_APU465" localSheetId="41">[9]!absc</definedName>
    <definedName name="_APU465" localSheetId="42">[9]!absc</definedName>
    <definedName name="_APU465" localSheetId="43">[9]!absc</definedName>
    <definedName name="_APU465" localSheetId="44">[9]!absc</definedName>
    <definedName name="_APU465" localSheetId="45">[9]!absc</definedName>
    <definedName name="_APU465" localSheetId="46">[9]!absc</definedName>
    <definedName name="_APU465" localSheetId="47">[9]!absc</definedName>
    <definedName name="_APU465" localSheetId="48">[9]!absc</definedName>
    <definedName name="_APU465" localSheetId="49">[9]!absc</definedName>
    <definedName name="_APU465" localSheetId="50">[9]!absc</definedName>
    <definedName name="_APU465" localSheetId="2">[9]!absc</definedName>
    <definedName name="_APU465" localSheetId="3">[9]!absc</definedName>
    <definedName name="_APU465">[9]!absc</definedName>
    <definedName name="_Atp2">[19]EMPRESA!$F$22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57">#REF!</definedName>
    <definedName name="_Cod1">#REF!</definedName>
    <definedName name="_COM1" localSheetId="57">#REF!</definedName>
    <definedName name="_COM1">#REF!</definedName>
    <definedName name="_COM10" localSheetId="57">#REF!</definedName>
    <definedName name="_COM10">#REF!</definedName>
    <definedName name="_COM11" localSheetId="57">#REF!</definedName>
    <definedName name="_COM11">#REF!</definedName>
    <definedName name="_COM12" localSheetId="57">#REF!</definedName>
    <definedName name="_COM12">#REF!</definedName>
    <definedName name="_COM13" localSheetId="57">#REF!</definedName>
    <definedName name="_COM13">#REF!</definedName>
    <definedName name="_COM14" localSheetId="57">#REF!</definedName>
    <definedName name="_COM14">#REF!</definedName>
    <definedName name="_COM15" localSheetId="57">#REF!</definedName>
    <definedName name="_COM15">#REF!</definedName>
    <definedName name="_COM16" localSheetId="57">#REF!</definedName>
    <definedName name="_COM16">#REF!</definedName>
    <definedName name="_COM17" localSheetId="57">#REF!</definedName>
    <definedName name="_COM17">#REF!</definedName>
    <definedName name="_COM18" localSheetId="57">#REF!</definedName>
    <definedName name="_COM18">#REF!</definedName>
    <definedName name="_COM19" localSheetId="57">#REF!</definedName>
    <definedName name="_COM19">#REF!</definedName>
    <definedName name="_COM2" localSheetId="57">#REF!</definedName>
    <definedName name="_COM2">#REF!</definedName>
    <definedName name="_COM20" localSheetId="57">#REF!</definedName>
    <definedName name="_COM20">#REF!</definedName>
    <definedName name="_COM21" localSheetId="57">#REF!</definedName>
    <definedName name="_COM21">#REF!</definedName>
    <definedName name="_COM3" localSheetId="57">#REF!</definedName>
    <definedName name="_COM3">#REF!</definedName>
    <definedName name="_COM4" localSheetId="57">#REF!</definedName>
    <definedName name="_COM4">#REF!</definedName>
    <definedName name="_COM5" localSheetId="57">#REF!</definedName>
    <definedName name="_COM5">#REF!</definedName>
    <definedName name="_COM6" localSheetId="57">#REF!</definedName>
    <definedName name="_COM6">#REF!</definedName>
    <definedName name="_COM7" localSheetId="57">#REF!</definedName>
    <definedName name="_COM7">#REF!</definedName>
    <definedName name="_COM8" localSheetId="57">#REF!</definedName>
    <definedName name="_COM8">#REF!</definedName>
    <definedName name="_COM9" localSheetId="57">#REF!</definedName>
    <definedName name="_COM9">#REF!</definedName>
    <definedName name="_DCI1" localSheetId="57">[12]Tablas!#REF!</definedName>
    <definedName name="_DCI1">[12]Tablas!#REF!</definedName>
    <definedName name="_DDS1" localSheetId="57">[12]Tablas!#REF!</definedName>
    <definedName name="_DDS1">[12]Tablas!#REF!</definedName>
    <definedName name="_DGO1" localSheetId="57">[12]Tablas!#REF!</definedName>
    <definedName name="_DGO1">[12]Tablas!#REF!</definedName>
    <definedName name="_DGP1" localSheetId="57">[12]Tablas!#REF!</definedName>
    <definedName name="_DGP1">[12]Tablas!#REF!</definedName>
    <definedName name="_DIJ1" localSheetId="57">[12]Tablas!#REF!</definedName>
    <definedName name="_DIJ1">[12]Tablas!#REF!</definedName>
    <definedName name="_DPI1" localSheetId="57">[12]Tablas!#REF!</definedName>
    <definedName name="_DPI1">[12]Tablas!#REF!</definedName>
    <definedName name="_DPY1" localSheetId="57">[12]Tablas!#REF!</definedName>
    <definedName name="_DPY1">[12]Tablas!#REF!</definedName>
    <definedName name="_DRI1" localSheetId="57">[12]Tablas!#REF!</definedName>
    <definedName name="_DRI1">[12]Tablas!#REF!</definedName>
    <definedName name="_DRL1" localSheetId="57">[12]Tablas!#REF!</definedName>
    <definedName name="_DRL1">[12]Tablas!#REF!</definedName>
    <definedName name="_DSP1" localSheetId="57">[12]Tablas!#REF!</definedName>
    <definedName name="_DSP1">[12]Tablas!#REF!</definedName>
    <definedName name="_ECP1" localSheetId="57">[12]Tablas!#REF!</definedName>
    <definedName name="_ECP1">[12]Tablas!#REF!</definedName>
    <definedName name="_EST1" localSheetId="57">#REF!</definedName>
    <definedName name="_EST1">#REF!</definedName>
    <definedName name="_EST10" localSheetId="57">#REF!</definedName>
    <definedName name="_EST10">#REF!</definedName>
    <definedName name="_EST11" localSheetId="57">#REF!</definedName>
    <definedName name="_EST11">#REF!</definedName>
    <definedName name="_EST12" localSheetId="57">#REF!</definedName>
    <definedName name="_EST12">#REF!</definedName>
    <definedName name="_EST13" localSheetId="57">#REF!</definedName>
    <definedName name="_EST13">#REF!</definedName>
    <definedName name="_EST14" localSheetId="57">#REF!</definedName>
    <definedName name="_EST14">#REF!</definedName>
    <definedName name="_EST15" localSheetId="57">#REF!</definedName>
    <definedName name="_EST15">#REF!</definedName>
    <definedName name="_EST16" localSheetId="57">#REF!</definedName>
    <definedName name="_EST16">#REF!</definedName>
    <definedName name="_EST17" localSheetId="57">#REF!</definedName>
    <definedName name="_EST17">#REF!</definedName>
    <definedName name="_EST18" localSheetId="57">#REF!</definedName>
    <definedName name="_EST18">#REF!</definedName>
    <definedName name="_EST19" localSheetId="57">#REF!</definedName>
    <definedName name="_EST19">#REF!</definedName>
    <definedName name="_EST2" localSheetId="57">#REF!</definedName>
    <definedName name="_EST2">#REF!</definedName>
    <definedName name="_EST3" localSheetId="57">#REF!</definedName>
    <definedName name="_EST3">#REF!</definedName>
    <definedName name="_EST4" localSheetId="57">#REF!</definedName>
    <definedName name="_EST4">#REF!</definedName>
    <definedName name="_EST5" localSheetId="57">#REF!</definedName>
    <definedName name="_EST5">#REF!</definedName>
    <definedName name="_EST6" localSheetId="57">#REF!</definedName>
    <definedName name="_EST6">#REF!</definedName>
    <definedName name="_EST7" localSheetId="57">#REF!</definedName>
    <definedName name="_EST7">#REF!</definedName>
    <definedName name="_EST8" localSheetId="57">#REF!</definedName>
    <definedName name="_EST8">#REF!</definedName>
    <definedName name="_EST9" localSheetId="57">#REF!</definedName>
    <definedName name="_EST9">#REF!</definedName>
    <definedName name="_EXC1" localSheetId="57">#REF!</definedName>
    <definedName name="_EXC1">#REF!</definedName>
    <definedName name="_EXC10" localSheetId="57">#REF!</definedName>
    <definedName name="_EXC10">#REF!</definedName>
    <definedName name="_EXC11" localSheetId="57">#REF!</definedName>
    <definedName name="_EXC11">#REF!</definedName>
    <definedName name="_EXC12" localSheetId="57">#REF!</definedName>
    <definedName name="_EXC12">#REF!</definedName>
    <definedName name="_EXC2" localSheetId="57">#REF!</definedName>
    <definedName name="_EXC2">#REF!</definedName>
    <definedName name="_EXC3" localSheetId="57">#REF!</definedName>
    <definedName name="_EXC3">#REF!</definedName>
    <definedName name="_EXC4" localSheetId="57">#REF!</definedName>
    <definedName name="_EXC4">#REF!</definedName>
    <definedName name="_EXC5" localSheetId="57">#REF!</definedName>
    <definedName name="_EXC5">#REF!</definedName>
    <definedName name="_EXC6" localSheetId="57">#REF!</definedName>
    <definedName name="_EXC6">#REF!</definedName>
    <definedName name="_EXC7" localSheetId="57">#REF!</definedName>
    <definedName name="_EXC7">#REF!</definedName>
    <definedName name="_EXC8" localSheetId="57">#REF!</definedName>
    <definedName name="_EXC8">#REF!</definedName>
    <definedName name="_EXC9" localSheetId="57">#REF!</definedName>
    <definedName name="_EXC9">#REF!</definedName>
    <definedName name="_F">[0]!err</definedName>
    <definedName name="_F10" localSheetId="57">#REF!</definedName>
    <definedName name="_F10">#REF!</definedName>
    <definedName name="_F4" localSheetId="0" hidden="1">{"SUMINISTRO E INSTALACIÓN CANALETAS L=7.50"}</definedName>
    <definedName name="_F4" hidden="1">{"SUMINISTRO E INSTALACIÓN CANALETAS L=7.50"}</definedName>
    <definedName name="_FC" localSheetId="57">#REF!</definedName>
    <definedName name="_FC">#REF!</definedName>
    <definedName name="_Fill" localSheetId="57" hidden="1">#REF!</definedName>
    <definedName name="_Fill" localSheetId="0" hidden="1">#REF!</definedName>
    <definedName name="_Fill" hidden="1">#REF!</definedName>
    <definedName name="_xlnm._FilterDatabase" localSheetId="57" hidden="1">'[24]46W9'!#REF!</definedName>
    <definedName name="_xlnm._FilterDatabase" hidden="1">'[24]46W9'!#REF!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57">[12]Tablas!#REF!</definedName>
    <definedName name="_ICP1">[12]Tablas!#REF!</definedName>
    <definedName name="_IMP1" localSheetId="57">#REF!</definedName>
    <definedName name="_IMP1">#REF!</definedName>
    <definedName name="_INF1" localSheetId="57">#REF!</definedName>
    <definedName name="_INF1">#REF!</definedName>
    <definedName name="_IPC2002" localSheetId="57">#REF!</definedName>
    <definedName name="_IPC2002">#REF!</definedName>
    <definedName name="_ITM4" localSheetId="57">#REF!</definedName>
    <definedName name="_ITM4">#REF!</definedName>
    <definedName name="_IVA1" localSheetId="57">#REF!</definedName>
    <definedName name="_IVA1">#REF!</definedName>
    <definedName name="_jor2">'[25]Cuadr.'!$H$16</definedName>
    <definedName name="_jor3">'[25]Cuadr.'!$H$26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" localSheetId="57" hidden="1">#REF!</definedName>
    <definedName name="_key" hidden="1">#REF!</definedName>
    <definedName name="_Key1" localSheetId="57" hidden="1">[26]OCTUBRE!#REF!</definedName>
    <definedName name="_Key1" localSheetId="0" hidden="1">[27]INSUMOS!#REF!</definedName>
    <definedName name="_Key1" hidden="1">[26]OCTUBRE!#REF!</definedName>
    <definedName name="_Key11" localSheetId="57" hidden="1">[28]INST!#REF!</definedName>
    <definedName name="_Key11" hidden="1">[28]INST!#REF!</definedName>
    <definedName name="_Key2" localSheetId="57" hidden="1">#REF!</definedName>
    <definedName name="_Key2" hidden="1">#REF!</definedName>
    <definedName name="_Key21" localSheetId="57" hidden="1">#REF!</definedName>
    <definedName name="_Key21" hidden="1">#REF!</definedName>
    <definedName name="_key3" localSheetId="57" hidden="1">#REF!</definedName>
    <definedName name="_key3" hidden="1">#REF!</definedName>
    <definedName name="_key31" localSheetId="57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57">#REF!</definedName>
    <definedName name="_lar03">#REF!</definedName>
    <definedName name="_LEY80" localSheetId="57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57">#REF!</definedName>
    <definedName name="_MA2">#REF!</definedName>
    <definedName name="_MAT1" localSheetId="57">#REF!</definedName>
    <definedName name="_MAT1">#REF!</definedName>
    <definedName name="_MOD1" localSheetId="57">#REF!</definedName>
    <definedName name="_MOD1">#REF!</definedName>
    <definedName name="_mun2" localSheetId="57">[21]PESOS!#REF!</definedName>
    <definedName name="_mun2">[21]PESOS!#REF!</definedName>
    <definedName name="_Mux2">[29]CALCULO!$E$19</definedName>
    <definedName name="_Mux3">[29]CALCULO!$H$19</definedName>
    <definedName name="_Muy1">[29]CALCULO!$B$20</definedName>
    <definedName name="_Muy2">[29]CALCULO!$E$20</definedName>
    <definedName name="_Muy3">[29]CALCULO!$H$20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57">#REF!</definedName>
    <definedName name="_nrf10">#REF!</definedName>
    <definedName name="_num10" localSheetId="57">#REF!</definedName>
    <definedName name="_num10">#REF!</definedName>
    <definedName name="_num2" localSheetId="57">#REF!</definedName>
    <definedName name="_num2">#REF!</definedName>
    <definedName name="_num3" localSheetId="57">#REF!</definedName>
    <definedName name="_num3">#REF!</definedName>
    <definedName name="_num4" localSheetId="57">#REF!</definedName>
    <definedName name="_num4">#REF!</definedName>
    <definedName name="_num5" localSheetId="57">#REF!</definedName>
    <definedName name="_num5">#REF!</definedName>
    <definedName name="_num6" localSheetId="57">#REF!</definedName>
    <definedName name="_num6">#REF!</definedName>
    <definedName name="_num7" localSheetId="57">#REF!</definedName>
    <definedName name="_num7">#REF!</definedName>
    <definedName name="_num8" localSheetId="57">#REF!</definedName>
    <definedName name="_num8">#REF!</definedName>
    <definedName name="_num9" localSheetId="57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 localSheetId="57">#REF!</definedName>
    <definedName name="_oa55">#REF!</definedName>
    <definedName name="_OCD1" localSheetId="57">[12]Tablas!#REF!</definedName>
    <definedName name="_OCD1">[12]Tablas!#REF!</definedName>
    <definedName name="_OCI1" localSheetId="57">[12]Tablas!#REF!</definedName>
    <definedName name="_OCI1">[12]Tablas!#REF!</definedName>
    <definedName name="_Order1" localSheetId="0" hidden="1">255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localSheetId="57" hidden="1">#REF!</definedName>
    <definedName name="_Parse_Out" hidden="1">#REF!</definedName>
    <definedName name="_PJ50" localSheetId="57">#REF!</definedName>
    <definedName name="_PJ50">#REF!</definedName>
    <definedName name="_pj51" localSheetId="57">#REF!</definedName>
    <definedName name="_pj51">#REF!</definedName>
    <definedName name="_pr01" localSheetId="57">#REF!</definedName>
    <definedName name="_pr01">#REF!</definedName>
    <definedName name="_pr02" localSheetId="57">#REF!</definedName>
    <definedName name="_pr02">#REF!</definedName>
    <definedName name="_pr03" localSheetId="57">#REF!</definedName>
    <definedName name="_pr03">#REF!</definedName>
    <definedName name="_pr04" localSheetId="57">#REF!</definedName>
    <definedName name="_pr04">#REF!</definedName>
    <definedName name="_pr05" localSheetId="57">#REF!</definedName>
    <definedName name="_pr05">#REF!</definedName>
    <definedName name="_pr06" localSheetId="57">#REF!</definedName>
    <definedName name="_pr06">#REF!</definedName>
    <definedName name="_pr07" localSheetId="57">#REF!</definedName>
    <definedName name="_pr07">#REF!</definedName>
    <definedName name="_pr08" localSheetId="57">#REF!</definedName>
    <definedName name="_pr08">#REF!</definedName>
    <definedName name="_pr09" localSheetId="57">#REF!</definedName>
    <definedName name="_pr09">#REF!</definedName>
    <definedName name="_pr10" localSheetId="57">#REF!</definedName>
    <definedName name="_pr10">#REF!</definedName>
    <definedName name="_pr11" localSheetId="57">#REF!</definedName>
    <definedName name="_pr11">#REF!</definedName>
    <definedName name="_pr12" localSheetId="57">#REF!</definedName>
    <definedName name="_pr12">#REF!</definedName>
    <definedName name="_pr13" localSheetId="57">#REF!</definedName>
    <definedName name="_pr13">#REF!</definedName>
    <definedName name="_pr14" localSheetId="57">#REF!</definedName>
    <definedName name="_pr14">#REF!</definedName>
    <definedName name="_pr15" localSheetId="57">#REF!</definedName>
    <definedName name="_pr15">#REF!</definedName>
    <definedName name="_pr16" localSheetId="57">#REF!</definedName>
    <definedName name="_pr16">#REF!</definedName>
    <definedName name="_pr17" localSheetId="57">#REF!</definedName>
    <definedName name="_pr17">#REF!</definedName>
    <definedName name="_pr18" localSheetId="57">#REF!</definedName>
    <definedName name="_pr18">#REF!</definedName>
    <definedName name="_pr19" localSheetId="57">#REF!</definedName>
    <definedName name="_pr19">#REF!</definedName>
    <definedName name="_pr20" localSheetId="57">#REF!</definedName>
    <definedName name="_pr20">#REF!</definedName>
    <definedName name="_pr21" localSheetId="57">#REF!</definedName>
    <definedName name="_pr21">#REF!</definedName>
    <definedName name="_pr22" localSheetId="57">#REF!</definedName>
    <definedName name="_pr22">#REF!</definedName>
    <definedName name="_pr23" localSheetId="57">#REF!</definedName>
    <definedName name="_pr23">#REF!</definedName>
    <definedName name="_pr24" localSheetId="57">#REF!</definedName>
    <definedName name="_pr24">#REF!</definedName>
    <definedName name="_pr25" localSheetId="57">#REF!</definedName>
    <definedName name="_pr25">#REF!</definedName>
    <definedName name="_pr26" localSheetId="57">#REF!</definedName>
    <definedName name="_pr26">#REF!</definedName>
    <definedName name="_pr27" localSheetId="57">#REF!</definedName>
    <definedName name="_pr27">#REF!</definedName>
    <definedName name="_pr28" localSheetId="57">#REF!</definedName>
    <definedName name="_pr28">#REF!</definedName>
    <definedName name="_pr29" localSheetId="57">#REF!</definedName>
    <definedName name="_pr29">#REF!</definedName>
    <definedName name="_pr30" localSheetId="57">#REF!</definedName>
    <definedName name="_pr30">#REF!</definedName>
    <definedName name="_pr31" localSheetId="57">#REF!</definedName>
    <definedName name="_pr31">#REF!</definedName>
    <definedName name="_pr32" localSheetId="57">#REF!</definedName>
    <definedName name="_pr32">#REF!</definedName>
    <definedName name="_pr33" localSheetId="57">#REF!</definedName>
    <definedName name="_pr33">#REF!</definedName>
    <definedName name="_pr34" localSheetId="57">#REF!</definedName>
    <definedName name="_pr34">#REF!</definedName>
    <definedName name="_pr35" localSheetId="57">#REF!</definedName>
    <definedName name="_pr35">#REF!</definedName>
    <definedName name="_pr36" localSheetId="57">#REF!</definedName>
    <definedName name="_pr36">#REF!</definedName>
    <definedName name="_pr37" localSheetId="57">#REF!</definedName>
    <definedName name="_pr37">#REF!</definedName>
    <definedName name="_pr38" localSheetId="57">#REF!</definedName>
    <definedName name="_pr38">#REF!</definedName>
    <definedName name="_pr39" localSheetId="57">#REF!</definedName>
    <definedName name="_pr39">#REF!</definedName>
    <definedName name="_pr40" localSheetId="57">#REF!</definedName>
    <definedName name="_pr40">#REF!</definedName>
    <definedName name="_pr41" localSheetId="57">#REF!</definedName>
    <definedName name="_pr41">#REF!</definedName>
    <definedName name="_pr42" localSheetId="57">#REF!</definedName>
    <definedName name="_pr42">#REF!</definedName>
    <definedName name="_pr43" localSheetId="57">#REF!</definedName>
    <definedName name="_pr43">#REF!</definedName>
    <definedName name="_pr44" localSheetId="57">#REF!</definedName>
    <definedName name="_pr44">#REF!</definedName>
    <definedName name="_pr45" localSheetId="57">#REF!</definedName>
    <definedName name="_pr45">#REF!</definedName>
    <definedName name="_pr46" localSheetId="57">#REF!</definedName>
    <definedName name="_pr46">#REF!</definedName>
    <definedName name="_pr47" localSheetId="57">#REF!</definedName>
    <definedName name="_pr47">#REF!</definedName>
    <definedName name="_pr48" localSheetId="57">#REF!</definedName>
    <definedName name="_pr48">#REF!</definedName>
    <definedName name="_pr49" localSheetId="57">#REF!</definedName>
    <definedName name="_pr49">#REF!</definedName>
    <definedName name="_pr50" localSheetId="57">#REF!</definedName>
    <definedName name="_pr50">#REF!</definedName>
    <definedName name="_pr51" localSheetId="57">#REF!</definedName>
    <definedName name="_pr51">#REF!</definedName>
    <definedName name="_pr52" localSheetId="57">#REF!</definedName>
    <definedName name="_pr52">#REF!</definedName>
    <definedName name="_pr53" localSheetId="57">#REF!</definedName>
    <definedName name="_pr53">#REF!</definedName>
    <definedName name="_pr54" localSheetId="57">#REF!</definedName>
    <definedName name="_pr54">#REF!</definedName>
    <definedName name="_pr55" localSheetId="57">#REF!</definedName>
    <definedName name="_pr55">#REF!</definedName>
    <definedName name="_pr56" localSheetId="57">#REF!</definedName>
    <definedName name="_pr56">#REF!</definedName>
    <definedName name="_pr57" localSheetId="57">#REF!</definedName>
    <definedName name="_pr57">#REF!</definedName>
    <definedName name="_pr58" localSheetId="57">#REF!</definedName>
    <definedName name="_pr58">#REF!</definedName>
    <definedName name="_pr59" localSheetId="57">#REF!</definedName>
    <definedName name="_pr59">#REF!</definedName>
    <definedName name="_pr60" localSheetId="57">#REF!</definedName>
    <definedName name="_pr60">#REF!</definedName>
    <definedName name="_pr61" localSheetId="57">#REF!</definedName>
    <definedName name="_pr61">#REF!</definedName>
    <definedName name="_pr62" localSheetId="57">#REF!</definedName>
    <definedName name="_pr62">#REF!</definedName>
    <definedName name="_pr63" localSheetId="57">#REF!</definedName>
    <definedName name="_pr63">#REF!</definedName>
    <definedName name="_pr64" localSheetId="57">#REF!</definedName>
    <definedName name="_pr64">#REF!</definedName>
    <definedName name="_pr65" localSheetId="57">#REF!</definedName>
    <definedName name="_pr65">#REF!</definedName>
    <definedName name="_pr66" localSheetId="57">#REF!</definedName>
    <definedName name="_pr66">#REF!</definedName>
    <definedName name="_pr67" localSheetId="57">#REF!</definedName>
    <definedName name="_pr67">#REF!</definedName>
    <definedName name="_pr68" localSheetId="57">#REF!</definedName>
    <definedName name="_pr68">#REF!</definedName>
    <definedName name="_pr69" localSheetId="57">#REF!</definedName>
    <definedName name="_pr69">#REF!</definedName>
    <definedName name="_pr70" localSheetId="57">#REF!</definedName>
    <definedName name="_pr70">#REF!</definedName>
    <definedName name="_pr71" localSheetId="57">#REF!</definedName>
    <definedName name="_pr71">#REF!</definedName>
    <definedName name="_pr72" localSheetId="57">#REF!</definedName>
    <definedName name="_pr72">#REF!</definedName>
    <definedName name="_PRE1" localSheetId="57">#REF!</definedName>
    <definedName name="_PRE1">#REF!</definedName>
    <definedName name="_PTO97" localSheetId="57">#REF!</definedName>
    <definedName name="_PTO97">#REF!</definedName>
    <definedName name="_Pu2">[29]CALCULO!$E$18</definedName>
    <definedName name="_Pu3">[29]CALCULO!$H$18</definedName>
    <definedName name="_PW2" localSheetId="57">#REF!</definedName>
    <definedName name="_PW2">#REF!</definedName>
    <definedName name="_QTY1" localSheetId="57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 localSheetId="57">#REF!</definedName>
    <definedName name="_rc">#REF!</definedName>
    <definedName name="_REC1">"Rectángulo 31"</definedName>
    <definedName name="_ref4" localSheetId="57">#REF!</definedName>
    <definedName name="_ref4">#REF!</definedName>
    <definedName name="_Regression_X" localSheetId="57" hidden="1">#REF!</definedName>
    <definedName name="_Regression_X" hidden="1">#REF!</definedName>
    <definedName name="_REGRESSION_XNJA" localSheetId="57" hidden="1">#REF!</definedName>
    <definedName name="_REGRESSION_XNJA" hidden="1">#REF!</definedName>
    <definedName name="_RET1" localSheetId="57">'[4]7422CW00'!#REF!</definedName>
    <definedName name="_RET1">'[4]7422CW00'!#REF!</definedName>
    <definedName name="_RET2" localSheetId="57">'[4]7422CW00'!#REF!</definedName>
    <definedName name="_RET2">'[4]7422CW00'!#REF!</definedName>
    <definedName name="_RET3" localSheetId="57">'[4]7422CW00'!#REF!</definedName>
    <definedName name="_RET3">'[4]7422CW00'!#REF!</definedName>
    <definedName name="_RET4" localSheetId="57">'[4]7422CW00'!#REF!</definedName>
    <definedName name="_RET4">'[4]7422CW00'!#REF!</definedName>
    <definedName name="_RET5" localSheetId="57">'[4]7422CW00'!#REF!</definedName>
    <definedName name="_RET5">'[4]7422CW00'!#REF!</definedName>
    <definedName name="_RET6" localSheetId="57">'[4]7422CW00'!#REF!</definedName>
    <definedName name="_RET6">'[4]7422CW00'!#REF!</definedName>
    <definedName name="_rf8" localSheetId="57">#REF!</definedName>
    <definedName name="_rf8">#REF!</definedName>
    <definedName name="_RF9" localSheetId="57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cenchg1" localSheetId="57" hidden="1">[30]inpermeabOTRO!#REF!</definedName>
    <definedName name="_scenchg1" localSheetId="0" hidden="1">[30]inpermeabOTRO!#REF!</definedName>
    <definedName name="_scenchg1" hidden="1">[30]inpermeabOTRO!#REF!</definedName>
    <definedName name="_Sort" localSheetId="57" hidden="1">[26]OCTUBRE!#REF!</definedName>
    <definedName name="_Sort" localSheetId="0" hidden="1">[27]INSUMOS!#REF!</definedName>
    <definedName name="_Sort" hidden="1">[26]OCTUBRE!#REF!</definedName>
    <definedName name="_SortNJA" localSheetId="57" hidden="1">#REF!</definedName>
    <definedName name="_SortNJA" hidden="1">#REF!</definedName>
    <definedName name="_srn001" localSheetId="57">#REF!</definedName>
    <definedName name="_srn001">#REF!</definedName>
    <definedName name="_SUM1" localSheetId="57">#REF!</definedName>
    <definedName name="_SUM1">#REF!</definedName>
    <definedName name="_SUM2" localSheetId="57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57">#REF!</definedName>
    <definedName name="_tab1">#REF!</definedName>
    <definedName name="_tab2" localSheetId="57">#REF!</definedName>
    <definedName name="_tab2">#REF!</definedName>
    <definedName name="_tab3" localSheetId="57">#REF!</definedName>
    <definedName name="_tab3">#REF!</definedName>
    <definedName name="_TAB4" localSheetId="57">#REF!</definedName>
    <definedName name="_TAB4">#REF!</definedName>
    <definedName name="_tax1" localSheetId="57">#REF!</definedName>
    <definedName name="_tax1">#REF!</definedName>
    <definedName name="_tax2" localSheetId="57">#REF!</definedName>
    <definedName name="_tax2">#REF!</definedName>
    <definedName name="_tax3" localSheetId="57">#REF!</definedName>
    <definedName name="_tax3">#REF!</definedName>
    <definedName name="_tax4" localSheetId="57">#REF!</definedName>
    <definedName name="_tax4">#REF!</definedName>
    <definedName name="_tc1" localSheetId="57">#REF!</definedName>
    <definedName name="_tc1">#REF!</definedName>
    <definedName name="_tc2" localSheetId="57">#REF!</definedName>
    <definedName name="_tc2">#REF!</definedName>
    <definedName name="_tc3" localSheetId="57">#REF!</definedName>
    <definedName name="_tc3">#REF!</definedName>
    <definedName name="_TOP1" localSheetId="57">#REF!</definedName>
    <definedName name="_TOP1">#REF!</definedName>
    <definedName name="_TOP10" localSheetId="57">#REF!</definedName>
    <definedName name="_TOP10">#REF!</definedName>
    <definedName name="_TOP2" localSheetId="57">#REF!</definedName>
    <definedName name="_TOP2">#REF!</definedName>
    <definedName name="_TOP3" localSheetId="57">#REF!</definedName>
    <definedName name="_TOP3">#REF!</definedName>
    <definedName name="_TOP4" localSheetId="57">#REF!</definedName>
    <definedName name="_TOP4">#REF!</definedName>
    <definedName name="_TOP5" localSheetId="57">#REF!</definedName>
    <definedName name="_TOP5">#REF!</definedName>
    <definedName name="_TOP6" localSheetId="57">#REF!</definedName>
    <definedName name="_TOP6">#REF!</definedName>
    <definedName name="_TOP7" localSheetId="57">#REF!</definedName>
    <definedName name="_TOP7">#REF!</definedName>
    <definedName name="_TOP8" localSheetId="57">#REF!</definedName>
    <definedName name="_TOP8">#REF!</definedName>
    <definedName name="_TOP9" localSheetId="57">#REF!</definedName>
    <definedName name="_TOP9">#REF!</definedName>
    <definedName name="_TOT1" localSheetId="57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57" hidden="1">[8]INST!#REF!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57">[12]Tablas!#REF!</definedName>
    <definedName name="_VEX1">[12]Tablas!#REF!</definedName>
    <definedName name="_VFA1" localSheetId="57">[12]Tablas!#REF!</definedName>
    <definedName name="_VFA1">[12]Tablas!#REF!</definedName>
    <definedName name="_vfv4" hidden="1">{"via1",#N/A,TRUE,"general";"via2",#N/A,TRUE,"general";"via3",#N/A,TRUE,"general"}</definedName>
    <definedName name="_VIT1" localSheetId="57">[12]Tablas!#REF!</definedName>
    <definedName name="_VIT1">[12]Tablas!#REF!</definedName>
    <definedName name="_VPR1" localSheetId="57">[12]Tablas!#REF!</definedName>
    <definedName name="_VPR1">[12]Tablas!#REF!</definedName>
    <definedName name="_VPR2" localSheetId="57">[13]Tablas!#REF!</definedName>
    <definedName name="_VPR2">[13]Tablas!#REF!</definedName>
    <definedName name="_VRP1" localSheetId="57">[12]Tablas!#REF!</definedName>
    <definedName name="_VRP1">[12]Tablas!#REF!</definedName>
    <definedName name="_VSM1" localSheetId="57">[12]Tablas!#REF!</definedName>
    <definedName name="_VSM1">[12]Tablas!#REF!</definedName>
    <definedName name="_Vu2">[29]CALCULO!$E$23</definedName>
    <definedName name="_Vu3">[29]CALCULO!$H$23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5">Scheduled_Payment+Extra_Payment</definedName>
    <definedName name="_w6" localSheetId="4">Scheduled_Payment+Extra_Payment</definedName>
    <definedName name="_w6" localSheetId="57">Scheduled_Payment+Extra_Payment</definedName>
    <definedName name="_w6" localSheetId="52">Scheduled_Payment+Extra_Payment</definedName>
    <definedName name="_w6" localSheetId="53">Scheduled_Payment+Extra_Payment</definedName>
    <definedName name="_w6" localSheetId="36">Scheduled_Payment+Extra_Payment</definedName>
    <definedName name="_w6" localSheetId="37">Scheduled_Payment+Extra_Payment</definedName>
    <definedName name="_w6" localSheetId="38">Scheduled_Payment+Extra_Payment</definedName>
    <definedName name="_w6" localSheetId="39">Scheduled_Payment+Extra_Payment</definedName>
    <definedName name="_w6" localSheetId="40">Scheduled_Payment+Extra_Payment</definedName>
    <definedName name="_w6" localSheetId="41">Scheduled_Payment+Extra_Payment</definedName>
    <definedName name="_w6" localSheetId="42">Scheduled_Payment+Extra_Payment</definedName>
    <definedName name="_w6" localSheetId="43">Scheduled_Payment+Extra_Payment</definedName>
    <definedName name="_w6" localSheetId="44">Scheduled_Payment+Extra_Payment</definedName>
    <definedName name="_w6" localSheetId="45">Scheduled_Payment+Extra_Payment</definedName>
    <definedName name="_w6" localSheetId="46">Scheduled_Payment+Extra_Payment</definedName>
    <definedName name="_w6" localSheetId="47">Scheduled_Payment+Extra_Payment</definedName>
    <definedName name="_w6" localSheetId="48">Scheduled_Payment+Extra_Payment</definedName>
    <definedName name="_w6" localSheetId="49">Scheduled_Payment+Extra_Payment</definedName>
    <definedName name="_w6" localSheetId="50">Scheduled_Payment+Extra_Payment</definedName>
    <definedName name="_w6" localSheetId="2">Scheduled_Payment+Extra_Payment</definedName>
    <definedName name="_w6" localSheetId="3">Scheduled_Payment+Extra_Payment</definedName>
    <definedName name="_w6">Scheduled_Payment+Extra_Payment</definedName>
    <definedName name="_w7">#N/A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 localSheetId="57">#REF!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57">#REF!</definedName>
    <definedName name="A">#REF!</definedName>
    <definedName name="A_1" localSheetId="57">#REF!</definedName>
    <definedName name="A_1">#REF!</definedName>
    <definedName name="A_impresión_IM" localSheetId="57">#REF!</definedName>
    <definedName name="A_impresión_IM">#REF!</definedName>
    <definedName name="A18A200" localSheetId="57">[31]ESPEC!#REF!</definedName>
    <definedName name="A18A200">[31]ESPEC!#REF!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 localSheetId="57">'[32]AC2-AG96'!#REF!</definedName>
    <definedName name="AAA">'[32]AC2-AG96'!#REF!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 localSheetId="57">'[32]AC2-AG96'!#REF!</definedName>
    <definedName name="aaaa">'[32]AC2-AG96'!#REF!</definedName>
    <definedName name="aaaaa" localSheetId="57">'[32]AC2-AG96'!#REF!</definedName>
    <definedName name="aaaaa">'[32]AC2-AG96'!#REF!</definedName>
    <definedName name="aaaaaa">[33]otros!$C$5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 localSheetId="57">#REF!</definedName>
    <definedName name="AB">#REF!</definedName>
    <definedName name="aba_1" localSheetId="57">#REF!</definedName>
    <definedName name="aba_1">#REF!</definedName>
    <definedName name="aba_2" localSheetId="57">#REF!</definedName>
    <definedName name="aba_2">#REF!</definedName>
    <definedName name="abc" localSheetId="57">#REF!</definedName>
    <definedName name="abc">#REF!</definedName>
    <definedName name="ABCD" localSheetId="57" hidden="1">#REF!</definedName>
    <definedName name="ABCD" hidden="1">#REF!</definedName>
    <definedName name="ABCDE" localSheetId="57" hidden="1">#REF!</definedName>
    <definedName name="ABCDE" hidden="1">#REF!</definedName>
    <definedName name="ABG">[6]AASHTO!$A$2:$F$5</definedName>
    <definedName name="absc">#N/A</definedName>
    <definedName name="absc_" localSheetId="25">[34]!absc</definedName>
    <definedName name="absc_" localSheetId="4">[34]!absc</definedName>
    <definedName name="absc_" localSheetId="57">[34]!absc</definedName>
    <definedName name="absc_" localSheetId="52">[34]!absc</definedName>
    <definedName name="absc_" localSheetId="53">[34]!absc</definedName>
    <definedName name="absc_" localSheetId="36">[34]!absc</definedName>
    <definedName name="absc_" localSheetId="37">[34]!absc</definedName>
    <definedName name="absc_" localSheetId="38">[34]!absc</definedName>
    <definedName name="absc_" localSheetId="39">[34]!absc</definedName>
    <definedName name="absc_" localSheetId="40">[34]!absc</definedName>
    <definedName name="absc_" localSheetId="41">[34]!absc</definedName>
    <definedName name="absc_" localSheetId="42">[34]!absc</definedName>
    <definedName name="absc_" localSheetId="43">[34]!absc</definedName>
    <definedName name="absc_" localSheetId="44">[34]!absc</definedName>
    <definedName name="absc_" localSheetId="45">[34]!absc</definedName>
    <definedName name="absc_" localSheetId="46">[34]!absc</definedName>
    <definedName name="absc_" localSheetId="47">[34]!absc</definedName>
    <definedName name="absc_" localSheetId="48">[34]!absc</definedName>
    <definedName name="absc_" localSheetId="49">[34]!absc</definedName>
    <definedName name="absc_" localSheetId="50">[34]!absc</definedName>
    <definedName name="absc_" localSheetId="2">[34]!absc</definedName>
    <definedName name="absc_" localSheetId="3">[34]!absc</definedName>
    <definedName name="absc_">[34]!absc</definedName>
    <definedName name="absc_1" localSheetId="25">[34]!absc</definedName>
    <definedName name="absc_1" localSheetId="4">[34]!absc</definedName>
    <definedName name="absc_1" localSheetId="57">[34]!absc</definedName>
    <definedName name="absc_1" localSheetId="52">[34]!absc</definedName>
    <definedName name="absc_1" localSheetId="53">[34]!absc</definedName>
    <definedName name="absc_1" localSheetId="36">[34]!absc</definedName>
    <definedName name="absc_1" localSheetId="37">[34]!absc</definedName>
    <definedName name="absc_1" localSheetId="38">[34]!absc</definedName>
    <definedName name="absc_1" localSheetId="39">[34]!absc</definedName>
    <definedName name="absc_1" localSheetId="40">[34]!absc</definedName>
    <definedName name="absc_1" localSheetId="41">[34]!absc</definedName>
    <definedName name="absc_1" localSheetId="42">[34]!absc</definedName>
    <definedName name="absc_1" localSheetId="43">[34]!absc</definedName>
    <definedName name="absc_1" localSheetId="44">[34]!absc</definedName>
    <definedName name="absc_1" localSheetId="45">[34]!absc</definedName>
    <definedName name="absc_1" localSheetId="46">[34]!absc</definedName>
    <definedName name="absc_1" localSheetId="47">[34]!absc</definedName>
    <definedName name="absc_1" localSheetId="48">[34]!absc</definedName>
    <definedName name="absc_1" localSheetId="49">[34]!absc</definedName>
    <definedName name="absc_1" localSheetId="50">[34]!absc</definedName>
    <definedName name="absc_1" localSheetId="2">[34]!absc</definedName>
    <definedName name="absc_1" localSheetId="3">[34]!absc</definedName>
    <definedName name="absc_1">[34]!absc</definedName>
    <definedName name="absc1" localSheetId="25">[35]!absc</definedName>
    <definedName name="absc1" localSheetId="4">[35]!absc</definedName>
    <definedName name="absc1" localSheetId="57">[35]!absc</definedName>
    <definedName name="absc1" localSheetId="52">[35]!absc</definedName>
    <definedName name="absc1" localSheetId="53">[35]!absc</definedName>
    <definedName name="absc1" localSheetId="36">[35]!absc</definedName>
    <definedName name="absc1" localSheetId="37">[35]!absc</definedName>
    <definedName name="absc1" localSheetId="38">[35]!absc</definedName>
    <definedName name="absc1" localSheetId="39">[35]!absc</definedName>
    <definedName name="absc1" localSheetId="40">[35]!absc</definedName>
    <definedName name="absc1" localSheetId="41">[35]!absc</definedName>
    <definedName name="absc1" localSheetId="42">[35]!absc</definedName>
    <definedName name="absc1" localSheetId="43">[35]!absc</definedName>
    <definedName name="absc1" localSheetId="44">[35]!absc</definedName>
    <definedName name="absc1" localSheetId="45">[35]!absc</definedName>
    <definedName name="absc1" localSheetId="46">[35]!absc</definedName>
    <definedName name="absc1" localSheetId="47">[35]!absc</definedName>
    <definedName name="absc1" localSheetId="48">[35]!absc</definedName>
    <definedName name="absc1" localSheetId="49">[35]!absc</definedName>
    <definedName name="absc1" localSheetId="50">[35]!absc</definedName>
    <definedName name="absc1" localSheetId="2">[35]!absc</definedName>
    <definedName name="absc1" localSheetId="3">[35]!absc</definedName>
    <definedName name="absc1">[35]!absc</definedName>
    <definedName name="AC">#N/A</definedName>
    <definedName name="AccessDatabase" hidden="1">"C:\C-314\VOLUMENES\volfin4.mdb"</definedName>
    <definedName name="acero" localSheetId="57">#REF!</definedName>
    <definedName name="acero">#REF!</definedName>
    <definedName name="AceroCaseta" localSheetId="57" hidden="1">#REF!</definedName>
    <definedName name="AceroCaseta" hidden="1">#REF!</definedName>
    <definedName name="acpm">5000</definedName>
    <definedName name="ACT" localSheetId="57">'[2]CUAD-DIURNA'!#REF!</definedName>
    <definedName name="ACT">'[2]CUAD-DIURNA'!#REF!</definedName>
    <definedName name="ACT_COMP" localSheetId="57">#REF!</definedName>
    <definedName name="ACT_COMP">#REF!</definedName>
    <definedName name="ACT_COMP2" localSheetId="57">#REF!</definedName>
    <definedName name="ACT_COMP2">#REF!</definedName>
    <definedName name="ACT_CONT" localSheetId="57">#REF!</definedName>
    <definedName name="ACT_CONT">#REF!</definedName>
    <definedName name="ACT_CONT2" localSheetId="57">#REF!</definedName>
    <definedName name="ACT_CONT2">#REF!</definedName>
    <definedName name="Actividades" localSheetId="57">#REF!</definedName>
    <definedName name="Actividades">#REF!</definedName>
    <definedName name="actual" localSheetId="57">'[36]ESTADO RED'!#REF!</definedName>
    <definedName name="actual">'[36]ESTADO RED'!#REF!</definedName>
    <definedName name="ACTV" localSheetId="57">#REF!</definedName>
    <definedName name="ACTV">#REF!</definedName>
    <definedName name="acumulado">'[37]Reservas de Petróleo'!$A$2,'[37]Reservas de Petróleo'!$A$1,'[37]Reservas de Petróleo'!$D$4,'[37]Reservas de Petróleo'!$E$1:$E$65536</definedName>
    <definedName name="ad" localSheetId="57">#REF!</definedName>
    <definedName name="ad">#REF!</definedName>
    <definedName name="adasd" localSheetId="57">#REF!</definedName>
    <definedName name="adasd">#REF!</definedName>
    <definedName name="ADFGSDB" hidden="1">{"via1",#N/A,TRUE,"general";"via2",#N/A,TRUE,"general";"via3",#N/A,TRUE,"general"}</definedName>
    <definedName name="ADI" localSheetId="57">#REF!</definedName>
    <definedName name="ADI">#REF!</definedName>
    <definedName name="ADM">[33]otros!$C$2</definedName>
    <definedName name="ADMINISTRADOR">[38]CUMPLIMIENTO!$C$5</definedName>
    <definedName name="ADMINISTRADOR_VIAL__ARMANDO_SANCHEZ_SANCHEZ">[39]INDICMICROEMP!$A$20</definedName>
    <definedName name="admon">[40]DATOS!$B$16</definedName>
    <definedName name="admon1">[41]DATOS!$B$16</definedName>
    <definedName name="adoc1" localSheetId="25">[35]!absc</definedName>
    <definedName name="adoc1" localSheetId="4">[35]!absc</definedName>
    <definedName name="adoc1" localSheetId="57">[35]!absc</definedName>
    <definedName name="adoc1" localSheetId="52">[35]!absc</definedName>
    <definedName name="adoc1" localSheetId="53">[35]!absc</definedName>
    <definedName name="adoc1" localSheetId="36">[35]!absc</definedName>
    <definedName name="adoc1" localSheetId="37">[35]!absc</definedName>
    <definedName name="adoc1" localSheetId="38">[35]!absc</definedName>
    <definedName name="adoc1" localSheetId="39">[35]!absc</definedName>
    <definedName name="adoc1" localSheetId="40">[35]!absc</definedName>
    <definedName name="adoc1" localSheetId="41">[35]!absc</definedName>
    <definedName name="adoc1" localSheetId="42">[35]!absc</definedName>
    <definedName name="adoc1" localSheetId="43">[35]!absc</definedName>
    <definedName name="adoc1" localSheetId="44">[35]!absc</definedName>
    <definedName name="adoc1" localSheetId="45">[35]!absc</definedName>
    <definedName name="adoc1" localSheetId="46">[35]!absc</definedName>
    <definedName name="adoc1" localSheetId="47">[35]!absc</definedName>
    <definedName name="adoc1" localSheetId="48">[35]!absc</definedName>
    <definedName name="adoc1" localSheetId="49">[35]!absc</definedName>
    <definedName name="adoc1" localSheetId="50">[35]!absc</definedName>
    <definedName name="adoc1" localSheetId="2">[35]!absc</definedName>
    <definedName name="adoc1" localSheetId="3">[35]!absc</definedName>
    <definedName name="adoc1">[35]!absc</definedName>
    <definedName name="ADOC125" localSheetId="25">[35]!absc</definedName>
    <definedName name="ADOC125" localSheetId="4">[35]!absc</definedName>
    <definedName name="ADOC125" localSheetId="57">[35]!absc</definedName>
    <definedName name="ADOC125" localSheetId="52">[35]!absc</definedName>
    <definedName name="ADOC125" localSheetId="53">[35]!absc</definedName>
    <definedName name="ADOC125" localSheetId="36">[35]!absc</definedName>
    <definedName name="ADOC125" localSheetId="37">[35]!absc</definedName>
    <definedName name="ADOC125" localSheetId="38">[35]!absc</definedName>
    <definedName name="ADOC125" localSheetId="39">[35]!absc</definedName>
    <definedName name="ADOC125" localSheetId="40">[35]!absc</definedName>
    <definedName name="ADOC125" localSheetId="41">[35]!absc</definedName>
    <definedName name="ADOC125" localSheetId="42">[35]!absc</definedName>
    <definedName name="ADOC125" localSheetId="43">[35]!absc</definedName>
    <definedName name="ADOC125" localSheetId="44">[35]!absc</definedName>
    <definedName name="ADOC125" localSheetId="45">[35]!absc</definedName>
    <definedName name="ADOC125" localSheetId="46">[35]!absc</definedName>
    <definedName name="ADOC125" localSheetId="47">[35]!absc</definedName>
    <definedName name="ADOC125" localSheetId="48">[35]!absc</definedName>
    <definedName name="ADOC125" localSheetId="49">[35]!absc</definedName>
    <definedName name="ADOC125" localSheetId="50">[35]!absc</definedName>
    <definedName name="ADOC125" localSheetId="2">[35]!absc</definedName>
    <definedName name="ADOC125" localSheetId="3">[35]!absc</definedName>
    <definedName name="ADOC125">[35]!absc</definedName>
    <definedName name="adoq" localSheetId="25">[42]!absc</definedName>
    <definedName name="adoq" localSheetId="4">[42]!absc</definedName>
    <definedName name="adoq" localSheetId="57">[42]!absc</definedName>
    <definedName name="adoq" localSheetId="52">[42]!absc</definedName>
    <definedName name="adoq" localSheetId="53">[42]!absc</definedName>
    <definedName name="adoq" localSheetId="36">[42]!absc</definedName>
    <definedName name="adoq" localSheetId="37">[42]!absc</definedName>
    <definedName name="adoq" localSheetId="38">[42]!absc</definedName>
    <definedName name="adoq" localSheetId="39">[42]!absc</definedName>
    <definedName name="adoq" localSheetId="40">[42]!absc</definedName>
    <definedName name="adoq" localSheetId="41">[42]!absc</definedName>
    <definedName name="adoq" localSheetId="42">[42]!absc</definedName>
    <definedName name="adoq" localSheetId="43">[42]!absc</definedName>
    <definedName name="adoq" localSheetId="44">[42]!absc</definedName>
    <definedName name="adoq" localSheetId="45">[42]!absc</definedName>
    <definedName name="adoq" localSheetId="46">[42]!absc</definedName>
    <definedName name="adoq" localSheetId="47">[42]!absc</definedName>
    <definedName name="adoq" localSheetId="48">[42]!absc</definedName>
    <definedName name="adoq" localSheetId="49">[42]!absc</definedName>
    <definedName name="adoq" localSheetId="50">[42]!absc</definedName>
    <definedName name="adoq" localSheetId="2">[42]!absc</definedName>
    <definedName name="adoq" localSheetId="3">[42]!absc</definedName>
    <definedName name="adoq">[42]!absc</definedName>
    <definedName name="ads" localSheetId="57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ir" localSheetId="57" hidden="1">#REF!</definedName>
    <definedName name="afir" hidden="1">#REF!</definedName>
    <definedName name="afirmado" localSheetId="25">Scheduled_Payment+Extra_Payment</definedName>
    <definedName name="afirmado" localSheetId="4">Scheduled_Payment+Extra_Payment</definedName>
    <definedName name="afirmado" localSheetId="57">Scheduled_Payment+Extra_Payment</definedName>
    <definedName name="afirmado" localSheetId="52">Scheduled_Payment+Extra_Payment</definedName>
    <definedName name="afirmado" localSheetId="53">Scheduled_Payment+Extra_Payment</definedName>
    <definedName name="afirmado" localSheetId="36">Scheduled_Payment+Extra_Payment</definedName>
    <definedName name="afirmado" localSheetId="37">Scheduled_Payment+Extra_Payment</definedName>
    <definedName name="afirmado" localSheetId="38">Scheduled_Payment+Extra_Payment</definedName>
    <definedName name="afirmado" localSheetId="39">Scheduled_Payment+Extra_Payment</definedName>
    <definedName name="afirmado" localSheetId="40">Scheduled_Payment+Extra_Payment</definedName>
    <definedName name="afirmado" localSheetId="41">Scheduled_Payment+Extra_Payment</definedName>
    <definedName name="afirmado" localSheetId="42">Scheduled_Payment+Extra_Payment</definedName>
    <definedName name="afirmado" localSheetId="43">Scheduled_Payment+Extra_Payment</definedName>
    <definedName name="afirmado" localSheetId="44">Scheduled_Payment+Extra_Payment</definedName>
    <definedName name="afirmado" localSheetId="45">Scheduled_Payment+Extra_Payment</definedName>
    <definedName name="afirmado" localSheetId="46">Scheduled_Payment+Extra_Payment</definedName>
    <definedName name="afirmado" localSheetId="47">Scheduled_Payment+Extra_Payment</definedName>
    <definedName name="afirmado" localSheetId="48">Scheduled_Payment+Extra_Payment</definedName>
    <definedName name="afirmado" localSheetId="49">Scheduled_Payment+Extra_Payment</definedName>
    <definedName name="afirmado" localSheetId="50">Scheduled_Payment+Extra_Payment</definedName>
    <definedName name="afirmado" localSheetId="2">Scheduled_Payment+Extra_Payment</definedName>
    <definedName name="afirmado" localSheetId="3">Scheduled_Payment+Extra_Payment</definedName>
    <definedName name="afirmado">Scheduled_Payment+Extra_Payment</definedName>
    <definedName name="agdsgg" hidden="1">{"via1",#N/A,TRUE,"general";"via2",#N/A,TRUE,"general";"via3",#N/A,TRUE,"general"}</definedName>
    <definedName name="ah" localSheetId="57">#REF!</definedName>
    <definedName name="ah">#REF!</definedName>
    <definedName name="ahe" localSheetId="57">#REF!</definedName>
    <definedName name="ahe">#REF!</definedName>
    <definedName name="aida" localSheetId="57">#REF!</definedName>
    <definedName name="aida">#REF!</definedName>
    <definedName name="aida1" localSheetId="57">#REF!</definedName>
    <definedName name="aida1">#REF!</definedName>
    <definedName name="AIU" localSheetId="57">#REF!</definedName>
    <definedName name="AIU">#REF!</definedName>
    <definedName name="AIU_01" localSheetId="57">#REF!</definedName>
    <definedName name="AIU_01">#REF!</definedName>
    <definedName name="AIU_1" localSheetId="57">#REF!</definedName>
    <definedName name="AIU_1">#REF!</definedName>
    <definedName name="AIU_2" localSheetId="57">#REF!</definedName>
    <definedName name="AIU_2">#REF!</definedName>
    <definedName name="aj" localSheetId="57">#REF!</definedName>
    <definedName name="aj">#REF!</definedName>
    <definedName name="AjustDelAIU" localSheetId="57">#REF!</definedName>
    <definedName name="AjustDelAIU">#REF!</definedName>
    <definedName name="alam" localSheetId="57">#REF!</definedName>
    <definedName name="alam">#REF!</definedName>
    <definedName name="alc" localSheetId="25">[43]!absc</definedName>
    <definedName name="alc" localSheetId="4">[43]!absc</definedName>
    <definedName name="alc" localSheetId="57">[43]!absc</definedName>
    <definedName name="alc" localSheetId="52">[43]!absc</definedName>
    <definedName name="alc" localSheetId="53">[43]!absc</definedName>
    <definedName name="alc" localSheetId="36">[43]!absc</definedName>
    <definedName name="alc" localSheetId="37">[43]!absc</definedName>
    <definedName name="alc" localSheetId="38">[43]!absc</definedName>
    <definedName name="alc" localSheetId="39">[43]!absc</definedName>
    <definedName name="alc" localSheetId="40">[43]!absc</definedName>
    <definedName name="alc" localSheetId="41">[43]!absc</definedName>
    <definedName name="alc" localSheetId="42">[43]!absc</definedName>
    <definedName name="alc" localSheetId="43">[43]!absc</definedName>
    <definedName name="alc" localSheetId="44">[43]!absc</definedName>
    <definedName name="alc" localSheetId="45">[43]!absc</definedName>
    <definedName name="alc" localSheetId="46">[43]!absc</definedName>
    <definedName name="alc" localSheetId="47">[43]!absc</definedName>
    <definedName name="alc" localSheetId="48">[43]!absc</definedName>
    <definedName name="alc" localSheetId="49">[43]!absc</definedName>
    <definedName name="alc" localSheetId="50">[43]!absc</definedName>
    <definedName name="alc" localSheetId="2">[43]!absc</definedName>
    <definedName name="alc" localSheetId="3">[43]!absc</definedName>
    <definedName name="alc">[43]!absc</definedName>
    <definedName name="AlcanceProyecto" localSheetId="57">#REF!</definedName>
    <definedName name="AlcanceProyecto">#REF!</definedName>
    <definedName name="ALM" localSheetId="57">#REF!</definedName>
    <definedName name="ALM">#REF!</definedName>
    <definedName name="ALTO">[44]Tabla!$A$1:$A$5</definedName>
    <definedName name="Amount" localSheetId="57">#REF!</definedName>
    <definedName name="Amount">#REF!</definedName>
    <definedName name="ANCLAJE" localSheetId="57">'[45]MC SF GAVIONES'!#REF!</definedName>
    <definedName name="ANCLAJE">'[45]MC SF GAVIONES'!#REF!</definedName>
    <definedName name="AND" localSheetId="57">#REF!</definedName>
    <definedName name="AND">#REF!</definedName>
    <definedName name="ANE" localSheetId="57">'[46]ANEXO 7'!#REF!</definedName>
    <definedName name="ANE">'[46]ANEXO 7'!#REF!</definedName>
    <definedName name="anex7" localSheetId="57">#REF!</definedName>
    <definedName name="anex7">#REF!</definedName>
    <definedName name="anex8" localSheetId="57">#REF!</definedName>
    <definedName name="anex8">#REF!</definedName>
    <definedName name="anexo1" localSheetId="57">#REF!</definedName>
    <definedName name="anexo1">#REF!</definedName>
    <definedName name="anexo10" localSheetId="57">#REF!</definedName>
    <definedName name="anexo10">#REF!</definedName>
    <definedName name="anexo11" localSheetId="57">#REF!</definedName>
    <definedName name="anexo11">#REF!</definedName>
    <definedName name="anexo12" localSheetId="57">#REF!</definedName>
    <definedName name="anexo12">#REF!</definedName>
    <definedName name="anexo13" localSheetId="57">#REF!</definedName>
    <definedName name="anexo13">#REF!</definedName>
    <definedName name="anexo14" localSheetId="57">#REF!</definedName>
    <definedName name="anexo14">#REF!</definedName>
    <definedName name="anexo15" localSheetId="57">#REF!</definedName>
    <definedName name="anexo15">#REF!</definedName>
    <definedName name="anexo2" localSheetId="57">#REF!</definedName>
    <definedName name="anexo2">#REF!</definedName>
    <definedName name="anexo3" localSheetId="57">#REF!</definedName>
    <definedName name="anexo3">#REF!</definedName>
    <definedName name="anexo4" localSheetId="57">#REF!</definedName>
    <definedName name="anexo4">#REF!</definedName>
    <definedName name="anexo5" localSheetId="57">#REF!</definedName>
    <definedName name="anexo5">#REF!</definedName>
    <definedName name="anexo6" localSheetId="57">#REF!</definedName>
    <definedName name="anexo6">#REF!</definedName>
    <definedName name="anexo7" localSheetId="57">[47]COMPARATIVO!#REF!</definedName>
    <definedName name="anexo7">[47]COMPARATIVO!#REF!</definedName>
    <definedName name="anexo8" localSheetId="57">#REF!</definedName>
    <definedName name="anexo8">#REF!</definedName>
    <definedName name="anexo9" localSheetId="57">#REF!</definedName>
    <definedName name="anexo9">#REF!</definedName>
    <definedName name="anexů7" localSheetId="57">#REF!</definedName>
    <definedName name="anexů7">#REF!</definedName>
    <definedName name="anscount" hidden="1">1</definedName>
    <definedName name="Antic">[48]BASES!$B$33</definedName>
    <definedName name="ANTICIPO">[49]BASES!$B$33</definedName>
    <definedName name="ANTONIA">#N/A</definedName>
    <definedName name="año" localSheetId="57">'[36]ESTADO RED'!#REF!</definedName>
    <definedName name="año">'[36]ESTADO RED'!#REF!</definedName>
    <definedName name="año1" localSheetId="57">'[50]ESTADO RED'!#REF!</definedName>
    <definedName name="año1">'[50]ESTADO RED'!#REF!</definedName>
    <definedName name="AÑOWUIE">'[51]Res-Accide-10'!$R$2:$R$7</definedName>
    <definedName name="ao" localSheetId="57">#REF!</definedName>
    <definedName name="ao">#REF!</definedName>
    <definedName name="apaiy" localSheetId="57">#REF!</definedName>
    <definedName name="apaiy">#REF!</definedName>
    <definedName name="APELLIDOS" localSheetId="57">#REF!</definedName>
    <definedName name="APELLIDOS">#REF!</definedName>
    <definedName name="API" localSheetId="57">#REF!</definedName>
    <definedName name="API">#REF!</definedName>
    <definedName name="APU" localSheetId="25">[42]!absc</definedName>
    <definedName name="APU" localSheetId="4">[42]!absc</definedName>
    <definedName name="APU" localSheetId="57">[42]!absc</definedName>
    <definedName name="APU" localSheetId="52">[42]!absc</definedName>
    <definedName name="APU" localSheetId="53">[42]!absc</definedName>
    <definedName name="APU" localSheetId="36">[42]!absc</definedName>
    <definedName name="APU" localSheetId="37">[42]!absc</definedName>
    <definedName name="APU" localSheetId="38">[42]!absc</definedName>
    <definedName name="APU" localSheetId="39">[42]!absc</definedName>
    <definedName name="APU" localSheetId="40">[42]!absc</definedName>
    <definedName name="APU" localSheetId="41">[42]!absc</definedName>
    <definedName name="APU" localSheetId="42">[42]!absc</definedName>
    <definedName name="APU" localSheetId="43">[42]!absc</definedName>
    <definedName name="APU" localSheetId="44">[42]!absc</definedName>
    <definedName name="APU" localSheetId="45">[42]!absc</definedName>
    <definedName name="APU" localSheetId="46">[42]!absc</definedName>
    <definedName name="APU" localSheetId="47">[42]!absc</definedName>
    <definedName name="APU" localSheetId="48">[42]!absc</definedName>
    <definedName name="APU" localSheetId="49">[42]!absc</definedName>
    <definedName name="APU" localSheetId="50">[42]!absc</definedName>
    <definedName name="APU" localSheetId="2">[42]!absc</definedName>
    <definedName name="APU" localSheetId="3">[42]!absc</definedName>
    <definedName name="APU">[42]!absc</definedName>
    <definedName name="APU_directos" localSheetId="57">#REF!</definedName>
    <definedName name="APU_directos">#REF!</definedName>
    <definedName name="APU221.1" localSheetId="57">#REF!</definedName>
    <definedName name="APU221.1">#REF!</definedName>
    <definedName name="APU221.2" localSheetId="57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 localSheetId="57">#REF!</definedName>
    <definedName name="AQW">#REF!</definedName>
    <definedName name="ARANCEL" localSheetId="57">#REF!</definedName>
    <definedName name="ARANCEL">#REF!</definedName>
    <definedName name="AREA" localSheetId="57">#REF!</definedName>
    <definedName name="AREA">#REF!</definedName>
    <definedName name="_xlnm.Extract" localSheetId="57">'[32]AC2-AG96'!#REF!</definedName>
    <definedName name="_xlnm.Extract">'[32]AC2-AG96'!#REF!</definedName>
    <definedName name="_xlnm.Print_Area" localSheetId="7">'1.1 APU PAGA'!$A$1:$N$82</definedName>
    <definedName name="_xlnm.Print_Area" localSheetId="8">'1.2 ANA TRANS PAGA'!$A$1:$N$85</definedName>
    <definedName name="_xlnm.Print_Area" localSheetId="9">'1.2 APU PAGA,'!$A$1:$N$85</definedName>
    <definedName name="_xlnm.Print_Area" localSheetId="23">'101-ITEM'!$A$1:$N$84</definedName>
    <definedName name="_xlnm.Print_Area" localSheetId="24">'102-ITEM'!$A$1:$N$86</definedName>
    <definedName name="_xlnm.Print_Area" localSheetId="25">'103-ITEM'!$A$1:$N$88</definedName>
    <definedName name="_xlnm.Print_Area" localSheetId="26">'104-ITEM'!$A$1:$N$89</definedName>
    <definedName name="_xlnm.Print_Area" localSheetId="27">'105-ITEM'!$A$1:$N$77</definedName>
    <definedName name="_xlnm.Print_Area" localSheetId="28">'106-ITEM'!$A$1:$N$74</definedName>
    <definedName name="_xlnm.Print_Area" localSheetId="30">'108-ITEM'!$A$1:$N$73</definedName>
    <definedName name="_xlnm.Print_Area" localSheetId="31">'109-ITEM'!$A$1:$N$81</definedName>
    <definedName name="_xlnm.Print_Area" localSheetId="12">'2.1 ANA TRANS PAGA '!$A$1:$N$82</definedName>
    <definedName name="_xlnm.Print_Area" localSheetId="10">'2.1 APU PAGA'!$A$1:$N$85</definedName>
    <definedName name="_xlnm.Print_Area" localSheetId="11">'2.2 APU PAGA '!$A$1:$N$87</definedName>
    <definedName name="_xlnm.Print_Area" localSheetId="14">'2.3 ANA TRANS PAGA '!$A$1:$N$83</definedName>
    <definedName name="_xlnm.Print_Area" localSheetId="13">'2.3 APU PAGA '!$A$1:$N$87</definedName>
    <definedName name="_xlnm.Print_Area" localSheetId="15">'2.4 APU PAGA '!$A$1:$N$84</definedName>
    <definedName name="_xlnm.Print_Area" localSheetId="16">'2.5 APU PAGA'!$A$1:$N$84</definedName>
    <definedName name="_xlnm.Print_Area" localSheetId="17">'2.6 APU PAGA'!$A$1:$N$85</definedName>
    <definedName name="_xlnm.Print_Area" localSheetId="18">'2.7 APU PAGA'!$A$1:$N$86</definedName>
    <definedName name="_xlnm.Print_Area" localSheetId="19">'2.8 APU PAGA'!$A$1:$N$82</definedName>
    <definedName name="_xlnm.Print_Area" localSheetId="21">AIU!$A$1:$O$45</definedName>
    <definedName name="_xlnm.Print_Area" localSheetId="4">'AIU (2)'!$B$2:$L$42</definedName>
    <definedName name="_xlnm.Print_Area" localSheetId="57">'ANIDADO FORMALETA '!$A$1:$N$84</definedName>
    <definedName name="_xlnm.Print_Area" localSheetId="52">'CAÑORICO-ANACONCRETO 1500 psi'!$A$1:$N$90</definedName>
    <definedName name="_xlnm.Print_Area" localSheetId="53">'CAÑORICO-ANACONCRETO 2500 psi'!$A$1:$N$90</definedName>
    <definedName name="_xlnm.Print_Area" localSheetId="51">'CAÑORICO-ANACONCRETO 3000 psi '!$A$1:$N$90</definedName>
    <definedName name="_xlnm.Print_Area" localSheetId="56">'CAÑOricoTRANSPORTE m3'!$A$1:$N$76</definedName>
    <definedName name="_xlnm.Print_Area" localSheetId="55">'CAÑOrico-TRANSPORTE Tn'!$A$1:$N$87</definedName>
    <definedName name="_xlnm.Print_Area" localSheetId="29">'ITEM 107'!$A$1:$N$80</definedName>
    <definedName name="_xlnm.Print_Area" localSheetId="32">'ITEM 110'!$A$1:$N$79</definedName>
    <definedName name="_xlnm.Print_Area" localSheetId="33">'ITEM 111'!$A$1:$N$80</definedName>
    <definedName name="_xlnm.Print_Area" localSheetId="34">'ITEM 112'!$A$1:$N$81</definedName>
    <definedName name="_xlnm.Print_Area" localSheetId="35">'ITEM 113'!$A$1:$N$78</definedName>
    <definedName name="_xlnm.Print_Area" localSheetId="36">'ITEM 201'!$A$1:$N$84</definedName>
    <definedName name="_xlnm.Print_Area" localSheetId="37">'ITEM 202'!$A$1:$N$84</definedName>
    <definedName name="_xlnm.Print_Area" localSheetId="38">'ITEM 203'!$A$1:$N$84</definedName>
    <definedName name="_xlnm.Print_Area" localSheetId="39">'ITEM 204'!$A$1:$N$84</definedName>
    <definedName name="_xlnm.Print_Area" localSheetId="40">'ITEM 205'!$A$1:$N$84</definedName>
    <definedName name="_xlnm.Print_Area" localSheetId="41">'ITEM 206'!$A$1:$N$84</definedName>
    <definedName name="_xlnm.Print_Area" localSheetId="42">'ITEM 207'!$A$1:$N$84</definedName>
    <definedName name="_xlnm.Print_Area" localSheetId="43">'ITEM 208'!$A$1:$N$84</definedName>
    <definedName name="_xlnm.Print_Area" localSheetId="44">'ITEM 209'!$A$1:$N$84</definedName>
    <definedName name="_xlnm.Print_Area" localSheetId="45">'ITEM 301'!$A$1:$N$84</definedName>
    <definedName name="_xlnm.Print_Area" localSheetId="46">'ITEM 302'!$A$1:$N$84</definedName>
    <definedName name="_xlnm.Print_Area" localSheetId="47">'ITEM 303'!$A$1:$N$84</definedName>
    <definedName name="_xlnm.Print_Area" localSheetId="48">'ITEM 304'!$A$1:$N$85</definedName>
    <definedName name="_xlnm.Print_Area" localSheetId="49">'ITEM 305'!$A$1:$N$85</definedName>
    <definedName name="_xlnm.Print_Area" localSheetId="50">'ITEM 306'!$A$1:$N$75</definedName>
    <definedName name="_xlnm.Print_Area" localSheetId="2">'MEMO-alcantarilla-200'!$B$1:$Z$371</definedName>
    <definedName name="_xlnm.Print_Area" localSheetId="3">'MEMO-gaviones-300'!$B$1:$Z$212</definedName>
    <definedName name="_xlnm.Print_Area" localSheetId="1">'MEMO-huellas-100'!$B$1:$Z$409</definedName>
    <definedName name="_xlnm.Print_Area" localSheetId="6">PAGA!$A$1:$H$28</definedName>
    <definedName name="_xlnm.Print_Area" localSheetId="5">PMT!$A$1:$H$34</definedName>
    <definedName name="_xlnm.Print_Area" localSheetId="22">'PRESUPUESTO OFICIAL PLIEGO TIPO'!$A$1:$I$68</definedName>
    <definedName name="_xlnm.Print_Area" localSheetId="0">Supervision!$A$1:$H$18</definedName>
    <definedName name="_xlnm.Print_Area" localSheetId="54">'TRANSPORTE MATERIALES tritu-m3'!$A$1:$N$88</definedName>
    <definedName name="_xlnm.Print_Area">#REF!</definedName>
    <definedName name="AreaLimpiar">'[52]Info-Portaf'!$N$4,'[52]Info-Portaf'!$C$10:$AE$24,'[52]Info-Portaf'!$C$26:$AE$28,'[52]Info-Portaf'!$C$31:$AE$40,'[52]Info-Portaf'!$C$41:$H$41,'[52]Info-Portaf'!$C$42:$AE$51,'[52]Info-Portaf'!$C$53:$AE$54,'[52]Info-Portaf'!$C$57:$AE$57,'[52]Info-Portaf'!$C$59:$AE$59,'[52]Info-Portaf'!$B$10:$B$61</definedName>
    <definedName name="Areatotal" localSheetId="57">#REF!</definedName>
    <definedName name="Areatotal">#REF!</definedName>
    <definedName name="Aref" localSheetId="57">#REF!</definedName>
    <definedName name="Aref">#REF!</definedName>
    <definedName name="ARENA">[53]MATERIALES!$D$2</definedName>
    <definedName name="armuve">[0]!err</definedName>
    <definedName name="ARP" localSheetId="57">#REF!</definedName>
    <definedName name="ARP">#REF!</definedName>
    <definedName name="ARS" localSheetId="57">#REF!</definedName>
    <definedName name="ARS">#REF!</definedName>
    <definedName name="as" localSheetId="57">#REF!</definedName>
    <definedName name="as">#REF!</definedName>
    <definedName name="asasdasd">#N/A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>[0]!err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ñk">#N/A</definedName>
    <definedName name="ASFALTO">'[54]5.2'!$D$21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" localSheetId="57">#REF!</definedName>
    <definedName name="au">#REF!</definedName>
    <definedName name="aur" localSheetId="57">#REF!</definedName>
    <definedName name="aur">#REF!</definedName>
    <definedName name="_xlnm.Auto_Open" localSheetId="25">MODULO10.auto_abrir</definedName>
    <definedName name="_xlnm.Auto_Open" localSheetId="4">MODULO10.auto_abrir</definedName>
    <definedName name="_xlnm.Auto_Open" localSheetId="57">MODULO10.auto_abrir</definedName>
    <definedName name="_xlnm.Auto_Open" localSheetId="52">MODULO10.auto_abrir</definedName>
    <definedName name="_xlnm.Auto_Open" localSheetId="53">MODULO10.auto_abrir</definedName>
    <definedName name="_xlnm.Auto_Open" localSheetId="36">MODULO10.auto_abrir</definedName>
    <definedName name="_xlnm.Auto_Open" localSheetId="37">MODULO10.auto_abrir</definedName>
    <definedName name="_xlnm.Auto_Open" localSheetId="38">MODULO10.auto_abrir</definedName>
    <definedName name="_xlnm.Auto_Open" localSheetId="39">MODULO10.auto_abrir</definedName>
    <definedName name="_xlnm.Auto_Open" localSheetId="40">MODULO10.auto_abrir</definedName>
    <definedName name="_xlnm.Auto_Open" localSheetId="41">MODULO10.auto_abrir</definedName>
    <definedName name="_xlnm.Auto_Open" localSheetId="42">MODULO10.auto_abrir</definedName>
    <definedName name="_xlnm.Auto_Open" localSheetId="43">MODULO10.auto_abrir</definedName>
    <definedName name="_xlnm.Auto_Open" localSheetId="44">MODULO10.auto_abrir</definedName>
    <definedName name="_xlnm.Auto_Open" localSheetId="45">MODULO10.auto_abrir</definedName>
    <definedName name="_xlnm.Auto_Open" localSheetId="46">MODULO10.auto_abrir</definedName>
    <definedName name="_xlnm.Auto_Open" localSheetId="47">MODULO10.auto_abrir</definedName>
    <definedName name="_xlnm.Auto_Open" localSheetId="48">MODULO10.auto_abrir</definedName>
    <definedName name="_xlnm.Auto_Open" localSheetId="49">MODULO10.auto_abrir</definedName>
    <definedName name="_xlnm.Auto_Open" localSheetId="50">MODULO10.auto_abrir</definedName>
    <definedName name="_xlnm.Auto_Open" localSheetId="2">MODULO10.auto_abrir</definedName>
    <definedName name="_xlnm.Auto_Open" localSheetId="3">MODULO10.auto_abrir</definedName>
    <definedName name="_xlnm.Auto_Open">MODULO10.auto_abrir</definedName>
    <definedName name="auto1" localSheetId="57">#REF!</definedName>
    <definedName name="auto1">#REF!</definedName>
    <definedName name="auto123" localSheetId="57">#REF!</definedName>
    <definedName name="auto123">#REF!</definedName>
    <definedName name="auto2" localSheetId="57">#REF!</definedName>
    <definedName name="auto2">#REF!</definedName>
    <definedName name="AUTO22" localSheetId="57">#REF!</definedName>
    <definedName name="AUTO22">#REF!</definedName>
    <definedName name="AUTOMOTOR" localSheetId="57">#REF!</definedName>
    <definedName name="AUTOMOTOR">#REF!</definedName>
    <definedName name="AUTOMOTOR1" localSheetId="57">#REF!</definedName>
    <definedName name="AUTOMOTOR1">#REF!</definedName>
    <definedName name="AuxAlim">'[11]DATOS CONTRATO'!$E$18</definedName>
    <definedName name="auxalimentacion">[55]CONTRATO!$E$18</definedName>
    <definedName name="AuxCom">'[11]DATOS CONTRATO'!$I$16</definedName>
    <definedName name="auxcomisariato">[55]CONTRATO!$I$16</definedName>
    <definedName name="AuxDot">'[11]DATOS CONTRATO'!$I$17</definedName>
    <definedName name="auxdotacion">[55]CONTRATO!$I$17</definedName>
    <definedName name="AuxHab">'[11]DATOS CONTRATO'!$E$17</definedName>
    <definedName name="auxhabi">[56]CONTRATO!$E$17</definedName>
    <definedName name="auxhabitacion">[55]CONTRATO!$E$17</definedName>
    <definedName name="auxtransporte">[55]CONTRATO!$E$16</definedName>
    <definedName name="av" localSheetId="57">#REF!</definedName>
    <definedName name="av">#REF!</definedName>
    <definedName name="Avance_por_item" localSheetId="57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57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57">#REF!</definedName>
    <definedName name="AW">#REF!</definedName>
    <definedName name="ax" localSheetId="57">#REF!</definedName>
    <definedName name="ax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 localSheetId="57">#REF!</definedName>
    <definedName name="B_impresión_IM">#REF!</definedName>
    <definedName name="Bajo_L">[44]Tabla!$A$1:$A$5</definedName>
    <definedName name="base" localSheetId="57">#REF!</definedName>
    <definedName name="base">#REF!</definedName>
    <definedName name="Base_datos_IM" localSheetId="57">#REF!</definedName>
    <definedName name="Base_datos_IM">#REF!</definedName>
    <definedName name="base_VaR" localSheetId="57">#REF!</definedName>
    <definedName name="base_VaR">#REF!</definedName>
    <definedName name="base1" localSheetId="57">#REF!</definedName>
    <definedName name="base1">#REF!</definedName>
    <definedName name="base2" localSheetId="57">#REF!</definedName>
    <definedName name="base2">#REF!</definedName>
    <definedName name="BASEDATOS" localSheetId="57">#REF!</definedName>
    <definedName name="BASEDATOS">#REF!</definedName>
    <definedName name="_xlnm.Database" localSheetId="57">#REF!</definedName>
    <definedName name="_xlnm.Database">#REF!</definedName>
    <definedName name="BaseDeDatos1" localSheetId="57">#REF!</definedName>
    <definedName name="BaseDeDatos1">#REF!</definedName>
    <definedName name="basep">[57]PRESUPUESTAL!$A$4:$P$190</definedName>
    <definedName name="Basica_Centro_costo_2001" localSheetId="57">#REF!</definedName>
    <definedName name="Basica_Centro_costo_2001">#REF!</definedName>
    <definedName name="Basica_Facturacion_2001" localSheetId="57">#REF!</definedName>
    <definedName name="Basica_Facturacion_2001">#REF!</definedName>
    <definedName name="Basica_Reserva_2001" localSheetId="57">#REF!</definedName>
    <definedName name="Basica_Reserva_2001">#REF!</definedName>
    <definedName name="Básico" localSheetId="57">#REF!</definedName>
    <definedName name="Básico">#REF!</definedName>
    <definedName name="bb" localSheetId="57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57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 localSheetId="57">#REF!</definedName>
    <definedName name="BD">#REF!</definedName>
    <definedName name="BDD" localSheetId="57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57">#REF!</definedName>
    <definedName name="Beg_Bal">#REF!</definedName>
    <definedName name="BENEF.UNIT." localSheetId="57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57">#REF!</definedName>
    <definedName name="bgh">#REF!</definedName>
    <definedName name="BGT" localSheetId="57">#REF!</definedName>
    <definedName name="BGT">#REF!</definedName>
    <definedName name="bgvfcdx" hidden="1">{"via1",#N/A,TRUE,"general";"via2",#N/A,TRUE,"general";"via3",#N/A,TRUE,"general"}</definedName>
    <definedName name="BHT" localSheetId="57">#REF!</definedName>
    <definedName name="BHT">#REF!</definedName>
    <definedName name="BHT_F" localSheetId="57">#REF!</definedName>
    <definedName name="BHT_F">#REF!</definedName>
    <definedName name="bi" localSheetId="57">#REF!</definedName>
    <definedName name="bi">#REF!</definedName>
    <definedName name="bimestre">'[58]ESTADO RED'!$E$8</definedName>
    <definedName name="BJHVVHGH" localSheetId="25">DATE(YEAR([0]!Loan_Start),MONTH([0]!Loan_Start)+Payment_Number,DAY([0]!Loan_Start))</definedName>
    <definedName name="BJHVVHGH" localSheetId="4">DATE(YEAR([0]!Loan_Start),MONTH([0]!Loan_Start)+Payment_Number,DAY([0]!Loan_Start))</definedName>
    <definedName name="BJHVVHGH" localSheetId="57">DATE(YEAR('ANIDADO FORMALETA '!Loan_Start),MONTH('ANIDADO FORMALETA '!Loan_Start)+Payment_Number,DAY('ANIDADO FORMALETA '!Loan_Start))</definedName>
    <definedName name="BJHVVHGH" localSheetId="52">DATE(YEAR([0]!Loan_Start),MONTH([0]!Loan_Start)+Payment_Number,DAY([0]!Loan_Start))</definedName>
    <definedName name="BJHVVHGH" localSheetId="53">DATE(YEAR([0]!Loan_Start),MONTH([0]!Loan_Start)+Payment_Number,DAY([0]!Loan_Start))</definedName>
    <definedName name="BJHVVHGH" localSheetId="36">DATE(YEAR([0]!Loan_Start),MONTH([0]!Loan_Start)+Payment_Number,DAY([0]!Loan_Start))</definedName>
    <definedName name="BJHVVHGH" localSheetId="37">DATE(YEAR([0]!Loan_Start),MONTH([0]!Loan_Start)+Payment_Number,DAY([0]!Loan_Start))</definedName>
    <definedName name="BJHVVHGH" localSheetId="38">DATE(YEAR([0]!Loan_Start),MONTH([0]!Loan_Start)+Payment_Number,DAY([0]!Loan_Start))</definedName>
    <definedName name="BJHVVHGH" localSheetId="39">DATE(YEAR([0]!Loan_Start),MONTH([0]!Loan_Start)+Payment_Number,DAY([0]!Loan_Start))</definedName>
    <definedName name="BJHVVHGH" localSheetId="40">DATE(YEAR([0]!Loan_Start),MONTH([0]!Loan_Start)+Payment_Number,DAY([0]!Loan_Start))</definedName>
    <definedName name="BJHVVHGH" localSheetId="41">DATE(YEAR([0]!Loan_Start),MONTH([0]!Loan_Start)+Payment_Number,DAY([0]!Loan_Start))</definedName>
    <definedName name="BJHVVHGH" localSheetId="42">DATE(YEAR([0]!Loan_Start),MONTH([0]!Loan_Start)+Payment_Number,DAY([0]!Loan_Start))</definedName>
    <definedName name="BJHVVHGH" localSheetId="43">DATE(YEAR([0]!Loan_Start),MONTH([0]!Loan_Start)+Payment_Number,DAY([0]!Loan_Start))</definedName>
    <definedName name="BJHVVHGH" localSheetId="44">DATE(YEAR([0]!Loan_Start),MONTH([0]!Loan_Start)+Payment_Number,DAY([0]!Loan_Start))</definedName>
    <definedName name="BJHVVHGH" localSheetId="45">DATE(YEAR([0]!Loan_Start),MONTH([0]!Loan_Start)+Payment_Number,DAY([0]!Loan_Start))</definedName>
    <definedName name="BJHVVHGH" localSheetId="46">DATE(YEAR([0]!Loan_Start),MONTH([0]!Loan_Start)+Payment_Number,DAY([0]!Loan_Start))</definedName>
    <definedName name="BJHVVHGH" localSheetId="47">DATE(YEAR([0]!Loan_Start),MONTH([0]!Loan_Start)+Payment_Number,DAY([0]!Loan_Start))</definedName>
    <definedName name="BJHVVHGH" localSheetId="48">DATE(YEAR([0]!Loan_Start),MONTH([0]!Loan_Start)+Payment_Number,DAY([0]!Loan_Start))</definedName>
    <definedName name="BJHVVHGH" localSheetId="49">DATE(YEAR([0]!Loan_Start),MONTH([0]!Loan_Start)+Payment_Number,DAY([0]!Loan_Start))</definedName>
    <definedName name="BJHVVHGH" localSheetId="50">DATE(YEAR([0]!Loan_Start),MONTH([0]!Loan_Start)+Payment_Number,DAY([0]!Loan_Start))</definedName>
    <definedName name="BJHVVHGH" localSheetId="2">DATE(YEAR([0]!Loan_Start),MONTH([0]!Loan_Start)+Payment_Number,DAY([0]!Loan_Start))</definedName>
    <definedName name="BJHVVHGH" localSheetId="3">DATE(YEAR([0]!Loan_Start),MONTH([0]!Loan_Start)+Payment_Number,DAY([0]!Loan_Start))</definedName>
    <definedName name="BJHVVHGH">DATE(YEAR(Loan_Start),MONTH(Loan_Start)+Payment_Number,DAY(Loan_Start))</definedName>
    <definedName name="bl" localSheetId="57">#REF!</definedName>
    <definedName name="bl">#REF!</definedName>
    <definedName name="blActividadesDiarias" localSheetId="57">#REF!</definedName>
    <definedName name="blActividadesDiarias">#REF!</definedName>
    <definedName name="blCantidades" localSheetId="57">#REF!</definedName>
    <definedName name="blCantidades">#REF!</definedName>
    <definedName name="blCantidades1" localSheetId="57">#REF!</definedName>
    <definedName name="blCantidades1">#REF!</definedName>
    <definedName name="blCantidades2" localSheetId="57">#REF!</definedName>
    <definedName name="blCantidades2">#REF!</definedName>
    <definedName name="blComentarioInf1" localSheetId="57">#REF!</definedName>
    <definedName name="blComentarioInf1">#REF!</definedName>
    <definedName name="blComentarioInf2" localSheetId="57">#REF!</definedName>
    <definedName name="blComentarioInf2">#REF!</definedName>
    <definedName name="blEjecutado" localSheetId="57">'[59]Ejecutado%'!#REF!</definedName>
    <definedName name="blEjecutado">'[59]Ejecutado%'!#REF!</definedName>
    <definedName name="blEjecutadoPorcen">'[59]Ejecutado$'!$D$1:$CE$45</definedName>
    <definedName name="blEqCantiInf1" localSheetId="57">#REF!</definedName>
    <definedName name="blEqCantiInf1">#REF!</definedName>
    <definedName name="blEqCantiInf2" localSheetId="57">#REF!</definedName>
    <definedName name="blEqCantiInf2">#REF!</definedName>
    <definedName name="blEqClaseInf1" localSheetId="57">#REF!</definedName>
    <definedName name="blEqClaseInf1">#REF!</definedName>
    <definedName name="blEqClaseInf2" localSheetId="57">#REF!</definedName>
    <definedName name="blEqClaseInf2">#REF!</definedName>
    <definedName name="blEqTiemiInf1" localSheetId="57">#REF!</definedName>
    <definedName name="blEqTiemiInf1">#REF!</definedName>
    <definedName name="blEqTiemiInf2" localSheetId="57">#REF!</definedName>
    <definedName name="blEqTiemiInf2">#REF!</definedName>
    <definedName name="blFechaInforme" localSheetId="57">#REF!</definedName>
    <definedName name="blFechaInforme">#REF!</definedName>
    <definedName name="blFechaInicio" localSheetId="57">#REF!</definedName>
    <definedName name="blFechaInicio">#REF!</definedName>
    <definedName name="blFisico" localSheetId="57">#REF!</definedName>
    <definedName name="blFisico">#REF!</definedName>
    <definedName name="blHoraEqInf1" localSheetId="57">#REF!</definedName>
    <definedName name="blHoraEqInf1">#REF!</definedName>
    <definedName name="blHoraEqInf2" localSheetId="57">#REF!</definedName>
    <definedName name="blHoraEqInf2">#REF!</definedName>
    <definedName name="blHoraPerIntInf" localSheetId="57">#REF!</definedName>
    <definedName name="blHoraPerIntInf">#REF!</definedName>
    <definedName name="blHoraPerObraInf" localSheetId="57">#REF!</definedName>
    <definedName name="blHoraPerObraInf">#REF!</definedName>
    <definedName name="blHorasLluviaInf" localSheetId="57">#REF!</definedName>
    <definedName name="blHorasLluviaInf">#REF!</definedName>
    <definedName name="blImagen1" localSheetId="57">#REF!</definedName>
    <definedName name="blImagen1">#REF!</definedName>
    <definedName name="blImagen2" localSheetId="57">#REF!</definedName>
    <definedName name="blImagen2">#REF!</definedName>
    <definedName name="blNombreArchivo" localSheetId="57">#REF!</definedName>
    <definedName name="blNombreArchivo">#REF!</definedName>
    <definedName name="blObservacionesInf" localSheetId="57">#REF!</definedName>
    <definedName name="blObservacionesInf">#REF!</definedName>
    <definedName name="blPDT" localSheetId="57">#REF!</definedName>
    <definedName name="blPDT">#REF!</definedName>
    <definedName name="blPerAdmiCantInf" localSheetId="57">#REF!</definedName>
    <definedName name="blPerAdmiCantInf">#REF!</definedName>
    <definedName name="blPerAdmiTiemInf" localSheetId="57">#REF!</definedName>
    <definedName name="blPerAdmiTiemInf">#REF!</definedName>
    <definedName name="blPerObraCantInf" localSheetId="57">#REF!</definedName>
    <definedName name="blPerObraCantInf">#REF!</definedName>
    <definedName name="blPerObraTiemInf" localSheetId="57">#REF!</definedName>
    <definedName name="blPerObraTiemInf">#REF!</definedName>
    <definedName name="blPersonalAdminInf" localSheetId="57">#REF!</definedName>
    <definedName name="blPersonalAdminInf">#REF!</definedName>
    <definedName name="blPersonalObraInf" localSheetId="57">#REF!</definedName>
    <definedName name="blPersonalObraInf">#REF!</definedName>
    <definedName name="BLPH1" localSheetId="57" hidden="1">#REF!</definedName>
    <definedName name="BLPH1" hidden="1">#REF!</definedName>
    <definedName name="blProgramadoPesos">'[59]Programado$'!$I$1:$CK$45</definedName>
    <definedName name="blReferenciaInforme" localSheetId="57">#REF!</definedName>
    <definedName name="blReferenciaInforme">#REF!</definedName>
    <definedName name="bn" localSheetId="57">#REF!</definedName>
    <definedName name="bn">#REF!</definedName>
    <definedName name="bnm" localSheetId="57">#REF!</definedName>
    <definedName name="bnm">#REF!</definedName>
    <definedName name="Bombas" localSheetId="57">#REF!</definedName>
    <definedName name="Bombas">#REF!</definedName>
    <definedName name="BONO" localSheetId="57">#REF!</definedName>
    <definedName name="BONO">#REF!</definedName>
    <definedName name="BORDER1" localSheetId="57">[60]steel!#REF!</definedName>
    <definedName name="BORDER1">[60]steel!#REF!</definedName>
    <definedName name="BORDET" localSheetId="57">#REF!</definedName>
    <definedName name="BORDET">#REF!</definedName>
    <definedName name="BORSHE" localSheetId="57">'[4]7422CW00'!#REF!</definedName>
    <definedName name="BORSHE">'[4]7422CW00'!#REF!</definedName>
    <definedName name="BORSUM" localSheetId="57">'[4]7422CW00'!#REF!</definedName>
    <definedName name="BORSUM">'[4]7422CW00'!#REF!</definedName>
    <definedName name="BOX__" localSheetId="57" hidden="1">#REF!</definedName>
    <definedName name="BOX__" hidden="1">#REF!</definedName>
    <definedName name="boxes" localSheetId="57">#REF!</definedName>
    <definedName name="boxes">#REF!</definedName>
    <definedName name="BQ" localSheetId="57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57">#REF!</definedName>
    <definedName name="BREAKER">#REF!</definedName>
    <definedName name="BREAKERS" localSheetId="57">#REF!</definedName>
    <definedName name="BREAKERS">#REF!</definedName>
    <definedName name="Breakers_Switches" localSheetId="57">#REF!</definedName>
    <definedName name="Breakers_Switches">#REF!</definedName>
    <definedName name="Breakers_y_Switches" localSheetId="57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[61]medelo!$D$37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 localSheetId="57">#REF!</definedName>
    <definedName name="BUENO4006">#REF!</definedName>
    <definedName name="BUENO4006A" localSheetId="57">#REF!</definedName>
    <definedName name="BUENO4006A">#REF!</definedName>
    <definedName name="BUENO40CN01" localSheetId="57">#REF!</definedName>
    <definedName name="BUENO40CN01">#REF!</definedName>
    <definedName name="BUENO40CNA" localSheetId="57">#REF!</definedName>
    <definedName name="BUENO40CNA">#REF!</definedName>
    <definedName name="BUENO40CNB" localSheetId="57">#REF!</definedName>
    <definedName name="BUENO40CNB">#REF!</definedName>
    <definedName name="BUENO55CN01" localSheetId="57">#REF!</definedName>
    <definedName name="BUENO55CN01">#REF!</definedName>
    <definedName name="BUENO55CN03" localSheetId="57">#REF!</definedName>
    <definedName name="BUENO55CN03">#REF!</definedName>
    <definedName name="BUENO5607" localSheetId="57">#REF!</definedName>
    <definedName name="BUENO5607">#REF!</definedName>
    <definedName name="BUENOAFIR5607" localSheetId="57">#REF!</definedName>
    <definedName name="BUENOAFIR5607">#REF!</definedName>
    <definedName name="BuiltIn_Print_Area" localSheetId="57">#REF!</definedName>
    <definedName name="BuiltIn_Print_Area">#REF!</definedName>
    <definedName name="BuiltIn_Print_Area___0" localSheetId="57">'[62]Form5 _Pág_ 2'!#REF!</definedName>
    <definedName name="BuiltIn_Print_Area___0">'[62]Form5 _Pág_ 2'!#REF!</definedName>
    <definedName name="BuiltIn_Print_Titles" localSheetId="57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57">#REF!</definedName>
    <definedName name="bw">#REF!</definedName>
    <definedName name="by" hidden="1">{"via1",#N/A,TRUE,"general";"via2",#N/A,TRUE,"general";"via3",#N/A,TRUE,"general"}</definedName>
    <definedName name="C._C." localSheetId="57">#REF!</definedName>
    <definedName name="C._C.">#REF!</definedName>
    <definedName name="C_" localSheetId="57">#REF!</definedName>
    <definedName name="C_">#REF!</definedName>
    <definedName name="CA" localSheetId="57">#REF!</definedName>
    <definedName name="CA">#REF!</definedName>
    <definedName name="CAB" localSheetId="57">#REF!</definedName>
    <definedName name="CAB">#REF!</definedName>
    <definedName name="Cableado" localSheetId="57">#REF!</definedName>
    <definedName name="Cableado">#REF!</definedName>
    <definedName name="CajDol1" localSheetId="57">#REF!</definedName>
    <definedName name="CajDol1">#REF!</definedName>
    <definedName name="CajDol10" localSheetId="57">#REF!</definedName>
    <definedName name="CajDol10">#REF!</definedName>
    <definedName name="CajDol11" localSheetId="57">#REF!</definedName>
    <definedName name="CajDol11">#REF!</definedName>
    <definedName name="CajDol12" localSheetId="57">#REF!</definedName>
    <definedName name="CajDol12">#REF!</definedName>
    <definedName name="CajDol2" localSheetId="57">#REF!</definedName>
    <definedName name="CajDol2">#REF!</definedName>
    <definedName name="CajDol3" localSheetId="57">#REF!</definedName>
    <definedName name="CajDol3">#REF!</definedName>
    <definedName name="CajDol4" localSheetId="57">#REF!</definedName>
    <definedName name="CajDol4">#REF!</definedName>
    <definedName name="CajDol5" localSheetId="57">#REF!</definedName>
    <definedName name="CajDol5">#REF!</definedName>
    <definedName name="CajDol6" localSheetId="57">#REF!</definedName>
    <definedName name="CajDol6">#REF!</definedName>
    <definedName name="CajDol7" localSheetId="57">#REF!</definedName>
    <definedName name="CajDol7">#REF!</definedName>
    <definedName name="CajDol8" localSheetId="57">#REF!</definedName>
    <definedName name="CajDol8">#REF!</definedName>
    <definedName name="CajDol9" localSheetId="57">#REF!</definedName>
    <definedName name="CajDol9">#REF!</definedName>
    <definedName name="CAMPO" localSheetId="57">#REF!</definedName>
    <definedName name="CAMPO">#REF!</definedName>
    <definedName name="CANT" localSheetId="57">#REF!</definedName>
    <definedName name="CANT">#REF!</definedName>
    <definedName name="cantidad" localSheetId="57">'[63]TRAMO 03'!$F:$F,'[63]TRAMO 03'!$I:$I,'[63]TRAMO 03'!$K:$K,'[63]TRAMO 03'!#REF!,'[63]TRAMO 03'!#REF!,'[63]TRAMO 03'!#REF!,'[63]TRAMO 03'!#REF!,'[63]TRAMO 03'!#REF!,'[63]TRAMO 03'!#REF!,'[63]TRAMO 03'!#REF!,'[63]TRAMO 03'!#REF!,'[63]TRAMO 03'!#REF!,'[63]TRAMO 03'!#REF!,'[63]TRAMO 03'!#REF!,'[63]TRAMO 03'!#REF!,'[63]TRAMO 03'!#REF!</definedName>
    <definedName name="cantidad">'[63]TRAMO 03'!$F:$F,'[63]TRAMO 03'!$I:$I,'[63]TRAMO 03'!$K:$K,'[63]TRAMO 03'!#REF!,'[63]TRAMO 03'!#REF!,'[63]TRAMO 03'!#REF!,'[63]TRAMO 03'!#REF!,'[63]TRAMO 03'!#REF!,'[63]TRAMO 03'!#REF!,'[63]TRAMO 03'!#REF!,'[63]TRAMO 03'!#REF!,'[63]TRAMO 03'!#REF!,'[63]TRAMO 03'!#REF!,'[63]TRAMO 03'!#REF!,'[63]TRAMO 03'!#REF!,'[63]TRAMO 03'!#REF!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P" localSheetId="57">#REF!</definedName>
    <definedName name="CAP">#REF!</definedName>
    <definedName name="CAPAC._HSE" localSheetId="57">#REF!</definedName>
    <definedName name="CAPAC._HSE">#REF!</definedName>
    <definedName name="CapFinanciera1" localSheetId="7">#REF!</definedName>
    <definedName name="CapFinanciera1" localSheetId="8">#REF!</definedName>
    <definedName name="CapFinanciera1" localSheetId="9">#REF!</definedName>
    <definedName name="CapFinanciera1" localSheetId="12">#REF!</definedName>
    <definedName name="CapFinanciera1" localSheetId="10">#REF!</definedName>
    <definedName name="CapFinanciera1" localSheetId="11">#REF!</definedName>
    <definedName name="CapFinanciera1" localSheetId="14">#REF!</definedName>
    <definedName name="CapFinanciera1" localSheetId="13">#REF!</definedName>
    <definedName name="CapFinanciera1" localSheetId="15">#REF!</definedName>
    <definedName name="CapFinanciera1" localSheetId="16">#REF!</definedName>
    <definedName name="CapFinanciera1" localSheetId="17">#REF!</definedName>
    <definedName name="CapFinanciera1" localSheetId="18">#REF!</definedName>
    <definedName name="CapFinanciera1" localSheetId="19">#REF!</definedName>
    <definedName name="CapFinanciera1" localSheetId="57">#REF!</definedName>
    <definedName name="CapFinanciera1" localSheetId="20">#REF!</definedName>
    <definedName name="CapFinanciera1" localSheetId="6">#REF!</definedName>
    <definedName name="CapFinanciera1">#REF!</definedName>
    <definedName name="CapFinanciera2" localSheetId="7">#REF!</definedName>
    <definedName name="CapFinanciera2" localSheetId="8">#REF!</definedName>
    <definedName name="CapFinanciera2" localSheetId="9">#REF!</definedName>
    <definedName name="CapFinanciera2" localSheetId="12">#REF!</definedName>
    <definedName name="CapFinanciera2" localSheetId="10">#REF!</definedName>
    <definedName name="CapFinanciera2" localSheetId="11">#REF!</definedName>
    <definedName name="CapFinanciera2" localSheetId="14">#REF!</definedName>
    <definedName name="CapFinanciera2" localSheetId="13">#REF!</definedName>
    <definedName name="CapFinanciera2" localSheetId="15">#REF!</definedName>
    <definedName name="CapFinanciera2" localSheetId="16">#REF!</definedName>
    <definedName name="CapFinanciera2" localSheetId="17">#REF!</definedName>
    <definedName name="CapFinanciera2" localSheetId="18">#REF!</definedName>
    <definedName name="CapFinanciera2" localSheetId="19">#REF!</definedName>
    <definedName name="CapFinanciera2" localSheetId="57">#REF!</definedName>
    <definedName name="CapFinanciera2" localSheetId="20">#REF!</definedName>
    <definedName name="CapFinanciera2" localSheetId="6">#REF!</definedName>
    <definedName name="CapFinanciera2">#REF!</definedName>
    <definedName name="CapFinanciera3" localSheetId="7">#REF!</definedName>
    <definedName name="CapFinanciera3" localSheetId="8">#REF!</definedName>
    <definedName name="CapFinanciera3" localSheetId="9">#REF!</definedName>
    <definedName name="CapFinanciera3" localSheetId="12">#REF!</definedName>
    <definedName name="CapFinanciera3" localSheetId="10">#REF!</definedName>
    <definedName name="CapFinanciera3" localSheetId="11">#REF!</definedName>
    <definedName name="CapFinanciera3" localSheetId="14">#REF!</definedName>
    <definedName name="CapFinanciera3" localSheetId="13">#REF!</definedName>
    <definedName name="CapFinanciera3" localSheetId="15">#REF!</definedName>
    <definedName name="CapFinanciera3" localSheetId="16">#REF!</definedName>
    <definedName name="CapFinanciera3" localSheetId="17">#REF!</definedName>
    <definedName name="CapFinanciera3" localSheetId="18">#REF!</definedName>
    <definedName name="CapFinanciera3" localSheetId="19">#REF!</definedName>
    <definedName name="CapFinanciera3" localSheetId="57">#REF!</definedName>
    <definedName name="CapFinanciera3" localSheetId="20">#REF!</definedName>
    <definedName name="CapFinanciera3" localSheetId="6">#REF!</definedName>
    <definedName name="CapFinanciera3">#REF!</definedName>
    <definedName name="CapFinanciera4" localSheetId="7">#REF!</definedName>
    <definedName name="CapFinanciera4" localSheetId="8">#REF!</definedName>
    <definedName name="CapFinanciera4" localSheetId="9">#REF!</definedName>
    <definedName name="CapFinanciera4" localSheetId="12">#REF!</definedName>
    <definedName name="CapFinanciera4" localSheetId="10">#REF!</definedName>
    <definedName name="CapFinanciera4" localSheetId="11">#REF!</definedName>
    <definedName name="CapFinanciera4" localSheetId="14">#REF!</definedName>
    <definedName name="CapFinanciera4" localSheetId="13">#REF!</definedName>
    <definedName name="CapFinanciera4" localSheetId="15">#REF!</definedName>
    <definedName name="CapFinanciera4" localSheetId="16">#REF!</definedName>
    <definedName name="CapFinanciera4" localSheetId="17">#REF!</definedName>
    <definedName name="CapFinanciera4" localSheetId="18">#REF!</definedName>
    <definedName name="CapFinanciera4" localSheetId="19">#REF!</definedName>
    <definedName name="CapFinanciera4" localSheetId="57">#REF!</definedName>
    <definedName name="CapFinanciera4" localSheetId="20">#REF!</definedName>
    <definedName name="CapFinanciera4" localSheetId="6">#REF!</definedName>
    <definedName name="CapFinanciera4">#REF!</definedName>
    <definedName name="CAPÍTULO">[64]Hoja1!$A$12:$B$21</definedName>
    <definedName name="CAPITULO_I" localSheetId="57">#REF!</definedName>
    <definedName name="CAPITULO_I">#REF!</definedName>
    <definedName name="CAPÍTULO_I" localSheetId="57">#REF!</definedName>
    <definedName name="CAPÍTULO_I">#REF!</definedName>
    <definedName name="CAPÍTULO_II" localSheetId="57">#REF!</definedName>
    <definedName name="CAPÍTULO_II">#REF!</definedName>
    <definedName name="CAPITULOI" localSheetId="57">#REF!</definedName>
    <definedName name="CAPITULOI">#REF!</definedName>
    <definedName name="CAPÍTULOS" localSheetId="57">#REF!</definedName>
    <definedName name="CAPÍTULOS">#REF!</definedName>
    <definedName name="CapTecnica1" localSheetId="7">#REF!</definedName>
    <definedName name="CapTecnica1" localSheetId="8">#REF!</definedName>
    <definedName name="CapTecnica1" localSheetId="9">#REF!</definedName>
    <definedName name="CapTecnica1" localSheetId="12">#REF!</definedName>
    <definedName name="CapTecnica1" localSheetId="10">#REF!</definedName>
    <definedName name="CapTecnica1" localSheetId="11">#REF!</definedName>
    <definedName name="CapTecnica1" localSheetId="14">#REF!</definedName>
    <definedName name="CapTecnica1" localSheetId="13">#REF!</definedName>
    <definedName name="CapTecnica1" localSheetId="15">#REF!</definedName>
    <definedName name="CapTecnica1" localSheetId="16">#REF!</definedName>
    <definedName name="CapTecnica1" localSheetId="17">#REF!</definedName>
    <definedName name="CapTecnica1" localSheetId="18">#REF!</definedName>
    <definedName name="CapTecnica1" localSheetId="19">#REF!</definedName>
    <definedName name="CapTecnica1" localSheetId="57">#REF!</definedName>
    <definedName name="CapTecnica1" localSheetId="20">#REF!</definedName>
    <definedName name="CapTecnica1" localSheetId="6">#REF!</definedName>
    <definedName name="CapTecnica1">#REF!</definedName>
    <definedName name="CapTecnica2" localSheetId="7">#REF!</definedName>
    <definedName name="CapTecnica2" localSheetId="8">#REF!</definedName>
    <definedName name="CapTecnica2" localSheetId="9">#REF!</definedName>
    <definedName name="CapTecnica2" localSheetId="12">#REF!</definedName>
    <definedName name="CapTecnica2" localSheetId="10">#REF!</definedName>
    <definedName name="CapTecnica2" localSheetId="11">#REF!</definedName>
    <definedName name="CapTecnica2" localSheetId="14">#REF!</definedName>
    <definedName name="CapTecnica2" localSheetId="13">#REF!</definedName>
    <definedName name="CapTecnica2" localSheetId="15">#REF!</definedName>
    <definedName name="CapTecnica2" localSheetId="16">#REF!</definedName>
    <definedName name="CapTecnica2" localSheetId="17">#REF!</definedName>
    <definedName name="CapTecnica2" localSheetId="18">#REF!</definedName>
    <definedName name="CapTecnica2" localSheetId="19">#REF!</definedName>
    <definedName name="CapTecnica2" localSheetId="57">#REF!</definedName>
    <definedName name="CapTecnica2" localSheetId="20">#REF!</definedName>
    <definedName name="CapTecnica2" localSheetId="6">#REF!</definedName>
    <definedName name="CapTecnica2">#REF!</definedName>
    <definedName name="CARGA" localSheetId="57">#REF!</definedName>
    <definedName name="CARGA">#REF!</definedName>
    <definedName name="CARGADOR">[53]EQUIPO!$D$10</definedName>
    <definedName name="CARGOS" localSheetId="57">#REF!</definedName>
    <definedName name="CARGOS">#REF!</definedName>
    <definedName name="CARLOS" localSheetId="25">DATE(YEAR([0]!Loan_Start),MONTH([0]!Loan_Start)+Payment_Number,DAY([0]!Loan_Start))</definedName>
    <definedName name="CARLOS" localSheetId="4">DATE(YEAR([0]!Loan_Start),MONTH([0]!Loan_Start)+Payment_Number,DAY([0]!Loan_Start))</definedName>
    <definedName name="CARLOS" localSheetId="57">DATE(YEAR('ANIDADO FORMALETA '!Loan_Start),MONTH('ANIDADO FORMALETA '!Loan_Start)+Payment_Number,DAY('ANIDADO FORMALETA '!Loan_Start))</definedName>
    <definedName name="CARLOS" localSheetId="52">DATE(YEAR([0]!Loan_Start),MONTH([0]!Loan_Start)+Payment_Number,DAY([0]!Loan_Start))</definedName>
    <definedName name="CARLOS" localSheetId="53">DATE(YEAR([0]!Loan_Start),MONTH([0]!Loan_Start)+Payment_Number,DAY([0]!Loan_Start))</definedName>
    <definedName name="CARLOS" localSheetId="36">DATE(YEAR([0]!Loan_Start),MONTH([0]!Loan_Start)+Payment_Number,DAY([0]!Loan_Start))</definedName>
    <definedName name="CARLOS" localSheetId="37">DATE(YEAR([0]!Loan_Start),MONTH([0]!Loan_Start)+Payment_Number,DAY([0]!Loan_Start))</definedName>
    <definedName name="CARLOS" localSheetId="38">DATE(YEAR([0]!Loan_Start),MONTH([0]!Loan_Start)+Payment_Number,DAY([0]!Loan_Start))</definedName>
    <definedName name="CARLOS" localSheetId="39">DATE(YEAR([0]!Loan_Start),MONTH([0]!Loan_Start)+Payment_Number,DAY([0]!Loan_Start))</definedName>
    <definedName name="CARLOS" localSheetId="40">DATE(YEAR([0]!Loan_Start),MONTH([0]!Loan_Start)+Payment_Number,DAY([0]!Loan_Start))</definedName>
    <definedName name="CARLOS" localSheetId="41">DATE(YEAR([0]!Loan_Start),MONTH([0]!Loan_Start)+Payment_Number,DAY([0]!Loan_Start))</definedName>
    <definedName name="CARLOS" localSheetId="42">DATE(YEAR([0]!Loan_Start),MONTH([0]!Loan_Start)+Payment_Number,DAY([0]!Loan_Start))</definedName>
    <definedName name="CARLOS" localSheetId="43">DATE(YEAR([0]!Loan_Start),MONTH([0]!Loan_Start)+Payment_Number,DAY([0]!Loan_Start))</definedName>
    <definedName name="CARLOS" localSheetId="44">DATE(YEAR([0]!Loan_Start),MONTH([0]!Loan_Start)+Payment_Number,DAY([0]!Loan_Start))</definedName>
    <definedName name="CARLOS" localSheetId="45">DATE(YEAR([0]!Loan_Start),MONTH([0]!Loan_Start)+Payment_Number,DAY([0]!Loan_Start))</definedName>
    <definedName name="CARLOS" localSheetId="46">DATE(YEAR([0]!Loan_Start),MONTH([0]!Loan_Start)+Payment_Number,DAY([0]!Loan_Start))</definedName>
    <definedName name="CARLOS" localSheetId="47">DATE(YEAR([0]!Loan_Start),MONTH([0]!Loan_Start)+Payment_Number,DAY([0]!Loan_Start))</definedName>
    <definedName name="CARLOS" localSheetId="48">DATE(YEAR([0]!Loan_Start),MONTH([0]!Loan_Start)+Payment_Number,DAY([0]!Loan_Start))</definedName>
    <definedName name="CARLOS" localSheetId="49">DATE(YEAR([0]!Loan_Start),MONTH([0]!Loan_Start)+Payment_Number,DAY([0]!Loan_Start))</definedName>
    <definedName name="CARLOS" localSheetId="50">DATE(YEAR([0]!Loan_Start),MONTH([0]!Loan_Start)+Payment_Number,DAY([0]!Loan_Start))</definedName>
    <definedName name="CARLOS" localSheetId="2">DATE(YEAR([0]!Loan_Start),MONTH([0]!Loan_Start)+Payment_Number,DAY([0]!Loan_Start))</definedName>
    <definedName name="CARLOS" localSheetId="3">DATE(YEAR([0]!Loan_Start),MONTH([0]!Loan_Start)+Payment_Number,DAY([0]!Loan_Start))</definedName>
    <definedName name="CARLOS">DATE(YEAR(Loan_Start),MONTH(Loan_Start)+Payment_Number,DAY(Loan_Start))</definedName>
    <definedName name="CAROL">'[40]precios-básicos2002'!$C$12:$C$56</definedName>
    <definedName name="carol1">'[41]precios-básicos2002'!$C$12:$C$56</definedName>
    <definedName name="CARRETERAS">[40]DATOS!$A$9</definedName>
    <definedName name="Category" localSheetId="57">#REF!</definedName>
    <definedName name="Category">#REF!</definedName>
    <definedName name="CategoryArea">'[65]Civil work'!$16:$19,'[65]Civil work'!$29:$39,'[65]Civil work'!$49:$60,'[65]Civil work'!$70:$71,'[65]Civil work'!$81:$87</definedName>
    <definedName name="causa" localSheetId="57">#REF!</definedName>
    <definedName name="causa">#REF!</definedName>
    <definedName name="CBLES" localSheetId="57">#REF!</definedName>
    <definedName name="CBLES">#REF!</definedName>
    <definedName name="CBLES1" localSheetId="57">#REF!</definedName>
    <definedName name="CBLES1">#REF!</definedName>
    <definedName name="CBRDISEÑO">[66]SECTORIZACIÓN!$A$12:$G$20</definedName>
    <definedName name="CBWorkbookPriority" hidden="1">-1602700874</definedName>
    <definedName name="cc" localSheetId="57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57">'[67]A. P. U.'!#REF!</definedName>
    <definedName name="CCCCCC">'[67]A. P. U.'!#REF!</definedName>
    <definedName name="CCT" localSheetId="57">#REF!</definedName>
    <definedName name="CCT">#REF!</definedName>
    <definedName name="ccto210" localSheetId="57">#REF!</definedName>
    <definedName name="ccto210">#REF!</definedName>
    <definedName name="cd" localSheetId="57">#REF!</definedName>
    <definedName name="cd">#REF!</definedName>
    <definedName name="cdcdc" hidden="1">{"via1",#N/A,TRUE,"general";"via2",#N/A,TRUE,"general";"via3",#N/A,TRUE,"general"}</definedName>
    <definedName name="CDctrl">[48]CDItem!$G$8</definedName>
    <definedName name="CDE" localSheetId="57">#REF!</definedName>
    <definedName name="CDE">#REF!</definedName>
    <definedName name="cdfgrtfd" localSheetId="57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[68]Insum!$A$3:$H$63</definedName>
    <definedName name="CGDI01" localSheetId="57">[12]Tablas!#REF!</definedName>
    <definedName name="CGDI01">[12]Tablas!#REF!</definedName>
    <definedName name="CGDI02" localSheetId="57">[12]Tablas!#REF!</definedName>
    <definedName name="CGDI02">[12]Tablas!#REF!</definedName>
    <definedName name="CGDI03" localSheetId="57">[12]Tablas!#REF!</definedName>
    <definedName name="CGDI03">[12]Tablas!#REF!</definedName>
    <definedName name="CGDI04" localSheetId="57">[12]Tablas!#REF!</definedName>
    <definedName name="CGDI04">[12]Tablas!#REF!</definedName>
    <definedName name="CGDI05" localSheetId="57">[12]Tablas!#REF!</definedName>
    <definedName name="CGDI05">[12]Tablas!#REF!</definedName>
    <definedName name="CGDI06" localSheetId="57">[12]Tablas!#REF!</definedName>
    <definedName name="CGDI06">[12]Tablas!#REF!</definedName>
    <definedName name="CGDI07" localSheetId="57">[12]Tablas!#REF!</definedName>
    <definedName name="CGDI07">[12]Tablas!#REF!</definedName>
    <definedName name="CGDI08" localSheetId="57">[12]Tablas!#REF!</definedName>
    <definedName name="CGDI08">[12]Tablas!#REF!</definedName>
    <definedName name="CGEX01" localSheetId="57">[12]Tablas!#REF!</definedName>
    <definedName name="CGEX01">[12]Tablas!#REF!</definedName>
    <definedName name="CGEX02" localSheetId="57">[12]Tablas!#REF!</definedName>
    <definedName name="CGEX02">[12]Tablas!#REF!</definedName>
    <definedName name="CGEX031" localSheetId="57">[12]Tablas!#REF!</definedName>
    <definedName name="CGEX031">[12]Tablas!#REF!</definedName>
    <definedName name="CGEX04" localSheetId="57">[12]Tablas!#REF!</definedName>
    <definedName name="CGEX04">[12]Tablas!#REF!</definedName>
    <definedName name="CGFI011" localSheetId="57">[12]Tablas!#REF!</definedName>
    <definedName name="CGFI011">[12]Tablas!#REF!</definedName>
    <definedName name="CGFI012" localSheetId="57">[12]Tablas!#REF!</definedName>
    <definedName name="CGFI012">[12]Tablas!#REF!</definedName>
    <definedName name="CGFI021" localSheetId="57">[12]Tablas!#REF!</definedName>
    <definedName name="CGFI021">[12]Tablas!#REF!</definedName>
    <definedName name="CGFI022" localSheetId="57">[12]Tablas!#REF!</definedName>
    <definedName name="CGFI022">[12]Tablas!#REF!</definedName>
    <definedName name="CGFI023" localSheetId="57">[12]Tablas!#REF!</definedName>
    <definedName name="CGFI023">[12]Tablas!#REF!</definedName>
    <definedName name="CGFI024" localSheetId="57">[12]Tablas!#REF!</definedName>
    <definedName name="CGFI024">[12]Tablas!#REF!</definedName>
    <definedName name="CGFI031" localSheetId="57">[12]Tablas!#REF!</definedName>
    <definedName name="CGFI031">[12]Tablas!#REF!</definedName>
    <definedName name="CGFI032" localSheetId="57">[12]Tablas!#REF!</definedName>
    <definedName name="CGFI032">[12]Tablas!#REF!</definedName>
    <definedName name="CGFI0331" localSheetId="57">[12]Tablas!#REF!</definedName>
    <definedName name="CGFI0331">[12]Tablas!#REF!</definedName>
    <definedName name="CGFI0332" localSheetId="57">[12]Tablas!#REF!</definedName>
    <definedName name="CGFI0332">[12]Tablas!#REF!</definedName>
    <definedName name="CGFI0333" localSheetId="57">[12]Tablas!#REF!</definedName>
    <definedName name="CGFI0333">[12]Tablas!#REF!</definedName>
    <definedName name="CGFI0334" localSheetId="57">[12]Tablas!#REF!</definedName>
    <definedName name="CGFI0334">[12]Tablas!#REF!</definedName>
    <definedName name="CGFI0335" localSheetId="57">[12]Tablas!#REF!</definedName>
    <definedName name="CGFI0335">[12]Tablas!#REF!</definedName>
    <definedName name="CGFI0341" localSheetId="57">[12]Tablas!#REF!</definedName>
    <definedName name="CGFI0341">[12]Tablas!#REF!</definedName>
    <definedName name="CGFI0343" localSheetId="57">[12]Tablas!#REF!</definedName>
    <definedName name="CGFI0343">[12]Tablas!#REF!</definedName>
    <definedName name="CGFI0344" localSheetId="57">[12]Tablas!#REF!</definedName>
    <definedName name="CGFI0344">[12]Tablas!#REF!</definedName>
    <definedName name="CGPR01" localSheetId="57">[12]Tablas!#REF!</definedName>
    <definedName name="CGPR01">[12]Tablas!#REF!</definedName>
    <definedName name="CGPR021" localSheetId="57">[12]Tablas!#REF!</definedName>
    <definedName name="CGPR021">[12]Tablas!#REF!</definedName>
    <definedName name="CGPR022" localSheetId="57">[12]Tablas!#REF!</definedName>
    <definedName name="CGPR022">[12]Tablas!#REF!</definedName>
    <definedName name="CGPR023" localSheetId="57">[12]Tablas!#REF!</definedName>
    <definedName name="CGPR023">[12]Tablas!#REF!</definedName>
    <definedName name="CGPR024" localSheetId="57">[12]Tablas!#REF!</definedName>
    <definedName name="CGPR024">[12]Tablas!#REF!</definedName>
    <definedName name="CGPR031" localSheetId="57">[12]Tablas!#REF!</definedName>
    <definedName name="CGPR031">[12]Tablas!#REF!</definedName>
    <definedName name="CGPR032" localSheetId="57">[12]Tablas!#REF!</definedName>
    <definedName name="CGPR032">[12]Tablas!#REF!</definedName>
    <definedName name="CGPR0331" localSheetId="57">[12]Tablas!#REF!</definedName>
    <definedName name="CGPR0331">[12]Tablas!#REF!</definedName>
    <definedName name="CGPR0332" localSheetId="57">[12]Tablas!#REF!</definedName>
    <definedName name="CGPR0332">[12]Tablas!#REF!</definedName>
    <definedName name="CGPR0333" localSheetId="57">[12]Tablas!#REF!</definedName>
    <definedName name="CGPR0333">[12]Tablas!#REF!</definedName>
    <definedName name="CGPR041" localSheetId="57">[12]Tablas!#REF!</definedName>
    <definedName name="CGPR041">[12]Tablas!#REF!</definedName>
    <definedName name="CGPR042" localSheetId="57">[12]Tablas!#REF!</definedName>
    <definedName name="CGPR042">[12]Tablas!#REF!</definedName>
    <definedName name="CGPR043" localSheetId="57">[12]Tablas!#REF!</definedName>
    <definedName name="CGPR043">[12]Tablas!#REF!</definedName>
    <definedName name="CGPR051" localSheetId="57">[12]Tablas!#REF!</definedName>
    <definedName name="CGPR051">[12]Tablas!#REF!</definedName>
    <definedName name="CGPR052" localSheetId="57">[12]Tablas!#REF!</definedName>
    <definedName name="CGPR052">[12]Tablas!#REF!</definedName>
    <definedName name="CGPR0531" localSheetId="57">[12]Tablas!#REF!</definedName>
    <definedName name="CGPR0531">[12]Tablas!#REF!</definedName>
    <definedName name="CGPR0532" localSheetId="57">[12]Tablas!#REF!</definedName>
    <definedName name="CGPR0532">[12]Tablas!#REF!</definedName>
    <definedName name="CGPR0533" localSheetId="57">[12]Tablas!#REF!</definedName>
    <definedName name="CGPR0533">[12]Tablas!#REF!</definedName>
    <definedName name="CGPR0534" localSheetId="57">[12]Tablas!#REF!</definedName>
    <definedName name="CGPR0534">[12]Tablas!#REF!</definedName>
    <definedName name="CGPR0541" localSheetId="57">[12]Tablas!#REF!</definedName>
    <definedName name="CGPR0541">[12]Tablas!#REF!</definedName>
    <definedName name="CGPR0542" localSheetId="57">[12]Tablas!#REF!</definedName>
    <definedName name="CGPR0542">[12]Tablas!#REF!</definedName>
    <definedName name="CGPR0543" localSheetId="57">[12]Tablas!#REF!</definedName>
    <definedName name="CGPR0543">[12]Tablas!#REF!</definedName>
    <definedName name="CGPR061" localSheetId="57">[12]Tablas!#REF!</definedName>
    <definedName name="CGPR061">[12]Tablas!#REF!</definedName>
    <definedName name="CGPR062" localSheetId="57">[12]Tablas!#REF!</definedName>
    <definedName name="CGPR062">[12]Tablas!#REF!</definedName>
    <definedName name="CGPR0621" localSheetId="57">[12]Tablas!#REF!</definedName>
    <definedName name="CGPR0621">[12]Tablas!#REF!</definedName>
    <definedName name="CGPR0622" localSheetId="57">[12]Tablas!#REF!</definedName>
    <definedName name="CGPR0622">[12]Tablas!#REF!</definedName>
    <definedName name="CGPR0631" localSheetId="57">[12]Tablas!#REF!</definedName>
    <definedName name="CGPR0631">[12]Tablas!#REF!</definedName>
    <definedName name="CGPR0632" localSheetId="57">[12]Tablas!#REF!</definedName>
    <definedName name="CGPR0632">[12]Tablas!#REF!</definedName>
    <definedName name="CGPR0633" localSheetId="57">[12]Tablas!#REF!</definedName>
    <definedName name="CGPR0633">[12]Tablas!#REF!</definedName>
    <definedName name="CGPR0641" localSheetId="57">[12]Tablas!#REF!</definedName>
    <definedName name="CGPR0641">[12]Tablas!#REF!</definedName>
    <definedName name="CGPR0642" localSheetId="57">[12]Tablas!#REF!</definedName>
    <definedName name="CGPR0642">[12]Tablas!#REF!</definedName>
    <definedName name="CGPR0643" localSheetId="57">[12]Tablas!#REF!</definedName>
    <definedName name="CGPR0643">[12]Tablas!#REF!</definedName>
    <definedName name="CGRF01" localSheetId="57">[12]Tablas!#REF!</definedName>
    <definedName name="CGRF01">[12]Tablas!#REF!</definedName>
    <definedName name="CGRF02" localSheetId="57">[12]Tablas!#REF!</definedName>
    <definedName name="CGRF02">[12]Tablas!#REF!</definedName>
    <definedName name="CGRF031" localSheetId="57">[12]Tablas!#REF!</definedName>
    <definedName name="CGRF031">[12]Tablas!#REF!</definedName>
    <definedName name="CGRF032" localSheetId="57">[12]Tablas!#REF!</definedName>
    <definedName name="CGRF032">[12]Tablas!#REF!</definedName>
    <definedName name="CGRF0331" localSheetId="57">[12]Tablas!#REF!</definedName>
    <definedName name="CGRF0331">[12]Tablas!#REF!</definedName>
    <definedName name="CGRF0332" localSheetId="57">[12]Tablas!#REF!</definedName>
    <definedName name="CGRF0332">[12]Tablas!#REF!</definedName>
    <definedName name="CGRF0333" localSheetId="57">[12]Tablas!#REF!</definedName>
    <definedName name="CGRF0333">[12]Tablas!#REF!</definedName>
    <definedName name="CGRF0334" localSheetId="57">[12]Tablas!#REF!</definedName>
    <definedName name="CGRF0334">[12]Tablas!#REF!</definedName>
    <definedName name="CGRF0335" localSheetId="57">[12]Tablas!#REF!</definedName>
    <definedName name="CGRF0335">[12]Tablas!#REF!</definedName>
    <definedName name="CGRF0336" localSheetId="57">[12]Tablas!#REF!</definedName>
    <definedName name="CGRF0336">[12]Tablas!#REF!</definedName>
    <definedName name="CGRF0337" localSheetId="57">[12]Tablas!#REF!</definedName>
    <definedName name="CGRF0337">[12]Tablas!#REF!</definedName>
    <definedName name="CGRF0338" localSheetId="57">[12]Tablas!#REF!</definedName>
    <definedName name="CGRF0338">[12]Tablas!#REF!</definedName>
    <definedName name="CGRF0341" localSheetId="57">[12]Tablas!#REF!</definedName>
    <definedName name="CGRF0341">[12]Tablas!#REF!</definedName>
    <definedName name="CGRF0342" localSheetId="57">[12]Tablas!#REF!</definedName>
    <definedName name="CGRF0342">[12]Tablas!#REF!</definedName>
    <definedName name="CGRF0343" localSheetId="57">[12]Tablas!#REF!</definedName>
    <definedName name="CGRF0343">[12]Tablas!#REF!</definedName>
    <definedName name="CGRF041" localSheetId="57">[12]Tablas!#REF!</definedName>
    <definedName name="CGRF041">[12]Tablas!#REF!</definedName>
    <definedName name="CGRF042" localSheetId="57">[12]Tablas!#REF!</definedName>
    <definedName name="CGRF042">[12]Tablas!#REF!</definedName>
    <definedName name="CGRF0431" localSheetId="57">[12]Tablas!#REF!</definedName>
    <definedName name="CGRF0431">[12]Tablas!#REF!</definedName>
    <definedName name="CGRF0432" localSheetId="57">[12]Tablas!#REF!</definedName>
    <definedName name="CGRF0432">[12]Tablas!#REF!</definedName>
    <definedName name="CGRF0433" localSheetId="57">[12]Tablas!#REF!</definedName>
    <definedName name="CGRF0433">[12]Tablas!#REF!</definedName>
    <definedName name="CGRF0441" localSheetId="57">[12]Tablas!#REF!</definedName>
    <definedName name="CGRF0441">[12]Tablas!#REF!</definedName>
    <definedName name="CGRF0442" localSheetId="57">[12]Tablas!#REF!</definedName>
    <definedName name="CGRF0442">[12]Tablas!#REF!</definedName>
    <definedName name="CGRF0443" localSheetId="57">[12]Tablas!#REF!</definedName>
    <definedName name="CGRF0443">[12]Tablas!#REF!</definedName>
    <definedName name="CGSM01" localSheetId="57">[12]Tablas!#REF!</definedName>
    <definedName name="CGSM01">[12]Tablas!#REF!</definedName>
    <definedName name="CGSM02" localSheetId="57">[12]Tablas!#REF!</definedName>
    <definedName name="CGSM02">[12]Tablas!#REF!</definedName>
    <definedName name="CGSM03" localSheetId="57">[12]Tablas!#REF!</definedName>
    <definedName name="CGSM03">[12]Tablas!#REF!</definedName>
    <definedName name="CGSM04" localSheetId="57">[12]Tablas!#REF!</definedName>
    <definedName name="CGSM04">[12]Tablas!#REF!</definedName>
    <definedName name="CGSM05" localSheetId="57">[12]Tablas!#REF!</definedName>
    <definedName name="CGSM05">[12]Tablas!#REF!</definedName>
    <definedName name="CGSO011" localSheetId="57">[12]Tablas!#REF!</definedName>
    <definedName name="CGSO011">[12]Tablas!#REF!</definedName>
    <definedName name="CGSO012" localSheetId="57">[12]Tablas!#REF!</definedName>
    <definedName name="CGSO012">[12]Tablas!#REF!</definedName>
    <definedName name="CGSO013" localSheetId="57">[12]Tablas!#REF!</definedName>
    <definedName name="CGSO013">[12]Tablas!#REF!</definedName>
    <definedName name="CGSO014" localSheetId="57">[12]Tablas!#REF!</definedName>
    <definedName name="CGSO014">[12]Tablas!#REF!</definedName>
    <definedName name="CGSO02" localSheetId="57">[12]Tablas!#REF!</definedName>
    <definedName name="CGSO02">[12]Tablas!#REF!</definedName>
    <definedName name="CGSO031" localSheetId="57">[12]Tablas!#REF!</definedName>
    <definedName name="CGSO031">[12]Tablas!#REF!</definedName>
    <definedName name="CGSO032" localSheetId="57">[12]Tablas!#REF!</definedName>
    <definedName name="CGSO032">[12]Tablas!#REF!</definedName>
    <definedName name="CGSO033" localSheetId="57">[12]Tablas!#REF!</definedName>
    <definedName name="CGSO033">[12]Tablas!#REF!</definedName>
    <definedName name="CGSO034" localSheetId="57">[12]Tablas!#REF!</definedName>
    <definedName name="CGSO034">[12]Tablas!#REF!</definedName>
    <definedName name="CGSO041" localSheetId="57">[12]Tablas!#REF!</definedName>
    <definedName name="CGSO041">[12]Tablas!#REF!</definedName>
    <definedName name="CGSO042" localSheetId="57">[12]Tablas!#REF!</definedName>
    <definedName name="CGSO042">[12]Tablas!#REF!</definedName>
    <definedName name="CGSO043" localSheetId="57">[12]Tablas!#REF!</definedName>
    <definedName name="CGSO043">[12]Tablas!#REF!</definedName>
    <definedName name="CGSO044" localSheetId="57">[12]Tablas!#REF!</definedName>
    <definedName name="CGSO044">[12]Tablas!#REF!</definedName>
    <definedName name="CGSO051" localSheetId="57">[12]Tablas!#REF!</definedName>
    <definedName name="CGSO051">[12]Tablas!#REF!</definedName>
    <definedName name="CGSO052" localSheetId="57">[12]Tablas!#REF!</definedName>
    <definedName name="CGSO052">[12]Tablas!#REF!</definedName>
    <definedName name="CGSO053" localSheetId="57">[12]Tablas!#REF!</definedName>
    <definedName name="CGSO053">[12]Tablas!#REF!</definedName>
    <definedName name="CGSO054" localSheetId="57">[12]Tablas!#REF!</definedName>
    <definedName name="CGSO054">[12]Tablas!#REF!</definedName>
    <definedName name="CGSO055" localSheetId="57">[12]Tablas!#REF!</definedName>
    <definedName name="CGSO055">[12]Tablas!#REF!</definedName>
    <definedName name="CGSO061" localSheetId="57">[12]Tablas!#REF!</definedName>
    <definedName name="CGSO061">[12]Tablas!#REF!</definedName>
    <definedName name="CGSO062" localSheetId="57">[12]Tablas!#REF!</definedName>
    <definedName name="CGSO062">[12]Tablas!#REF!</definedName>
    <definedName name="CGSO063" localSheetId="57">[12]Tablas!#REF!</definedName>
    <definedName name="CGSO063">[12]Tablas!#REF!</definedName>
    <definedName name="CGSO064" localSheetId="57">[12]Tablas!#REF!</definedName>
    <definedName name="CGSO064">[12]Tablas!#REF!</definedName>
    <definedName name="CGTR011" localSheetId="57">[12]Tablas!#REF!</definedName>
    <definedName name="CGTR011">[12]Tablas!#REF!</definedName>
    <definedName name="CGTR012" localSheetId="57">[12]Tablas!#REF!</definedName>
    <definedName name="CGTR012">[12]Tablas!#REF!</definedName>
    <definedName name="CGTR021" localSheetId="57">[12]Tablas!#REF!</definedName>
    <definedName name="CGTR021">[12]Tablas!#REF!</definedName>
    <definedName name="CGTR022" localSheetId="57">[12]Tablas!#REF!</definedName>
    <definedName name="CGTR022">[12]Tablas!#REF!</definedName>
    <definedName name="CGTR023" localSheetId="57">[12]Tablas!#REF!</definedName>
    <definedName name="CGTR023">[12]Tablas!#REF!</definedName>
    <definedName name="CGTR031" localSheetId="57">[12]Tablas!#REF!</definedName>
    <definedName name="CGTR031">[12]Tablas!#REF!</definedName>
    <definedName name="CGTR032" localSheetId="57">[12]Tablas!#REF!</definedName>
    <definedName name="CGTR032">[12]Tablas!#REF!</definedName>
    <definedName name="CGTR033" localSheetId="57">[12]Tablas!#REF!</definedName>
    <definedName name="CGTR033">[12]Tablas!#REF!</definedName>
    <definedName name="CGTR034" localSheetId="57">[12]Tablas!#REF!</definedName>
    <definedName name="CGTR034">[12]Tablas!#REF!</definedName>
    <definedName name="CGTR035" localSheetId="57">[12]Tablas!#REF!</definedName>
    <definedName name="CGTR035">[12]Tablas!#REF!</definedName>
    <definedName name="CGTR036" localSheetId="57">[12]Tablas!#REF!</definedName>
    <definedName name="CGTR036">[12]Tablas!#REF!</definedName>
    <definedName name="CGTR037" localSheetId="57">[12]Tablas!#REF!</definedName>
    <definedName name="CGTR037">[12]Tablas!#REF!</definedName>
    <definedName name="CGTR038" localSheetId="57">[12]Tablas!#REF!</definedName>
    <definedName name="CGTR038">[12]Tablas!#REF!</definedName>
    <definedName name="CGTR039" localSheetId="57">[12]Tablas!#REF!</definedName>
    <definedName name="CGTR039">[12]Tablas!#REF!</definedName>
    <definedName name="CGTR041" localSheetId="57">[12]Tablas!#REF!</definedName>
    <definedName name="CGTR041">[12]Tablas!#REF!</definedName>
    <definedName name="CGTR042" localSheetId="57">[12]Tablas!#REF!</definedName>
    <definedName name="CGTR042">[12]Tablas!#REF!</definedName>
    <definedName name="CGTR043" localSheetId="57">[12]Tablas!#REF!</definedName>
    <definedName name="CGTR043">[12]Tablas!#REF!</definedName>
    <definedName name="CGTR044" localSheetId="57">[12]Tablas!#REF!</definedName>
    <definedName name="CGTR044">[12]Tablas!#REF!</definedName>
    <definedName name="CGTR051" localSheetId="57">[12]Tablas!#REF!</definedName>
    <definedName name="CGTR051">[12]Tablas!#REF!</definedName>
    <definedName name="Ch" localSheetId="57">#REF!</definedName>
    <definedName name="Ch">#REF!</definedName>
    <definedName name="CHK_PU" localSheetId="57">'[4]7422CW00'!#REF!</definedName>
    <definedName name="CHK_PU">'[4]7422CW00'!#REF!</definedName>
    <definedName name="CHP" localSheetId="57">#REF!</definedName>
    <definedName name="CHP">#REF!</definedName>
    <definedName name="CINTA" localSheetId="57">#REF!</definedName>
    <definedName name="CINTA">#REF!</definedName>
    <definedName name="CIP" localSheetId="57">#REF!</definedName>
    <definedName name="CIP">#REF!</definedName>
    <definedName name="CIRCUITOS">[69]Circuitos!$C$2:$C$891</definedName>
    <definedName name="CISNEROS" localSheetId="57">#REF!</definedName>
    <definedName name="CISNEROS">#REF!</definedName>
    <definedName name="cjsa" localSheetId="57" hidden="1">#REF!</definedName>
    <definedName name="cjsa" hidden="1">#REF!</definedName>
    <definedName name="CL" localSheetId="57">#REF!</definedName>
    <definedName name="CL">#REF!</definedName>
    <definedName name="clase" localSheetId="57">#REF!</definedName>
    <definedName name="clase">#REF!</definedName>
    <definedName name="cmf">[70]Hoja1!$C$27</definedName>
    <definedName name="CMIBLE" localSheetId="57">#REF!</definedName>
    <definedName name="CMIBLE">#REF!</definedName>
    <definedName name="CMIBLE1" localSheetId="57">#REF!</definedName>
    <definedName name="CMIBLE1">#REF!</definedName>
    <definedName name="co" localSheetId="57">#REF!</definedName>
    <definedName name="co">#REF!</definedName>
    <definedName name="cod" localSheetId="57">#REF!</definedName>
    <definedName name="cod">#REF!</definedName>
    <definedName name="CodActEco">[11]EMPRESA!$F$10</definedName>
    <definedName name="codigo" localSheetId="57">#REF!,#REF!</definedName>
    <definedName name="codigo">#REF!,#REF!</definedName>
    <definedName name="CodigoInversion" localSheetId="57">#REF!</definedName>
    <definedName name="CodigoInversion">#REF!</definedName>
    <definedName name="CodigoProyecto" localSheetId="57">#REF!</definedName>
    <definedName name="CodigoProyecto">#REF!</definedName>
    <definedName name="Codigos" localSheetId="57">#REF!</definedName>
    <definedName name="Codigos">#REF!</definedName>
    <definedName name="CODOS" localSheetId="57">#REF!</definedName>
    <definedName name="CODOS">#REF!</definedName>
    <definedName name="cogvsiruj" localSheetId="57">[47]COMPARATIVO!#REF!</definedName>
    <definedName name="cogvsiruj">[47]COMPARATIVO!#REF!</definedName>
    <definedName name="COLON" localSheetId="57">#REF!</definedName>
    <definedName name="COLON">#REF!</definedName>
    <definedName name="ColTap">'[22]Coloc. e Interc. Tapones'!$E$1:$E$65536</definedName>
    <definedName name="Com">'[55]LIQUIDA-NOMINA'!$AL$4</definedName>
    <definedName name="COMIDA" localSheetId="57">#REF!</definedName>
    <definedName name="COMIDA">#REF!</definedName>
    <definedName name="COMPRESOR">[53]EQUIPO!$D$5</definedName>
    <definedName name="Compresores" localSheetId="57">#REF!</definedName>
    <definedName name="Compresores">#REF!</definedName>
    <definedName name="COMPROBANTE_DE_PAGO" localSheetId="57">#REF!</definedName>
    <definedName name="COMPROBANTE_DE_PAGO">#REF!</definedName>
    <definedName name="concreto" localSheetId="57">#REF!</definedName>
    <definedName name="concreto">#REF!</definedName>
    <definedName name="concreto_21" localSheetId="57">#REF!</definedName>
    <definedName name="concreto_21">#REF!</definedName>
    <definedName name="Concreto_3000_0.40" localSheetId="57">#REF!</definedName>
    <definedName name="Concreto_3000_0.40">#REF!</definedName>
    <definedName name="Concreto_4000" localSheetId="57">#REF!</definedName>
    <definedName name="Concreto_4000">#REF!</definedName>
    <definedName name="Concreto_4000_0.40" localSheetId="57">#REF!</definedName>
    <definedName name="Concreto_4000_0.40">#REF!</definedName>
    <definedName name="Concreto_4000_0.40_Auto" localSheetId="57">#REF!</definedName>
    <definedName name="Concreto_4000_0.40_Auto">#REF!</definedName>
    <definedName name="Concreto_4000_0.40_Auto_Retrac_Fibra" localSheetId="57">#REF!</definedName>
    <definedName name="Concreto_4000_0.40_Auto_Retrac_Fibra">#REF!</definedName>
    <definedName name="ConseqCat">0</definedName>
    <definedName name="ConseqForMitRisk">3</definedName>
    <definedName name="Consultor">'[71]Datos básicos'!$B$2</definedName>
    <definedName name="CONT">'[72]DATOS CONTRATO'!$G$13</definedName>
    <definedName name="Contratante">'[71]Datos básicos'!$B$1</definedName>
    <definedName name="Contrato">'[71]Datos básicos'!$B$3</definedName>
    <definedName name="Contreto_3000" localSheetId="57">#REF!</definedName>
    <definedName name="Contreto_3000">#REF!</definedName>
    <definedName name="COPIA">[0]!err</definedName>
    <definedName name="COPIA1" localSheetId="57">#REF!</definedName>
    <definedName name="COPIA1">#REF!</definedName>
    <definedName name="COPIA2" localSheetId="57">#REF!</definedName>
    <definedName name="COPIA2">#REF!</definedName>
    <definedName name="copiao4">[0]!err</definedName>
    <definedName name="corri">[0]!err</definedName>
    <definedName name="COSTO_FRENTE">[73]BITACORA!$E$1:$E$65536</definedName>
    <definedName name="costo2" localSheetId="57" hidden="1">#REF!</definedName>
    <definedName name="costo2" hidden="1">#REF!</definedName>
    <definedName name="COSTODIRECTO" localSheetId="57">#REF!</definedName>
    <definedName name="COSTODIRECTO">#REF!</definedName>
    <definedName name="COSTOS">[74]TARIFAS!$A$1:$F$52</definedName>
    <definedName name="cp" localSheetId="57">#REF!</definedName>
    <definedName name="cp">#REF!</definedName>
    <definedName name="CRIT" localSheetId="57">#REF!</definedName>
    <definedName name="CRIT">#REF!</definedName>
    <definedName name="CRIT_APIAY" localSheetId="57">#REF!</definedName>
    <definedName name="CRIT_APIAY">#REF!</definedName>
    <definedName name="CRIT_CHICHI" localSheetId="57">#REF!</definedName>
    <definedName name="CRIT_CHICHI">#REF!</definedName>
    <definedName name="CRIT_CHICHI1" localSheetId="57">#REF!</definedName>
    <definedName name="CRIT_CHICHI1">#REF!</definedName>
    <definedName name="CRIT_DOL" localSheetId="57">#REF!</definedName>
    <definedName name="CRIT_DOL">#REF!</definedName>
    <definedName name="CRIT_DOL1" localSheetId="57">#REF!</definedName>
    <definedName name="CRIT_DOL1">#REF!</definedName>
    <definedName name="CRIT1" localSheetId="57">#REF!</definedName>
    <definedName name="CRIT1">#REF!</definedName>
    <definedName name="Criteria_MI">[75]civ_roma!$C$803:$G$804</definedName>
    <definedName name="_xlnm.Criteria" localSheetId="57">'[32]AC2-AG96'!#REF!</definedName>
    <definedName name="_xlnm.Criteria">'[32]AC2-AG96'!#REF!</definedName>
    <definedName name="Criterios_IM" localSheetId="57">'[4]7422CW00'!#REF!</definedName>
    <definedName name="Criterios_IM">'[4]7422CW00'!#REF!</definedName>
    <definedName name="Criticidad">[76]Tabla!$A$1:$A$5</definedName>
    <definedName name="Criticos" localSheetId="57">#REF!</definedName>
    <definedName name="Criticos">#REF!</definedName>
    <definedName name="cs" localSheetId="57">#REF!</definedName>
    <definedName name="cs">#REF!</definedName>
    <definedName name="CS_AVG_SIZE" localSheetId="57">#REF!</definedName>
    <definedName name="CS_AVG_SIZE">#REF!</definedName>
    <definedName name="CS_WELDING" localSheetId="57">#REF!</definedName>
    <definedName name="CS_WELDING">#REF!</definedName>
    <definedName name="CTA" localSheetId="57">#REF!</definedName>
    <definedName name="CTA">#REF!</definedName>
    <definedName name="CTE" localSheetId="57">#REF!</definedName>
    <definedName name="CTE">#REF!</definedName>
    <definedName name="ctipo2">'[77]Cuadr.'!$B$19</definedName>
    <definedName name="ctipo3">'[78]Cuadr.'!$B$26</definedName>
    <definedName name="CTR" localSheetId="57">'[4]7422CW00'!#REF!</definedName>
    <definedName name="CTR">'[4]7422CW00'!#REF!</definedName>
    <definedName name="CTRPAG" localSheetId="57">'[4]7422CW00'!#REF!</definedName>
    <definedName name="CTRPAG">'[4]7422CW00'!#REF!</definedName>
    <definedName name="cuad1" localSheetId="57">#REF!</definedName>
    <definedName name="cuad1">#REF!</definedName>
    <definedName name="cuad2" localSheetId="57">#REF!</definedName>
    <definedName name="cuad2">#REF!</definedName>
    <definedName name="cuad3" localSheetId="57">#REF!</definedName>
    <definedName name="cuad3">#REF!</definedName>
    <definedName name="cuad4" localSheetId="57">#REF!</definedName>
    <definedName name="cuad4">#REF!</definedName>
    <definedName name="CUAD5" localSheetId="57">#REF!</definedName>
    <definedName name="CUAD5">#REF!</definedName>
    <definedName name="cuado" localSheetId="57">#REF!</definedName>
    <definedName name="cuado">#REF!</definedName>
    <definedName name="cual" localSheetId="57">#REF!</definedName>
    <definedName name="cual">#REF!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BS" localSheetId="57">#REF!</definedName>
    <definedName name="CUBS">#REF!</definedName>
    <definedName name="CUNET" hidden="1">{"via1",#N/A,TRUE,"general";"via2",#N/A,TRUE,"general";"via3",#N/A,TRUE,"general"}</definedName>
    <definedName name="Customize" localSheetId="25">[79]!Customize</definedName>
    <definedName name="Customize" localSheetId="4">[79]!Customize</definedName>
    <definedName name="Customize" localSheetId="57">[79]!Customize</definedName>
    <definedName name="Customize" localSheetId="52">[79]!Customize</definedName>
    <definedName name="Customize" localSheetId="53">[79]!Customize</definedName>
    <definedName name="Customize" localSheetId="36">[79]!Customize</definedName>
    <definedName name="Customize" localSheetId="37">[79]!Customize</definedName>
    <definedName name="Customize" localSheetId="38">[79]!Customize</definedName>
    <definedName name="Customize" localSheetId="39">[79]!Customize</definedName>
    <definedName name="Customize" localSheetId="40">[79]!Customize</definedName>
    <definedName name="Customize" localSheetId="41">[79]!Customize</definedName>
    <definedName name="Customize" localSheetId="42">[79]!Customize</definedName>
    <definedName name="Customize" localSheetId="43">[79]!Customize</definedName>
    <definedName name="Customize" localSheetId="44">[79]!Customize</definedName>
    <definedName name="Customize" localSheetId="45">[79]!Customize</definedName>
    <definedName name="Customize" localSheetId="46">[79]!Customize</definedName>
    <definedName name="Customize" localSheetId="47">[79]!Customize</definedName>
    <definedName name="Customize" localSheetId="48">[79]!Customize</definedName>
    <definedName name="Customize" localSheetId="49">[79]!Customize</definedName>
    <definedName name="Customize" localSheetId="50">[79]!Customize</definedName>
    <definedName name="Customize" localSheetId="2">[79]!Customize</definedName>
    <definedName name="Customize" localSheetId="3">[79]!Customize</definedName>
    <definedName name="Customize">[79]!Customize</definedName>
    <definedName name="cv" localSheetId="57">#REF!</definedName>
    <definedName name="cv">#REF!</definedName>
    <definedName name="cv_51" localSheetId="57">#REF!</definedName>
    <definedName name="cv_51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 localSheetId="57">#REF!</definedName>
    <definedName name="cx">#REF!</definedName>
    <definedName name="d" hidden="1">{"TAB1",#N/A,TRUE,"GENERAL";"TAB2",#N/A,TRUE,"GENERAL";"TAB3",#N/A,TRUE,"GENERAL";"TAB4",#N/A,TRUE,"GENERAL";"TAB5",#N/A,TRUE,"GENERAL"}</definedName>
    <definedName name="D_1" localSheetId="57">#REF!</definedName>
    <definedName name="D_1">#REF!</definedName>
    <definedName name="d_percápita">[80]Sanitario!$AC$9:$AD$9</definedName>
    <definedName name="DAFT" localSheetId="57">#REF!</definedName>
    <definedName name="DAFT">#REF!</definedName>
    <definedName name="DANI">[40]ITEMS!$B$6:$B$176</definedName>
    <definedName name="DANODO" localSheetId="57">#REF!</definedName>
    <definedName name="DANODO">#REF!</definedName>
    <definedName name="DANODOF" localSheetId="57">#REF!</definedName>
    <definedName name="DANODOF">#REF!</definedName>
    <definedName name="DANODOFT" localSheetId="57">#REF!</definedName>
    <definedName name="DANODOFT">#REF!</definedName>
    <definedName name="dario" localSheetId="57">'[81]GPI 526'!#REF!</definedName>
    <definedName name="dario">'[81]GPI 526'!#REF!</definedName>
    <definedName name="DASD" hidden="1">{"TAB1",#N/A,TRUE,"GENERAL";"TAB2",#N/A,TRUE,"GENERAL";"TAB3",#N/A,TRUE,"GENERAL";"TAB4",#N/A,TRUE,"GENERAL";"TAB5",#N/A,TRUE,"GENERAL"}</definedName>
    <definedName name="DAT" localSheetId="57">#REF!</definedName>
    <definedName name="DAT">#REF!</definedName>
    <definedName name="Data" localSheetId="57">#REF!</definedName>
    <definedName name="Data">#REF!</definedName>
    <definedName name="data1" localSheetId="57">#REF!</definedName>
    <definedName name="data1">#REF!</definedName>
    <definedName name="data10" localSheetId="57">#REF!</definedName>
    <definedName name="data10">#REF!</definedName>
    <definedName name="data11" localSheetId="57">#REF!</definedName>
    <definedName name="data11">#REF!</definedName>
    <definedName name="data12" localSheetId="57">#REF!</definedName>
    <definedName name="data12">#REF!</definedName>
    <definedName name="data13" localSheetId="57">#REF!</definedName>
    <definedName name="data13">#REF!</definedName>
    <definedName name="data14" localSheetId="57">#REF!</definedName>
    <definedName name="data14">#REF!</definedName>
    <definedName name="data15" localSheetId="57">#REF!</definedName>
    <definedName name="data15">#REF!</definedName>
    <definedName name="data16" localSheetId="57">#REF!</definedName>
    <definedName name="data16">#REF!</definedName>
    <definedName name="data17" localSheetId="57">#REF!</definedName>
    <definedName name="data17">#REF!</definedName>
    <definedName name="data18" localSheetId="57">#REF!</definedName>
    <definedName name="data18">#REF!</definedName>
    <definedName name="data19" localSheetId="57">#REF!</definedName>
    <definedName name="data19">#REF!</definedName>
    <definedName name="data2" localSheetId="57">#REF!</definedName>
    <definedName name="data2">#REF!</definedName>
    <definedName name="data20" localSheetId="57">#REF!</definedName>
    <definedName name="data20">#REF!</definedName>
    <definedName name="data21" localSheetId="57">#REF!</definedName>
    <definedName name="data21">#REF!</definedName>
    <definedName name="data22" localSheetId="57">#REF!</definedName>
    <definedName name="data22">#REF!</definedName>
    <definedName name="data23" localSheetId="57">#REF!</definedName>
    <definedName name="data23">#REF!</definedName>
    <definedName name="data24" localSheetId="57">#REF!</definedName>
    <definedName name="data24">#REF!</definedName>
    <definedName name="data25" localSheetId="57">#REF!</definedName>
    <definedName name="data25">#REF!</definedName>
    <definedName name="data26" localSheetId="57">#REF!</definedName>
    <definedName name="data26">#REF!</definedName>
    <definedName name="data27" localSheetId="57">#REF!</definedName>
    <definedName name="data27">#REF!</definedName>
    <definedName name="data28" localSheetId="57">#REF!</definedName>
    <definedName name="data28">#REF!</definedName>
    <definedName name="data29" localSheetId="57">#REF!</definedName>
    <definedName name="data29">#REF!</definedName>
    <definedName name="data3" localSheetId="57">#REF!</definedName>
    <definedName name="data3">#REF!</definedName>
    <definedName name="data30" localSheetId="57">#REF!</definedName>
    <definedName name="data30">#REF!</definedName>
    <definedName name="data31" localSheetId="57">#REF!</definedName>
    <definedName name="data31">#REF!</definedName>
    <definedName name="data32" localSheetId="57">#REF!</definedName>
    <definedName name="data32">#REF!</definedName>
    <definedName name="data33" localSheetId="57">#REF!</definedName>
    <definedName name="data33">#REF!</definedName>
    <definedName name="data34" localSheetId="57">#REF!</definedName>
    <definedName name="data34">#REF!</definedName>
    <definedName name="data35" localSheetId="57">#REF!</definedName>
    <definedName name="data35">#REF!</definedName>
    <definedName name="data36" localSheetId="57">#REF!</definedName>
    <definedName name="data36">#REF!</definedName>
    <definedName name="data37" localSheetId="57">#REF!</definedName>
    <definedName name="data37">#REF!</definedName>
    <definedName name="data38" localSheetId="57">#REF!</definedName>
    <definedName name="data38">#REF!</definedName>
    <definedName name="data39" localSheetId="57">#REF!</definedName>
    <definedName name="data39">#REF!</definedName>
    <definedName name="data4" localSheetId="57">#REF!</definedName>
    <definedName name="data4">#REF!</definedName>
    <definedName name="data40" localSheetId="57">#REF!</definedName>
    <definedName name="data40">#REF!</definedName>
    <definedName name="data41" localSheetId="57">#REF!</definedName>
    <definedName name="data41">#REF!</definedName>
    <definedName name="data42" localSheetId="57">#REF!</definedName>
    <definedName name="data42">#REF!</definedName>
    <definedName name="data43" localSheetId="57">#REF!</definedName>
    <definedName name="data43">#REF!</definedName>
    <definedName name="data44" localSheetId="57">#REF!</definedName>
    <definedName name="data44">#REF!</definedName>
    <definedName name="data45" localSheetId="57">#REF!</definedName>
    <definedName name="data45">#REF!</definedName>
    <definedName name="data46" localSheetId="57">#REF!</definedName>
    <definedName name="data46">#REF!</definedName>
    <definedName name="data47" localSheetId="57">#REF!</definedName>
    <definedName name="data47">#REF!</definedName>
    <definedName name="data48" localSheetId="57">#REF!</definedName>
    <definedName name="data48">#REF!</definedName>
    <definedName name="data49" localSheetId="57">#REF!</definedName>
    <definedName name="data49">#REF!</definedName>
    <definedName name="data5" localSheetId="57">#REF!</definedName>
    <definedName name="data5">#REF!</definedName>
    <definedName name="data50" localSheetId="57">#REF!</definedName>
    <definedName name="data50">#REF!</definedName>
    <definedName name="data51" localSheetId="57">#REF!</definedName>
    <definedName name="data51">#REF!</definedName>
    <definedName name="data52" localSheetId="57">#REF!</definedName>
    <definedName name="data52">#REF!</definedName>
    <definedName name="data53" localSheetId="57">#REF!</definedName>
    <definedName name="data53">#REF!</definedName>
    <definedName name="data54" localSheetId="57">#REF!</definedName>
    <definedName name="data54">#REF!</definedName>
    <definedName name="data55" localSheetId="57">#REF!</definedName>
    <definedName name="data55">#REF!</definedName>
    <definedName name="data56" localSheetId="57">#REF!</definedName>
    <definedName name="data56">#REF!</definedName>
    <definedName name="data57" localSheetId="57">#REF!</definedName>
    <definedName name="data57">#REF!</definedName>
    <definedName name="data58" localSheetId="57">#REF!</definedName>
    <definedName name="data58">#REF!</definedName>
    <definedName name="data59" localSheetId="57">#REF!</definedName>
    <definedName name="data59">#REF!</definedName>
    <definedName name="data6" localSheetId="57">#REF!</definedName>
    <definedName name="data6">#REF!</definedName>
    <definedName name="data60" localSheetId="57">#REF!</definedName>
    <definedName name="data60">#REF!</definedName>
    <definedName name="data61" localSheetId="57">#REF!</definedName>
    <definedName name="data61">#REF!</definedName>
    <definedName name="data62" localSheetId="57">#REF!</definedName>
    <definedName name="data62">#REF!</definedName>
    <definedName name="data63" localSheetId="57">#REF!</definedName>
    <definedName name="data63">#REF!</definedName>
    <definedName name="data64" localSheetId="57">#REF!</definedName>
    <definedName name="data64">#REF!</definedName>
    <definedName name="data65" localSheetId="57">#REF!</definedName>
    <definedName name="data65">#REF!</definedName>
    <definedName name="data66" localSheetId="57">#REF!</definedName>
    <definedName name="data66">#REF!</definedName>
    <definedName name="data67" localSheetId="57">#REF!</definedName>
    <definedName name="data67">#REF!</definedName>
    <definedName name="data68" localSheetId="57">#REF!</definedName>
    <definedName name="data68">#REF!</definedName>
    <definedName name="data69" localSheetId="57">#REF!</definedName>
    <definedName name="data69">#REF!</definedName>
    <definedName name="data7" localSheetId="57">#REF!</definedName>
    <definedName name="data7">#REF!</definedName>
    <definedName name="data70" localSheetId="57">#REF!</definedName>
    <definedName name="data70">#REF!</definedName>
    <definedName name="data8" localSheetId="57">#REF!</definedName>
    <definedName name="data8">#REF!</definedName>
    <definedName name="data9" localSheetId="57">#REF!</definedName>
    <definedName name="data9">#REF!</definedName>
    <definedName name="Database" localSheetId="57">#REF!</definedName>
    <definedName name="Database">#REF!</definedName>
    <definedName name="Database_MI">[75]civ_roma!$C$9:$G$799</definedName>
    <definedName name="DATO1">'[82]46'!$D$3:$CK$429</definedName>
    <definedName name="Datos" localSheetId="57">#REF!</definedName>
    <definedName name="Datos">#REF!</definedName>
    <definedName name="DBASE1" localSheetId="57">#REF!</definedName>
    <definedName name="DBASE1">#REF!</definedName>
    <definedName name="DBASE2" localSheetId="57">#REF!</definedName>
    <definedName name="DBASE2">#REF!</definedName>
    <definedName name="DBASE3" localSheetId="57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57">#REF!</definedName>
    <definedName name="Dbgcm">#REF!</definedName>
    <definedName name="dc" localSheetId="57">#REF!</definedName>
    <definedName name="dc">#REF!</definedName>
    <definedName name="Dcacm" localSheetId="57">#REF!</definedName>
    <definedName name="Dcacm">#REF!</definedName>
    <definedName name="DCF" localSheetId="57">#REF!</definedName>
    <definedName name="DCF">#REF!</definedName>
    <definedName name="DCI" localSheetId="57">[13]Tablas!#REF!</definedName>
    <definedName name="DCI">[13]Tablas!#REF!</definedName>
    <definedName name="DCI1_1" localSheetId="57">[13]Tablas!#REF!</definedName>
    <definedName name="DCI1_1">[13]Tablas!#REF!</definedName>
    <definedName name="DCI1_1_1" localSheetId="57">[13]Tablas!#REF!</definedName>
    <definedName name="DCI1_1_1">[13]Tablas!#REF!</definedName>
    <definedName name="DCI1_1_2" localSheetId="57">[13]Tablas!#REF!</definedName>
    <definedName name="DCI1_1_2">[13]Tablas!#REF!</definedName>
    <definedName name="DCI1_1_3" localSheetId="57">[13]Tablas!#REF!</definedName>
    <definedName name="DCI1_1_3">[13]Tablas!#REF!</definedName>
    <definedName name="DCI1_1_4" localSheetId="57">[13]Tablas!#REF!</definedName>
    <definedName name="DCI1_1_4">[13]Tablas!#REF!</definedName>
    <definedName name="DCI1_2" localSheetId="57">[13]Tablas!#REF!</definedName>
    <definedName name="DCI1_2">[13]Tablas!#REF!</definedName>
    <definedName name="DCI1_3" localSheetId="57">[13]Tablas!#REF!</definedName>
    <definedName name="DCI1_3">[13]Tablas!#REF!</definedName>
    <definedName name="DCI1_4" localSheetId="57">[13]Tablas!#REF!</definedName>
    <definedName name="DCI1_4">[13]Tablas!#REF!</definedName>
    <definedName name="DCorriente" localSheetId="57">#REF!</definedName>
    <definedName name="DCorriente">#REF!</definedName>
    <definedName name="Dcorriente1" localSheetId="57">'[83]Pta a tierra'!#REF!</definedName>
    <definedName name="Dcorriente1">'[83]Pta a tierra'!#REF!</definedName>
    <definedName name="DCSDCTV" hidden="1">{"via1",#N/A,TRUE,"general";"via2",#N/A,TRUE,"general";"via3",#N/A,TRUE,"general"}</definedName>
    <definedName name="dd" localSheetId="57">#REF!</definedName>
    <definedName name="dd">#REF!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localSheetId="57">'[32]AC2-AG96'!#REF!</definedName>
    <definedName name="DDD">'[32]AC2-AG96'!#REF!</definedName>
    <definedName name="DDDD">#N/A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 localSheetId="57">#REF!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57">[13]Tablas!#REF!</definedName>
    <definedName name="DDS">[13]Tablas!#REF!</definedName>
    <definedName name="DDS1_1" localSheetId="57">[13]Tablas!#REF!</definedName>
    <definedName name="DDS1_1">[13]Tablas!#REF!</definedName>
    <definedName name="DDS1_1_1" localSheetId="57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" localSheetId="57">#REF!</definedName>
    <definedName name="def">#REF!</definedName>
    <definedName name="defd" hidden="1">{"via1",#N/A,TRUE,"general";"via2",#N/A,TRUE,"general";"via3",#N/A,TRUE,"general"}</definedName>
    <definedName name="DEFLEXION_GG" localSheetId="57">TRUNC(ABS(#REF!))</definedName>
    <definedName name="DEFLEXION_GG">TRUNC(ABS(#REF!))</definedName>
    <definedName name="DEFLEXION_ID" localSheetId="57">IF(#REF!&lt;0,"I","D")</definedName>
    <definedName name="DEFLEXION_ID">IF(#REF!&lt;0,"I","D")</definedName>
    <definedName name="DEFLEXION_MM" localSheetId="57">TRUNC(60*(ABS(#REF!)-'ANIDADO FORMALETA '!DEFLEXION_GG))</definedName>
    <definedName name="DEFLEXION_MM">TRUNC(60*(ABS(#REF!)-DEFLEXION_GG))</definedName>
    <definedName name="DEFLEXION_SS" localSheetId="57">ROUND(3600*(ABS(#REF!)-'ANIDADO FORMALETA '!DEFLEXION_GG-'ANIDADO FORMALETA '!DEFLEXION_MM/60),0)</definedName>
    <definedName name="DEFLEXION_SS">ROUND(3600*(ABS(#REF!)-DEFLEXION_GG-DEFLEXION_MM/60),0)</definedName>
    <definedName name="demanto" localSheetId="57">#REF!</definedName>
    <definedName name="demanto">#REF!</definedName>
    <definedName name="demanto_51" localSheetId="57">#REF!</definedName>
    <definedName name="demanto_51">#REF!</definedName>
    <definedName name="demolicion" localSheetId="57">#REF!</definedName>
    <definedName name="demolicion">#REF!</definedName>
    <definedName name="DEMOLICIÓN">'[84]BASE-LISTAS'!$B$24:$B$29</definedName>
    <definedName name="DEP_VPR_GRM" localSheetId="57">#REF!</definedName>
    <definedName name="DEP_VPR_GRM">#REF!</definedName>
    <definedName name="DEP_VPR_GRN" localSheetId="57">#REF!</definedName>
    <definedName name="DEP_VPR_GRN">#REF!</definedName>
    <definedName name="DEP_VPR_GRS" localSheetId="57">#REF!</definedName>
    <definedName name="DEP_VPR_GRS">#REF!</definedName>
    <definedName name="DEP_VPR_GTP" localSheetId="57">#REF!</definedName>
    <definedName name="DEP_VPR_GTP">#REF!</definedName>
    <definedName name="DEP_VPR_NA" localSheetId="57">#REF!</definedName>
    <definedName name="DEP_VPR_NA">#REF!</definedName>
    <definedName name="Department" localSheetId="57">#REF!</definedName>
    <definedName name="Department">#REF!</definedName>
    <definedName name="DEPEND">[76]Tabla!$B$1:$B$397</definedName>
    <definedName name="DEPENDENCIA">[76]Tabla!$B$1:$B$397</definedName>
    <definedName name="DEPENDENCIAS">[76]Tabla!$B$1:$B$397</definedName>
    <definedName name="DER">[85]DIST!$C$7:$D$2942</definedName>
    <definedName name="DERFE" localSheetId="57">#REF!</definedName>
    <definedName name="DERFE">#REF!</definedName>
    <definedName name="desarrolladas">'[37]Reservas de Petróleo'!$A$2,'[37]Reservas de Petróleo'!$A$1,'[37]Reservas de Petróleo'!$D$4,'[37]Reservas de Petróleo'!$F$1:$F$65536</definedName>
    <definedName name="DESCUNMI" localSheetId="57">#REF!</definedName>
    <definedName name="DESCUNMI">#REF!</definedName>
    <definedName name="DEST_ART" localSheetId="57">[60]steel!#REF!</definedName>
    <definedName name="DEST_ART">[60]steel!#REF!</definedName>
    <definedName name="DESTCOD" localSheetId="57">'[4]7422CW00'!#REF!</definedName>
    <definedName name="DESTCOD">'[4]7422CW00'!#REF!</definedName>
    <definedName name="DESTFG" localSheetId="57">'[4]7422CW00'!#REF!</definedName>
    <definedName name="DESTFG">'[4]7422CW00'!#REF!</definedName>
    <definedName name="DESTQTY" localSheetId="57">'[4]7422CW00'!#REF!</definedName>
    <definedName name="DESTQTY">'[4]7422CW00'!#REF!</definedName>
    <definedName name="DETAIL" localSheetId="57">#REF!</definedName>
    <definedName name="DETAIL">#REF!</definedName>
    <definedName name="Detalle_Reserva" localSheetId="57">#REF!</definedName>
    <definedName name="Detalle_Reserva">#REF!</definedName>
    <definedName name="DEX" localSheetId="57">#REF!</definedName>
    <definedName name="DEX">#REF!</definedName>
    <definedName name="df" localSheetId="57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[79]Personalizar!$E$22</definedName>
    <definedName name="dflt2">[79]Personalizar!$E$23</definedName>
    <definedName name="dflt3">[79]Personalizar!$D$24</definedName>
    <definedName name="dflt4">[79]Personalizar!$E$26</definedName>
    <definedName name="dflt5">[79]Personalizar!$E$27</definedName>
    <definedName name="dflt6">[79]Personalizar!$D$28</definedName>
    <definedName name="dflt7">[79]Personalizar!$G$27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 localSheetId="57">[13]Tablas!#REF!</definedName>
    <definedName name="DGO">[13]Tablas!#REF!</definedName>
    <definedName name="DGO1_1" localSheetId="57">[13]Tablas!#REF!</definedName>
    <definedName name="DGO1_1">[13]Tablas!#REF!</definedName>
    <definedName name="DGO1_1_1" localSheetId="57">[13]Tablas!#REF!</definedName>
    <definedName name="DGO1_1_1">[13]Tablas!#REF!</definedName>
    <definedName name="DGP" localSheetId="57">[13]Tablas!#REF!</definedName>
    <definedName name="DGP">[13]Tablas!#REF!</definedName>
    <definedName name="DGP1_1" localSheetId="57">[13]Tablas!#REF!</definedName>
    <definedName name="DGP1_1">[13]Tablas!#REF!</definedName>
    <definedName name="DGP1_1_1" localSheetId="57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 localSheetId="57">#REF!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 localSheetId="57">#REF!</definedName>
    <definedName name="di">#REF!</definedName>
    <definedName name="DIA">[86]PRESUPUESTO!$B$13</definedName>
    <definedName name="Diámetro" localSheetId="57">#REF!</definedName>
    <definedName name="Diámetro">#REF!</definedName>
    <definedName name="diámetroft" localSheetId="57">#REF!</definedName>
    <definedName name="diámetroft">#REF!</definedName>
    <definedName name="diametros" localSheetId="57">#REF!</definedName>
    <definedName name="diametros">#REF!</definedName>
    <definedName name="diego" localSheetId="57">#REF!</definedName>
    <definedName name="diego">#REF!</definedName>
    <definedName name="diego1" localSheetId="57">#REF!</definedName>
    <definedName name="diego1">#REF!</definedName>
    <definedName name="dife" localSheetId="57">#REF!</definedName>
    <definedName name="dife">#REF!</definedName>
    <definedName name="diferencia" localSheetId="57">'[87]MEDIA GEOMETRICA'!$J$8,'[87]MEDIA GEOMETRICA'!$N$8,'[87]MEDIA GEOMETRICA'!$R$8,'[87]MEDIA GEOMETRICA'!$V$8,'[87]MEDIA GEOMETRICA'!$Z$8,'[87]MEDIA GEOMETRICA'!$AD$8,'[87]MEDIA GEOMETRICA'!$AH$8,'[87]MEDIA GEOMETRICA'!$AL$8,'[87]MEDIA GEOMETRICA'!#REF!,'[87]MEDIA GEOMETRICA'!#REF!</definedName>
    <definedName name="diferencia">'[87]MEDIA GEOMETRICA'!$J$8,'[87]MEDIA GEOMETRICA'!$N$8,'[87]MEDIA GEOMETRICA'!$R$8,'[87]MEDIA GEOMETRICA'!$V$8,'[87]MEDIA GEOMETRICA'!$Z$8,'[87]MEDIA GEOMETRICA'!$AD$8,'[87]MEDIA GEOMETRICA'!$AH$8,'[87]MEDIA GEOMETRICA'!$AL$8,'[87]MEDIA GEOMETRICA'!#REF!,'[87]MEDIA GEOMETRICA'!#REF!</definedName>
    <definedName name="DIJ" localSheetId="57">[13]Tablas!#REF!</definedName>
    <definedName name="DIJ">[13]Tablas!#REF!</definedName>
    <definedName name="DIJ1_1" localSheetId="57">[13]Tablas!#REF!</definedName>
    <definedName name="DIJ1_1">[13]Tablas!#REF!</definedName>
    <definedName name="DIJ1_1_1" localSheetId="57">[13]Tablas!#REF!</definedName>
    <definedName name="DIJ1_1_1">[13]Tablas!#REF!</definedName>
    <definedName name="DIJ1_1_2" localSheetId="57">[13]Tablas!#REF!</definedName>
    <definedName name="DIJ1_1_2">[13]Tablas!#REF!</definedName>
    <definedName name="DIJ1_1_3" localSheetId="57">[13]Tablas!#REF!</definedName>
    <definedName name="DIJ1_1_3">[13]Tablas!#REF!</definedName>
    <definedName name="DIJ1_1_4" localSheetId="57">[13]Tablas!#REF!</definedName>
    <definedName name="DIJ1_1_4">[13]Tablas!#REF!</definedName>
    <definedName name="DIJ1_1_5" localSheetId="57">[13]Tablas!#REF!</definedName>
    <definedName name="DIJ1_1_5">[13]Tablas!#REF!</definedName>
    <definedName name="DIJ1_2" localSheetId="57">[13]Tablas!#REF!</definedName>
    <definedName name="DIJ1_2">[13]Tablas!#REF!</definedName>
    <definedName name="DIJ1_3" localSheetId="57">[13]Tablas!#REF!</definedName>
    <definedName name="DIJ1_3">[13]Tablas!#REF!</definedName>
    <definedName name="DIJ1_4" localSheetId="57">[13]Tablas!#REF!</definedName>
    <definedName name="DIJ1_4">[13]Tablas!#REF!</definedName>
    <definedName name="DIJ1_5" localSheetId="57">[13]Tablas!#REF!</definedName>
    <definedName name="DIJ1_5">[13]Tablas!#REF!</definedName>
    <definedName name="Direccion">[55]EMPRESA!$F$14</definedName>
    <definedName name="DISEÑOMARSHALL" localSheetId="57">#REF!</definedName>
    <definedName name="DISEÑOMARSHALL">#REF!</definedName>
    <definedName name="display_area_2" localSheetId="57">#REF!</definedName>
    <definedName name="display_area_2">#REF!</definedName>
    <definedName name="dj" localSheetId="57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 localSheetId="57">#REF!</definedName>
    <definedName name="dl">#REF!</definedName>
    <definedName name="dm" localSheetId="57">#REF!</definedName>
    <definedName name="dm">#REF!</definedName>
    <definedName name="DMxUS" localSheetId="57">#REF!</definedName>
    <definedName name="DMxUS">#REF!</definedName>
    <definedName name="do" localSheetId="57">#REF!</definedName>
    <definedName name="do">#REF!</definedName>
    <definedName name="Doc__2637_03_xxxxxx" comment="Escriba aqui el número del documento, dependiendo del capítulo que haga referencia las memorias de cantidades" localSheetId="57">#REF!</definedName>
    <definedName name="Doc__2637_03_xxxxxx" comment="Escriba aqui el número del documento, dependiendo del capítulo que haga referencia las memorias de cantidades">#REF!</definedName>
    <definedName name="dolar" localSheetId="57">#REF!</definedName>
    <definedName name="dolar">#REF!</definedName>
    <definedName name="DOLLAR">[88]CÁLCULOS!$H$34</definedName>
    <definedName name="DOR" localSheetId="57">#REF!</definedName>
    <definedName name="DOR">#REF!</definedName>
    <definedName name="DOTACIÓN" localSheetId="57">#REF!</definedName>
    <definedName name="DOTACIÓN">#REF!</definedName>
    <definedName name="Dp">[80]Sanitario!$AC$8:$AD$8</definedName>
    <definedName name="DPI" localSheetId="57">[13]Tablas!#REF!</definedName>
    <definedName name="DPI">[13]Tablas!#REF!</definedName>
    <definedName name="DPI1_1" localSheetId="57">[13]Tablas!#REF!</definedName>
    <definedName name="DPI1_1">[13]Tablas!#REF!</definedName>
    <definedName name="DPI1_1_1" localSheetId="57">[13]Tablas!#REF!</definedName>
    <definedName name="DPI1_1_1">[13]Tablas!#REF!</definedName>
    <definedName name="DPY" localSheetId="57">[13]Tablas!#REF!</definedName>
    <definedName name="DPY">[13]Tablas!#REF!</definedName>
    <definedName name="DPY1_1" localSheetId="57">[13]Tablas!#REF!</definedName>
    <definedName name="DPY1_1">[13]Tablas!#REF!</definedName>
    <definedName name="DPY1_1_1" localSheetId="57">[13]Tablas!#REF!</definedName>
    <definedName name="DPY1_1_1">[13]Tablas!#REF!</definedName>
    <definedName name="drf" localSheetId="57">#REF!</definedName>
    <definedName name="drf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 localSheetId="57">[13]Tablas!#REF!</definedName>
    <definedName name="DRI">[13]Tablas!#REF!</definedName>
    <definedName name="DRI1_1" localSheetId="57">[13]Tablas!#REF!</definedName>
    <definedName name="DRI1_1">[13]Tablas!#REF!</definedName>
    <definedName name="DRI1_1_1" localSheetId="57">[13]Tablas!#REF!</definedName>
    <definedName name="DRI1_1_1">[13]Tablas!#REF!</definedName>
    <definedName name="DRI1_1_2" localSheetId="57">[13]Tablas!#REF!</definedName>
    <definedName name="DRI1_1_2">[13]Tablas!#REF!</definedName>
    <definedName name="DRI1_1_3" localSheetId="57">[13]Tablas!#REF!</definedName>
    <definedName name="DRI1_1_3">[13]Tablas!#REF!</definedName>
    <definedName name="DRI1_1_4" localSheetId="57">[13]Tablas!#REF!</definedName>
    <definedName name="DRI1_1_4">[13]Tablas!#REF!</definedName>
    <definedName name="DRI1_2" localSheetId="57">[13]Tablas!#REF!</definedName>
    <definedName name="DRI1_2">[13]Tablas!#REF!</definedName>
    <definedName name="DRI1_3" localSheetId="57">[13]Tablas!#REF!</definedName>
    <definedName name="DRI1_3">[13]Tablas!#REF!</definedName>
    <definedName name="DRI1_4" localSheetId="57">[13]Tablas!#REF!</definedName>
    <definedName name="DRI1_4">[13]Tablas!#REF!</definedName>
    <definedName name="DRL" localSheetId="57">[13]Tablas!#REF!</definedName>
    <definedName name="DRL">[13]Tablas!#REF!</definedName>
    <definedName name="DRL1_1" localSheetId="57">[13]Tablas!#REF!</definedName>
    <definedName name="DRL1_1">[13]Tablas!#REF!</definedName>
    <definedName name="DRL1_1_1" localSheetId="57">[13]Tablas!#REF!</definedName>
    <definedName name="DRL1_1_1">[13]Tablas!#REF!</definedName>
    <definedName name="DRL1_1_2" localSheetId="57">[13]Tablas!#REF!</definedName>
    <definedName name="DRL1_1_2">[13]Tablas!#REF!</definedName>
    <definedName name="DRL1_1_3" localSheetId="57">[13]Tablas!#REF!</definedName>
    <definedName name="DRL1_1_3">[13]Tablas!#REF!</definedName>
    <definedName name="DRL1_1_4" localSheetId="57">[13]Tablas!#REF!</definedName>
    <definedName name="DRL1_1_4">[13]Tablas!#REF!</definedName>
    <definedName name="DRL1_2" localSheetId="57">[13]Tablas!#REF!</definedName>
    <definedName name="DRL1_2">[13]Tablas!#REF!</definedName>
    <definedName name="DRL1_3" localSheetId="57">[13]Tablas!#REF!</definedName>
    <definedName name="DRL1_3">[13]Tablas!#REF!</definedName>
    <definedName name="DRL1_4" localSheetId="57">[13]Tablas!#REF!</definedName>
    <definedName name="DRL1_4">[13]Tablas!#REF!</definedName>
    <definedName name="dry" hidden="1">{"via1",#N/A,TRUE,"general";"via2",#N/A,TRUE,"general";"via3",#N/A,TRUE,"general"}</definedName>
    <definedName name="DS" localSheetId="57">[89]Cronograma!#REF!</definedName>
    <definedName name="DS">[89]Cronograma!#REF!</definedName>
    <definedName name="DSA" localSheetId="57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57">#REF!</definedName>
    <definedName name="Dsbcm">#REF!</definedName>
    <definedName name="DsctoFondo">[90]EMPRESA!$I$25</definedName>
    <definedName name="DsctoPension">[90]EMPRESA!$I$23</definedName>
    <definedName name="DsctoSalud">[90]EMPRESA!$I$24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57">[13]Tablas!#REF!</definedName>
    <definedName name="DSP">[13]Tablas!#REF!</definedName>
    <definedName name="DSP1_1" localSheetId="57">[13]Tablas!#REF!</definedName>
    <definedName name="DSP1_1">[13]Tablas!#REF!</definedName>
    <definedName name="DSP1_1_1" localSheetId="57">[13]Tablas!#REF!</definedName>
    <definedName name="DSP1_1_1">[13]Tablas!#REF!</definedName>
    <definedName name="dt" localSheetId="57">#REF!</definedName>
    <definedName name="dt">#REF!</definedName>
    <definedName name="dtrhj" hidden="1">{"via1",#N/A,TRUE,"general";"via2",#N/A,TRUE,"general";"via3",#N/A,TRUE,"general"}</definedName>
    <definedName name="DTS" localSheetId="57">#REF!</definedName>
    <definedName name="DTS">#REF!</definedName>
    <definedName name="Dv">[80]Sanitario!$AC$7:$AD$7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57">#REF!</definedName>
    <definedName name="E">#REF!</definedName>
    <definedName name="E_03" localSheetId="57">#REF!</definedName>
    <definedName name="E_03">#REF!</definedName>
    <definedName name="e3e33" hidden="1">{"via1",#N/A,TRUE,"general";"via2",#N/A,TRUE,"general";"via3",#N/A,TRUE,"general"}</definedName>
    <definedName name="ECP" localSheetId="57">[13]Tablas!#REF!</definedName>
    <definedName name="ECP">[13]Tablas!#REF!</definedName>
    <definedName name="ECP1_1" localSheetId="57">[13]Tablas!#REF!</definedName>
    <definedName name="ECP1_1">[13]Tablas!#REF!</definedName>
    <definedName name="ECP1_1_1" localSheetId="57">[13]Tablas!#REF!</definedName>
    <definedName name="ECP1_1_1">[13]Tablas!#REF!</definedName>
    <definedName name="EDC" localSheetId="57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57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57">#REF!</definedName>
    <definedName name="ef">#REF!</definedName>
    <definedName name="EFA" localSheetId="57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[86]PRESUPUESTO!$E$7</definedName>
    <definedName name="Ejecutivo">'[91]Info Ejec'!$A$1:$AV$153</definedName>
    <definedName name="el" localSheetId="57">#REF!</definedName>
    <definedName name="el">#REF!</definedName>
    <definedName name="ELIMINACIONPROYC" localSheetId="57">#REF!</definedName>
    <definedName name="ELIMINACIONPROYC">#REF!</definedName>
    <definedName name="emanto" localSheetId="57">#REF!</definedName>
    <definedName name="emanto">#REF!</definedName>
    <definedName name="emanto_51" localSheetId="57">#REF!</definedName>
    <definedName name="emanto_51">#REF!</definedName>
    <definedName name="eme">[0]!err</definedName>
    <definedName name="EMPLEADO" localSheetId="57">#REF!</definedName>
    <definedName name="EMPLEADO">#REF!</definedName>
    <definedName name="Empresa">[55]EMPRESA!$F$6</definedName>
    <definedName name="EMULSION" localSheetId="57">#REF!</definedName>
    <definedName name="EMULSION">#REF!</definedName>
    <definedName name="End_Bal" localSheetId="57">#REF!</definedName>
    <definedName name="End_Bal">#REF!</definedName>
    <definedName name="ene" localSheetId="57">#REF!</definedName>
    <definedName name="ene">#REF!</definedName>
    <definedName name="Ensayos" localSheetId="57">#REF!</definedName>
    <definedName name="Ensayos">#REF!</definedName>
    <definedName name="ENSAYOSLAB">'[92]Formato Presupuesto Consultoria'!$Z$1139:$AC$1267</definedName>
    <definedName name="ENTRADASP" localSheetId="57">#REF!</definedName>
    <definedName name="ENTRADASP">#REF!</definedName>
    <definedName name="EPECIALIDAD_SIDOE" localSheetId="57">[13]Tablas!#REF!</definedName>
    <definedName name="EPECIALIDAD_SIDOE">[13]Tablas!#REF!</definedName>
    <definedName name="equi">'[40]precios-básicos2002'!$C$12:$C$56</definedName>
    <definedName name="EQUIPO" localSheetId="57">#REF!</definedName>
    <definedName name="EQUIPO">#REF!</definedName>
    <definedName name="EQUIPO1" localSheetId="57">#REF!</definedName>
    <definedName name="EQUIPO1">#REF!</definedName>
    <definedName name="EQUIPOS">'[92]Formato Presupuesto Consultoria'!$Z$1116:$AB$1131</definedName>
    <definedName name="EQUIPOS1" localSheetId="57">#REF!</definedName>
    <definedName name="EQUIPOS1">#REF!</definedName>
    <definedName name="eqw" hidden="1">{"via1",#N/A,TRUE,"general";"via2",#N/A,TRUE,"general";"via3",#N/A,TRUE,"general"}</definedName>
    <definedName name="er" localSheetId="57">#REF!</definedName>
    <definedName name="er">#REF!</definedName>
    <definedName name="erds" localSheetId="57" hidden="1">#REF!</definedName>
    <definedName name="erds" hidden="1">#REF!</definedName>
    <definedName name="ere" localSheetId="57">#REF!</definedName>
    <definedName name="ere">#REF!</definedName>
    <definedName name="ERE_ART">[60]steel!$B$8:$B$47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" localSheetId="57">#REF!</definedName>
    <definedName name="ERROR">#REF!</definedName>
    <definedName name="ERROR1" localSheetId="57">#REF!</definedName>
    <definedName name="ERROR1">#REF!</definedName>
    <definedName name="ERROR2" localSheetId="57">#REF!</definedName>
    <definedName name="ERROR2">#REF!</definedName>
    <definedName name="ERROR3" localSheetId="57">[93]TARIF2002!#REF!</definedName>
    <definedName name="ERROR3">[93]TARIF2002!#REF!</definedName>
    <definedName name="ERROR5" localSheetId="57">[93]TARIF2002!#REF!</definedName>
    <definedName name="ERROR5">[93]TARIF2002!#REF!</definedName>
    <definedName name="ERRORE" localSheetId="57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NA()</definedName>
    <definedName name="ES_3">NA()</definedName>
    <definedName name="ES_4">NA()</definedName>
    <definedName name="ES_5">NA()</definedName>
    <definedName name="ES_6">NA()</definedName>
    <definedName name="ES_7">NA()</definedName>
    <definedName name="ES_8">NA()</definedName>
    <definedName name="ES_9">NA()</definedName>
    <definedName name="ESA" localSheetId="57">#REF!</definedName>
    <definedName name="ESA">#REF!</definedName>
    <definedName name="esd" localSheetId="57">#REF!</definedName>
    <definedName name="esd">#REF!</definedName>
    <definedName name="ESE" localSheetId="57">#REF!</definedName>
    <definedName name="ESE">#REF!</definedName>
    <definedName name="ESP" localSheetId="57">#REF!</definedName>
    <definedName name="ESP">#REF!</definedName>
    <definedName name="ESPE" localSheetId="57">#REF!</definedName>
    <definedName name="ESPE">#REF!</definedName>
    <definedName name="ESPECIFICACION" localSheetId="57">#REF!</definedName>
    <definedName name="ESPECIFICACION">#REF!</definedName>
    <definedName name="Especificación" localSheetId="57">#REF!</definedName>
    <definedName name="Especificación">#REF!</definedName>
    <definedName name="ESTA" localSheetId="57">#REF!</definedName>
    <definedName name="ESTA">#REF!</definedName>
    <definedName name="Estados" localSheetId="57">#REF!</definedName>
    <definedName name="Estados">#REF!</definedName>
    <definedName name="Estimate_Factor">1</definedName>
    <definedName name="ESTRAE" localSheetId="57">'[4]7422CW00'!#REF!</definedName>
    <definedName name="ESTRAE">'[4]7422CW00'!#REF!</definedName>
    <definedName name="ESTRU">[94]Estructura!$C$7:$E$2570</definedName>
    <definedName name="ESTRUCTURA" hidden="1">{#N/A,#N/A,TRUE,"INGENIERIA";#N/A,#N/A,TRUE,"COMPRAS";#N/A,#N/A,TRUE,"DIRECCION";#N/A,#N/A,TRUE,"RESUMEN"}</definedName>
    <definedName name="ESTRUCTURAS">[95]Hoja3!$B$7:$B$15</definedName>
    <definedName name="ETAP" localSheetId="57">#REF!</definedName>
    <definedName name="ETAP">#REF!</definedName>
    <definedName name="ETAPA_PACC" localSheetId="57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57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57" hidden="1">#REF!</definedName>
    <definedName name="EX" hidden="1">#REF!</definedName>
    <definedName name="EX_1" localSheetId="57" hidden="1">#REF!</definedName>
    <definedName name="EX_1" hidden="1">#REF!</definedName>
    <definedName name="EXC" localSheetId="57">#REF!</definedName>
    <definedName name="EXC">#REF!</definedName>
    <definedName name="EXCAV_1" localSheetId="57">#REF!</definedName>
    <definedName name="EXCAV_1">#REF!</definedName>
    <definedName name="EXCAV_2" localSheetId="57">#REF!</definedName>
    <definedName name="EXCAV_2">#REF!</definedName>
    <definedName name="exCEL" localSheetId="57">#REF!</definedName>
    <definedName name="exCEL">#REF!</definedName>
    <definedName name="exCEL_51" localSheetId="57">#REF!</definedName>
    <definedName name="exCEL_51">#REF!</definedName>
    <definedName name="Excel_BuiltIn_Print_Area_3" localSheetId="57">#REF!</definedName>
    <definedName name="Excel_BuiltIn_Print_Area_3">#REF!</definedName>
    <definedName name="Excel_BuiltIn_Print_Area_3_51" localSheetId="57">#REF!</definedName>
    <definedName name="Excel_BuiltIn_Print_Area_3_51">#REF!</definedName>
    <definedName name="Excel_BuiltIn_Print_Area_3_X" localSheetId="57">#REF!</definedName>
    <definedName name="Excel_BuiltIn_Print_Area_3_X">#REF!</definedName>
    <definedName name="Excel_BuiltIn_Print_Area_3_X_51" localSheetId="57">#REF!</definedName>
    <definedName name="Excel_BuiltIn_Print_Area_3_X_51">#REF!</definedName>
    <definedName name="Excel_BuiltIn_Print_Titles_10" localSheetId="57">[81]SKJ452!#REF!</definedName>
    <definedName name="Excel_BuiltIn_Print_Titles_10">[81]SKJ452!#REF!</definedName>
    <definedName name="Excel_BuiltIn_Print_Titles_10_51" localSheetId="57">#REF!</definedName>
    <definedName name="Excel_BuiltIn_Print_Titles_10_51">#REF!</definedName>
    <definedName name="Excel_BuiltIn_Print_Titles_11" localSheetId="57">[81]ITA878!#REF!</definedName>
    <definedName name="Excel_BuiltIn_Print_Titles_11">[81]ITA878!#REF!</definedName>
    <definedName name="Excel_BuiltIn_Print_Titles_11_51" localSheetId="57">#REF!</definedName>
    <definedName name="Excel_BuiltIn_Print_Titles_11_51">#REF!</definedName>
    <definedName name="Excel_BuiltIn_Print_Titles_12" localSheetId="57">'[81]AEA-944'!#REF!</definedName>
    <definedName name="Excel_BuiltIn_Print_Titles_12">'[81]AEA-944'!#REF!</definedName>
    <definedName name="Excel_BuiltIn_Print_Titles_12_51" localSheetId="57">#REF!</definedName>
    <definedName name="Excel_BuiltIn_Print_Titles_12_51">#REF!</definedName>
    <definedName name="Excel_BuiltIn_Print_Titles_13" localSheetId="57">'[81]DUB-823'!#REF!</definedName>
    <definedName name="Excel_BuiltIn_Print_Titles_13">'[81]DUB-823'!#REF!</definedName>
    <definedName name="Excel_BuiltIn_Print_Titles_13_51" localSheetId="57">#REF!</definedName>
    <definedName name="Excel_BuiltIn_Print_Titles_13_51">#REF!</definedName>
    <definedName name="Excel_BuiltIn_Print_Titles_14" localSheetId="57">'[81]GPI 526'!#REF!</definedName>
    <definedName name="Excel_BuiltIn_Print_Titles_14">'[81]GPI 526'!#REF!</definedName>
    <definedName name="Excel_BuiltIn_Print_Titles_14_51" localSheetId="57">#REF!</definedName>
    <definedName name="Excel_BuiltIn_Print_Titles_14_51">#REF!</definedName>
    <definedName name="Excel_BuiltIn_Print_Titles_15" localSheetId="57">#REF!</definedName>
    <definedName name="Excel_BuiltIn_Print_Titles_15">#REF!</definedName>
    <definedName name="Excel_BuiltIn_Print_Titles_15_51" localSheetId="57">#REF!</definedName>
    <definedName name="Excel_BuiltIn_Print_Titles_15_51">#REF!</definedName>
    <definedName name="Excel_BuiltIn_Print_Titles_16" localSheetId="57">#REF!</definedName>
    <definedName name="Excel_BuiltIn_Print_Titles_16">#REF!</definedName>
    <definedName name="Excel_BuiltIn_Print_Titles_16_51" localSheetId="57">#REF!</definedName>
    <definedName name="Excel_BuiltIn_Print_Titles_16_51">#REF!</definedName>
    <definedName name="Excel_BuiltIn_Print_Titles_17" localSheetId="57">#REF!</definedName>
    <definedName name="Excel_BuiltIn_Print_Titles_17">#REF!</definedName>
    <definedName name="Excel_BuiltIn_Print_Titles_17_51" localSheetId="57">#REF!</definedName>
    <definedName name="Excel_BuiltIn_Print_Titles_17_51">#REF!</definedName>
    <definedName name="Excel_BuiltIn_Print_Titles_18" localSheetId="57">#REF!</definedName>
    <definedName name="Excel_BuiltIn_Print_Titles_18">#REF!</definedName>
    <definedName name="Excel_BuiltIn_Print_Titles_18_51" localSheetId="57">#REF!</definedName>
    <definedName name="Excel_BuiltIn_Print_Titles_18_51">#REF!</definedName>
    <definedName name="Excel_BuiltIn_Print_Titles_19" localSheetId="57">[81]XXJ617!#REF!</definedName>
    <definedName name="Excel_BuiltIn_Print_Titles_19">[81]XXJ617!#REF!</definedName>
    <definedName name="Excel_BuiltIn_Print_Titles_19_51" localSheetId="57">#REF!</definedName>
    <definedName name="Excel_BuiltIn_Print_Titles_19_51">#REF!</definedName>
    <definedName name="Excel_BuiltIn_Print_Titles_20" localSheetId="57">#REF!</definedName>
    <definedName name="Excel_BuiltIn_Print_Titles_20">#REF!</definedName>
    <definedName name="Excel_BuiltIn_Print_Titles_20_51" localSheetId="57">#REF!</definedName>
    <definedName name="Excel_BuiltIn_Print_Titles_20_51">#REF!</definedName>
    <definedName name="Excel_BuiltIn_Print_Titles_21" localSheetId="57">[81]SNG_855!#REF!</definedName>
    <definedName name="Excel_BuiltIn_Print_Titles_21">[81]SNG_855!#REF!</definedName>
    <definedName name="Excel_BuiltIn_Print_Titles_21_51" localSheetId="57">#REF!</definedName>
    <definedName name="Excel_BuiltIn_Print_Titles_21_51">#REF!</definedName>
    <definedName name="Excel_BuiltIn_Print_Titles_23" localSheetId="57">#REF!</definedName>
    <definedName name="Excel_BuiltIn_Print_Titles_23">#REF!</definedName>
    <definedName name="Excel_BuiltIn_Print_Titles_23_51" localSheetId="57">#REF!</definedName>
    <definedName name="Excel_BuiltIn_Print_Titles_23_51">#REF!</definedName>
    <definedName name="Excel_BuiltIn_Print_Titles_3" localSheetId="57">#REF!</definedName>
    <definedName name="Excel_BuiltIn_Print_Titles_3">#REF!</definedName>
    <definedName name="Excel_BuiltIn_Print_Titles_3_51" localSheetId="57">#REF!</definedName>
    <definedName name="Excel_BuiltIn_Print_Titles_3_51">#REF!</definedName>
    <definedName name="Excel_BuiltIn_Print_Titles_5" localSheetId="57">'[81]VEA 374'!#REF!</definedName>
    <definedName name="Excel_BuiltIn_Print_Titles_5">'[81]VEA 374'!#REF!</definedName>
    <definedName name="Excel_BuiltIn_Print_Titles_5_51" localSheetId="57">#REF!</definedName>
    <definedName name="Excel_BuiltIn_Print_Titles_5_51">#REF!</definedName>
    <definedName name="Excel_BuiltIn_Print_Titles_5_XX" localSheetId="57">'[81]VEA 374'!#REF!</definedName>
    <definedName name="Excel_BuiltIn_Print_Titles_5_XX">'[81]VEA 374'!#REF!</definedName>
    <definedName name="Excel_BuiltIn_Print_Titles_5_XX_51" localSheetId="57">#REF!</definedName>
    <definedName name="Excel_BuiltIn_Print_Titles_5_XX_51">#REF!</definedName>
    <definedName name="Excel_BuiltIn_Print_Titles_6" localSheetId="57">#REF!</definedName>
    <definedName name="Excel_BuiltIn_Print_Titles_6">#REF!</definedName>
    <definedName name="Excel_BuiltIn_Print_Titles_6_51" localSheetId="57">#REF!</definedName>
    <definedName name="Excel_BuiltIn_Print_Titles_6_51">#REF!</definedName>
    <definedName name="Excel_BuiltIn_Print_Titles_7" localSheetId="57">[81]HFB024!#REF!</definedName>
    <definedName name="Excel_BuiltIn_Print_Titles_7">[81]HFB024!#REF!</definedName>
    <definedName name="Excel_BuiltIn_Print_Titles_7_51" localSheetId="57">#REF!</definedName>
    <definedName name="Excel_BuiltIn_Print_Titles_7_51">#REF!</definedName>
    <definedName name="Excel_BuiltIn_Print_Titles_8" localSheetId="57">#REF!</definedName>
    <definedName name="Excel_BuiltIn_Print_Titles_8">#REF!</definedName>
    <definedName name="Excel_BuiltIn_Print_Titles_8_51" localSheetId="57">#REF!</definedName>
    <definedName name="Excel_BuiltIn_Print_Titles_8_51">#REF!</definedName>
    <definedName name="Excel_BuiltIn_Print_Titles_9" localSheetId="57">[81]PAJ825!#REF!</definedName>
    <definedName name="Excel_BuiltIn_Print_Titles_9">[81]PAJ825!#REF!</definedName>
    <definedName name="Excel_BuiltIn_Print_Titles_9_51" localSheetId="57">#REF!</definedName>
    <definedName name="Excel_BuiltIn_Print_Titles_9_51">#REF!</definedName>
    <definedName name="EXCROC">'[96]Análisis de precios'!$H$52</definedName>
    <definedName name="Experiencia1" localSheetId="7">#REF!</definedName>
    <definedName name="Experiencia1" localSheetId="8">#REF!</definedName>
    <definedName name="Experiencia1" localSheetId="9">#REF!</definedName>
    <definedName name="Experiencia1" localSheetId="12">#REF!</definedName>
    <definedName name="Experiencia1" localSheetId="10">#REF!</definedName>
    <definedName name="Experiencia1" localSheetId="11">#REF!</definedName>
    <definedName name="Experiencia1" localSheetId="14">#REF!</definedName>
    <definedName name="Experiencia1" localSheetId="13">#REF!</definedName>
    <definedName name="Experiencia1" localSheetId="15">#REF!</definedName>
    <definedName name="Experiencia1" localSheetId="16">#REF!</definedName>
    <definedName name="Experiencia1" localSheetId="17">#REF!</definedName>
    <definedName name="Experiencia1" localSheetId="18">#REF!</definedName>
    <definedName name="Experiencia1" localSheetId="19">#REF!</definedName>
    <definedName name="Experiencia1" localSheetId="57">#REF!</definedName>
    <definedName name="Experiencia1" localSheetId="20">#REF!</definedName>
    <definedName name="Experiencia1" localSheetId="6">#REF!</definedName>
    <definedName name="Experiencia1">#REF!</definedName>
    <definedName name="Experiencia2" localSheetId="7">#REF!</definedName>
    <definedName name="Experiencia2" localSheetId="8">#REF!</definedName>
    <definedName name="Experiencia2" localSheetId="9">#REF!</definedName>
    <definedName name="Experiencia2" localSheetId="12">#REF!</definedName>
    <definedName name="Experiencia2" localSheetId="10">#REF!</definedName>
    <definedName name="Experiencia2" localSheetId="11">#REF!</definedName>
    <definedName name="Experiencia2" localSheetId="14">#REF!</definedName>
    <definedName name="Experiencia2" localSheetId="13">#REF!</definedName>
    <definedName name="Experiencia2" localSheetId="15">#REF!</definedName>
    <definedName name="Experiencia2" localSheetId="16">#REF!</definedName>
    <definedName name="Experiencia2" localSheetId="17">#REF!</definedName>
    <definedName name="Experiencia2" localSheetId="18">#REF!</definedName>
    <definedName name="Experiencia2" localSheetId="19">#REF!</definedName>
    <definedName name="Experiencia2" localSheetId="57">#REF!</definedName>
    <definedName name="Experiencia2" localSheetId="20">#REF!</definedName>
    <definedName name="Experiencia2" localSheetId="6">#REF!</definedName>
    <definedName name="Experiencia2">#REF!</definedName>
    <definedName name="Experiencia3" localSheetId="7">#REF!</definedName>
    <definedName name="Experiencia3" localSheetId="8">#REF!</definedName>
    <definedName name="Experiencia3" localSheetId="9">#REF!</definedName>
    <definedName name="Experiencia3" localSheetId="12">#REF!</definedName>
    <definedName name="Experiencia3" localSheetId="10">#REF!</definedName>
    <definedName name="Experiencia3" localSheetId="11">#REF!</definedName>
    <definedName name="Experiencia3" localSheetId="14">#REF!</definedName>
    <definedName name="Experiencia3" localSheetId="13">#REF!</definedName>
    <definedName name="Experiencia3" localSheetId="15">#REF!</definedName>
    <definedName name="Experiencia3" localSheetId="16">#REF!</definedName>
    <definedName name="Experiencia3" localSheetId="17">#REF!</definedName>
    <definedName name="Experiencia3" localSheetId="18">#REF!</definedName>
    <definedName name="Experiencia3" localSheetId="19">#REF!</definedName>
    <definedName name="Experiencia3" localSheetId="57">#REF!</definedName>
    <definedName name="Experiencia3" localSheetId="20">#REF!</definedName>
    <definedName name="Experiencia3" localSheetId="6">#REF!</definedName>
    <definedName name="Experiencia3">#REF!</definedName>
    <definedName name="ExtensionCoordinador" localSheetId="57">#REF!</definedName>
    <definedName name="ExtensionCoordinador">#REF!</definedName>
    <definedName name="Extra_Pay" localSheetId="57">#REF!</definedName>
    <definedName name="Extra_Pay">#REF!</definedName>
    <definedName name="Extracción_IM" localSheetId="57">#REF!</definedName>
    <definedName name="Extracción_IM">#REF!</definedName>
    <definedName name="Extras">'[55]LIQUIDA-NOMINA'!$AH$4</definedName>
    <definedName name="F._INGRESO" localSheetId="57">#REF!</definedName>
    <definedName name="F._INGRESO">#REF!</definedName>
    <definedName name="F._RETIRO" localSheetId="57">#REF!</definedName>
    <definedName name="F._RETIRO">#REF!</definedName>
    <definedName name="F.L" localSheetId="57">#REF!</definedName>
    <definedName name="F.L">#REF!</definedName>
    <definedName name="fa" localSheetId="57">#REF!</definedName>
    <definedName name="fa">#REF!</definedName>
    <definedName name="FABI" localSheetId="25">Scheduled_Payment+Extra_Payment</definedName>
    <definedName name="FABI" localSheetId="4">Scheduled_Payment+Extra_Payment</definedName>
    <definedName name="FABI" localSheetId="57">Scheduled_Payment+Extra_Payment</definedName>
    <definedName name="FABI" localSheetId="52">Scheduled_Payment+Extra_Payment</definedName>
    <definedName name="FABI" localSheetId="53">Scheduled_Payment+Extra_Payment</definedName>
    <definedName name="FABI" localSheetId="36">Scheduled_Payment+Extra_Payment</definedName>
    <definedName name="FABI" localSheetId="37">Scheduled_Payment+Extra_Payment</definedName>
    <definedName name="FABI" localSheetId="38">Scheduled_Payment+Extra_Payment</definedName>
    <definedName name="FABI" localSheetId="39">Scheduled_Payment+Extra_Payment</definedName>
    <definedName name="FABI" localSheetId="40">Scheduled_Payment+Extra_Payment</definedName>
    <definedName name="FABI" localSheetId="41">Scheduled_Payment+Extra_Payment</definedName>
    <definedName name="FABI" localSheetId="42">Scheduled_Payment+Extra_Payment</definedName>
    <definedName name="FABI" localSheetId="43">Scheduled_Payment+Extra_Payment</definedName>
    <definedName name="FABI" localSheetId="44">Scheduled_Payment+Extra_Payment</definedName>
    <definedName name="FABI" localSheetId="45">Scheduled_Payment+Extra_Payment</definedName>
    <definedName name="FABI" localSheetId="46">Scheduled_Payment+Extra_Payment</definedName>
    <definedName name="FABI" localSheetId="47">Scheduled_Payment+Extra_Payment</definedName>
    <definedName name="FABI" localSheetId="48">Scheduled_Payment+Extra_Payment</definedName>
    <definedName name="FABI" localSheetId="49">Scheduled_Payment+Extra_Payment</definedName>
    <definedName name="FABI" localSheetId="50">Scheduled_Payment+Extra_Payment</definedName>
    <definedName name="FABI" localSheetId="2">Scheduled_Payment+Extra_Payment</definedName>
    <definedName name="FABI" localSheetId="3">Scheduled_Payment+Extra_Payment</definedName>
    <definedName name="FABI">Scheduled_Payment+Extra_Payment</definedName>
    <definedName name="FABIAN">#N/A</definedName>
    <definedName name="FAC" localSheetId="57" hidden="1">#REF!</definedName>
    <definedName name="FAC" hidden="1">#REF!</definedName>
    <definedName name="FAC_PRU" localSheetId="57">#REF!</definedName>
    <definedName name="FAC_PRU">#REF!</definedName>
    <definedName name="Facilidades" localSheetId="57">#REF!</definedName>
    <definedName name="Facilidades">#REF!</definedName>
    <definedName name="factor" localSheetId="57">#REF!</definedName>
    <definedName name="factor">#REF!</definedName>
    <definedName name="FACTURADO" localSheetId="57">'[97]Itemes Renovación'!#REF!</definedName>
    <definedName name="FACTURADO">'[97]Itemes Renovación'!#REF!</definedName>
    <definedName name="FareWellStmnt" localSheetId="25">[79]!FareWellStmnt</definedName>
    <definedName name="FareWellStmnt" localSheetId="4">[79]!FareWellStmnt</definedName>
    <definedName name="FareWellStmnt" localSheetId="57">[79]!FareWellStmnt</definedName>
    <definedName name="FareWellStmnt" localSheetId="52">[79]!FareWellStmnt</definedName>
    <definedName name="FareWellStmnt" localSheetId="53">[79]!FareWellStmnt</definedName>
    <definedName name="FareWellStmnt" localSheetId="36">[79]!FareWellStmnt</definedName>
    <definedName name="FareWellStmnt" localSheetId="37">[79]!FareWellStmnt</definedName>
    <definedName name="FareWellStmnt" localSheetId="38">[79]!FareWellStmnt</definedName>
    <definedName name="FareWellStmnt" localSheetId="39">[79]!FareWellStmnt</definedName>
    <definedName name="FareWellStmnt" localSheetId="40">[79]!FareWellStmnt</definedName>
    <definedName name="FareWellStmnt" localSheetId="41">[79]!FareWellStmnt</definedName>
    <definedName name="FareWellStmnt" localSheetId="42">[79]!FareWellStmnt</definedName>
    <definedName name="FareWellStmnt" localSheetId="43">[79]!FareWellStmnt</definedName>
    <definedName name="FareWellStmnt" localSheetId="44">[79]!FareWellStmnt</definedName>
    <definedName name="FareWellStmnt" localSheetId="45">[79]!FareWellStmnt</definedName>
    <definedName name="FareWellStmnt" localSheetId="46">[79]!FareWellStmnt</definedName>
    <definedName name="FareWellStmnt" localSheetId="47">[79]!FareWellStmnt</definedName>
    <definedName name="FareWellStmnt" localSheetId="48">[79]!FareWellStmnt</definedName>
    <definedName name="FareWellStmnt" localSheetId="49">[79]!FareWellStmnt</definedName>
    <definedName name="FareWellStmnt" localSheetId="50">[79]!FareWellStmnt</definedName>
    <definedName name="FareWellStmnt" localSheetId="2">[79]!FareWellStmnt</definedName>
    <definedName name="FareWellStmnt" localSheetId="3">[79]!FareWellStmnt</definedName>
    <definedName name="FareWellStmnt">[79]!FareWellStmnt</definedName>
    <definedName name="FaseProyecto" localSheetId="57">#REF!</definedName>
    <definedName name="FaseProyecto">#REF!</definedName>
    <definedName name="fb" localSheetId="57">#REF!</definedName>
    <definedName name="fb">#REF!</definedName>
    <definedName name="fd" localSheetId="57">'[67]A. P. U.'!#REF!</definedName>
    <definedName name="fd">'[67]A.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57">#REF!</definedName>
    <definedName name="fdwssf">#REF!</definedName>
    <definedName name="FE">1.32</definedName>
    <definedName name="Fecha">[71]Datos!$B$5</definedName>
    <definedName name="FechaInicio">[55]CONTRATO!$E$10</definedName>
    <definedName name="FechaTermina">[55]CONTRATO!$E$11</definedName>
    <definedName name="FechaTerminacion" localSheetId="57">#REF!</definedName>
    <definedName name="FechaTerminacion">#REF!</definedName>
    <definedName name="fer" localSheetId="57">'[51]Res-Accide-10'!#REF!</definedName>
    <definedName name="fer">'[51]Res-Accide-10'!#REF!</definedName>
    <definedName name="ferfer" hidden="1">{"via1",#N/A,TRUE,"general";"via2",#N/A,TRUE,"general";"via3",#N/A,TRUE,"general"}</definedName>
    <definedName name="ff" localSheetId="57">#REF!</definedName>
    <definedName name="ff">#REF!</definedName>
    <definedName name="ff_10">NA()</definedName>
    <definedName name="ff_3">NA()</definedName>
    <definedName name="ff_4">NA()</definedName>
    <definedName name="ff_5">NA()</definedName>
    <definedName name="ff_6">NA()</definedName>
    <definedName name="ff_7">NA()</definedName>
    <definedName name="ff_8">NA()</definedName>
    <definedName name="ff_9">NA()</definedName>
    <definedName name="fff" hidden="1">{"via1",#N/A,TRUE,"general";"via2",#N/A,TRUE,"general";"via3",#N/A,TRUE,"general"}</definedName>
    <definedName name="FFFF" localSheetId="57" hidden="1">#REF!</definedName>
    <definedName name="FFFF" hidden="1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57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57">'[98]7422CW00'!#REF!</definedName>
    <definedName name="fgh">'[98]7422CW00'!#REF!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57">#REF!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57">#REF!</definedName>
    <definedName name="fi">#REF!</definedName>
    <definedName name="FIBER" localSheetId="57">#REF!</definedName>
    <definedName name="FIBER">#REF!</definedName>
    <definedName name="Fil_Fechas" localSheetId="57">#REF!</definedName>
    <definedName name="Fil_Fechas">#REF!</definedName>
    <definedName name="fill1" localSheetId="57" hidden="1">#REF!</definedName>
    <definedName name="fill1" hidden="1">#REF!</definedName>
    <definedName name="FILTROS" localSheetId="57">#REF!</definedName>
    <definedName name="FILTROS">#REF!</definedName>
    <definedName name="fin" localSheetId="57">#REF!</definedName>
    <definedName name="fin">#REF!</definedName>
    <definedName name="FINANCIACION">[0]!err</definedName>
    <definedName name="FINANCIACION_10">NA()</definedName>
    <definedName name="FINANCIACION_3">NA()</definedName>
    <definedName name="FINANCIACION_4">NA()</definedName>
    <definedName name="FINANCIACION_5">NA()</definedName>
    <definedName name="FINANCIACION_6">NA()</definedName>
    <definedName name="FINANCIACION_7">NA()</definedName>
    <definedName name="FINANCIACION_8">NA()</definedName>
    <definedName name="FINANCIACION_9">NA()</definedName>
    <definedName name="FinePrint" localSheetId="25">[79]!FinePrint</definedName>
    <definedName name="FinePrint" localSheetId="4">[79]!FinePrint</definedName>
    <definedName name="FinePrint" localSheetId="57">[79]!FinePrint</definedName>
    <definedName name="FinePrint" localSheetId="52">[79]!FinePrint</definedName>
    <definedName name="FinePrint" localSheetId="53">[79]!FinePrint</definedName>
    <definedName name="FinePrint" localSheetId="36">[79]!FinePrint</definedName>
    <definedName name="FinePrint" localSheetId="37">[79]!FinePrint</definedName>
    <definedName name="FinePrint" localSheetId="38">[79]!FinePrint</definedName>
    <definedName name="FinePrint" localSheetId="39">[79]!FinePrint</definedName>
    <definedName name="FinePrint" localSheetId="40">[79]!FinePrint</definedName>
    <definedName name="FinePrint" localSheetId="41">[79]!FinePrint</definedName>
    <definedName name="FinePrint" localSheetId="42">[79]!FinePrint</definedName>
    <definedName name="FinePrint" localSheetId="43">[79]!FinePrint</definedName>
    <definedName name="FinePrint" localSheetId="44">[79]!FinePrint</definedName>
    <definedName name="FinePrint" localSheetId="45">[79]!FinePrint</definedName>
    <definedName name="FinePrint" localSheetId="46">[79]!FinePrint</definedName>
    <definedName name="FinePrint" localSheetId="47">[79]!FinePrint</definedName>
    <definedName name="FinePrint" localSheetId="48">[79]!FinePrint</definedName>
    <definedName name="FinePrint" localSheetId="49">[79]!FinePrint</definedName>
    <definedName name="FinePrint" localSheetId="50">[79]!FinePrint</definedName>
    <definedName name="FinePrint" localSheetId="2">[79]!FinePrint</definedName>
    <definedName name="FinePrint" localSheetId="3">[79]!FinePrint</definedName>
    <definedName name="FinePrint">[79]!FinePrint</definedName>
    <definedName name="fk" localSheetId="57">#REF!</definedName>
    <definedName name="fk">#REF!</definedName>
    <definedName name="flq" localSheetId="57">#REF!</definedName>
    <definedName name="flq">#REF!</definedName>
    <definedName name="fm" localSheetId="57">#REF!</definedName>
    <definedName name="fm">#REF!</definedName>
    <definedName name="fnic">[70]Hoja1!$C$13</definedName>
    <definedName name="FO">1.32</definedName>
    <definedName name="FORDESCR" localSheetId="57">'[4]7422CW00'!#REF!</definedName>
    <definedName name="FORDESCR">'[4]7422CW00'!#REF!</definedName>
    <definedName name="FORM_C3">[99]Hoja1!$A$33:$N$51</definedName>
    <definedName name="FORMOLT" localSheetId="57">'[4]7422CW00'!#REF!</definedName>
    <definedName name="FORMOLT">'[4]7422CW00'!#REF!</definedName>
    <definedName name="formularioCantidades" localSheetId="57">#REF!</definedName>
    <definedName name="formularioCantidades">#REF!</definedName>
    <definedName name="FORSHE" localSheetId="57">'[4]7422CW00'!#REF!</definedName>
    <definedName name="FORSHE">'[4]7422CW00'!#REF!</definedName>
    <definedName name="FORUNMIS" localSheetId="57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NA()</definedName>
    <definedName name="FS01_3">NA()</definedName>
    <definedName name="FS01_4">NA()</definedName>
    <definedName name="FS01_5">NA()</definedName>
    <definedName name="FS01_6">NA()</definedName>
    <definedName name="FS01_7">NA()</definedName>
    <definedName name="FS01_8">NA()</definedName>
    <definedName name="FS01_9">NA()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57">#REF!</definedName>
    <definedName name="fu">#REF!</definedName>
    <definedName name="Fub">[100]Cálculo!$B$36</definedName>
    <definedName name="Full_Print" localSheetId="57">#REF!</definedName>
    <definedName name="Full_Print">#REF!</definedName>
    <definedName name="Fup">[100]Cálculo!$B$38</definedName>
    <definedName name="fv" localSheetId="57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57">#REF!</definedName>
    <definedName name="fy">#REF!</definedName>
    <definedName name="Fyp">[100]Cálculo!$B$37</definedName>
    <definedName name="g" localSheetId="57">#REF!</definedName>
    <definedName name="g">#REF!</definedName>
    <definedName name="G.Eg" localSheetId="57">#REF!</definedName>
    <definedName name="G.Eg">#REF!</definedName>
    <definedName name="G.Em" localSheetId="57">#REF!</definedName>
    <definedName name="G.Em">#REF!</definedName>
    <definedName name="G.Eo" localSheetId="57">#REF!</definedName>
    <definedName name="G.Eo">#REF!</definedName>
    <definedName name="G.Ew" localSheetId="57">#REF!</definedName>
    <definedName name="G.Ew">#REF!</definedName>
    <definedName name="G_C1" localSheetId="57">[13]Tablas!#REF!</definedName>
    <definedName name="G_C1">[13]Tablas!#REF!</definedName>
    <definedName name="G_C10" localSheetId="57">[13]Tablas!#REF!</definedName>
    <definedName name="G_C10">[13]Tablas!#REF!</definedName>
    <definedName name="G_C11" localSheetId="57">[13]Tablas!#REF!</definedName>
    <definedName name="G_C11">[13]Tablas!#REF!</definedName>
    <definedName name="G_C12" localSheetId="57">[13]Tablas!#REF!</definedName>
    <definedName name="G_C12">[13]Tablas!#REF!</definedName>
    <definedName name="G_C13" localSheetId="57">[13]Tablas!#REF!</definedName>
    <definedName name="G_C13">[13]Tablas!#REF!</definedName>
    <definedName name="G_C14" localSheetId="57">[13]Tablas!#REF!</definedName>
    <definedName name="G_C14">[13]Tablas!#REF!</definedName>
    <definedName name="G_C15" localSheetId="57">[13]Tablas!#REF!</definedName>
    <definedName name="G_C15">[13]Tablas!#REF!</definedName>
    <definedName name="G_C16" localSheetId="57">[13]Tablas!#REF!</definedName>
    <definedName name="G_C16">[13]Tablas!#REF!</definedName>
    <definedName name="G_C17" localSheetId="57">[13]Tablas!#REF!</definedName>
    <definedName name="G_C17">[13]Tablas!#REF!</definedName>
    <definedName name="G_C18" localSheetId="57">[13]Tablas!#REF!</definedName>
    <definedName name="G_C18">[13]Tablas!#REF!</definedName>
    <definedName name="G_C19" localSheetId="57">[13]Tablas!#REF!</definedName>
    <definedName name="G_C19">[13]Tablas!#REF!</definedName>
    <definedName name="G_C2" localSheetId="57">[13]Tablas!#REF!</definedName>
    <definedName name="G_C2">[13]Tablas!#REF!</definedName>
    <definedName name="G_C20" localSheetId="57">[13]Tablas!#REF!</definedName>
    <definedName name="G_C20">[13]Tablas!#REF!</definedName>
    <definedName name="G_C21" localSheetId="57">[13]Tablas!#REF!</definedName>
    <definedName name="G_C21">[13]Tablas!#REF!</definedName>
    <definedName name="G_C22" localSheetId="57">[13]Tablas!#REF!</definedName>
    <definedName name="G_C22">[13]Tablas!#REF!</definedName>
    <definedName name="G_C3" localSheetId="57">[13]Tablas!#REF!</definedName>
    <definedName name="G_C3">[13]Tablas!#REF!</definedName>
    <definedName name="G_C4" localSheetId="57">[13]Tablas!#REF!</definedName>
    <definedName name="G_C4">[13]Tablas!#REF!</definedName>
    <definedName name="G_C5" localSheetId="57">[13]Tablas!#REF!</definedName>
    <definedName name="G_C5">[13]Tablas!#REF!</definedName>
    <definedName name="G_C6" localSheetId="57">[13]Tablas!#REF!</definedName>
    <definedName name="G_C6">[13]Tablas!#REF!</definedName>
    <definedName name="G_C7" localSheetId="57">[13]Tablas!#REF!</definedName>
    <definedName name="G_C7">[13]Tablas!#REF!</definedName>
    <definedName name="G_C8" localSheetId="57">[13]Tablas!#REF!</definedName>
    <definedName name="G_C8">[13]Tablas!#REF!</definedName>
    <definedName name="G_C9" localSheetId="57">[13]Tablas!#REF!</definedName>
    <definedName name="G_C9">[13]Tablas!#REF!</definedName>
    <definedName name="G1_" localSheetId="57">#REF!</definedName>
    <definedName name="G1_">#REF!</definedName>
    <definedName name="ga" localSheetId="57">#REF!</definedName>
    <definedName name="ga">#REF!</definedName>
    <definedName name="GAJ" localSheetId="57">#REF!</definedName>
    <definedName name="GAJ">#REF!</definedName>
    <definedName name="GAS" localSheetId="57">[13]Tablas!#REF!</definedName>
    <definedName name="GAS">[13]Tablas!#REF!</definedName>
    <definedName name="gb" localSheetId="57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 localSheetId="57">#REF!</definedName>
    <definedName name="gc">#REF!</definedName>
    <definedName name="GCB" localSheetId="57">[12]Tablas!#REF!</definedName>
    <definedName name="GCB">[12]Tablas!#REF!</definedName>
    <definedName name="GCI" localSheetId="57">[13]Tablas!#REF!</definedName>
    <definedName name="GCI">[13]Tablas!#REF!</definedName>
    <definedName name="GCN" localSheetId="57">[13]Tablas!#REF!</definedName>
    <definedName name="GCN">[13]Tablas!#REF!</definedName>
    <definedName name="GCP" localSheetId="57">[13]Tablas!#REF!</definedName>
    <definedName name="GCP">[13]Tablas!#REF!</definedName>
    <definedName name="gd" localSheetId="57">#REF!</definedName>
    <definedName name="gd">#REF!</definedName>
    <definedName name="gddfgdfgdf" localSheetId="57">#REF!</definedName>
    <definedName name="gddfgdfgdf">#REF!</definedName>
    <definedName name="gdj" localSheetId="57">#REF!</definedName>
    <definedName name="gdj">#REF!</definedName>
    <definedName name="GDN" localSheetId="57">[13]Tablas!#REF!</definedName>
    <definedName name="GDN">[13]Tablas!#REF!</definedName>
    <definedName name="GDR" localSheetId="57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 localSheetId="57">[13]Tablas!#REF!</definedName>
    <definedName name="GEA">[13]Tablas!#REF!</definedName>
    <definedName name="GEA1_1" localSheetId="57">[13]Tablas!#REF!</definedName>
    <definedName name="GEA1_1">[13]Tablas!#REF!</definedName>
    <definedName name="GEA1_1_1" localSheetId="57">[13]Tablas!#REF!</definedName>
    <definedName name="GEA1_1_1">[13]Tablas!#REF!</definedName>
    <definedName name="GEA1_1_10" localSheetId="57">[13]Tablas!#REF!</definedName>
    <definedName name="GEA1_1_10">[13]Tablas!#REF!</definedName>
    <definedName name="GEA1_1_2" localSheetId="57">[13]Tablas!#REF!</definedName>
    <definedName name="GEA1_1_2">[13]Tablas!#REF!</definedName>
    <definedName name="GEA1_1_3" localSheetId="57">[13]Tablas!#REF!</definedName>
    <definedName name="GEA1_1_3">[13]Tablas!#REF!</definedName>
    <definedName name="GEA1_1_4" localSheetId="57">[13]Tablas!#REF!</definedName>
    <definedName name="GEA1_1_4">[13]Tablas!#REF!</definedName>
    <definedName name="GEA1_1_5" localSheetId="57">[13]Tablas!#REF!</definedName>
    <definedName name="GEA1_1_5">[13]Tablas!#REF!</definedName>
    <definedName name="GEA1_1_6" localSheetId="57">[13]Tablas!#REF!</definedName>
    <definedName name="GEA1_1_6">[13]Tablas!#REF!</definedName>
    <definedName name="GEA1_1_7" localSheetId="57">[13]Tablas!#REF!</definedName>
    <definedName name="GEA1_1_7">[13]Tablas!#REF!</definedName>
    <definedName name="GEA1_1_8" localSheetId="57">[13]Tablas!#REF!</definedName>
    <definedName name="GEA1_1_8">[13]Tablas!#REF!</definedName>
    <definedName name="GEA1_1_9" localSheetId="57">[13]Tablas!#REF!</definedName>
    <definedName name="GEA1_1_9">[13]Tablas!#REF!</definedName>
    <definedName name="GEA1_2" localSheetId="57">[13]Tablas!#REF!</definedName>
    <definedName name="GEA1_2">[13]Tablas!#REF!</definedName>
    <definedName name="GEA1_3" localSheetId="57">[13]Tablas!#REF!</definedName>
    <definedName name="GEA1_3">[13]Tablas!#REF!</definedName>
    <definedName name="GEA1_4" localSheetId="57">[13]Tablas!#REF!</definedName>
    <definedName name="GEA1_4">[13]Tablas!#REF!</definedName>
    <definedName name="GEC" localSheetId="57">[13]Tablas!#REF!</definedName>
    <definedName name="GEC">[13]Tablas!#REF!</definedName>
    <definedName name="GEC_ON_DAPIAY" localSheetId="57">#REF!</definedName>
    <definedName name="GEC_ON_DAPIAY">#REF!</definedName>
    <definedName name="GEC_ON_GER" localSheetId="57">#REF!</definedName>
    <definedName name="GEC_ON_GER">#REF!</definedName>
    <definedName name="geg" hidden="1">{"via1",#N/A,TRUE,"general";"via2",#N/A,TRUE,"general";"via3",#N/A,TRUE,"general"}</definedName>
    <definedName name="GENERAL" localSheetId="57">#REF!</definedName>
    <definedName name="GENERAL">#REF!</definedName>
    <definedName name="GENERAL1" localSheetId="57">#REF!</definedName>
    <definedName name="GENERAL1">#REF!</definedName>
    <definedName name="Geotex" localSheetId="57">#REF!</definedName>
    <definedName name="Geotex">#REF!</definedName>
    <definedName name="GERENCIA" localSheetId="57">#REF!</definedName>
    <definedName name="GERENCIA">#REF!</definedName>
    <definedName name="GERENCIA1" localSheetId="57">#REF!</definedName>
    <definedName name="GERENCIA1">#REF!</definedName>
    <definedName name="GERENCIA2" localSheetId="57">#REF!</definedName>
    <definedName name="GERENCIA2">#REF!</definedName>
    <definedName name="Gerente">[55]EMPRESA!$F$12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57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57">[13]Tablas!#REF!</definedName>
    <definedName name="GFN">[13]Tablas!#REF!</definedName>
    <definedName name="gft" localSheetId="57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_10">NA()</definedName>
    <definedName name="GGG_3">NA()</definedName>
    <definedName name="GGG_4">NA()</definedName>
    <definedName name="GGG_5">NA()</definedName>
    <definedName name="GGG_6">NA()</definedName>
    <definedName name="GGG_7">NA()</definedName>
    <definedName name="GGG_8">NA()</definedName>
    <definedName name="GGG_9">NA()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 localSheetId="57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57">'[98]7422CW00'!#REF!</definedName>
    <definedName name="ghf">'[98]7422CW00'!#REF!</definedName>
    <definedName name="ghfg" hidden="1">{"via1",#N/A,TRUE,"general";"via2",#N/A,TRUE,"general";"via3",#N/A,TRUE,"general"}</definedName>
    <definedName name="ghghy" localSheetId="57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 localSheetId="57">#REF!</definedName>
    <definedName name="ghu">#REF!</definedName>
    <definedName name="GI" localSheetId="57">MATCH(0.01,'ANIDADO FORMALETA '!End_Bal,-1)+1</definedName>
    <definedName name="GI">MATCH(0.01,[0]!End_Bal,-1)+1</definedName>
    <definedName name="gj" localSheetId="57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57">#REF!</definedName>
    <definedName name="gl">#REF!</definedName>
    <definedName name="GM">#N/A</definedName>
    <definedName name="GMM_ON_ASO" localSheetId="57">[13]Tablas!#REF!</definedName>
    <definedName name="GMM_ON_ASO">[13]Tablas!#REF!</definedName>
    <definedName name="GMM_ON_DMARES" localSheetId="57">#REF!</definedName>
    <definedName name="GMM_ON_DMARES">#REF!</definedName>
    <definedName name="GMM_ON_DRIO" localSheetId="57">#REF!</definedName>
    <definedName name="GMM_ON_DRIO">#REF!</definedName>
    <definedName name="gmt" localSheetId="57">#REF!</definedName>
    <definedName name="gmt">#REF!</definedName>
    <definedName name="gn" localSheetId="57">#REF!</definedName>
    <definedName name="gn">#REF!</definedName>
    <definedName name="gnm" localSheetId="57">#REF!</definedName>
    <definedName name="gnm">#REF!</definedName>
    <definedName name="gñ" localSheetId="57">#REF!</definedName>
    <definedName name="gñ">#REF!</definedName>
    <definedName name="GOR" localSheetId="57">#REF!</definedName>
    <definedName name="GOR">#REF!</definedName>
    <definedName name="GOT" localSheetId="57">[13]Tablas!#REF!</definedName>
    <definedName name="GOT">[13]Tablas!#REF!</definedName>
    <definedName name="gp" localSheetId="57">#REF!</definedName>
    <definedName name="gp">#REF!</definedName>
    <definedName name="GPO" localSheetId="57">[13]Tablas!#REF!</definedName>
    <definedName name="GPO">[13]Tablas!#REF!</definedName>
    <definedName name="GPR" localSheetId="57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57">#REF!</definedName>
    <definedName name="GRAF2">#REF!</definedName>
    <definedName name="GRAF3" localSheetId="57">#REF!</definedName>
    <definedName name="GRAF3">#REF!</definedName>
    <definedName name="GRAVILLA">[53]MATERIALES!$D$3</definedName>
    <definedName name="GRC" localSheetId="57">[13]Tablas!#REF!</definedName>
    <definedName name="GRC">[13]Tablas!#REF!</definedName>
    <definedName name="GRC_ON_ASO" localSheetId="57">[13]Tablas!#REF!</definedName>
    <definedName name="GRC_ON_ASO">[13]Tablas!#REF!</definedName>
    <definedName name="GRC_ON_DAPIAY" localSheetId="57">#REF!</definedName>
    <definedName name="GRC_ON_DAPIAY">#REF!</definedName>
    <definedName name="GRC_ON_GER" localSheetId="57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 localSheetId="57">#REF!</definedName>
    <definedName name="grl">#REF!</definedName>
    <definedName name="GRM" localSheetId="57">[13]Tablas!#REF!</definedName>
    <definedName name="GRM">[13]Tablas!#REF!</definedName>
    <definedName name="GRM_ON_DMARES" localSheetId="57">#REF!</definedName>
    <definedName name="GRM_ON_DMARES">#REF!</definedName>
    <definedName name="GRM_ON_DRIO" localSheetId="57">#REF!</definedName>
    <definedName name="GRM_ON_DRIO">#REF!</definedName>
    <definedName name="GRN" localSheetId="57">[13]Tablas!#REF!</definedName>
    <definedName name="GRN">[13]Tablas!#REF!</definedName>
    <definedName name="GRN_ON_ASO" localSheetId="57">[13]Tablas!#REF!</definedName>
    <definedName name="GRN_ON_ASO">[13]Tablas!#REF!</definedName>
    <definedName name="GRN_ON_DIREC" localSheetId="57">#REF!</definedName>
    <definedName name="GRN_ON_DIREC">#REF!</definedName>
    <definedName name="GRS" localSheetId="57">[13]Tablas!#REF!</definedName>
    <definedName name="GRS">[13]Tablas!#REF!</definedName>
    <definedName name="GRS_ON_ASO" localSheetId="57">[13]Tablas!#REF!</definedName>
    <definedName name="GRS_ON_ASO">[13]Tablas!#REF!</definedName>
    <definedName name="GRS_ON_DIREC" localSheetId="57">#REF!</definedName>
    <definedName name="GRS_ON_DIREC">#REF!</definedName>
    <definedName name="GRS_ON_HUIL" localSheetId="57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57">#REF!</definedName>
    <definedName name="GRUPO1">#REF!</definedName>
    <definedName name="GRUPO123" localSheetId="57">#REF!</definedName>
    <definedName name="GRUPO123">#REF!</definedName>
    <definedName name="GRUPO13" localSheetId="57">#REF!</definedName>
    <definedName name="GRUPO13">#REF!</definedName>
    <definedName name="GRUPO2" localSheetId="57">#REF!</definedName>
    <definedName name="GRUPO2">#REF!</definedName>
    <definedName name="grupo3">[70]Hoja1!$F$6</definedName>
    <definedName name="grupo4">[70]Hoja1!$F$7</definedName>
    <definedName name="grupo5">[70]Hoja1!$F$10</definedName>
    <definedName name="grupo6">[70]Hoja1!$F$11</definedName>
    <definedName name="grupo7">[70]Hoja1!$F$12</definedName>
    <definedName name="grupo8">[70]Hoja1!$F$13</definedName>
    <definedName name="grupo9">[70]Hoja1!$F$14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[101]BASE!$C$4:$H$255</definedName>
    <definedName name="GTC" localSheetId="57">[13]Tablas!#REF!</definedName>
    <definedName name="GTC">[13]Tablas!#REF!</definedName>
    <definedName name="gte" localSheetId="57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57">#REF!</definedName>
    <definedName name="GTI">#REF!</definedName>
    <definedName name="GTO_ADMON" localSheetId="57">#REF!</definedName>
    <definedName name="GTO_ADMON">#REF!</definedName>
    <definedName name="GTO_INVEST" localSheetId="57">#REF!</definedName>
    <definedName name="GTO_INVEST">#REF!</definedName>
    <definedName name="GTO_OPERA" localSheetId="57">#REF!</definedName>
    <definedName name="GTO_OPERA">#REF!</definedName>
    <definedName name="GTP" localSheetId="57">[13]Tablas!#REF!</definedName>
    <definedName name="GTP">[13]Tablas!#REF!</definedName>
    <definedName name="GTRE" localSheetId="57">#REF!</definedName>
    <definedName name="GTRE">#REF!</definedName>
    <definedName name="gy" localSheetId="57">#REF!</definedName>
    <definedName name="gy">#REF!</definedName>
    <definedName name="h">[80]perfil!$AG$10:$AG$111</definedName>
    <definedName name="H_pump" localSheetId="57">#REF!</definedName>
    <definedName name="H_pump">#REF!</definedName>
    <definedName name="h9h" hidden="1">{"via1",#N/A,TRUE,"general";"via2",#N/A,TRUE,"general";"via3",#N/A,TRUE,"general"}</definedName>
    <definedName name="ha" localSheetId="57">#REF!</definedName>
    <definedName name="ha">#REF!</definedName>
    <definedName name="hab___viv">[80]Sanitario!$AC$6:$AD$6</definedName>
    <definedName name="Hazards" localSheetId="57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57">ROW(#REF!)</definedName>
    <definedName name="Header_Row">ROW(#REF!)</definedName>
    <definedName name="hed">[70]Datos!$D$8</definedName>
    <definedName name="hen">[70]Datos!$D$9</definedName>
    <definedName name="hernan" localSheetId="57">'[102]Itemes Renovación'!#REF!</definedName>
    <definedName name="hernan">'[102]Itemes Renovación'!#REF!</definedName>
    <definedName name="HERRERO" localSheetId="57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 localSheetId="57">#REF!</definedName>
    <definedName name="hgt">#REF!</definedName>
    <definedName name="hgu" localSheetId="57">#REF!</definedName>
    <definedName name="hgu">#REF!</definedName>
    <definedName name="hh" localSheetId="57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[60]steel!$F$7:$J$7</definedName>
    <definedName name="hj" localSheetId="57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57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 localSheetId="57">#REF!</definedName>
    <definedName name="hl">#REF!</definedName>
    <definedName name="HM" localSheetId="57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 localSheetId="57">#REF!</definedName>
    <definedName name="hnt">#REF!</definedName>
    <definedName name="HOJA1" localSheetId="57">#REF!</definedName>
    <definedName name="HOJA1">#REF!</definedName>
    <definedName name="horat" localSheetId="57">'[103]Itemes Renovación'!#REF!</definedName>
    <definedName name="horat">'[103]Itemes Renovación'!#REF!</definedName>
    <definedName name="horat2" localSheetId="57">'[104]Itemes Renovación'!#REF!</definedName>
    <definedName name="horat2">'[104]Itemes Renovación'!#REF!</definedName>
    <definedName name="Hornos" localSheetId="57">#REF!</definedName>
    <definedName name="Hornos">#REF!</definedName>
    <definedName name="hp" localSheetId="57">#REF!</definedName>
    <definedName name="hp">#REF!</definedName>
    <definedName name="HP_stg_Hz" localSheetId="57">#REF!</definedName>
    <definedName name="HP_stg_Hz">#REF!</definedName>
    <definedName name="hqi" localSheetId="57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[70]Datos!$D$7</definedName>
    <definedName name="hrthtrh" hidden="1">{"TAB1",#N/A,TRUE,"GENERAL";"TAB2",#N/A,TRUE,"GENERAL";"TAB3",#N/A,TRUE,"GENERAL";"TAB4",#N/A,TRUE,"GENERAL";"TAB5",#N/A,TRUE,"GENERAL"}</definedName>
    <definedName name="hs" localSheetId="57">#REF!</definedName>
    <definedName name="hs">#REF!</definedName>
    <definedName name="hsfg" hidden="1">{"via1",#N/A,TRUE,"general";"via2",#N/A,TRUE,"general";"via3",#N/A,TRUE,"general"}</definedName>
    <definedName name="ht" localSheetId="57">#REF!</definedName>
    <definedName name="ht">#REF!</definedName>
    <definedName name="HTAS" localSheetId="57">#REF!</definedName>
    <definedName name="HTAS">#REF!</definedName>
    <definedName name="HTAS1" localSheetId="57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 localSheetId="57">#REF!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 localSheetId="57">#REF!</definedName>
    <definedName name="HU">#REF!</definedName>
    <definedName name="hut" localSheetId="57">#REF!</definedName>
    <definedName name="hut">#REF!</definedName>
    <definedName name="hxdfk" localSheetId="57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57">#REF!</definedName>
    <definedName name="HYT">#REF!</definedName>
    <definedName name="hytirs" hidden="1">{"via1",#N/A,TRUE,"general";"via2",#N/A,TRUE,"general";"via3",#N/A,TRUE,"general"}</definedName>
    <definedName name="I" localSheetId="57">#REF!</definedName>
    <definedName name="I">#REF!</definedName>
    <definedName name="i0" localSheetId="57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[70]Hoja1!$C$17</definedName>
    <definedName name="icbf">[70]Hoja1!$C$15</definedName>
    <definedName name="Icct" localSheetId="57">#REF!</definedName>
    <definedName name="Icct">#REF!</definedName>
    <definedName name="ICP" localSheetId="57">[13]Tablas!#REF!</definedName>
    <definedName name="ICP">[13]Tablas!#REF!</definedName>
    <definedName name="ICP1_1" localSheetId="57">[13]Tablas!#REF!</definedName>
    <definedName name="ICP1_1">[13]Tablas!#REF!</definedName>
    <definedName name="ICP1_1_1" localSheetId="57">[13]Tablas!#REF!</definedName>
    <definedName name="ICP1_1_1">[13]Tablas!#REF!</definedName>
    <definedName name="ICP1_1_2" localSheetId="57">[13]Tablas!#REF!</definedName>
    <definedName name="ICP1_1_2">[13]Tablas!#REF!</definedName>
    <definedName name="ICP1_1_3" localSheetId="57">[13]Tablas!#REF!</definedName>
    <definedName name="ICP1_1_3">[13]Tablas!#REF!</definedName>
    <definedName name="ICP1_1_4" localSheetId="57">[13]Tablas!#REF!</definedName>
    <definedName name="ICP1_1_4">[13]Tablas!#REF!</definedName>
    <definedName name="ICP1_2" localSheetId="57">[13]Tablas!#REF!</definedName>
    <definedName name="ICP1_2">[13]Tablas!#REF!</definedName>
    <definedName name="ICP1_3" localSheetId="57">[13]Tablas!#REF!</definedName>
    <definedName name="ICP1_3">[13]Tablas!#REF!</definedName>
    <definedName name="ICP1_4" localSheetId="57">[13]Tablas!#REF!</definedName>
    <definedName name="ICP1_4">[13]Tablas!#REF!</definedName>
    <definedName name="id" localSheetId="57">#REF!</definedName>
    <definedName name="id">#REF!</definedName>
    <definedName name="IF" localSheetId="57">'[67]A. P. U.'!#REF!</definedName>
    <definedName name="IF">'[67]A. P. U.'!#REF!</definedName>
    <definedName name="ig" localSheetId="57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 localSheetId="57">#REF!</definedName>
    <definedName name="ik">#REF!</definedName>
    <definedName name="ikj" localSheetId="57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 localSheetId="57">#REF!</definedName>
    <definedName name="IL">#REF!</definedName>
    <definedName name="im">'[105]1'!$N$41</definedName>
    <definedName name="IMP">[33]otros!$C$3</definedName>
    <definedName name="IMPRESSION" localSheetId="57">#REF!</definedName>
    <definedName name="IMPRESSION">#REF!</definedName>
    <definedName name="imprevistos">[40]DATOS!$B$17</definedName>
    <definedName name="imprimir" localSheetId="57">#REF!</definedName>
    <definedName name="imprimir">#REF!</definedName>
    <definedName name="IMPTOS" localSheetId="57">#REF!</definedName>
    <definedName name="IMPTOS">#REF!</definedName>
    <definedName name="IMPTOS1" localSheetId="57">#REF!</definedName>
    <definedName name="IMPTOS1">#REF!</definedName>
    <definedName name="INC" localSheetId="57">#REF!</definedName>
    <definedName name="INC">#REF!</definedName>
    <definedName name="INCR._PRODC." localSheetId="57">#REF!</definedName>
    <definedName name="INCR._PRODC.">#REF!</definedName>
    <definedName name="IND">[106]items!$C$4:$J$247</definedName>
    <definedName name="INDI">[107]Indice!$1:$1048576</definedName>
    <definedName name="INDICE" localSheetId="57">#REF!</definedName>
    <definedName name="INDICE">#REF!</definedName>
    <definedName name="ÍNDICE">[64]Hoja1!$A$35:$D$129</definedName>
    <definedName name="inf" localSheetId="57">#REF!</definedName>
    <definedName name="inf">#REF!</definedName>
    <definedName name="INFG" localSheetId="57">#REF!</definedName>
    <definedName name="INFG">#REF!</definedName>
    <definedName name="INFORME">[108]TABLAS!$A$1:$A$65536</definedName>
    <definedName name="Informe_semanal" localSheetId="57">#REF!</definedName>
    <definedName name="Informe_semanal">#REF!</definedName>
    <definedName name="INGENIERIA1" localSheetId="57" hidden="1">#REF!</definedName>
    <definedName name="INGENIERIA1" hidden="1">#REF!</definedName>
    <definedName name="INGENIERIA11" localSheetId="57" hidden="1">#REF!</definedName>
    <definedName name="INGENIERIA11" hidden="1">#REF!</definedName>
    <definedName name="iniciales">'[37]Reservas de Petróleo'!$A$2,'[37]Reservas de Petróleo'!$A$1,'[37]Reservas de Petróleo'!$D$4,'[37]Reservas de Petróleo'!$D$1:$D$65536</definedName>
    <definedName name="Inicio">[48]BASES!$E$26</definedName>
    <definedName name="inme" localSheetId="57">#REF!</definedName>
    <definedName name="inme">#REF!</definedName>
    <definedName name="INPU" localSheetId="57">#REF!</definedName>
    <definedName name="INPU">#REF!</definedName>
    <definedName name="INPUT" localSheetId="57">'[4]7422CW00'!#REF!</definedName>
    <definedName name="INPUT">'[4]7422CW00'!#REF!</definedName>
    <definedName name="INSU">[109]INSUMOS!$A$1:$E$65536</definedName>
    <definedName name="Insumos_auxiliares" localSheetId="57">[110]Insumos!#REF!</definedName>
    <definedName name="Insumos_auxiliares">[110]Insumos!#REF!</definedName>
    <definedName name="Insumos_basicos" localSheetId="57">#REF!</definedName>
    <definedName name="Insumos_basicos">#REF!</definedName>
    <definedName name="Int" localSheetId="57">#REF!</definedName>
    <definedName name="Int">#REF!</definedName>
    <definedName name="InTap">[22]Interc.tapones!$E$1:$E$65536</definedName>
    <definedName name="INTER">[95]Hoja3!$F$7:$F$9</definedName>
    <definedName name="Intercambiadores" localSheetId="57">#REF!</definedName>
    <definedName name="Intercambiadores">#REF!</definedName>
    <definedName name="Interest_Rate" localSheetId="57">#REF!</definedName>
    <definedName name="Interest_Rate">#REF!</definedName>
    <definedName name="INTERMEDIA_I" localSheetId="57">#REF!</definedName>
    <definedName name="INTERMEDIA_I">#REF!</definedName>
    <definedName name="Interventor">[55]CONTRATO!$E$12</definedName>
    <definedName name="IntVal">'[22]Interc.válv.'!$E$1:$E$65536</definedName>
    <definedName name="INV" localSheetId="57">#REF!</definedName>
    <definedName name="INV">#REF!</definedName>
    <definedName name="INV_11">'[111]PR 1'!$A$2:$N$655</definedName>
    <definedName name="INV_Payments" localSheetId="25">[79]!INV_Payments</definedName>
    <definedName name="INV_Payments" localSheetId="4">[79]!INV_Payments</definedName>
    <definedName name="INV_Payments" localSheetId="57">[79]!INV_Payments</definedName>
    <definedName name="INV_Payments" localSheetId="52">[79]!INV_Payments</definedName>
    <definedName name="INV_Payments" localSheetId="53">[79]!INV_Payments</definedName>
    <definedName name="INV_Payments" localSheetId="36">[79]!INV_Payments</definedName>
    <definedName name="INV_Payments" localSheetId="37">[79]!INV_Payments</definedName>
    <definedName name="INV_Payments" localSheetId="38">[79]!INV_Payments</definedName>
    <definedName name="INV_Payments" localSheetId="39">[79]!INV_Payments</definedName>
    <definedName name="INV_Payments" localSheetId="40">[79]!INV_Payments</definedName>
    <definedName name="INV_Payments" localSheetId="41">[79]!INV_Payments</definedName>
    <definedName name="INV_Payments" localSheetId="42">[79]!INV_Payments</definedName>
    <definedName name="INV_Payments" localSheetId="43">[79]!INV_Payments</definedName>
    <definedName name="INV_Payments" localSheetId="44">[79]!INV_Payments</definedName>
    <definedName name="INV_Payments" localSheetId="45">[79]!INV_Payments</definedName>
    <definedName name="INV_Payments" localSheetId="46">[79]!INV_Payments</definedName>
    <definedName name="INV_Payments" localSheetId="47">[79]!INV_Payments</definedName>
    <definedName name="INV_Payments" localSheetId="48">[79]!INV_Payments</definedName>
    <definedName name="INV_Payments" localSheetId="49">[79]!INV_Payments</definedName>
    <definedName name="INV_Payments" localSheetId="50">[79]!INV_Payments</definedName>
    <definedName name="INV_Payments" localSheetId="2">[79]!INV_Payments</definedName>
    <definedName name="INV_Payments" localSheetId="3">[79]!INV_Payments</definedName>
    <definedName name="INV_Payments">[79]!INV_Payments</definedName>
    <definedName name="InvDol1" localSheetId="57">#REF!</definedName>
    <definedName name="InvDol1">#REF!</definedName>
    <definedName name="InvDol2" localSheetId="57">#REF!</definedName>
    <definedName name="InvDol2">#REF!</definedName>
    <definedName name="InvDol3" localSheetId="57">#REF!</definedName>
    <definedName name="InvDol3">#REF!</definedName>
    <definedName name="InvDol4" localSheetId="57">#REF!</definedName>
    <definedName name="InvDol4">#REF!</definedName>
    <definedName name="InvDol5" localSheetId="57">#REF!</definedName>
    <definedName name="InvDol5">#REF!</definedName>
    <definedName name="InvDol6" localSheetId="57">#REF!</definedName>
    <definedName name="InvDol6">#REF!</definedName>
    <definedName name="InvDol7" localSheetId="57">#REF!</definedName>
    <definedName name="InvDol7">#REF!</definedName>
    <definedName name="InvDol8" localSheetId="57">#REF!</definedName>
    <definedName name="InvDol8">#REF!</definedName>
    <definedName name="io" localSheetId="57">#REF!</definedName>
    <definedName name="io">#REF!</definedName>
    <definedName name="io0ioprhyi0i90ryi90" localSheetId="57">#REF!</definedName>
    <definedName name="io0ioprhyi0i90ryi90">#REF!</definedName>
    <definedName name="IOU" localSheetId="57">#REF!</definedName>
    <definedName name="IOU">#REF!</definedName>
    <definedName name="IOUHH">[0]!err</definedName>
    <definedName name="IP" localSheetId="57">#REF!</definedName>
    <definedName name="IP">#REF!</definedName>
    <definedName name="ir" localSheetId="57">#REF!</definedName>
    <definedName name="ir">#REF!</definedName>
    <definedName name="irng" localSheetId="57" hidden="1">#REF!</definedName>
    <definedName name="irng" hidden="1">#REF!</definedName>
    <definedName name="Iss">'[55]LIQUIDA-NOMINA'!$AT$4</definedName>
    <definedName name="issafp">[70]Hoja1!$C$19</definedName>
    <definedName name="isscs">[70]Hoja1!$C$21</definedName>
    <definedName name="isseps">[70]Hoja1!$C$20</definedName>
    <definedName name="it." localSheetId="57">#REF!</definedName>
    <definedName name="it.">#REF!</definedName>
    <definedName name="ITEM">[112]BASE!$C$4:$H$268</definedName>
    <definedName name="ITEM1" localSheetId="57">#REF!</definedName>
    <definedName name="ITEM1">#REF!</definedName>
    <definedName name="ITEM1_133" localSheetId="57">#REF!</definedName>
    <definedName name="ITEM1_133">#REF!</definedName>
    <definedName name="ITEM1_149" localSheetId="57">#REF!</definedName>
    <definedName name="ITEM1_149">#REF!</definedName>
    <definedName name="ITEM1_186" localSheetId="57">#REF!</definedName>
    <definedName name="ITEM1_186">#REF!</definedName>
    <definedName name="ITEM1_187" localSheetId="57">#REF!</definedName>
    <definedName name="ITEM1_187">#REF!</definedName>
    <definedName name="ITEM15" localSheetId="57">#REF!</definedName>
    <definedName name="ITEM15">#REF!</definedName>
    <definedName name="ITEM15_133" localSheetId="57">#REF!</definedName>
    <definedName name="ITEM15_133">#REF!</definedName>
    <definedName name="ITEM15_149" localSheetId="57">#REF!</definedName>
    <definedName name="ITEM15_149">#REF!</definedName>
    <definedName name="ITEM15_186" localSheetId="57">#REF!</definedName>
    <definedName name="ITEM15_186">#REF!</definedName>
    <definedName name="ITEM15_187" localSheetId="57">#REF!</definedName>
    <definedName name="ITEM15_187">#REF!</definedName>
    <definedName name="ITEM16" localSheetId="57">#REF!</definedName>
    <definedName name="ITEM16">#REF!</definedName>
    <definedName name="ITEM2" localSheetId="57">#REF!</definedName>
    <definedName name="ITEM2">#REF!</definedName>
    <definedName name="ITEM2_133" localSheetId="57">#REF!</definedName>
    <definedName name="ITEM2_133">#REF!</definedName>
    <definedName name="ITEM2_149" localSheetId="57">#REF!</definedName>
    <definedName name="ITEM2_149">#REF!</definedName>
    <definedName name="ITEM2_186" localSheetId="57">#REF!</definedName>
    <definedName name="ITEM2_186">#REF!</definedName>
    <definedName name="ITEM2_187" localSheetId="57">#REF!</definedName>
    <definedName name="ITEM2_187">#REF!</definedName>
    <definedName name="item210.3" localSheetId="57">#REF!</definedName>
    <definedName name="item210.3">#REF!</definedName>
    <definedName name="item230.1" localSheetId="57">#REF!</definedName>
    <definedName name="item230.1">#REF!</definedName>
    <definedName name="ITEM3" localSheetId="57">#REF!</definedName>
    <definedName name="ITEM3">#REF!</definedName>
    <definedName name="ITEM3_133" localSheetId="57">#REF!</definedName>
    <definedName name="ITEM3_133">#REF!</definedName>
    <definedName name="ITEM3_149" localSheetId="57">#REF!</definedName>
    <definedName name="ITEM3_149">#REF!</definedName>
    <definedName name="ITEM3_186" localSheetId="57">#REF!</definedName>
    <definedName name="ITEM3_186">#REF!</definedName>
    <definedName name="ITEM3_187" localSheetId="57">#REF!</definedName>
    <definedName name="ITEM3_187">#REF!</definedName>
    <definedName name="item310" localSheetId="57">#REF!</definedName>
    <definedName name="item310">#REF!</definedName>
    <definedName name="ITEM32" localSheetId="57">#REF!</definedName>
    <definedName name="ITEM32">#REF!</definedName>
    <definedName name="item320.2" localSheetId="57">#REF!</definedName>
    <definedName name="item320.2">#REF!</definedName>
    <definedName name="item330.1" localSheetId="57">#REF!</definedName>
    <definedName name="item330.1">#REF!</definedName>
    <definedName name="ITEM4" localSheetId="57">#REF!</definedName>
    <definedName name="ITEM4">#REF!</definedName>
    <definedName name="item420" localSheetId="57">#REF!</definedName>
    <definedName name="item420">#REF!</definedName>
    <definedName name="item450.2P" localSheetId="57">#REF!</definedName>
    <definedName name="item450.2P">#REF!</definedName>
    <definedName name="item600.1" localSheetId="57">#REF!</definedName>
    <definedName name="item600.1">#REF!</definedName>
    <definedName name="item610.1" localSheetId="57">#REF!</definedName>
    <definedName name="item610.1">#REF!</definedName>
    <definedName name="item610.2" localSheetId="57">#REF!</definedName>
    <definedName name="item610.2">#REF!</definedName>
    <definedName name="item630.4" localSheetId="57">#REF!</definedName>
    <definedName name="item630.4">#REF!</definedName>
    <definedName name="item630.6" localSheetId="57">#REF!</definedName>
    <definedName name="item630.6">#REF!</definedName>
    <definedName name="item630.7" localSheetId="57">#REF!</definedName>
    <definedName name="item630.7">#REF!</definedName>
    <definedName name="item640.3" localSheetId="57">#REF!</definedName>
    <definedName name="item640.3">#REF!</definedName>
    <definedName name="item661" localSheetId="57">#REF!</definedName>
    <definedName name="item661">#REF!</definedName>
    <definedName name="item671" localSheetId="57">#REF!</definedName>
    <definedName name="item671">#REF!</definedName>
    <definedName name="item673.1" localSheetId="57">#REF!</definedName>
    <definedName name="item673.1">#REF!</definedName>
    <definedName name="item673.3" localSheetId="57">#REF!</definedName>
    <definedName name="item673.3">#REF!</definedName>
    <definedName name="item681" localSheetId="57">#REF!</definedName>
    <definedName name="item681">#REF!</definedName>
    <definedName name="item700.1" localSheetId="57">#REF!</definedName>
    <definedName name="item700.1">#REF!</definedName>
    <definedName name="item710.1" localSheetId="57">#REF!</definedName>
    <definedName name="item710.1">#REF!</definedName>
    <definedName name="item710.2" localSheetId="57">#REF!</definedName>
    <definedName name="item710.2">#REF!</definedName>
    <definedName name="item730.1" localSheetId="57">#REF!</definedName>
    <definedName name="item730.1">#REF!</definedName>
    <definedName name="item730.2" localSheetId="57">#REF!</definedName>
    <definedName name="item730.2">#REF!</definedName>
    <definedName name="item730.2.4" localSheetId="57">#REF!</definedName>
    <definedName name="item730.2.4">#REF!</definedName>
    <definedName name="item900.2" localSheetId="57">#REF!</definedName>
    <definedName name="item900.2">#REF!</definedName>
    <definedName name="ItemCodos" localSheetId="57">#REF!</definedName>
    <definedName name="ItemCodos">#REF!</definedName>
    <definedName name="items">[40]ITEMS!$B$6:$B$176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 localSheetId="57">#REF!</definedName>
    <definedName name="IV">#REF!</definedName>
    <definedName name="IVA" localSheetId="57">#REF!</definedName>
    <definedName name="IVA">#REF!</definedName>
    <definedName name="iwjer" localSheetId="57">#REF!</definedName>
    <definedName name="iwjer">#REF!</definedName>
    <definedName name="iyuiuyi" hidden="1">{"via1",#N/A,TRUE,"general";"via2",#N/A,TRUE,"general";"via3",#N/A,TRUE,"general"}</definedName>
    <definedName name="IZQ">[85]DIST!$G$7:$H$2413</definedName>
    <definedName name="j" hidden="1">{"TAB1",#N/A,TRUE,"GENERAL";"TAB2",#N/A,TRUE,"GENERAL";"TAB3",#N/A,TRUE,"GENERAL";"TAB4",#N/A,TRUE,"GENERAL";"TAB5",#N/A,TRUE,"GENERAL"}</definedName>
    <definedName name="JA" localSheetId="57">#REF!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57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57">#REF!</definedName>
    <definedName name="jh">#REF!</definedName>
    <definedName name="jhg" hidden="1">{"TAB1",#N/A,TRUE,"GENERAL";"TAB2",#N/A,TRUE,"GENERAL";"TAB3",#N/A,TRUE,"GENERAL";"TAB4",#N/A,TRUE,"GENERAL";"TAB5",#N/A,TRUE,"GENERAL"}</definedName>
    <definedName name="jhgf" localSheetId="25">Scheduled_Payment+Extra_Payment</definedName>
    <definedName name="jhgf" localSheetId="4">Scheduled_Payment+Extra_Payment</definedName>
    <definedName name="jhgf" localSheetId="57">Scheduled_Payment+Extra_Payment</definedName>
    <definedName name="jhgf" localSheetId="52">Scheduled_Payment+Extra_Payment</definedName>
    <definedName name="jhgf" localSheetId="53">Scheduled_Payment+Extra_Payment</definedName>
    <definedName name="jhgf" localSheetId="36">Scheduled_Payment+Extra_Payment</definedName>
    <definedName name="jhgf" localSheetId="37">Scheduled_Payment+Extra_Payment</definedName>
    <definedName name="jhgf" localSheetId="38">Scheduled_Payment+Extra_Payment</definedName>
    <definedName name="jhgf" localSheetId="39">Scheduled_Payment+Extra_Payment</definedName>
    <definedName name="jhgf" localSheetId="40">Scheduled_Payment+Extra_Payment</definedName>
    <definedName name="jhgf" localSheetId="41">Scheduled_Payment+Extra_Payment</definedName>
    <definedName name="jhgf" localSheetId="42">Scheduled_Payment+Extra_Payment</definedName>
    <definedName name="jhgf" localSheetId="43">Scheduled_Payment+Extra_Payment</definedName>
    <definedName name="jhgf" localSheetId="44">Scheduled_Payment+Extra_Payment</definedName>
    <definedName name="jhgf" localSheetId="45">Scheduled_Payment+Extra_Payment</definedName>
    <definedName name="jhgf" localSheetId="46">Scheduled_Payment+Extra_Payment</definedName>
    <definedName name="jhgf" localSheetId="47">Scheduled_Payment+Extra_Payment</definedName>
    <definedName name="jhgf" localSheetId="48">Scheduled_Payment+Extra_Payment</definedName>
    <definedName name="jhgf" localSheetId="49">Scheduled_Payment+Extra_Payment</definedName>
    <definedName name="jhgf" localSheetId="50">Scheduled_Payment+Extra_Payment</definedName>
    <definedName name="jhgf" localSheetId="2">Scheduled_Payment+Extra_Payment</definedName>
    <definedName name="jhgf" localSheetId="3">Scheduled_Payment+Extra_Payment</definedName>
    <definedName name="jhgf">Scheduled_Payment+Extra_Payment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localSheetId="0" hidden="1">{"SUMINISTRO E INSTALACIÓN CANALETAS L=7.50"}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 localSheetId="57">#REF!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57">#REF!</definedName>
    <definedName name="jn">#REF!</definedName>
    <definedName name="jñ" localSheetId="57">#REF!</definedName>
    <definedName name="jñ">#REF!</definedName>
    <definedName name="jo" localSheetId="57">#REF!</definedName>
    <definedName name="jo">#REF!</definedName>
    <definedName name="JOHNNY">[0]!err</definedName>
    <definedName name="JOHNNY_10">NA()</definedName>
    <definedName name="JOHNNY_3">NA()</definedName>
    <definedName name="JOHNNY_4">NA()</definedName>
    <definedName name="JOHNNY_5">NA()</definedName>
    <definedName name="JOHNNY_6">NA()</definedName>
    <definedName name="JOHNNY_7">NA()</definedName>
    <definedName name="JOHNNY_8">NA()</definedName>
    <definedName name="JOHNNY_9">NA()</definedName>
    <definedName name="JRYJ" hidden="1">{"via1",#N/A,TRUE,"general";"via2",#N/A,TRUE,"general";"via3",#N/A,TRUE,"general"}</definedName>
    <definedName name="jt" localSheetId="57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57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 localSheetId="57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 localSheetId="57">#REF!</definedName>
    <definedName name="juy">#REF!</definedName>
    <definedName name="jvv" localSheetId="57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57">#REF!</definedName>
    <definedName name="K0F1">#REF!</definedName>
    <definedName name="K0F2" localSheetId="57">#REF!</definedName>
    <definedName name="K0F2">#REF!</definedName>
    <definedName name="K10ALO" localSheetId="57">#REF!</definedName>
    <definedName name="K10ALO">#REF!</definedName>
    <definedName name="K11ALO" localSheetId="57">#REF!</definedName>
    <definedName name="K11ALO">#REF!</definedName>
    <definedName name="K1F1" localSheetId="57">#REF!</definedName>
    <definedName name="K1F1">#REF!</definedName>
    <definedName name="K1F2" localSheetId="57">#REF!</definedName>
    <definedName name="K1F2">#REF!</definedName>
    <definedName name="K2F1" localSheetId="57">#REF!</definedName>
    <definedName name="K2F1">#REF!</definedName>
    <definedName name="K2F2" localSheetId="57">#REF!</definedName>
    <definedName name="K2F2">#REF!</definedName>
    <definedName name="K3F1" localSheetId="57">#REF!</definedName>
    <definedName name="K3F1">#REF!</definedName>
    <definedName name="K3F2" localSheetId="57">#REF!</definedName>
    <definedName name="K3F2">#REF!</definedName>
    <definedName name="K4F1" localSheetId="57">#REF!</definedName>
    <definedName name="K4F1">#REF!</definedName>
    <definedName name="K4F2" localSheetId="57">#REF!</definedName>
    <definedName name="K4F2">#REF!</definedName>
    <definedName name="K5F1" localSheetId="57">#REF!</definedName>
    <definedName name="K5F1">#REF!</definedName>
    <definedName name="K5F2" localSheetId="57">#REF!</definedName>
    <definedName name="K5F2">#REF!</definedName>
    <definedName name="K6F1" localSheetId="57">#REF!</definedName>
    <definedName name="K6F1">#REF!</definedName>
    <definedName name="K6F2" localSheetId="57">#REF!</definedName>
    <definedName name="K6F2">#REF!</definedName>
    <definedName name="K7F1" localSheetId="57">#REF!</definedName>
    <definedName name="K7F1">#REF!</definedName>
    <definedName name="K7F2" localSheetId="57">#REF!</definedName>
    <definedName name="K7F2">#REF!</definedName>
    <definedName name="K8ALO" localSheetId="57">#REF!</definedName>
    <definedName name="K8ALO">#REF!</definedName>
    <definedName name="K8F1" localSheetId="57">#REF!</definedName>
    <definedName name="K8F1">#REF!</definedName>
    <definedName name="K8F2" localSheetId="57">#REF!</definedName>
    <definedName name="K8F2">#REF!</definedName>
    <definedName name="K9ALO" localSheetId="57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57" hidden="1">#REF!</definedName>
    <definedName name="kdmfm" hidden="1">#REF!</definedName>
    <definedName name="kf" localSheetId="57">#REF!</definedName>
    <definedName name="kf">#REF!</definedName>
    <definedName name="kh" localSheetId="57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 localSheetId="57">#REF!</definedName>
    <definedName name="kio">#REF!</definedName>
    <definedName name="kip" localSheetId="57">#REF!</definedName>
    <definedName name="kip">#REF!</definedName>
    <definedName name="kj" localSheetId="57">#REF!</definedName>
    <definedName name="kj">#REF!</definedName>
    <definedName name="KJH" localSheetId="57">#REF!</definedName>
    <definedName name="KJH">#REF!</definedName>
    <definedName name="kjhkd" hidden="1">{"via1",#N/A,TRUE,"general";"via2",#N/A,TRUE,"general";"via3",#N/A,TRUE,"general"}</definedName>
    <definedName name="kjj" localSheetId="57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57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 localSheetId="57">#REF!</definedName>
    <definedName name="kl">#REF!</definedName>
    <definedName name="klklk" localSheetId="57">#REF!</definedName>
    <definedName name="klklk">#REF!</definedName>
    <definedName name="km" localSheetId="57">#REF!</definedName>
    <definedName name="km">#REF!</definedName>
    <definedName name="kñy" localSheetId="57">#REF!</definedName>
    <definedName name="kñy">#REF!</definedName>
    <definedName name="ko">[113]items!$C$4:$J$247</definedName>
    <definedName name="krtrk" hidden="1">{"via1",#N/A,TRUE,"general";"via2",#N/A,TRUE,"general";"via3",#N/A,TRUE,"general"}</definedName>
    <definedName name="ks" localSheetId="57">#REF!</definedName>
    <definedName name="ks">#REF!</definedName>
    <definedName name="ksogtk" localSheetId="57">#REF!</definedName>
    <definedName name="ksogtk">#REF!</definedName>
    <definedName name="kuh" localSheetId="57">#REF!</definedName>
    <definedName name="kuh">#REF!</definedName>
    <definedName name="kuy" localSheetId="57">#REF!</definedName>
    <definedName name="kuy">#REF!</definedName>
    <definedName name="kuyhgbe" localSheetId="57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57">#REF!</definedName>
    <definedName name="L">#REF!</definedName>
    <definedName name="L_L">#N/A</definedName>
    <definedName name="la" localSheetId="57">#REF!</definedName>
    <definedName name="la">#REF!</definedName>
    <definedName name="LAF" localSheetId="57">#REF!</definedName>
    <definedName name="LAF">#REF!</definedName>
    <definedName name="lame" localSheetId="57" hidden="1">#REF!</definedName>
    <definedName name="lame" hidden="1">#REF!</definedName>
    <definedName name="LANODO" localSheetId="57">#REF!</definedName>
    <definedName name="LANODO">#REF!</definedName>
    <definedName name="LANODOFT" localSheetId="57">#REF!</definedName>
    <definedName name="LANODOFT">#REF!</definedName>
    <definedName name="Last_Row">#N/A</definedName>
    <definedName name="lb" localSheetId="57">#REF!</definedName>
    <definedName name="lb">#REF!</definedName>
    <definedName name="ld" localSheetId="57">#REF!</definedName>
    <definedName name="ld">#REF!</definedName>
    <definedName name="Leo" localSheetId="57">'[114]Itemes Renovación'!#REF!</definedName>
    <definedName name="Leo">'[114]Itemes Renovación'!#REF!</definedName>
    <definedName name="Libro1_Hoja1_Lista" localSheetId="57">[115]LISTADO!#REF!</definedName>
    <definedName name="Libro1_Hoja1_Lista">[115]LISTADO!#REF!</definedName>
    <definedName name="LICITACION" localSheetId="57">#REF!</definedName>
    <definedName name="LICITACION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NEA">[40]DATOS!$B$16</definedName>
    <definedName name="ListaCantidad" localSheetId="57">#REF!</definedName>
    <definedName name="ListaCantidad">#REF!</definedName>
    <definedName name="Listado" localSheetId="57">#REF!</definedName>
    <definedName name="Listado">#REF!</definedName>
    <definedName name="Listado1" localSheetId="57">#REF!</definedName>
    <definedName name="Listado1">#REF!</definedName>
    <definedName name="LISTADO3" localSheetId="57" hidden="1">#REF!</definedName>
    <definedName name="LISTADO3" hidden="1">#REF!</definedName>
    <definedName name="ListaItem" localSheetId="57">#REF!</definedName>
    <definedName name="ListaItem">#REF!</definedName>
    <definedName name="ListaUni">[116]TOTALES!$D$7:$D$654</definedName>
    <definedName name="listequi" localSheetId="57">#REF!</definedName>
    <definedName name="listequi">#REF!</definedName>
    <definedName name="listmat" localSheetId="57">#REF!</definedName>
    <definedName name="listmat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localSheetId="57">#REF!</definedName>
    <definedName name="ll">#REF!</definedName>
    <definedName name="llam" localSheetId="57">#REF!</definedName>
    <definedName name="llam">#REF!</definedName>
    <definedName name="LLL">[117]tub!$C$1:$J$39</definedName>
    <definedName name="LLLL" localSheetId="57">#REF!</definedName>
    <definedName name="L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57">#REF!</definedName>
    <definedName name="LÑP">#REF!</definedName>
    <definedName name="Loan_Amount" localSheetId="57">#REF!</definedName>
    <definedName name="Loan_Amount">#REF!</definedName>
    <definedName name="Loan_Start" localSheetId="57">#REF!</definedName>
    <definedName name="Loan_Start">#REF!</definedName>
    <definedName name="Loan_Years" localSheetId="57">#REF!</definedName>
    <definedName name="Loan_Years">#REF!</definedName>
    <definedName name="LOCA" localSheetId="25">[42]!absc</definedName>
    <definedName name="LOCA" localSheetId="4">[42]!absc</definedName>
    <definedName name="LOCA" localSheetId="57">[42]!absc</definedName>
    <definedName name="LOCA" localSheetId="52">[42]!absc</definedName>
    <definedName name="LOCA" localSheetId="53">[42]!absc</definedName>
    <definedName name="LOCA" localSheetId="36">[42]!absc</definedName>
    <definedName name="LOCA" localSheetId="37">[42]!absc</definedName>
    <definedName name="LOCA" localSheetId="38">[42]!absc</definedName>
    <definedName name="LOCA" localSheetId="39">[42]!absc</definedName>
    <definedName name="LOCA" localSheetId="40">[42]!absc</definedName>
    <definedName name="LOCA" localSheetId="41">[42]!absc</definedName>
    <definedName name="LOCA" localSheetId="42">[42]!absc</definedName>
    <definedName name="LOCA" localSheetId="43">[42]!absc</definedName>
    <definedName name="LOCA" localSheetId="44">[42]!absc</definedName>
    <definedName name="LOCA" localSheetId="45">[42]!absc</definedName>
    <definedName name="LOCA" localSheetId="46">[42]!absc</definedName>
    <definedName name="LOCA" localSheetId="47">[42]!absc</definedName>
    <definedName name="LOCA" localSheetId="48">[42]!absc</definedName>
    <definedName name="LOCA" localSheetId="49">[42]!absc</definedName>
    <definedName name="LOCA" localSheetId="50">[42]!absc</definedName>
    <definedName name="LOCA" localSheetId="2">[42]!absc</definedName>
    <definedName name="LOCA" localSheetId="3">[42]!absc</definedName>
    <definedName name="LOCA">[42]!absc</definedName>
    <definedName name="LOCA1" localSheetId="25">[42]!absc</definedName>
    <definedName name="LOCA1" localSheetId="4">[42]!absc</definedName>
    <definedName name="LOCA1" localSheetId="57">[42]!absc</definedName>
    <definedName name="LOCA1" localSheetId="52">[42]!absc</definedName>
    <definedName name="LOCA1" localSheetId="53">[42]!absc</definedName>
    <definedName name="LOCA1" localSheetId="36">[42]!absc</definedName>
    <definedName name="LOCA1" localSheetId="37">[42]!absc</definedName>
    <definedName name="LOCA1" localSheetId="38">[42]!absc</definedName>
    <definedName name="LOCA1" localSheetId="39">[42]!absc</definedName>
    <definedName name="LOCA1" localSheetId="40">[42]!absc</definedName>
    <definedName name="LOCA1" localSheetId="41">[42]!absc</definedName>
    <definedName name="LOCA1" localSheetId="42">[42]!absc</definedName>
    <definedName name="LOCA1" localSheetId="43">[42]!absc</definedName>
    <definedName name="LOCA1" localSheetId="44">[42]!absc</definedName>
    <definedName name="LOCA1" localSheetId="45">[42]!absc</definedName>
    <definedName name="LOCA1" localSheetId="46">[42]!absc</definedName>
    <definedName name="LOCA1" localSheetId="47">[42]!absc</definedName>
    <definedName name="LOCA1" localSheetId="48">[42]!absc</definedName>
    <definedName name="LOCA1" localSheetId="49">[42]!absc</definedName>
    <definedName name="LOCA1" localSheetId="50">[42]!absc</definedName>
    <definedName name="LOCA1" localSheetId="2">[42]!absc</definedName>
    <definedName name="LOCA1" localSheetId="3">[42]!absc</definedName>
    <definedName name="LOCA1">[42]!absc</definedName>
    <definedName name="LOCALIZACION_Y_REPLANTEO" localSheetId="57">#REF!</definedName>
    <definedName name="LOCALIZACION_Y_REPLANTEO">#REF!</definedName>
    <definedName name="LOCALIZACIÓN_Y_REPLANTEO._ESTRUCTURAS" localSheetId="57">[118]INDICE!#REF!</definedName>
    <definedName name="LOCALIZACIÓN_Y_REPLANTEO._ESTRUCTURAS">[118]INDICE!#REF!</definedName>
    <definedName name="LOCAT1999" localSheetId="0" hidden="1">{"SUMINISTRO E INSTALACIÓN CANALETAS L=7.50"}</definedName>
    <definedName name="LOCAT1999" hidden="1">{"SUMINISTRO E INSTALACIÓN CANALETAS L=7.50"}</definedName>
    <definedName name="LOGO">[0]!err</definedName>
    <definedName name="LOGO_10">NA()</definedName>
    <definedName name="LOGO_3">NA()</definedName>
    <definedName name="LOGO_4">NA()</definedName>
    <definedName name="LOGO_5">NA()</definedName>
    <definedName name="LOGO_6">NA()</definedName>
    <definedName name="LOGO_7">NA()</definedName>
    <definedName name="LOGO_8">NA()</definedName>
    <definedName name="LOGO_9">NA()</definedName>
    <definedName name="LOI" localSheetId="57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 localSheetId="57">#REF!</definedName>
    <definedName name="Longitud">#REF!</definedName>
    <definedName name="Longitud1" localSheetId="57">#REF!</definedName>
    <definedName name="Longitud1">#REF!</definedName>
    <definedName name="Longitud2" localSheetId="57">#REF!</definedName>
    <definedName name="Longitud2">#REF!</definedName>
    <definedName name="LongitudTubo">IF(COUNT([119]GENERAL!$A$8)=0,0,ABS([119]GENERAL!$A$8))</definedName>
    <definedName name="LOPE" localSheetId="57">#REF!</definedName>
    <definedName name="LOPE">#REF!</definedName>
    <definedName name="lp" localSheetId="57">#REF!</definedName>
    <definedName name="lp">#REF!</definedName>
    <definedName name="lplpl" hidden="1">{"via1",#N/A,TRUE,"general";"via2",#N/A,TRUE,"general";"via3",#N/A,TRUE,"general"}</definedName>
    <definedName name="lsttros" localSheetId="57">#REF!</definedName>
    <definedName name="lsttros">#REF!</definedName>
    <definedName name="lt" localSheetId="57">#REF!</definedName>
    <definedName name="lt">#REF!</definedName>
    <definedName name="LUCY">#N/A</definedName>
    <definedName name="lun" localSheetId="57">'[51]Res-Accide-10'!#REF!</definedName>
    <definedName name="lun">'[51]Res-Accide-10'!#REF!</definedName>
    <definedName name="lv" localSheetId="57">#REF!</definedName>
    <definedName name="lv">#REF!</definedName>
    <definedName name="m" localSheetId="25">Scheduled_Payment+Extra_Payment</definedName>
    <definedName name="m" localSheetId="4">Scheduled_Payment+Extra_Payment</definedName>
    <definedName name="m" localSheetId="57">Scheduled_Payment+Extra_Payment</definedName>
    <definedName name="m" localSheetId="52">Scheduled_Payment+Extra_Payment</definedName>
    <definedName name="m" localSheetId="53">Scheduled_Payment+Extra_Payment</definedName>
    <definedName name="m" localSheetId="36">Scheduled_Payment+Extra_Payment</definedName>
    <definedName name="m" localSheetId="37">Scheduled_Payment+Extra_Payment</definedName>
    <definedName name="m" localSheetId="38">Scheduled_Payment+Extra_Payment</definedName>
    <definedName name="m" localSheetId="39">Scheduled_Payment+Extra_Payment</definedName>
    <definedName name="m" localSheetId="40">Scheduled_Payment+Extra_Payment</definedName>
    <definedName name="m" localSheetId="41">Scheduled_Payment+Extra_Payment</definedName>
    <definedName name="m" localSheetId="42">Scheduled_Payment+Extra_Payment</definedName>
    <definedName name="m" localSheetId="43">Scheduled_Payment+Extra_Payment</definedName>
    <definedName name="m" localSheetId="44">Scheduled_Payment+Extra_Payment</definedName>
    <definedName name="m" localSheetId="45">Scheduled_Payment+Extra_Payment</definedName>
    <definedName name="m" localSheetId="46">Scheduled_Payment+Extra_Payment</definedName>
    <definedName name="m" localSheetId="47">Scheduled_Payment+Extra_Payment</definedName>
    <definedName name="m" localSheetId="48">Scheduled_Payment+Extra_Payment</definedName>
    <definedName name="m" localSheetId="49">Scheduled_Payment+Extra_Payment</definedName>
    <definedName name="m" localSheetId="50">Scheduled_Payment+Extra_Payment</definedName>
    <definedName name="m" localSheetId="2">Scheduled_Payment+Extra_Payment</definedName>
    <definedName name="m" localSheetId="3">Scheduled_Payment+Extra_Payment</definedName>
    <definedName name="m">Scheduled_Payment+Extra_Payment</definedName>
    <definedName name="MA" localSheetId="57">'[51]Res-Accide-10'!#REF!</definedName>
    <definedName name="MA">'[51]Res-Accide-10'!#REF!</definedName>
    <definedName name="MACR" localSheetId="57">#REF!</definedName>
    <definedName name="MACR">#REF!</definedName>
    <definedName name="MACRDEL" localSheetId="57">'[4]7422CW00'!#REF!</definedName>
    <definedName name="MACRDEL">'[4]7422CW00'!#REF!</definedName>
    <definedName name="Macroactividad" localSheetId="57">#REF!</definedName>
    <definedName name="Macroactividad">#REF!</definedName>
    <definedName name="mafdsf" hidden="1">{"via1",#N/A,TRUE,"general";"via2",#N/A,TRUE,"general";"via3",#N/A,TRUE,"general"}</definedName>
    <definedName name="MAL" localSheetId="57">'[120]Estado Resumen'!#REF!&lt;2.5</definedName>
    <definedName name="MAL">'[120]Estado Resumen'!#REF!&lt;2.5</definedName>
    <definedName name="MALO" localSheetId="57">'[121]ESTADO VÍA-CRIT.TECNICO'!#REF!&lt;2.5</definedName>
    <definedName name="MALO">'[121]ESTADO VÍA-CRIT.TECNICO'!#REF!&lt;2.5</definedName>
    <definedName name="MALO4006" localSheetId="57">#REF!</definedName>
    <definedName name="MALO4006">#REF!</definedName>
    <definedName name="MALO4006A" localSheetId="57">#REF!</definedName>
    <definedName name="MALO4006A">#REF!</definedName>
    <definedName name="MALO40CN01" localSheetId="57">#REF!</definedName>
    <definedName name="MALO40CN01">#REF!</definedName>
    <definedName name="MALO40CNA" localSheetId="57">#REF!</definedName>
    <definedName name="MALO40CNA">#REF!</definedName>
    <definedName name="MALO40CNB" localSheetId="57">#REF!</definedName>
    <definedName name="MALO40CNB">#REF!</definedName>
    <definedName name="MALO55CN01" localSheetId="57">#REF!</definedName>
    <definedName name="MALO55CN01">#REF!</definedName>
    <definedName name="MALO55CN03" localSheetId="57">#REF!</definedName>
    <definedName name="MALO55CN03">#REF!</definedName>
    <definedName name="MALO5607" localSheetId="57">#REF!</definedName>
    <definedName name="MALO5607">#REF!</definedName>
    <definedName name="MALOAFIR5607" localSheetId="57">#REF!</definedName>
    <definedName name="MALOAFIR5607">#REF!</definedName>
    <definedName name="ManoObra">[122]Insum!$A$104:$E$116</definedName>
    <definedName name="MANUAL" localSheetId="57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[68]Insum!$A$68:$H$98</definedName>
    <definedName name="Maquinaria">[122]Insum!$A$76:$E$99</definedName>
    <definedName name="mar" localSheetId="57">'[51]Res-Accide-10'!#REF!</definedName>
    <definedName name="mar">'[51]Res-Accide-10'!#REF!</definedName>
    <definedName name="MARCO_H" localSheetId="57">#REF!</definedName>
    <definedName name="MARCO_H">#REF!</definedName>
    <definedName name="marina" localSheetId="57">'[123]Informe Semanal 1'!#REF!</definedName>
    <definedName name="marina">'[123]Informe Semanal 1'!#REF!</definedName>
    <definedName name="MARTA" localSheetId="57">IF('ANIDADO FORMALETA '!Loan_Amount*'ANIDADO FORMALETA '!Interest_Rate*'ANIDADO FORMALETA '!Loan_Years*'ANIDADO FORMALETA '!Loan_Start&gt;0,1,0)</definedName>
    <definedName name="MARTA">IF(Loan_Amount*Interest_Rate*Loan_Years*Loan_Start&gt;0,1,0)</definedName>
    <definedName name="MARTHA">[40]DATOS!$A$9</definedName>
    <definedName name="masor" hidden="1">{"via1",#N/A,TRUE,"general";"via2",#N/A,TRUE,"general";"via3",#N/A,TRUE,"general"}</definedName>
    <definedName name="MAT" localSheetId="57">#REF!</definedName>
    <definedName name="MAT">#REF!</definedName>
    <definedName name="mate">[22]MATERIALES!$1:$1048576</definedName>
    <definedName name="mater">'[40]precios-básicos2002'!$C$59:$C$127</definedName>
    <definedName name="MATERIAL">'[124]TABLA MATERIALES'!$A$3:$D$654</definedName>
    <definedName name="materiales">'[40]precios-básicos2002'!$C$59:$E$127</definedName>
    <definedName name="materiales1" localSheetId="57">#REF!</definedName>
    <definedName name="materiales1">#REF!</definedName>
    <definedName name="MaterialTub" localSheetId="57">#REF!</definedName>
    <definedName name="MaterialTub">#REF!</definedName>
    <definedName name="MATRIZ" localSheetId="57">#REF!</definedName>
    <definedName name="MATRIZ">#REF!</definedName>
    <definedName name="MATRIZ_DE_DATOS" localSheetId="57">#REF!</definedName>
    <definedName name="MATRIZ_DE_DATOS">#REF!</definedName>
    <definedName name="MATRIZRICS">'[125]RICS NUEVA HOJA DIARIA'!$A$1:$AB$42</definedName>
    <definedName name="MAX">[126]INDICE!$1:$1048576</definedName>
    <definedName name="MCCs" localSheetId="57">#REF!</definedName>
    <definedName name="MCCs">#REF!</definedName>
    <definedName name="mdd" hidden="1">{"via1",#N/A,TRUE,"general";"via2",#N/A,TRUE,"general";"via3",#N/A,TRUE,"general"}</definedName>
    <definedName name="mdo">'[40]precios-básicos2002'!$C$131:$C$140</definedName>
    <definedName name="mediah_reposo_comida" localSheetId="57">'[127]CCP,LEYES, Y DEC.'!#REF!</definedName>
    <definedName name="mediah_reposo_comida">'[127]CCP,LEYES, Y DEC.'!#REF!</definedName>
    <definedName name="meg" hidden="1">{"TAB1",#N/A,TRUE,"GENERAL";"TAB2",#N/A,TRUE,"GENERAL";"TAB3",#N/A,TRUE,"GENERAL";"TAB4",#N/A,TRUE,"GENERAL";"TAB5",#N/A,TRUE,"GENERAL"}</definedName>
    <definedName name="MENU1" localSheetId="57">'[4]7422CW00'!#REF!</definedName>
    <definedName name="MENU1">'[4]7422CW00'!#REF!</definedName>
    <definedName name="MENU2" localSheetId="57">'[4]7422CW00'!#REF!</definedName>
    <definedName name="MENU2">'[4]7422CW00'!#REF!</definedName>
    <definedName name="MENU3" localSheetId="57">'[4]7422CW00'!#REF!</definedName>
    <definedName name="MENU3">'[4]7422CW00'!#REF!</definedName>
    <definedName name="MENU4" localSheetId="57">'[4]7422CW00'!#REF!</definedName>
    <definedName name="MENU4">'[4]7422CW00'!#REF!</definedName>
    <definedName name="MENU5" localSheetId="57">'[4]7422CW00'!#REF!</definedName>
    <definedName name="MENU5">'[4]7422CW00'!#REF!</definedName>
    <definedName name="MENU6" localSheetId="57">'[4]7422CW00'!#REF!</definedName>
    <definedName name="MENU6">'[4]7422CW00'!#REF!</definedName>
    <definedName name="MES">[86]PRESUPUESTO!$C$13</definedName>
    <definedName name="MesCotiz">'[11]LIQ-NOM'!$H$3</definedName>
    <definedName name="MesCotizacion">'[55]LIQUIDA-NOMINA'!$H$3</definedName>
    <definedName name="MESES" localSheetId="57">#REF!</definedName>
    <definedName name="MESES">#REF!</definedName>
    <definedName name="MesesMora">'[11]LIQ-NOM'!$I$3</definedName>
    <definedName name="Meta1" localSheetId="57">#REF!</definedName>
    <definedName name="Meta1">#REF!</definedName>
    <definedName name="Meta2" localSheetId="57">#REF!</definedName>
    <definedName name="Meta2">#REF!</definedName>
    <definedName name="Meta3" localSheetId="57">#REF!</definedName>
    <definedName name="Meta3">#REF!</definedName>
    <definedName name="mf" localSheetId="57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 localSheetId="57">#REF!</definedName>
    <definedName name="mhg">#REF!</definedName>
    <definedName name="mht" localSheetId="57">#REF!</definedName>
    <definedName name="mht">#REF!</definedName>
    <definedName name="mhy" localSheetId="57">#REF!</definedName>
    <definedName name="mhy">#REF!</definedName>
    <definedName name="Mi_Salida" localSheetId="57">#REF!</definedName>
    <definedName name="Mi_Salida">#REF!</definedName>
    <definedName name="Mi_Salida1" localSheetId="57">#REF!</definedName>
    <definedName name="Mi_Salida1">#REF!</definedName>
    <definedName name="MICR" localSheetId="57">#REF!</definedName>
    <definedName name="MICR">#REF!</definedName>
    <definedName name="MIN_MAX_sma" localSheetId="57">#REF!</definedName>
    <definedName name="MIN_MAX_sma">#REF!</definedName>
    <definedName name="MIO">[128]INDICE!$1:$1048576</definedName>
    <definedName name="mjh" localSheetId="57">#REF!</definedName>
    <definedName name="mjh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57">#REF!</definedName>
    <definedName name="mju">#REF!</definedName>
    <definedName name="mkljlk" localSheetId="57">#REF!</definedName>
    <definedName name="mkljlk">#REF!</definedName>
    <definedName name="mku" localSheetId="57">#REF!</definedName>
    <definedName name="mku">#REF!</definedName>
    <definedName name="mm" localSheetId="57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ra">'[40]precios-básicos2002'!$C$131:$E$140</definedName>
    <definedName name="MOD" localSheetId="57">#REF!</definedName>
    <definedName name="MOD">#REF!</definedName>
    <definedName name="MODIVejec" hidden="1">{#N/A,#N/A,FALSE,"Hoja1";#N/A,#N/A,FALSE,"Hoja2"}</definedName>
    <definedName name="Módulo3.anexo1" localSheetId="25">[10]!Módulo3.anexo1</definedName>
    <definedName name="Módulo3.anexo1" localSheetId="4">[10]!Módulo3.anexo1</definedName>
    <definedName name="Módulo3.anexo1" localSheetId="57">[10]!Módulo3.anexo1</definedName>
    <definedName name="Módulo3.anexo1" localSheetId="52">[10]!Módulo3.anexo1</definedName>
    <definedName name="Módulo3.anexo1" localSheetId="53">[10]!Módulo3.anexo1</definedName>
    <definedName name="Módulo3.anexo1" localSheetId="36">[10]!Módulo3.anexo1</definedName>
    <definedName name="Módulo3.anexo1" localSheetId="37">[10]!Módulo3.anexo1</definedName>
    <definedName name="Módulo3.anexo1" localSheetId="38">[10]!Módulo3.anexo1</definedName>
    <definedName name="Módulo3.anexo1" localSheetId="39">[10]!Módulo3.anexo1</definedName>
    <definedName name="Módulo3.anexo1" localSheetId="40">[10]!Módulo3.anexo1</definedName>
    <definedName name="Módulo3.anexo1" localSheetId="41">[10]!Módulo3.anexo1</definedName>
    <definedName name="Módulo3.anexo1" localSheetId="42">[10]!Módulo3.anexo1</definedName>
    <definedName name="Módulo3.anexo1" localSheetId="43">[10]!Módulo3.anexo1</definedName>
    <definedName name="Módulo3.anexo1" localSheetId="44">[10]!Módulo3.anexo1</definedName>
    <definedName name="Módulo3.anexo1" localSheetId="45">[10]!Módulo3.anexo1</definedName>
    <definedName name="Módulo3.anexo1" localSheetId="46">[10]!Módulo3.anexo1</definedName>
    <definedName name="Módulo3.anexo1" localSheetId="47">[10]!Módulo3.anexo1</definedName>
    <definedName name="Módulo3.anexo1" localSheetId="48">[10]!Módulo3.anexo1</definedName>
    <definedName name="Módulo3.anexo1" localSheetId="49">[10]!Módulo3.anexo1</definedName>
    <definedName name="Módulo3.anexo1" localSheetId="50">[10]!Módulo3.anexo1</definedName>
    <definedName name="Módulo3.anexo1" localSheetId="2">[10]!Módulo3.anexo1</definedName>
    <definedName name="Módulo3.anexo1" localSheetId="3">[10]!Módulo3.anexo1</definedName>
    <definedName name="Módulo3.anexo1">[10]!Módulo3.anexo1</definedName>
    <definedName name="Módulo3.anexo10" localSheetId="25">[10]!Módulo3.anexo10</definedName>
    <definedName name="Módulo3.anexo10" localSheetId="4">[10]!Módulo3.anexo10</definedName>
    <definedName name="Módulo3.anexo10" localSheetId="57">[10]!Módulo3.anexo10</definedName>
    <definedName name="Módulo3.anexo10" localSheetId="52">[10]!Módulo3.anexo10</definedName>
    <definedName name="Módulo3.anexo10" localSheetId="53">[10]!Módulo3.anexo10</definedName>
    <definedName name="Módulo3.anexo10" localSheetId="36">[10]!Módulo3.anexo10</definedName>
    <definedName name="Módulo3.anexo10" localSheetId="37">[10]!Módulo3.anexo10</definedName>
    <definedName name="Módulo3.anexo10" localSheetId="38">[10]!Módulo3.anexo10</definedName>
    <definedName name="Módulo3.anexo10" localSheetId="39">[10]!Módulo3.anexo10</definedName>
    <definedName name="Módulo3.anexo10" localSheetId="40">[10]!Módulo3.anexo10</definedName>
    <definedName name="Módulo3.anexo10" localSheetId="41">[10]!Módulo3.anexo10</definedName>
    <definedName name="Módulo3.anexo10" localSheetId="42">[10]!Módulo3.anexo10</definedName>
    <definedName name="Módulo3.anexo10" localSheetId="43">[10]!Módulo3.anexo10</definedName>
    <definedName name="Módulo3.anexo10" localSheetId="44">[10]!Módulo3.anexo10</definedName>
    <definedName name="Módulo3.anexo10" localSheetId="45">[10]!Módulo3.anexo10</definedName>
    <definedName name="Módulo3.anexo10" localSheetId="46">[10]!Módulo3.anexo10</definedName>
    <definedName name="Módulo3.anexo10" localSheetId="47">[10]!Módulo3.anexo10</definedName>
    <definedName name="Módulo3.anexo10" localSheetId="48">[10]!Módulo3.anexo10</definedName>
    <definedName name="Módulo3.anexo10" localSheetId="49">[10]!Módulo3.anexo10</definedName>
    <definedName name="Módulo3.anexo10" localSheetId="50">[10]!Módulo3.anexo10</definedName>
    <definedName name="Módulo3.anexo10" localSheetId="2">[10]!Módulo3.anexo10</definedName>
    <definedName name="Módulo3.anexo10" localSheetId="3">[10]!Módulo3.anexo10</definedName>
    <definedName name="Módulo3.anexo10">[10]!Módulo3.anexo10</definedName>
    <definedName name="Módulo3.anexo11" localSheetId="25">[10]!Módulo3.anexo11</definedName>
    <definedName name="Módulo3.anexo11" localSheetId="4">[10]!Módulo3.anexo11</definedName>
    <definedName name="Módulo3.anexo11" localSheetId="57">[10]!Módulo3.anexo11</definedName>
    <definedName name="Módulo3.anexo11" localSheetId="52">[10]!Módulo3.anexo11</definedName>
    <definedName name="Módulo3.anexo11" localSheetId="53">[10]!Módulo3.anexo11</definedName>
    <definedName name="Módulo3.anexo11" localSheetId="36">[10]!Módulo3.anexo11</definedName>
    <definedName name="Módulo3.anexo11" localSheetId="37">[10]!Módulo3.anexo11</definedName>
    <definedName name="Módulo3.anexo11" localSheetId="38">[10]!Módulo3.anexo11</definedName>
    <definedName name="Módulo3.anexo11" localSheetId="39">[10]!Módulo3.anexo11</definedName>
    <definedName name="Módulo3.anexo11" localSheetId="40">[10]!Módulo3.anexo11</definedName>
    <definedName name="Módulo3.anexo11" localSheetId="41">[10]!Módulo3.anexo11</definedName>
    <definedName name="Módulo3.anexo11" localSheetId="42">[10]!Módulo3.anexo11</definedName>
    <definedName name="Módulo3.anexo11" localSheetId="43">[10]!Módulo3.anexo11</definedName>
    <definedName name="Módulo3.anexo11" localSheetId="44">[10]!Módulo3.anexo11</definedName>
    <definedName name="Módulo3.anexo11" localSheetId="45">[10]!Módulo3.anexo11</definedName>
    <definedName name="Módulo3.anexo11" localSheetId="46">[10]!Módulo3.anexo11</definedName>
    <definedName name="Módulo3.anexo11" localSheetId="47">[10]!Módulo3.anexo11</definedName>
    <definedName name="Módulo3.anexo11" localSheetId="48">[10]!Módulo3.anexo11</definedName>
    <definedName name="Módulo3.anexo11" localSheetId="49">[10]!Módulo3.anexo11</definedName>
    <definedName name="Módulo3.anexo11" localSheetId="50">[10]!Módulo3.anexo11</definedName>
    <definedName name="Módulo3.anexo11" localSheetId="2">[10]!Módulo3.anexo11</definedName>
    <definedName name="Módulo3.anexo11" localSheetId="3">[10]!Módulo3.anexo11</definedName>
    <definedName name="Módulo3.anexo11">[10]!Módulo3.anexo11</definedName>
    <definedName name="Módulo3.anexo12" localSheetId="25">[10]!Módulo3.anexo12</definedName>
    <definedName name="Módulo3.anexo12" localSheetId="4">[10]!Módulo3.anexo12</definedName>
    <definedName name="Módulo3.anexo12" localSheetId="57">[10]!Módulo3.anexo12</definedName>
    <definedName name="Módulo3.anexo12" localSheetId="52">[10]!Módulo3.anexo12</definedName>
    <definedName name="Módulo3.anexo12" localSheetId="53">[10]!Módulo3.anexo12</definedName>
    <definedName name="Módulo3.anexo12" localSheetId="36">[10]!Módulo3.anexo12</definedName>
    <definedName name="Módulo3.anexo12" localSheetId="37">[10]!Módulo3.anexo12</definedName>
    <definedName name="Módulo3.anexo12" localSheetId="38">[10]!Módulo3.anexo12</definedName>
    <definedName name="Módulo3.anexo12" localSheetId="39">[10]!Módulo3.anexo12</definedName>
    <definedName name="Módulo3.anexo12" localSheetId="40">[10]!Módulo3.anexo12</definedName>
    <definedName name="Módulo3.anexo12" localSheetId="41">[10]!Módulo3.anexo12</definedName>
    <definedName name="Módulo3.anexo12" localSheetId="42">[10]!Módulo3.anexo12</definedName>
    <definedName name="Módulo3.anexo12" localSheetId="43">[10]!Módulo3.anexo12</definedName>
    <definedName name="Módulo3.anexo12" localSheetId="44">[10]!Módulo3.anexo12</definedName>
    <definedName name="Módulo3.anexo12" localSheetId="45">[10]!Módulo3.anexo12</definedName>
    <definedName name="Módulo3.anexo12" localSheetId="46">[10]!Módulo3.anexo12</definedName>
    <definedName name="Módulo3.anexo12" localSheetId="47">[10]!Módulo3.anexo12</definedName>
    <definedName name="Módulo3.anexo12" localSheetId="48">[10]!Módulo3.anexo12</definedName>
    <definedName name="Módulo3.anexo12" localSheetId="49">[10]!Módulo3.anexo12</definedName>
    <definedName name="Módulo3.anexo12" localSheetId="50">[10]!Módulo3.anexo12</definedName>
    <definedName name="Módulo3.anexo12" localSheetId="2">[10]!Módulo3.anexo12</definedName>
    <definedName name="Módulo3.anexo12" localSheetId="3">[10]!Módulo3.anexo12</definedName>
    <definedName name="Módulo3.anexo12">[10]!Módulo3.anexo12</definedName>
    <definedName name="Módulo3.anexo3" localSheetId="25">[10]!Módulo3.anexo3</definedName>
    <definedName name="Módulo3.anexo3" localSheetId="4">[10]!Módulo3.anexo3</definedName>
    <definedName name="Módulo3.anexo3" localSheetId="57">[10]!Módulo3.anexo3</definedName>
    <definedName name="Módulo3.anexo3" localSheetId="52">[10]!Módulo3.anexo3</definedName>
    <definedName name="Módulo3.anexo3" localSheetId="53">[10]!Módulo3.anexo3</definedName>
    <definedName name="Módulo3.anexo3" localSheetId="36">[10]!Módulo3.anexo3</definedName>
    <definedName name="Módulo3.anexo3" localSheetId="37">[10]!Módulo3.anexo3</definedName>
    <definedName name="Módulo3.anexo3" localSheetId="38">[10]!Módulo3.anexo3</definedName>
    <definedName name="Módulo3.anexo3" localSheetId="39">[10]!Módulo3.anexo3</definedName>
    <definedName name="Módulo3.anexo3" localSheetId="40">[10]!Módulo3.anexo3</definedName>
    <definedName name="Módulo3.anexo3" localSheetId="41">[10]!Módulo3.anexo3</definedName>
    <definedName name="Módulo3.anexo3" localSheetId="42">[10]!Módulo3.anexo3</definedName>
    <definedName name="Módulo3.anexo3" localSheetId="43">[10]!Módulo3.anexo3</definedName>
    <definedName name="Módulo3.anexo3" localSheetId="44">[10]!Módulo3.anexo3</definedName>
    <definedName name="Módulo3.anexo3" localSheetId="45">[10]!Módulo3.anexo3</definedName>
    <definedName name="Módulo3.anexo3" localSheetId="46">[10]!Módulo3.anexo3</definedName>
    <definedName name="Módulo3.anexo3" localSheetId="47">[10]!Módulo3.anexo3</definedName>
    <definedName name="Módulo3.anexo3" localSheetId="48">[10]!Módulo3.anexo3</definedName>
    <definedName name="Módulo3.anexo3" localSheetId="49">[10]!Módulo3.anexo3</definedName>
    <definedName name="Módulo3.anexo3" localSheetId="50">[10]!Módulo3.anexo3</definedName>
    <definedName name="Módulo3.anexo3" localSheetId="2">[10]!Módulo3.anexo3</definedName>
    <definedName name="Módulo3.anexo3" localSheetId="3">[10]!Módulo3.anexo3</definedName>
    <definedName name="Módulo3.anexo3">[10]!Módulo3.anexo3</definedName>
    <definedName name="Módulo3.anexo4" localSheetId="25">[10]!Módulo3.anexo4</definedName>
    <definedName name="Módulo3.anexo4" localSheetId="4">[10]!Módulo3.anexo4</definedName>
    <definedName name="Módulo3.anexo4" localSheetId="57">[10]!Módulo3.anexo4</definedName>
    <definedName name="Módulo3.anexo4" localSheetId="52">[10]!Módulo3.anexo4</definedName>
    <definedName name="Módulo3.anexo4" localSheetId="53">[10]!Módulo3.anexo4</definedName>
    <definedName name="Módulo3.anexo4" localSheetId="36">[10]!Módulo3.anexo4</definedName>
    <definedName name="Módulo3.anexo4" localSheetId="37">[10]!Módulo3.anexo4</definedName>
    <definedName name="Módulo3.anexo4" localSheetId="38">[10]!Módulo3.anexo4</definedName>
    <definedName name="Módulo3.anexo4" localSheetId="39">[10]!Módulo3.anexo4</definedName>
    <definedName name="Módulo3.anexo4" localSheetId="40">[10]!Módulo3.anexo4</definedName>
    <definedName name="Módulo3.anexo4" localSheetId="41">[10]!Módulo3.anexo4</definedName>
    <definedName name="Módulo3.anexo4" localSheetId="42">[10]!Módulo3.anexo4</definedName>
    <definedName name="Módulo3.anexo4" localSheetId="43">[10]!Módulo3.anexo4</definedName>
    <definedName name="Módulo3.anexo4" localSheetId="44">[10]!Módulo3.anexo4</definedName>
    <definedName name="Módulo3.anexo4" localSheetId="45">[10]!Módulo3.anexo4</definedName>
    <definedName name="Módulo3.anexo4" localSheetId="46">[10]!Módulo3.anexo4</definedName>
    <definedName name="Módulo3.anexo4" localSheetId="47">[10]!Módulo3.anexo4</definedName>
    <definedName name="Módulo3.anexo4" localSheetId="48">[10]!Módulo3.anexo4</definedName>
    <definedName name="Módulo3.anexo4" localSheetId="49">[10]!Módulo3.anexo4</definedName>
    <definedName name="Módulo3.anexo4" localSheetId="50">[10]!Módulo3.anexo4</definedName>
    <definedName name="Módulo3.anexo4" localSheetId="2">[10]!Módulo3.anexo4</definedName>
    <definedName name="Módulo3.anexo4" localSheetId="3">[10]!Módulo3.anexo4</definedName>
    <definedName name="Módulo3.anexo4">[10]!Módulo3.anexo4</definedName>
    <definedName name="Módulo3.anexo5" localSheetId="25">[10]!Módulo3.anexo5</definedName>
    <definedName name="Módulo3.anexo5" localSheetId="4">[10]!Módulo3.anexo5</definedName>
    <definedName name="Módulo3.anexo5" localSheetId="57">[10]!Módulo3.anexo5</definedName>
    <definedName name="Módulo3.anexo5" localSheetId="52">[10]!Módulo3.anexo5</definedName>
    <definedName name="Módulo3.anexo5" localSheetId="53">[10]!Módulo3.anexo5</definedName>
    <definedName name="Módulo3.anexo5" localSheetId="36">[10]!Módulo3.anexo5</definedName>
    <definedName name="Módulo3.anexo5" localSheetId="37">[10]!Módulo3.anexo5</definedName>
    <definedName name="Módulo3.anexo5" localSheetId="38">[10]!Módulo3.anexo5</definedName>
    <definedName name="Módulo3.anexo5" localSheetId="39">[10]!Módulo3.anexo5</definedName>
    <definedName name="Módulo3.anexo5" localSheetId="40">[10]!Módulo3.anexo5</definedName>
    <definedName name="Módulo3.anexo5" localSheetId="41">[10]!Módulo3.anexo5</definedName>
    <definedName name="Módulo3.anexo5" localSheetId="42">[10]!Módulo3.anexo5</definedName>
    <definedName name="Módulo3.anexo5" localSheetId="43">[10]!Módulo3.anexo5</definedName>
    <definedName name="Módulo3.anexo5" localSheetId="44">[10]!Módulo3.anexo5</definedName>
    <definedName name="Módulo3.anexo5" localSheetId="45">[10]!Módulo3.anexo5</definedName>
    <definedName name="Módulo3.anexo5" localSheetId="46">[10]!Módulo3.anexo5</definedName>
    <definedName name="Módulo3.anexo5" localSheetId="47">[10]!Módulo3.anexo5</definedName>
    <definedName name="Módulo3.anexo5" localSheetId="48">[10]!Módulo3.anexo5</definedName>
    <definedName name="Módulo3.anexo5" localSheetId="49">[10]!Módulo3.anexo5</definedName>
    <definedName name="Módulo3.anexo5" localSheetId="50">[10]!Módulo3.anexo5</definedName>
    <definedName name="Módulo3.anexo5" localSheetId="2">[10]!Módulo3.anexo5</definedName>
    <definedName name="Módulo3.anexo5" localSheetId="3">[10]!Módulo3.anexo5</definedName>
    <definedName name="Módulo3.anexo5">[10]!Módulo3.anexo5</definedName>
    <definedName name="Módulo3.anexo6" localSheetId="25">[10]!Módulo3.anexo6</definedName>
    <definedName name="Módulo3.anexo6" localSheetId="4">[10]!Módulo3.anexo6</definedName>
    <definedName name="Módulo3.anexo6" localSheetId="57">[10]!Módulo3.anexo6</definedName>
    <definedName name="Módulo3.anexo6" localSheetId="52">[10]!Módulo3.anexo6</definedName>
    <definedName name="Módulo3.anexo6" localSheetId="53">[10]!Módulo3.anexo6</definedName>
    <definedName name="Módulo3.anexo6" localSheetId="36">[10]!Módulo3.anexo6</definedName>
    <definedName name="Módulo3.anexo6" localSheetId="37">[10]!Módulo3.anexo6</definedName>
    <definedName name="Módulo3.anexo6" localSheetId="38">[10]!Módulo3.anexo6</definedName>
    <definedName name="Módulo3.anexo6" localSheetId="39">[10]!Módulo3.anexo6</definedName>
    <definedName name="Módulo3.anexo6" localSheetId="40">[10]!Módulo3.anexo6</definedName>
    <definedName name="Módulo3.anexo6" localSheetId="41">[10]!Módulo3.anexo6</definedName>
    <definedName name="Módulo3.anexo6" localSheetId="42">[10]!Módulo3.anexo6</definedName>
    <definedName name="Módulo3.anexo6" localSheetId="43">[10]!Módulo3.anexo6</definedName>
    <definedName name="Módulo3.anexo6" localSheetId="44">[10]!Módulo3.anexo6</definedName>
    <definedName name="Módulo3.anexo6" localSheetId="45">[10]!Módulo3.anexo6</definedName>
    <definedName name="Módulo3.anexo6" localSheetId="46">[10]!Módulo3.anexo6</definedName>
    <definedName name="Módulo3.anexo6" localSheetId="47">[10]!Módulo3.anexo6</definedName>
    <definedName name="Módulo3.anexo6" localSheetId="48">[10]!Módulo3.anexo6</definedName>
    <definedName name="Módulo3.anexo6" localSheetId="49">[10]!Módulo3.anexo6</definedName>
    <definedName name="Módulo3.anexo6" localSheetId="50">[10]!Módulo3.anexo6</definedName>
    <definedName name="Módulo3.anexo6" localSheetId="2">[10]!Módulo3.anexo6</definedName>
    <definedName name="Módulo3.anexo6" localSheetId="3">[10]!Módulo3.anexo6</definedName>
    <definedName name="Módulo3.anexo6">[10]!Módulo3.anexo6</definedName>
    <definedName name="Módulo8.anexo16" localSheetId="25">[10]!Módulo8.anexo16</definedName>
    <definedName name="Módulo8.anexo16" localSheetId="4">[10]!Módulo8.anexo16</definedName>
    <definedName name="Módulo8.anexo16" localSheetId="57">[10]!Módulo8.anexo16</definedName>
    <definedName name="Módulo8.anexo16" localSheetId="52">[10]!Módulo8.anexo16</definedName>
    <definedName name="Módulo8.anexo16" localSheetId="53">[10]!Módulo8.anexo16</definedName>
    <definedName name="Módulo8.anexo16" localSheetId="36">[10]!Módulo8.anexo16</definedName>
    <definedName name="Módulo8.anexo16" localSheetId="37">[10]!Módulo8.anexo16</definedName>
    <definedName name="Módulo8.anexo16" localSheetId="38">[10]!Módulo8.anexo16</definedName>
    <definedName name="Módulo8.anexo16" localSheetId="39">[10]!Módulo8.anexo16</definedName>
    <definedName name="Módulo8.anexo16" localSheetId="40">[10]!Módulo8.anexo16</definedName>
    <definedName name="Módulo8.anexo16" localSheetId="41">[10]!Módulo8.anexo16</definedName>
    <definedName name="Módulo8.anexo16" localSheetId="42">[10]!Módulo8.anexo16</definedName>
    <definedName name="Módulo8.anexo16" localSheetId="43">[10]!Módulo8.anexo16</definedName>
    <definedName name="Módulo8.anexo16" localSheetId="44">[10]!Módulo8.anexo16</definedName>
    <definedName name="Módulo8.anexo16" localSheetId="45">[10]!Módulo8.anexo16</definedName>
    <definedName name="Módulo8.anexo16" localSheetId="46">[10]!Módulo8.anexo16</definedName>
    <definedName name="Módulo8.anexo16" localSheetId="47">[10]!Módulo8.anexo16</definedName>
    <definedName name="Módulo8.anexo16" localSheetId="48">[10]!Módulo8.anexo16</definedName>
    <definedName name="Módulo8.anexo16" localSheetId="49">[10]!Módulo8.anexo16</definedName>
    <definedName name="Módulo8.anexo16" localSheetId="50">[10]!Módulo8.anexo16</definedName>
    <definedName name="Módulo8.anexo16" localSheetId="2">[10]!Módulo8.anexo16</definedName>
    <definedName name="Módulo8.anexo16" localSheetId="3">[10]!Módulo8.anexo16</definedName>
    <definedName name="Módulo8.anexo16">[10]!Módulo8.anexo16</definedName>
    <definedName name="MOE" hidden="1">{#N/A,#N/A,FALSE,"Hoja1";#N/A,#N/A,FALSE,"Hoja2"}</definedName>
    <definedName name="MONEDA">[129]Tablas!$AO$6:$AO$7</definedName>
    <definedName name="mono" localSheetId="57">#REF!</definedName>
    <definedName name="mono">#REF!</definedName>
    <definedName name="MONTAJE" localSheetId="57">#REF!</definedName>
    <definedName name="MONTAJE">#REF!</definedName>
    <definedName name="MontoVigenciasA1" localSheetId="57">#REF!</definedName>
    <definedName name="MontoVigenciasA1">#REF!</definedName>
    <definedName name="MontoVigenciasA2" localSheetId="57">#REF!</definedName>
    <definedName name="MontoVigenciasA2">#REF!</definedName>
    <definedName name="MontoVigenciasA3" localSheetId="57">#REF!</definedName>
    <definedName name="MontoVigenciasA3">#REF!</definedName>
    <definedName name="MontoVigenciasA4" localSheetId="57">#REF!</definedName>
    <definedName name="MontoVigenciasA4">#REF!</definedName>
    <definedName name="MontoVigenciasA5" localSheetId="57">#REF!</definedName>
    <definedName name="MontoVigenciasA5">#REF!</definedName>
    <definedName name="Mora">[11]EMPRESA!$I$29</definedName>
    <definedName name="MORON" localSheetId="57">#REF!</definedName>
    <definedName name="MORON">#REF!</definedName>
    <definedName name="mr" localSheetId="57">#REF!</definedName>
    <definedName name="mr">#REF!</definedName>
    <definedName name="MRLART" localSheetId="57">[3]STRSUMM0!#REF!</definedName>
    <definedName name="MRLART">[3]STRSUMM0!#REF!</definedName>
    <definedName name="MRSUPDET" localSheetId="57">[60]steel!#REF!</definedName>
    <definedName name="MRSUPDET">[60]steel!#REF!</definedName>
    <definedName name="Mtz_Avance" localSheetId="57">#REF!</definedName>
    <definedName name="Mtz_Avance">#REF!</definedName>
    <definedName name="Mv" localSheetId="57">#REF!</definedName>
    <definedName name="Mv">#REF!</definedName>
    <definedName name="n" hidden="1">{"via1",#N/A,TRUE,"general";"via2",#N/A,TRUE,"general";"via3",#N/A,TRUE,"general"}</definedName>
    <definedName name="Nada" localSheetId="25">[79]!Nada</definedName>
    <definedName name="Nada" localSheetId="4">[79]!Nada</definedName>
    <definedName name="Nada" localSheetId="57">[79]!Nada</definedName>
    <definedName name="Nada" localSheetId="52">[79]!Nada</definedName>
    <definedName name="Nada" localSheetId="53">[79]!Nada</definedName>
    <definedName name="Nada" localSheetId="36">[79]!Nada</definedName>
    <definedName name="Nada" localSheetId="37">[79]!Nada</definedName>
    <definedName name="Nada" localSheetId="38">[79]!Nada</definedName>
    <definedName name="Nada" localSheetId="39">[79]!Nada</definedName>
    <definedName name="Nada" localSheetId="40">[79]!Nada</definedName>
    <definedName name="Nada" localSheetId="41">[79]!Nada</definedName>
    <definedName name="Nada" localSheetId="42">[79]!Nada</definedName>
    <definedName name="Nada" localSheetId="43">[79]!Nada</definedName>
    <definedName name="Nada" localSheetId="44">[79]!Nada</definedName>
    <definedName name="Nada" localSheetId="45">[79]!Nada</definedName>
    <definedName name="Nada" localSheetId="46">[79]!Nada</definedName>
    <definedName name="Nada" localSheetId="47">[79]!Nada</definedName>
    <definedName name="Nada" localSheetId="48">[79]!Nada</definedName>
    <definedName name="Nada" localSheetId="49">[79]!Nada</definedName>
    <definedName name="Nada" localSheetId="50">[79]!Nada</definedName>
    <definedName name="Nada" localSheetId="2">[79]!Nada</definedName>
    <definedName name="Nada" localSheetId="3">[79]!Nada</definedName>
    <definedName name="Nada">[79]!Nada</definedName>
    <definedName name="Nafta_2">'[130] ASR+Nafta'!$K$19:$AS$19</definedName>
    <definedName name="Nafta2">'[130] ASR+Nafta'!$K$19:$AS$19</definedName>
    <definedName name="Nafta3">'[130]Todos+Nafta'!$K$19:$AS$19</definedName>
    <definedName name="nb" localSheetId="57">#REF!</definedName>
    <definedName name="nb">#REF!</definedName>
    <definedName name="nbv" localSheetId="57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 localSheetId="57">#REF!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57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57">#REF!</definedName>
    <definedName name="NH">#REF!</definedName>
    <definedName name="NHG" localSheetId="57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[55]EMPRESA!$F$8</definedName>
    <definedName name="NJH" localSheetId="57">#REF!</definedName>
    <definedName name="NJH">#REF!</definedName>
    <definedName name="nm" localSheetId="57">#REF!</definedName>
    <definedName name="nm">#REF!</definedName>
    <definedName name="Nmax" localSheetId="57">#REF!</definedName>
    <definedName name="Nmax">#REF!</definedName>
    <definedName name="nmdlf" localSheetId="57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203bbb" hidden="1">{"SUMINISTRO E INSTALACIÓN CANALETAS L=7.50"}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10">NA()</definedName>
    <definedName name="NO_3">NA()</definedName>
    <definedName name="NO_4">NA()</definedName>
    <definedName name="NO_5">NA()</definedName>
    <definedName name="NO_6">NA()</definedName>
    <definedName name="NO_7">NA()</definedName>
    <definedName name="NO_8">NA()</definedName>
    <definedName name="NO_9">NA()</definedName>
    <definedName name="No_desarrolladas">'[37]Reservas de Petróleo'!$A$2,'[37]Reservas de Petróleo'!$A$1,'[37]Reservas de Petróleo'!$D$4,'[37]Reservas de Petróleo'!$G$1:$G$65536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57">#REF!</definedName>
    <definedName name="NOMBRE">#REF!</definedName>
    <definedName name="NombreCoordinador" localSheetId="57">#REF!</definedName>
    <definedName name="NombreCoordinador">#REF!</definedName>
    <definedName name="NombreDependencia" localSheetId="57">#REF!</definedName>
    <definedName name="NombreDependencia">#REF!</definedName>
    <definedName name="NombreProyecto" localSheetId="57">#REF!</definedName>
    <definedName name="NombreProyecto">#REF!</definedName>
    <definedName name="NombreVicepresidencia" localSheetId="57">#REF!</definedName>
    <definedName name="NombreVicepresidencia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PAGE" localSheetId="57">[3]STRSUMM0!#REF!</definedName>
    <definedName name="NPAGE">[3]STRSUMM0!#REF!</definedName>
    <definedName name="nr" localSheetId="57">#REF!</definedName>
    <definedName name="nr">#REF!</definedName>
    <definedName name="nt" localSheetId="57">#REF!</definedName>
    <definedName name="nt">#REF!</definedName>
    <definedName name="NUEVO" localSheetId="57">#REF!</definedName>
    <definedName name="NUEVO">#REF!</definedName>
    <definedName name="Num_Pmt_Per_Year" localSheetId="57">#REF!</definedName>
    <definedName name="Num_Pmt_Per_Year">#REF!</definedName>
    <definedName name="Number_of_Payments" localSheetId="57">MATCH(0.01,'ANIDADO FORMALETA '!End_Bal,-1)+1</definedName>
    <definedName name="Number_of_Payments">MATCH(0.01,End_Bal,-1)+1</definedName>
    <definedName name="nxn" hidden="1">{"via1",#N/A,TRUE,"general";"via2",#N/A,TRUE,"general";"via3",#N/A,TRUE,"general"}</definedName>
    <definedName name="ñl" localSheetId="57">#REF!</definedName>
    <definedName name="ñl">#REF!</definedName>
    <definedName name="ññ" localSheetId="57">#REF!</definedName>
    <definedName name="ññ">#REF!</definedName>
    <definedName name="ÑÑÑ" localSheetId="57">#REF!</definedName>
    <definedName name="ÑÑÑ">#REF!</definedName>
    <definedName name="ñok" localSheetId="57">#REF!</definedName>
    <definedName name="ñok">#REF!</definedName>
    <definedName name="ñp" localSheetId="57">#REF!</definedName>
    <definedName name="ñp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ñpo" localSheetId="57">#REF!</definedName>
    <definedName name="ñpo">#REF!</definedName>
    <definedName name="o">'[131]APU Expo Terrestre'!$J$10</definedName>
    <definedName name="º1" localSheetId="57">#REF!</definedName>
    <definedName name="º1">#REF!</definedName>
    <definedName name="o9o9" hidden="1">{"via1",#N/A,TRUE,"general";"via2",#N/A,TRUE,"general";"via3",#N/A,TRUE,"general"}</definedName>
    <definedName name="OBJ">[86]PRESUPUESTO!$C$10</definedName>
    <definedName name="ObjetivoProyecto" localSheetId="57">#REF!</definedName>
    <definedName name="ObjetivoProyecto">#REF!</definedName>
    <definedName name="Objeto">'[71]Datos básicos'!$B$4</definedName>
    <definedName name="Obra" localSheetId="57">#REF!</definedName>
    <definedName name="Obra">#REF!</definedName>
    <definedName name="obras" localSheetId="57" hidden="1">#REF!</definedName>
    <definedName name="obras" hidden="1">#REF!</definedName>
    <definedName name="obras1" localSheetId="25">DATE(YEAR([132]!Loan_Start),MONTH([132]!Loan_Start)+Payment_Number,DAY([132]!Loan_Start))</definedName>
    <definedName name="obras1" localSheetId="4">DATE(YEAR([132]!Loan_Start),MONTH([132]!Loan_Start)+Payment_Number,DAY([132]!Loan_Start))</definedName>
    <definedName name="obras1" localSheetId="57">DATE(YEAR([132]!Loan_Start),MONTH([132]!Loan_Start)+Payment_Number,DAY([132]!Loan_Start))</definedName>
    <definedName name="obras1" localSheetId="52">DATE(YEAR([132]!Loan_Start),MONTH([132]!Loan_Start)+Payment_Number,DAY([132]!Loan_Start))</definedName>
    <definedName name="obras1" localSheetId="53">DATE(YEAR([132]!Loan_Start),MONTH([132]!Loan_Start)+Payment_Number,DAY([132]!Loan_Start))</definedName>
    <definedName name="obras1" localSheetId="36">DATE(YEAR([132]!Loan_Start),MONTH([132]!Loan_Start)+Payment_Number,DAY([132]!Loan_Start))</definedName>
    <definedName name="obras1" localSheetId="37">DATE(YEAR([132]!Loan_Start),MONTH([132]!Loan_Start)+Payment_Number,DAY([132]!Loan_Start))</definedName>
    <definedName name="obras1" localSheetId="38">DATE(YEAR([132]!Loan_Start),MONTH([132]!Loan_Start)+Payment_Number,DAY([132]!Loan_Start))</definedName>
    <definedName name="obras1" localSheetId="39">DATE(YEAR([132]!Loan_Start),MONTH([132]!Loan_Start)+Payment_Number,DAY([132]!Loan_Start))</definedName>
    <definedName name="obras1" localSheetId="40">DATE(YEAR([132]!Loan_Start),MONTH([132]!Loan_Start)+Payment_Number,DAY([132]!Loan_Start))</definedName>
    <definedName name="obras1" localSheetId="41">DATE(YEAR([132]!Loan_Start),MONTH([132]!Loan_Start)+Payment_Number,DAY([132]!Loan_Start))</definedName>
    <definedName name="obras1" localSheetId="42">DATE(YEAR([132]!Loan_Start),MONTH([132]!Loan_Start)+Payment_Number,DAY([132]!Loan_Start))</definedName>
    <definedName name="obras1" localSheetId="43">DATE(YEAR([132]!Loan_Start),MONTH([132]!Loan_Start)+Payment_Number,DAY([132]!Loan_Start))</definedName>
    <definedName name="obras1" localSheetId="44">DATE(YEAR([132]!Loan_Start),MONTH([132]!Loan_Start)+Payment_Number,DAY([132]!Loan_Start))</definedName>
    <definedName name="obras1" localSheetId="45">DATE(YEAR([132]!Loan_Start),MONTH([132]!Loan_Start)+Payment_Number,DAY([132]!Loan_Start))</definedName>
    <definedName name="obras1" localSheetId="46">DATE(YEAR([132]!Loan_Start),MONTH([132]!Loan_Start)+Payment_Number,DAY([132]!Loan_Start))</definedName>
    <definedName name="obras1" localSheetId="47">DATE(YEAR([132]!Loan_Start),MONTH([132]!Loan_Start)+Payment_Number,DAY([132]!Loan_Start))</definedName>
    <definedName name="obras1" localSheetId="48">DATE(YEAR([132]!Loan_Start),MONTH([132]!Loan_Start)+Payment_Number,DAY([132]!Loan_Start))</definedName>
    <definedName name="obras1" localSheetId="49">DATE(YEAR([132]!Loan_Start),MONTH([132]!Loan_Start)+Payment_Number,DAY([132]!Loan_Start))</definedName>
    <definedName name="obras1" localSheetId="50">DATE(YEAR([132]!Loan_Start),MONTH([132]!Loan_Start)+Payment_Number,DAY([132]!Loan_Start))</definedName>
    <definedName name="obras1" localSheetId="2">DATE(YEAR([132]!Loan_Start),MONTH([132]!Loan_Start)+Payment_Number,DAY([132]!Loan_Start))</definedName>
    <definedName name="obras1" localSheetId="3">DATE(YEAR([132]!Loan_Start),MONTH([132]!Loan_Start)+Payment_Number,DAY([132]!Loan_Start))</definedName>
    <definedName name="obras1">DATE(YEAR([132]!Loan_Start),MONTH([132]!Loan_Start)+Payment_Number,DAY([132]!Loan_Start))</definedName>
    <definedName name="obras11" localSheetId="57" hidden="1">#REF!</definedName>
    <definedName name="obras11" hidden="1">#REF!</definedName>
    <definedName name="obras111" localSheetId="25">DATE(YEAR([133]!Loan_Start),MONTH([133]!Loan_Start)+Payment_Number,DAY([133]!Loan_Start))</definedName>
    <definedName name="obras111" localSheetId="4">DATE(YEAR([133]!Loan_Start),MONTH([133]!Loan_Start)+Payment_Number,DAY([133]!Loan_Start))</definedName>
    <definedName name="obras111" localSheetId="57">DATE(YEAR([133]!Loan_Start),MONTH([133]!Loan_Start)+Payment_Number,DAY([133]!Loan_Start))</definedName>
    <definedName name="obras111" localSheetId="52">DATE(YEAR([133]!Loan_Start),MONTH([133]!Loan_Start)+Payment_Number,DAY([133]!Loan_Start))</definedName>
    <definedName name="obras111" localSheetId="53">DATE(YEAR([133]!Loan_Start),MONTH([133]!Loan_Start)+Payment_Number,DAY([133]!Loan_Start))</definedName>
    <definedName name="obras111" localSheetId="36">DATE(YEAR([133]!Loan_Start),MONTH([133]!Loan_Start)+Payment_Number,DAY([133]!Loan_Start))</definedName>
    <definedName name="obras111" localSheetId="37">DATE(YEAR([133]!Loan_Start),MONTH([133]!Loan_Start)+Payment_Number,DAY([133]!Loan_Start))</definedName>
    <definedName name="obras111" localSheetId="38">DATE(YEAR([133]!Loan_Start),MONTH([133]!Loan_Start)+Payment_Number,DAY([133]!Loan_Start))</definedName>
    <definedName name="obras111" localSheetId="39">DATE(YEAR([133]!Loan_Start),MONTH([133]!Loan_Start)+Payment_Number,DAY([133]!Loan_Start))</definedName>
    <definedName name="obras111" localSheetId="40">DATE(YEAR([133]!Loan_Start),MONTH([133]!Loan_Start)+Payment_Number,DAY([133]!Loan_Start))</definedName>
    <definedName name="obras111" localSheetId="41">DATE(YEAR([133]!Loan_Start),MONTH([133]!Loan_Start)+Payment_Number,DAY([133]!Loan_Start))</definedName>
    <definedName name="obras111" localSheetId="42">DATE(YEAR([133]!Loan_Start),MONTH([133]!Loan_Start)+Payment_Number,DAY([133]!Loan_Start))</definedName>
    <definedName name="obras111" localSheetId="43">DATE(YEAR([133]!Loan_Start),MONTH([133]!Loan_Start)+Payment_Number,DAY([133]!Loan_Start))</definedName>
    <definedName name="obras111" localSheetId="44">DATE(YEAR([133]!Loan_Start),MONTH([133]!Loan_Start)+Payment_Number,DAY([133]!Loan_Start))</definedName>
    <definedName name="obras111" localSheetId="45">DATE(YEAR([133]!Loan_Start),MONTH([133]!Loan_Start)+Payment_Number,DAY([133]!Loan_Start))</definedName>
    <definedName name="obras111" localSheetId="46">DATE(YEAR([133]!Loan_Start),MONTH([133]!Loan_Start)+Payment_Number,DAY([133]!Loan_Start))</definedName>
    <definedName name="obras111" localSheetId="47">DATE(YEAR([133]!Loan_Start),MONTH([133]!Loan_Start)+Payment_Number,DAY([133]!Loan_Start))</definedName>
    <definedName name="obras111" localSheetId="48">DATE(YEAR([133]!Loan_Start),MONTH([133]!Loan_Start)+Payment_Number,DAY([133]!Loan_Start))</definedName>
    <definedName name="obras111" localSheetId="49">DATE(YEAR([133]!Loan_Start),MONTH([133]!Loan_Start)+Payment_Number,DAY([133]!Loan_Start))</definedName>
    <definedName name="obras111" localSheetId="50">DATE(YEAR([133]!Loan_Start),MONTH([133]!Loan_Start)+Payment_Number,DAY([133]!Loan_Start))</definedName>
    <definedName name="obras111" localSheetId="2">DATE(YEAR([133]!Loan_Start),MONTH([133]!Loan_Start)+Payment_Number,DAY([133]!Loan_Start))</definedName>
    <definedName name="obras111" localSheetId="3">DATE(YEAR([133]!Loan_Start),MONTH([133]!Loan_Start)+Payment_Number,DAY([133]!Loan_Start))</definedName>
    <definedName name="obras111">DATE(YEAR([133]!Loan_Start),MONTH([133]!Loan_Start)+Payment_Number,DAY([133]!Loan_Start))</definedName>
    <definedName name="OCD" localSheetId="57">[13]Tablas!#REF!</definedName>
    <definedName name="OCD">[13]Tablas!#REF!</definedName>
    <definedName name="OCD1_1" localSheetId="57">[13]Tablas!#REF!</definedName>
    <definedName name="OCD1_1">[13]Tablas!#REF!</definedName>
    <definedName name="OCD1_1_1" localSheetId="57">[13]Tablas!#REF!</definedName>
    <definedName name="OCD1_1_1">[13]Tablas!#REF!</definedName>
    <definedName name="OCI" localSheetId="57">[13]Tablas!#REF!</definedName>
    <definedName name="OCI">[13]Tablas!#REF!</definedName>
    <definedName name="OCI1_1" localSheetId="57">[13]Tablas!#REF!</definedName>
    <definedName name="OCI1_1">[13]Tablas!#REF!</definedName>
    <definedName name="OCI1_1_1" localSheetId="57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 localSheetId="57">#REF!</definedName>
    <definedName name="OD">#REF!</definedName>
    <definedName name="OF" localSheetId="57">#REF!</definedName>
    <definedName name="OF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57">#REF!</definedName>
    <definedName name="OÑ">#REF!</definedName>
    <definedName name="oo" localSheetId="57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57">#REF!</definedName>
    <definedName name="opcion">#REF!</definedName>
    <definedName name="OPERARIO">'[92]Formato Presupuesto Consultoria'!$Z$1058:$AA$1111</definedName>
    <definedName name="OR" localSheetId="57">#REF!</definedName>
    <definedName name="OR">#REF!</definedName>
    <definedName name="ORIGEN" localSheetId="57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57" hidden="1">[7]INST!#REF!</definedName>
    <definedName name="OROZCO" hidden="1">[7]INST!#REF!</definedName>
    <definedName name="os" localSheetId="57">#REF!</definedName>
    <definedName name="os">#REF!</definedName>
    <definedName name="OTR" localSheetId="57">[134]Otros!#REF!</definedName>
    <definedName name="OTR">[134]Otros!#REF!</definedName>
    <definedName name="OTRO">[22]OTROS!$1:$1048576</definedName>
    <definedName name="otros">[135]otros!$A$6:$A$1235</definedName>
    <definedName name="OTROS1" localSheetId="57">#REF!</definedName>
    <definedName name="OTROS1">#REF!</definedName>
    <definedName name="OUT" localSheetId="57">#REF!</definedName>
    <definedName name="OUT">#REF!</definedName>
    <definedName name="P" localSheetId="57">#REF!</definedName>
    <definedName name="P">#REF!</definedName>
    <definedName name="P_1">#N/A</definedName>
    <definedName name="P_2" localSheetId="57">'[2]CUAD-DIURNA'!#REF!</definedName>
    <definedName name="P_2">'[2]CUAD-DIURNA'!#REF!</definedName>
    <definedName name="P_Yacimiento" localSheetId="57">#REF!</definedName>
    <definedName name="P_Yacimiento">#REF!</definedName>
    <definedName name="p0p0" hidden="1">{"via1",#N/A,TRUE,"general";"via2",#N/A,TRUE,"general";"via3",#N/A,TRUE,"general"}</definedName>
    <definedName name="Page" localSheetId="57">#REF!</definedName>
    <definedName name="Page">#REF!</definedName>
    <definedName name="Page____1____of____2" localSheetId="57">#REF!</definedName>
    <definedName name="Page____1____of____2">#REF!</definedName>
    <definedName name="Parametro_Peso">[73]Tablas!$A$1:$A$65536</definedName>
    <definedName name="PATIOS">[136]INDICE!$A$9:$G$290</definedName>
    <definedName name="pav" localSheetId="57">#REF!</definedName>
    <definedName name="pav">#REF!</definedName>
    <definedName name="Pay_Date" localSheetId="57">#REF!</definedName>
    <definedName name="Pay_Date">#REF!</definedName>
    <definedName name="Pay_Num" localSheetId="57">#REF!</definedName>
    <definedName name="Pay_Num">#REF!</definedName>
    <definedName name="Payment_Date" localSheetId="25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7">DATE(YEAR('ANIDADO FORMALETA '!Loan_Start),MONTH('ANIDADO FORMALETA '!Loan_Start)+Payment_Number,DAY('ANIDADO FORMALETA '!Loan_Start))</definedName>
    <definedName name="Payment_Date" localSheetId="52">DATE(YEAR([0]!Loan_Start),MONTH([0]!Loan_Start)+Payment_Number,DAY([0]!Loan_Start))</definedName>
    <definedName name="Payment_Date" localSheetId="53">DATE(YEAR([0]!Loan_Start),MONTH([0]!Loan_Start)+Payment_Number,DAY([0]!Loan_Start))</definedName>
    <definedName name="Payment_Date" localSheetId="36">DATE(YEAR([0]!Loan_Start),MONTH([0]!Loan_Start)+Payment_Number,DAY([0]!Loan_Start))</definedName>
    <definedName name="Payment_Date" localSheetId="37">DATE(YEAR([0]!Loan_Start),MONTH([0]!Loan_Start)+Payment_Number,DAY([0]!Loan_Start))</definedName>
    <definedName name="Payment_Date" localSheetId="38">DATE(YEAR([0]!Loan_Start),MONTH([0]!Loan_Start)+Payment_Number,DAY([0]!Loan_Start))</definedName>
    <definedName name="Payment_Date" localSheetId="39">DATE(YEAR([0]!Loan_Start),MONTH([0]!Loan_Start)+Payment_Number,DAY([0]!Loan_Start))</definedName>
    <definedName name="Payment_Date" localSheetId="40">DATE(YEAR([0]!Loan_Start),MONTH([0]!Loan_Start)+Payment_Number,DAY([0]!Loan_Start))</definedName>
    <definedName name="Payment_Date" localSheetId="41">DATE(YEAR([0]!Loan_Start),MONTH([0]!Loan_Start)+Payment_Number,DAY([0]!Loan_Start))</definedName>
    <definedName name="Payment_Date" localSheetId="42">DATE(YEAR([0]!Loan_Start),MONTH([0]!Loan_Start)+Payment_Number,DAY([0]!Loan_Start))</definedName>
    <definedName name="Payment_Date" localSheetId="43">DATE(YEAR([0]!Loan_Start),MONTH([0]!Loan_Start)+Payment_Number,DAY([0]!Loan_Start))</definedName>
    <definedName name="Payment_Date" localSheetId="44">DATE(YEAR([0]!Loan_Start),MONTH([0]!Loan_Start)+Payment_Number,DAY([0]!Loan_Start))</definedName>
    <definedName name="Payment_Date" localSheetId="45">DATE(YEAR([0]!Loan_Start),MONTH([0]!Loan_Start)+Payment_Number,DAY([0]!Loan_Start))</definedName>
    <definedName name="Payment_Date" localSheetId="46">DATE(YEAR([0]!Loan_Start),MONTH([0]!Loan_Start)+Payment_Number,DAY([0]!Loan_Start))</definedName>
    <definedName name="Payment_Date" localSheetId="47">DATE(YEAR([0]!Loan_Start),MONTH([0]!Loan_Start)+Payment_Number,DAY([0]!Loan_Start))</definedName>
    <definedName name="Payment_Date" localSheetId="48">DATE(YEAR([0]!Loan_Start),MONTH([0]!Loan_Start)+Payment_Number,DAY([0]!Loan_Start))</definedName>
    <definedName name="Payment_Date" localSheetId="49">DATE(YEAR([0]!Loan_Start),MONTH([0]!Loan_Start)+Payment_Number,DAY([0]!Loan_Start))</definedName>
    <definedName name="Payment_Date" localSheetId="50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>DATE(YEAR(Loan_Start),MONTH(Loan_Start)+Payment_Number,DAY(Loan_Start))</definedName>
    <definedName name="Payment_Date1" localSheetId="25">DATE(YEAR([133]!Loan_Start),MONTH([133]!Loan_Start)+Payment_Number,DAY([133]!Loan_Start))</definedName>
    <definedName name="Payment_Date1" localSheetId="4">DATE(YEAR([133]!Loan_Start),MONTH([133]!Loan_Start)+Payment_Number,DAY([133]!Loan_Start))</definedName>
    <definedName name="Payment_Date1" localSheetId="57">DATE(YEAR([133]!Loan_Start),MONTH([133]!Loan_Start)+Payment_Number,DAY([133]!Loan_Start))</definedName>
    <definedName name="Payment_Date1" localSheetId="52">DATE(YEAR([133]!Loan_Start),MONTH([133]!Loan_Start)+Payment_Number,DAY([133]!Loan_Start))</definedName>
    <definedName name="Payment_Date1" localSheetId="53">DATE(YEAR([133]!Loan_Start),MONTH([133]!Loan_Start)+Payment_Number,DAY([133]!Loan_Start))</definedName>
    <definedName name="Payment_Date1" localSheetId="36">DATE(YEAR([133]!Loan_Start),MONTH([133]!Loan_Start)+Payment_Number,DAY([133]!Loan_Start))</definedName>
    <definedName name="Payment_Date1" localSheetId="37">DATE(YEAR([133]!Loan_Start),MONTH([133]!Loan_Start)+Payment_Number,DAY([133]!Loan_Start))</definedName>
    <definedName name="Payment_Date1" localSheetId="38">DATE(YEAR([133]!Loan_Start),MONTH([133]!Loan_Start)+Payment_Number,DAY([133]!Loan_Start))</definedName>
    <definedName name="Payment_Date1" localSheetId="39">DATE(YEAR([133]!Loan_Start),MONTH([133]!Loan_Start)+Payment_Number,DAY([133]!Loan_Start))</definedName>
    <definedName name="Payment_Date1" localSheetId="40">DATE(YEAR([133]!Loan_Start),MONTH([133]!Loan_Start)+Payment_Number,DAY([133]!Loan_Start))</definedName>
    <definedName name="Payment_Date1" localSheetId="41">DATE(YEAR([133]!Loan_Start),MONTH([133]!Loan_Start)+Payment_Number,DAY([133]!Loan_Start))</definedName>
    <definedName name="Payment_Date1" localSheetId="42">DATE(YEAR([133]!Loan_Start),MONTH([133]!Loan_Start)+Payment_Number,DAY([133]!Loan_Start))</definedName>
    <definedName name="Payment_Date1" localSheetId="43">DATE(YEAR([133]!Loan_Start),MONTH([133]!Loan_Start)+Payment_Number,DAY([133]!Loan_Start))</definedName>
    <definedName name="Payment_Date1" localSheetId="44">DATE(YEAR([133]!Loan_Start),MONTH([133]!Loan_Start)+Payment_Number,DAY([133]!Loan_Start))</definedName>
    <definedName name="Payment_Date1" localSheetId="45">DATE(YEAR([133]!Loan_Start),MONTH([133]!Loan_Start)+Payment_Number,DAY([133]!Loan_Start))</definedName>
    <definedName name="Payment_Date1" localSheetId="46">DATE(YEAR([133]!Loan_Start),MONTH([133]!Loan_Start)+Payment_Number,DAY([133]!Loan_Start))</definedName>
    <definedName name="Payment_Date1" localSheetId="47">DATE(YEAR([133]!Loan_Start),MONTH([133]!Loan_Start)+Payment_Number,DAY([133]!Loan_Start))</definedName>
    <definedName name="Payment_Date1" localSheetId="48">DATE(YEAR([133]!Loan_Start),MONTH([133]!Loan_Start)+Payment_Number,DAY([133]!Loan_Start))</definedName>
    <definedName name="Payment_Date1" localSheetId="49">DATE(YEAR([133]!Loan_Start),MONTH([133]!Loan_Start)+Payment_Number,DAY([133]!Loan_Start))</definedName>
    <definedName name="Payment_Date1" localSheetId="50">DATE(YEAR([133]!Loan_Start),MONTH([133]!Loan_Start)+Payment_Number,DAY([133]!Loan_Start))</definedName>
    <definedName name="Payment_Date1" localSheetId="2">DATE(YEAR([133]!Loan_Start),MONTH([133]!Loan_Start)+Payment_Number,DAY([133]!Loan_Start))</definedName>
    <definedName name="Payment_Date1" localSheetId="3">DATE(YEAR([133]!Loan_Start),MONTH([133]!Loan_Start)+Payment_Number,DAY([133]!Loan_Start))</definedName>
    <definedName name="Payment_Date1">DATE(YEAR([133]!Loan_Start),MONTH([133]!Loan_Start)+Payment_Number,DAY([133]!Loan_Start))</definedName>
    <definedName name="Payment_Needed">"Pago necesario"</definedName>
    <definedName name="PAZ">[137]INDICE!$A$3:$F$9</definedName>
    <definedName name="Pb" localSheetId="57">#REF!</definedName>
    <definedName name="Pb">#REF!</definedName>
    <definedName name="Pd" localSheetId="57">#REF!</definedName>
    <definedName name="Pd">#REF!</definedName>
    <definedName name="PEPE">[0]!err</definedName>
    <definedName name="periodo" localSheetId="57">#REF!</definedName>
    <definedName name="periodo">#REF!</definedName>
    <definedName name="PeriodoPago">'[55]LIQUIDA-NOMINA'!$C$4</definedName>
    <definedName name="PeriodoRepago" localSheetId="57">#REF!</definedName>
    <definedName name="PeriodoRepago">#REF!</definedName>
    <definedName name="PeriodoRepagoCCP" localSheetId="57">#REF!</definedName>
    <definedName name="PeriodoRepagoCCP">#REF!</definedName>
    <definedName name="PERRD" localSheetId="57">#REF!</definedName>
    <definedName name="PERRD">#REF!</definedName>
    <definedName name="phed">[70]Hoja1!$C$4</definedName>
    <definedName name="phen">[70]Hoja1!$C$5</definedName>
    <definedName name="PILOTE" localSheetId="57">#REF!</definedName>
    <definedName name="PILOTE">#REF!</definedName>
    <definedName name="Pindis" localSheetId="57">#REF!</definedName>
    <definedName name="Pindis">#REF!</definedName>
    <definedName name="pint" localSheetId="57">'[98]7422CW00'!#REF!</definedName>
    <definedName name="pint">'[98]7422CW00'!#REF!</definedName>
    <definedName name="pintura" localSheetId="57">'[98]7422CW00'!#REF!</definedName>
    <definedName name="pintura">'[98]7422CW00'!#REF!</definedName>
    <definedName name="pintyura" localSheetId="57">[138]STRSUMM0!#REF!</definedName>
    <definedName name="pintyura">[138]STRSUMM0!#REF!</definedName>
    <definedName name="PIP" localSheetId="57">#REF!</definedName>
    <definedName name="PIP">#REF!</definedName>
    <definedName name="Piscinas" localSheetId="57">#REF!</definedName>
    <definedName name="Piscinas">#REF!</definedName>
    <definedName name="pk" localSheetId="57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57">#REF!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 localSheetId="57">#REF!</definedName>
    <definedName name="Platinas">#REF!</definedName>
    <definedName name="Plazo">[48]BASES!$E$27</definedName>
    <definedName name="PlazoAIU" localSheetId="57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57">#REF!</definedName>
    <definedName name="PMP">#REF!</definedName>
    <definedName name="pñ" localSheetId="57">#REF!</definedName>
    <definedName name="pñ">#REF!</definedName>
    <definedName name="po" localSheetId="57">#REF!</definedName>
    <definedName name="po">#REF!</definedName>
    <definedName name="POCETAS" localSheetId="57">#REF!</definedName>
    <definedName name="POCETAS">#REF!</definedName>
    <definedName name="poi" localSheetId="57">#REF!</definedName>
    <definedName name="poi">#REF!</definedName>
    <definedName name="POIUP" hidden="1">{"via1",#N/A,TRUE,"general";"via2",#N/A,TRUE,"general";"via3",#N/A,TRUE,"general"}</definedName>
    <definedName name="POO" localSheetId="57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57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57">#REF!</definedName>
    <definedName name="porc">#REF!</definedName>
    <definedName name="PORCE">[49]BASES!$E$26</definedName>
    <definedName name="Porcentaje" localSheetId="57">#REF!</definedName>
    <definedName name="Porcentaje">#REF!</definedName>
    <definedName name="PORCENTAJE1" localSheetId="57">#REF!</definedName>
    <definedName name="PORCENTAJE1">#REF!</definedName>
    <definedName name="PORTADA2" localSheetId="57">'[139]Hoja 1 '!#REF!</definedName>
    <definedName name="PORTADA2">'[139]Hoja 1 '!#REF!</definedName>
    <definedName name="POSICION_PRESUP" localSheetId="57">[12]Tablas!#REF!</definedName>
    <definedName name="POSICION_PRESUP">[12]Tablas!#REF!</definedName>
    <definedName name="POSICIONES" localSheetId="57">#REF!</definedName>
    <definedName name="POSICIONES">#REF!</definedName>
    <definedName name="pouig" hidden="1">{"via1",#N/A,TRUE,"general";"via2",#N/A,TRUE,"general";"via3",#N/A,TRUE,"general"}</definedName>
    <definedName name="POZO">[73]Tablas!$C$1:$C$65536</definedName>
    <definedName name="pp" localSheetId="57">#REF!</definedName>
    <definedName name="pp">#REF!</definedName>
    <definedName name="ppp" localSheetId="57">#REF!</definedName>
    <definedName name="ppp">#REF!</definedName>
    <definedName name="pppp" localSheetId="57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 localSheetId="57">#REF!</definedName>
    <definedName name="PPtoNorte">#REF!</definedName>
    <definedName name="pqroj" hidden="1">{"via1",#N/A,TRUE,"general";"via2",#N/A,TRUE,"general";"via3",#N/A,TRUE,"general"}</definedName>
    <definedName name="Pr">[61]medelo!$D$46</definedName>
    <definedName name="PRE" localSheetId="57">#REF!</definedName>
    <definedName name="PRE">#REF!</definedName>
    <definedName name="PRECIO">[112]PRECIOS!$A$5:$M$161</definedName>
    <definedName name="precio2" localSheetId="57">#REF!</definedName>
    <definedName name="precio2">#REF!</definedName>
    <definedName name="precios" localSheetId="57">#REF!</definedName>
    <definedName name="precios">#REF!</definedName>
    <definedName name="PreciosMP">'[140]PRECIOS ACTUALIZADOS FERRASA'!$A$2:$D$1316</definedName>
    <definedName name="PREST" localSheetId="57">#REF!</definedName>
    <definedName name="PREST">#REF!</definedName>
    <definedName name="prestaciones">[40]DATOS!$B$14</definedName>
    <definedName name="PRIMER" hidden="1">{"via1",#N/A,TRUE,"general";"via2",#N/A,TRUE,"general";"via3",#N/A,TRUE,"general"}</definedName>
    <definedName name="PRIMERO" localSheetId="57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57">#REF!</definedName>
    <definedName name="Princ">#REF!</definedName>
    <definedName name="PRINT_AREA">#N/A</definedName>
    <definedName name="Print_Area_MI" localSheetId="57">#REF!</definedName>
    <definedName name="Print_Area_MI">#REF!</definedName>
    <definedName name="Print_Area_Reset" localSheetId="57">OFFSET('ANIDADO FORMALETA 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57">'[4]7422CW00'!#REF!</definedName>
    <definedName name="PRINT1">'[4]7422CW00'!#REF!</definedName>
    <definedName name="PRINT2" localSheetId="57">'[4]7422CW00'!#REF!</definedName>
    <definedName name="PRINT2">'[4]7422CW00'!#REF!</definedName>
    <definedName name="PRIVADO" localSheetId="57">#REF!</definedName>
    <definedName name="PRIVADO">#REF!</definedName>
    <definedName name="prn">[70]Hoja1!$C$3</definedName>
    <definedName name="prnf">[70]Hoja1!$C$6</definedName>
    <definedName name="ProbRange">0</definedName>
    <definedName name="ProbRangeMit">0</definedName>
    <definedName name="PROC" localSheetId="57">#REF!</definedName>
    <definedName name="PROC">#REF!</definedName>
    <definedName name="PROCEDIM_SELECC" localSheetId="57">#REF!</definedName>
    <definedName name="PROCEDIM_SELECC">#REF!</definedName>
    <definedName name="PROCESO" localSheetId="57">#REF!</definedName>
    <definedName name="PROCESO">#REF!</definedName>
    <definedName name="PRODUCTO" localSheetId="57">#REF!</definedName>
    <definedName name="PRODUCTO">#REF!</definedName>
    <definedName name="PROFESIONAL">'[92]Formato Presupuesto Consultoria'!$Z$1002:$AA$1039</definedName>
    <definedName name="PrOfic">[48]BASES!$B$31</definedName>
    <definedName name="PROG" localSheetId="57" hidden="1">#REF!</definedName>
    <definedName name="PROG" hidden="1">#REF!</definedName>
    <definedName name="PROGDES" localSheetId="57">#REF!</definedName>
    <definedName name="PROGDES">#REF!</definedName>
    <definedName name="Programa" localSheetId="57">#REF!</definedName>
    <definedName name="Programa">#REF!</definedName>
    <definedName name="programainv">[0]!err</definedName>
    <definedName name="programainv_10">NA()</definedName>
    <definedName name="programainv_3">NA()</definedName>
    <definedName name="programainv_4">NA()</definedName>
    <definedName name="programainv_5">NA()</definedName>
    <definedName name="programainv_6">NA()</definedName>
    <definedName name="programainv_7">NA()</definedName>
    <definedName name="programainv_8">NA()</definedName>
    <definedName name="programainv_9">NA()</definedName>
    <definedName name="Proponente" localSheetId="57">#REF!</definedName>
    <definedName name="Proponente">#REF!</definedName>
    <definedName name="prueba" localSheetId="7">#REF!</definedName>
    <definedName name="prueba" localSheetId="8">#REF!</definedName>
    <definedName name="prueba" localSheetId="9">#REF!</definedName>
    <definedName name="prueba" localSheetId="12">#REF!</definedName>
    <definedName name="prueba" localSheetId="10">#REF!</definedName>
    <definedName name="prueba" localSheetId="11">#REF!</definedName>
    <definedName name="prueba" localSheetId="14">#REF!</definedName>
    <definedName name="prueba" localSheetId="13">#REF!</definedName>
    <definedName name="prueba" localSheetId="15">#REF!</definedName>
    <definedName name="prueba" localSheetId="16">#REF!</definedName>
    <definedName name="prueba" localSheetId="17">#REF!</definedName>
    <definedName name="prueba" localSheetId="18">#REF!</definedName>
    <definedName name="prueba" localSheetId="19">#REF!</definedName>
    <definedName name="PRUEBA" localSheetId="4">#N/A</definedName>
    <definedName name="prueba" localSheetId="57">#REF!</definedName>
    <definedName name="prueba" localSheetId="20">#REF!</definedName>
    <definedName name="prueba" localSheetId="6">#REF!</definedName>
    <definedName name="prueba">#REF!</definedName>
    <definedName name="prueba1" localSheetId="25">[141]!absc</definedName>
    <definedName name="prueba1" localSheetId="4">[141]!absc</definedName>
    <definedName name="prueba1" localSheetId="57">[141]!absc</definedName>
    <definedName name="prueba1" localSheetId="52">[141]!absc</definedName>
    <definedName name="prueba1" localSheetId="53">[141]!absc</definedName>
    <definedName name="prueba1" localSheetId="36">[141]!absc</definedName>
    <definedName name="prueba1" localSheetId="37">[141]!absc</definedName>
    <definedName name="prueba1" localSheetId="38">[141]!absc</definedName>
    <definedName name="prueba1" localSheetId="39">[141]!absc</definedName>
    <definedName name="prueba1" localSheetId="40">[141]!absc</definedName>
    <definedName name="prueba1" localSheetId="41">[141]!absc</definedName>
    <definedName name="prueba1" localSheetId="42">[141]!absc</definedName>
    <definedName name="prueba1" localSheetId="43">[141]!absc</definedName>
    <definedName name="prueba1" localSheetId="44">[141]!absc</definedName>
    <definedName name="prueba1" localSheetId="45">[141]!absc</definedName>
    <definedName name="prueba1" localSheetId="46">[141]!absc</definedName>
    <definedName name="prueba1" localSheetId="47">[141]!absc</definedName>
    <definedName name="prueba1" localSheetId="48">[141]!absc</definedName>
    <definedName name="prueba1" localSheetId="49">[141]!absc</definedName>
    <definedName name="prueba1" localSheetId="50">[141]!absc</definedName>
    <definedName name="prueba1" localSheetId="2">[141]!absc</definedName>
    <definedName name="prueba1" localSheetId="3">[141]!absc</definedName>
    <definedName name="prueba1">[141]!absc</definedName>
    <definedName name="PRUEBA2" localSheetId="57">#REF!</definedName>
    <definedName name="PRUEBA2">#REF!</definedName>
    <definedName name="PRUEBAS" localSheetId="57">#REF!</definedName>
    <definedName name="PRUEBAS">#REF!</definedName>
    <definedName name="ps" localSheetId="57">#REF!</definedName>
    <definedName name="ps">#REF!</definedName>
    <definedName name="PSTRESS_RELIEVI" localSheetId="57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">[64]Hoja1!$A$2:$A$10</definedName>
    <definedName name="PUENTES">[64]Hoja1!$A$1:$C$10</definedName>
    <definedName name="PW" localSheetId="57">#REF!</definedName>
    <definedName name="PW">#REF!</definedName>
    <definedName name="Pwf">'[142]ORITO 02 '!$A$12</definedName>
    <definedName name="Pwf_actual">'[142]ORITO 02 '!$E$6</definedName>
    <definedName name="Pwf_i">[61]medelo!$A$66:$A$83</definedName>
    <definedName name="Pwf_min">'[142]ORITO 02 '!$E$8</definedName>
    <definedName name="Pwfd" localSheetId="57">#REF!</definedName>
    <definedName name="Pwfd">#REF!</definedName>
    <definedName name="q" hidden="1">{"via1",#N/A,TRUE,"general";"via2",#N/A,TRUE,"general";"via3",#N/A,TRUE,"general"}</definedName>
    <definedName name="Q_actual">'[142]ORITO 02 '!$E$7</definedName>
    <definedName name="Q_BRUTO" localSheetId="57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57">#REF!</definedName>
    <definedName name="qaz">#REF!</definedName>
    <definedName name="QE" localSheetId="57">[93]TARIF2002!#REF!</definedName>
    <definedName name="QE">[93]TARIF2002!#REF!</definedName>
    <definedName name="QE_TE" localSheetId="57">[93]TARIF2002!#REF!</definedName>
    <definedName name="QE_TE">[93]TARIF2002!#REF!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 localSheetId="57">[93]TARIF2002!#REF!</definedName>
    <definedName name="QI">[93]TARIF2002!#REF!</definedName>
    <definedName name="QI_TI" localSheetId="57">[93]TARIF2002!#REF!</definedName>
    <definedName name="QI_TI">[93]TARIF2002!#REF!</definedName>
    <definedName name="Qmax">[61]medelo!$B$63</definedName>
    <definedName name="QN" localSheetId="57">[93]TARIF2002!#REF!</definedName>
    <definedName name="QN">[93]TARIF2002!#REF!</definedName>
    <definedName name="QN_QI" localSheetId="57">[93]TARIF2002!#REF!</definedName>
    <definedName name="QN_QI">[93]TARIF2002!#REF!</definedName>
    <definedName name="QNS" localSheetId="57">[143]TARIF2002!#REF!</definedName>
    <definedName name="QNS">[143]TARIF2002!#REF!</definedName>
    <definedName name="qq" localSheetId="57">#REF!</definedName>
    <definedName name="qq">#REF!</definedName>
    <definedName name="QQQ" localSheetId="25">DATE(YEAR([0]!Loan_Start),MONTH([0]!Loan_Start)+Payment_Number,DAY([0]!Loan_Start))</definedName>
    <definedName name="QQQ" localSheetId="4">DATE(YEAR([0]!Loan_Start),MONTH([0]!Loan_Start)+Payment_Number,DAY([0]!Loan_Start))</definedName>
    <definedName name="QQQ" localSheetId="57">DATE(YEAR('ANIDADO FORMALETA '!Loan_Start),MONTH('ANIDADO FORMALETA '!Loan_Start)+Payment_Number,DAY('ANIDADO FORMALETA '!Loan_Start))</definedName>
    <definedName name="QQQ" localSheetId="52">DATE(YEAR([0]!Loan_Start),MONTH([0]!Loan_Start)+Payment_Number,DAY([0]!Loan_Start))</definedName>
    <definedName name="QQQ" localSheetId="53">DATE(YEAR([0]!Loan_Start),MONTH([0]!Loan_Start)+Payment_Number,DAY([0]!Loan_Start))</definedName>
    <definedName name="QQQ" localSheetId="36">DATE(YEAR([0]!Loan_Start),MONTH([0]!Loan_Start)+Payment_Number,DAY([0]!Loan_Start))</definedName>
    <definedName name="QQQ" localSheetId="37">DATE(YEAR([0]!Loan_Start),MONTH([0]!Loan_Start)+Payment_Number,DAY([0]!Loan_Start))</definedName>
    <definedName name="QQQ" localSheetId="38">DATE(YEAR([0]!Loan_Start),MONTH([0]!Loan_Start)+Payment_Number,DAY([0]!Loan_Start))</definedName>
    <definedName name="QQQ" localSheetId="39">DATE(YEAR([0]!Loan_Start),MONTH([0]!Loan_Start)+Payment_Number,DAY([0]!Loan_Start))</definedName>
    <definedName name="QQQ" localSheetId="40">DATE(YEAR([0]!Loan_Start),MONTH([0]!Loan_Start)+Payment_Number,DAY([0]!Loan_Start))</definedName>
    <definedName name="QQQ" localSheetId="41">DATE(YEAR([0]!Loan_Start),MONTH([0]!Loan_Start)+Payment_Number,DAY([0]!Loan_Start))</definedName>
    <definedName name="QQQ" localSheetId="42">DATE(YEAR([0]!Loan_Start),MONTH([0]!Loan_Start)+Payment_Number,DAY([0]!Loan_Start))</definedName>
    <definedName name="QQQ" localSheetId="43">DATE(YEAR([0]!Loan_Start),MONTH([0]!Loan_Start)+Payment_Number,DAY([0]!Loan_Start))</definedName>
    <definedName name="QQQ" localSheetId="44">DATE(YEAR([0]!Loan_Start),MONTH([0]!Loan_Start)+Payment_Number,DAY([0]!Loan_Start))</definedName>
    <definedName name="QQQ" localSheetId="45">DATE(YEAR([0]!Loan_Start),MONTH([0]!Loan_Start)+Payment_Number,DAY([0]!Loan_Start))</definedName>
    <definedName name="QQQ" localSheetId="46">DATE(YEAR([0]!Loan_Start),MONTH([0]!Loan_Start)+Payment_Number,DAY([0]!Loan_Start))</definedName>
    <definedName name="QQQ" localSheetId="47">DATE(YEAR([0]!Loan_Start),MONTH([0]!Loan_Start)+Payment_Number,DAY([0]!Loan_Start))</definedName>
    <definedName name="QQQ" localSheetId="48">DATE(YEAR([0]!Loan_Start),MONTH([0]!Loan_Start)+Payment_Number,DAY([0]!Loan_Start))</definedName>
    <definedName name="QQQ" localSheetId="49">DATE(YEAR([0]!Loan_Start),MONTH([0]!Loan_Start)+Payment_Number,DAY([0]!Loan_Start))</definedName>
    <definedName name="QQQ" localSheetId="50">DATE(YEAR([0]!Loan_Start),MONTH([0]!Loan_Start)+Payment_Number,DAY([0]!Loan_Start))</definedName>
    <definedName name="QQQ" localSheetId="2">DATE(YEAR([0]!Loan_Start),MONTH([0]!Loan_Start)+Payment_Number,DAY([0]!Loan_Start))</definedName>
    <definedName name="QQQ" localSheetId="3">DATE(YEAR([0]!Loan_Start),MONTH([0]!Loan_Start)+Payment_Number,DAY([0]!Loan_Start))</definedName>
    <definedName name="QQQ">DATE(YEAR([0]!Loan_Start),MONTH([0]!Loan_Start)+Payment_Number,DAY([0]!Loan_Start))</definedName>
    <definedName name="qqqqqw" hidden="1">{"via1",#N/A,TRUE,"general";"via2",#N/A,TRUE,"general";"via3",#N/A,TRUE,"general"}</definedName>
    <definedName name="QS" localSheetId="57">#REF!</definedName>
    <definedName name="QS">#REF!</definedName>
    <definedName name="Qt">'[142]ORITO 02 '!$E$9</definedName>
    <definedName name="QTIES" localSheetId="57">#REF!</definedName>
    <definedName name="QTIES">#REF!</definedName>
    <definedName name="QTY" localSheetId="57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57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57">#REF!</definedName>
    <definedName name="R._SECO">#REF!</definedName>
    <definedName name="R_2" localSheetId="57">#REF!</definedName>
    <definedName name="R_2">#REF!</definedName>
    <definedName name="R_c" localSheetId="57">#REF!</definedName>
    <definedName name="R_c">#REF!</definedName>
    <definedName name="radios" localSheetId="57">[23]Hoja2!#REF!</definedName>
    <definedName name="radios">[23]Hoja2!#REF!</definedName>
    <definedName name="RANGO_FECHA" localSheetId="57">#REF!</definedName>
    <definedName name="RANGO_FECHA">#REF!</definedName>
    <definedName name="Rates" localSheetId="57">#REF!</definedName>
    <definedName name="Rates">#REF!</definedName>
    <definedName name="RD" localSheetId="57">#REF!</definedName>
    <definedName name="RD">#REF!</definedName>
    <definedName name="rdq" localSheetId="57">#REF!</definedName>
    <definedName name="rdq">#REF!</definedName>
    <definedName name="rds" localSheetId="57">#REF!</definedName>
    <definedName name="rds">#REF!</definedName>
    <definedName name="RE">#N/A</definedName>
    <definedName name="Reactores" localSheetId="57">#REF!</definedName>
    <definedName name="Reactores">#REF!</definedName>
    <definedName name="Recall_2">'[130] ASR+Nafta'!$E$9:$E$21</definedName>
    <definedName name="Recall_3">'[130]Todos+Nafta'!$E$9:$E$21</definedName>
    <definedName name="Recorder" localSheetId="57">#REF!</definedName>
    <definedName name="Recorder">#REF!</definedName>
    <definedName name="recursos">[144]RECURSOS!$A$8:$A$204</definedName>
    <definedName name="RED">[23]EST2!$AQ$2</definedName>
    <definedName name="REG" localSheetId="57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[129]Tablas!$M$6:$M$8</definedName>
    <definedName name="regional">[58]CARRETERAS!$A$2</definedName>
    <definedName name="RegistroCoordinador" localSheetId="57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57">#REF!</definedName>
    <definedName name="REGULAR">#REF!</definedName>
    <definedName name="REGULAR4006" localSheetId="57">#REF!</definedName>
    <definedName name="REGULAR4006">#REF!</definedName>
    <definedName name="REGULAR4006A" localSheetId="57">#REF!</definedName>
    <definedName name="REGULAR4006A">#REF!</definedName>
    <definedName name="REGULAR40CN01" localSheetId="57">#REF!</definedName>
    <definedName name="REGULAR40CN01">#REF!</definedName>
    <definedName name="REGULAR40CNA" localSheetId="57">#REF!</definedName>
    <definedName name="REGULAR40CNA">#REF!</definedName>
    <definedName name="REGULAR40CNB" localSheetId="57">#REF!</definedName>
    <definedName name="REGULAR40CNB">#REF!</definedName>
    <definedName name="REGULAR55CN01" localSheetId="57">#REF!</definedName>
    <definedName name="REGULAR55CN01">#REF!</definedName>
    <definedName name="REGULAR55CN03" localSheetId="57">#REF!</definedName>
    <definedName name="REGULAR55CN03">#REF!</definedName>
    <definedName name="REGULAR5607" localSheetId="57">#REF!</definedName>
    <definedName name="REGULAR5607">#REF!</definedName>
    <definedName name="REGULARAFIR5607" localSheetId="57">#REF!</definedName>
    <definedName name="REGULARAFIR5607">#REF!</definedName>
    <definedName name="REICIO">[0]!err</definedName>
    <definedName name="REICIO_10">NA()</definedName>
    <definedName name="REICIO_3">NA()</definedName>
    <definedName name="REICIO_4">NA()</definedName>
    <definedName name="REICIO_5">NA()</definedName>
    <definedName name="REICIO_6">NA()</definedName>
    <definedName name="REICIO_7">NA()</definedName>
    <definedName name="REICIO_8">NA()</definedName>
    <definedName name="REICIO_9">NA()</definedName>
    <definedName name="Reimbursement">"Reembolso"</definedName>
    <definedName name="reinicio">[0]!err</definedName>
    <definedName name="reinicio_10">NA()</definedName>
    <definedName name="reinicio_3">NA()</definedName>
    <definedName name="reinicio_4">NA()</definedName>
    <definedName name="reinicio_5">NA()</definedName>
    <definedName name="reinicio_6">NA()</definedName>
    <definedName name="reinicio_7">NA()</definedName>
    <definedName name="reinicio_8">NA()</definedName>
    <definedName name="reinicio_9">NA()</definedName>
    <definedName name="REJHE" hidden="1">{"via1",#N/A,TRUE,"general";"via2",#N/A,TRUE,"general";"via3",#N/A,TRUE,"general"}</definedName>
    <definedName name="rell" localSheetId="57">#REF!</definedName>
    <definedName name="rell">#REF!</definedName>
    <definedName name="RELLG" localSheetId="57">#REF!</definedName>
    <definedName name="RELLG">#REF!</definedName>
    <definedName name="remanentes">'[37]Reservas de Petróleo'!$A$2,'[37]Reservas de Petróleo'!$A$1,'[37]Reservas de Petróleo'!$D$4,'[37]Reservas de Petróleo'!$H$1:$H$65536</definedName>
    <definedName name="rendimiento" localSheetId="57">#REF!</definedName>
    <definedName name="rendimiento">#REF!</definedName>
    <definedName name="RENDIMIENTO____CARGA" localSheetId="57">#REF!</definedName>
    <definedName name="RENDIMIENTO____CARGA">#REF!</definedName>
    <definedName name="REPROGRAMACION" localSheetId="57">#REF!</definedName>
    <definedName name="REPROGRAMACION">#REF!</definedName>
    <definedName name="REPXXX" localSheetId="57">#REF!</definedName>
    <definedName name="REPXXX">#REF!</definedName>
    <definedName name="Requerimiento" localSheetId="57">#REF!</definedName>
    <definedName name="Requerimiento">#REF!</definedName>
    <definedName name="Requerimientos" localSheetId="57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57">#REF!</definedName>
    <definedName name="RES">#REF!</definedName>
    <definedName name="residente">'[58]GENERALIDADES '!$E$9</definedName>
    <definedName name="Resistividad" localSheetId="57">#REF!</definedName>
    <definedName name="Resistividad">#REF!</definedName>
    <definedName name="RESU" localSheetId="57">#REF!</definedName>
    <definedName name="RESU">#REF!</definedName>
    <definedName name="resu8" localSheetId="25">[10]!resu8</definedName>
    <definedName name="resu8" localSheetId="4">[10]!resu8</definedName>
    <definedName name="resu8" localSheetId="57">[10]!resu8</definedName>
    <definedName name="resu8" localSheetId="52">[10]!resu8</definedName>
    <definedName name="resu8" localSheetId="53">[10]!resu8</definedName>
    <definedName name="resu8" localSheetId="36">[10]!resu8</definedName>
    <definedName name="resu8" localSheetId="37">[10]!resu8</definedName>
    <definedName name="resu8" localSheetId="38">[10]!resu8</definedName>
    <definedName name="resu8" localSheetId="39">[10]!resu8</definedName>
    <definedName name="resu8" localSheetId="40">[10]!resu8</definedName>
    <definedName name="resu8" localSheetId="41">[10]!resu8</definedName>
    <definedName name="resu8" localSheetId="42">[10]!resu8</definedName>
    <definedName name="resu8" localSheetId="43">[10]!resu8</definedName>
    <definedName name="resu8" localSheetId="44">[10]!resu8</definedName>
    <definedName name="resu8" localSheetId="45">[10]!resu8</definedName>
    <definedName name="resu8" localSheetId="46">[10]!resu8</definedName>
    <definedName name="resu8" localSheetId="47">[10]!resu8</definedName>
    <definedName name="resu8" localSheetId="48">[10]!resu8</definedName>
    <definedName name="resu8" localSheetId="49">[10]!resu8</definedName>
    <definedName name="resu8" localSheetId="50">[10]!resu8</definedName>
    <definedName name="resu8" localSheetId="2">[10]!resu8</definedName>
    <definedName name="resu8" localSheetId="3">[10]!resu8</definedName>
    <definedName name="resu8">[10]!resu8</definedName>
    <definedName name="resufi" localSheetId="57">#REF!</definedName>
    <definedName name="resufi">#REF!</definedName>
    <definedName name="resufi1" localSheetId="57">#REF!</definedName>
    <definedName name="resufi1">#REF!</definedName>
    <definedName name="resul" localSheetId="57">#REF!</definedName>
    <definedName name="resul">#REF!</definedName>
    <definedName name="ReSumen" hidden="1">{#N/A,#N/A,FALSE,"Hoja1";#N/A,#N/A,FALSE,"Hoja2"}</definedName>
    <definedName name="resumen_final" localSheetId="57">#REF!</definedName>
    <definedName name="resumen_final">#REF!</definedName>
    <definedName name="resumen_final1" localSheetId="57">#REF!</definedName>
    <definedName name="resumen_final1">#REF!</definedName>
    <definedName name="Retenc">[48]BASES!$E$31</definedName>
    <definedName name="retro1">[145]INSUMOS!$A$36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ISIÓN">[64]Hoja1!$C$13:$C$18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 localSheetId="57">#REF!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57">#REF!</definedName>
    <definedName name="RFV">#REF!</definedName>
    <definedName name="RG" localSheetId="57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 localSheetId="57">IF('ANIDADO FORMALETA '!Loan_Amount*'ANIDADO FORMALETA '!Interest_Rate*'ANIDADO FORMALETA '!Loan_Years*'ANIDADO FORMALETA '!Loan_Start&gt;0,1,0)</definedName>
    <definedName name="RICO">IF(Loan_Amount*Interest_Rate*Loan_Years*Loan_Start&gt;0,1,0)</definedName>
    <definedName name="RID" localSheetId="57">[146]Ingenieria!#REF!</definedName>
    <definedName name="RID">[146]Ingenieria!#REF!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 localSheetId="57">'[4]7422CW00'!#REF!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 localSheetId="57">#REF!</definedName>
    <definedName name="rl">#REF!</definedName>
    <definedName name="rlo" localSheetId="57">#REF!</definedName>
    <definedName name="rlo">#REF!</definedName>
    <definedName name="rm" localSheetId="57">#REF!</definedName>
    <definedName name="rm">#REF!</definedName>
    <definedName name="rnf">[70]Datos!$D$12</definedName>
    <definedName name="rñ" localSheetId="57">#REF!</definedName>
    <definedName name="rñ">#REF!</definedName>
    <definedName name="Ro" localSheetId="57">#REF!,#REF!,#REF!</definedName>
    <definedName name="Ro">#REF!,#REF!,#REF!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57">#REF!</definedName>
    <definedName name="rr">#REF!</definedName>
    <definedName name="rr_10">NA()</definedName>
    <definedName name="rr_3">NA()</definedName>
    <definedName name="rr_4">NA()</definedName>
    <definedName name="rr_5">NA()</definedName>
    <definedName name="rr_6">NA()</definedName>
    <definedName name="rr_7">NA()</definedName>
    <definedName name="rr_8">NA()</definedName>
    <definedName name="rr_9">NA()</definedName>
    <definedName name="rrr" hidden="1">{"via1",#N/A,TRUE,"general";"via2",#N/A,TRUE,"general";"via3",#N/A,TRUE,"general"}</definedName>
    <definedName name="rrrr" localSheetId="57">'[147]Form5 _Pág_ 1'!#REF!</definedName>
    <definedName name="rrrr">'[147]Form5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57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57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57">#REF!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57">#REF!</definedName>
    <definedName name="RUT">#REF!</definedName>
    <definedName name="rutu" hidden="1">{"via1",#N/A,TRUE,"general";"via2",#N/A,TRUE,"general";"via3",#N/A,TRUE,"general"}</definedName>
    <definedName name="RW">[148]items!$C$4:$J$248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" localSheetId="57">[23]Hoja2!#REF!</definedName>
    <definedName name="SA">[23]Hoja2!#REF!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 localSheetId="57">#REF!</definedName>
    <definedName name="SALID1">#REF!</definedName>
    <definedName name="SalMinimo">[48]BASES!$E$41</definedName>
    <definedName name="sbe" localSheetId="57">#REF!</definedName>
    <definedName name="sbe">#REF!</definedName>
    <definedName name="Sbf">[29]CALCULO!$E$61</definedName>
    <definedName name="sbgfbgdr" hidden="1">{"via1",#N/A,TRUE,"general";"via2",#N/A,TRUE,"general";"via3",#N/A,TRUE,"general"}</definedName>
    <definedName name="SBS" localSheetId="57">#REF!</definedName>
    <definedName name="SBS">#REF!</definedName>
    <definedName name="sc" localSheetId="57">#REF!</definedName>
    <definedName name="sc">#REF!</definedName>
    <definedName name="scen_change" localSheetId="57" hidden="1">[30]inpermeabOTRO!#REF!</definedName>
    <definedName name="scen_change" localSheetId="0" hidden="1">[30]inpermeabOTRO!#REF!</definedName>
    <definedName name="scen_change" hidden="1">[30]inpermeabOTRO!#REF!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 localSheetId="57">#REF!</definedName>
    <definedName name="Sched_Pay">#REF!</definedName>
    <definedName name="Scheduled_Extra_Payments" localSheetId="57">#REF!</definedName>
    <definedName name="Scheduled_Extra_Payments">#REF!</definedName>
    <definedName name="Scheduled_Interest_Rate" localSheetId="57">#REF!</definedName>
    <definedName name="Scheduled_Interest_Rate">#REF!</definedName>
    <definedName name="Scheduled_Monthly_Payment" localSheetId="57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 localSheetId="57">#REF!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57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[149]Datos!$B$3:$D$72</definedName>
    <definedName name="seccion1" localSheetId="57">#REF!</definedName>
    <definedName name="seccion1">#REF!</definedName>
    <definedName name="seccion2" localSheetId="57">#REF!</definedName>
    <definedName name="seccion2">#REF!</definedName>
    <definedName name="SECTOR" localSheetId="57">#REF!</definedName>
    <definedName name="SECTOR">#REF!</definedName>
    <definedName name="segundo" localSheetId="57">'[36]ESTADO RED'!#REF!</definedName>
    <definedName name="segundo">'[36]ESTADO RED'!#REF!</definedName>
    <definedName name="SEMANA_C3" localSheetId="57">#REF!</definedName>
    <definedName name="SEMANA_C3">#REF!</definedName>
    <definedName name="sena">[70]Hoja1!$C$14</definedName>
    <definedName name="SERO">[0]!err</definedName>
    <definedName name="SERO_10">NA()</definedName>
    <definedName name="SERO_3">NA()</definedName>
    <definedName name="SERO_4">NA()</definedName>
    <definedName name="SERO_5">NA()</definedName>
    <definedName name="SERO_6">NA()</definedName>
    <definedName name="SERO_7">NA()</definedName>
    <definedName name="SERO_8">NA()</definedName>
    <definedName name="SERO_9">NA()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 localSheetId="57">#REF!</definedName>
    <definedName name="SEVER">#REF!</definedName>
    <definedName name="sf">[70]Hoja1!$C$12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57">[60]steel!#REF!</definedName>
    <definedName name="SHEE_INT">[60]steel!#REF!</definedName>
    <definedName name="SHEET" localSheetId="57">'[4]7422CW00'!#REF!</definedName>
    <definedName name="SHEET">'[4]7422CW00'!#REF!</definedName>
    <definedName name="SHEET_KP">[60]steel!$C$7:$L$47</definedName>
    <definedName name="SHEET_MR">[60]steel!$C$7:$J$47</definedName>
    <definedName name="SHEET1" localSheetId="57">#REF!</definedName>
    <definedName name="SHEET1">#REF!</definedName>
    <definedName name="SHEET10" localSheetId="57">#REF!</definedName>
    <definedName name="SHEET10">#REF!</definedName>
    <definedName name="SHEET11" localSheetId="57">#REF!</definedName>
    <definedName name="SHEET11">#REF!</definedName>
    <definedName name="SHEET12" localSheetId="57">#REF!</definedName>
    <definedName name="SHEET12">#REF!</definedName>
    <definedName name="SHEET13" localSheetId="57">#REF!</definedName>
    <definedName name="SHEET13">#REF!</definedName>
    <definedName name="SHEET14" localSheetId="57">#REF!</definedName>
    <definedName name="SHEET14">#REF!</definedName>
    <definedName name="SHEET15" localSheetId="57">#REF!</definedName>
    <definedName name="SHEET15">#REF!</definedName>
    <definedName name="SHEET16" localSheetId="57">#REF!</definedName>
    <definedName name="SHEET16">#REF!</definedName>
    <definedName name="SHEET17" localSheetId="57">#REF!</definedName>
    <definedName name="SHEET17">#REF!</definedName>
    <definedName name="SHEET18" localSheetId="57">#REF!</definedName>
    <definedName name="SHEET18">#REF!</definedName>
    <definedName name="SHEET19" localSheetId="57">#REF!</definedName>
    <definedName name="SHEET19">#REF!</definedName>
    <definedName name="SHEET2" localSheetId="57">#REF!</definedName>
    <definedName name="SHEET2">#REF!</definedName>
    <definedName name="SHEET20" localSheetId="57">#REF!</definedName>
    <definedName name="SHEET20">#REF!</definedName>
    <definedName name="SHEET21" localSheetId="57">#REF!</definedName>
    <definedName name="SHEET21">#REF!</definedName>
    <definedName name="SHEET22" localSheetId="57">#REF!</definedName>
    <definedName name="SHEET22">#REF!</definedName>
    <definedName name="SHEET23" localSheetId="57">#REF!</definedName>
    <definedName name="SHEET23">#REF!</definedName>
    <definedName name="SHEET24" localSheetId="57">#REF!</definedName>
    <definedName name="SHEET24">#REF!</definedName>
    <definedName name="SHEET25" localSheetId="57">#REF!</definedName>
    <definedName name="SHEET25">#REF!</definedName>
    <definedName name="SHEET26" localSheetId="57">#REF!</definedName>
    <definedName name="SHEET26">#REF!</definedName>
    <definedName name="SHEET3" localSheetId="57">#REF!</definedName>
    <definedName name="SHEET3">#REF!</definedName>
    <definedName name="SHEET4" localSheetId="57">#REF!</definedName>
    <definedName name="SHEET4">#REF!</definedName>
    <definedName name="SHEET5" localSheetId="57">#REF!</definedName>
    <definedName name="SHEET5">#REF!</definedName>
    <definedName name="SHEET6" localSheetId="57">#REF!</definedName>
    <definedName name="SHEET6">#REF!</definedName>
    <definedName name="SHEET7" localSheetId="57">#REF!</definedName>
    <definedName name="SHEET7">#REF!</definedName>
    <definedName name="SHEET8" localSheetId="57">#REF!</definedName>
    <definedName name="SHEET8">#REF!</definedName>
    <definedName name="SHEET9" localSheetId="57">#REF!</definedName>
    <definedName name="SHEET9">#REF!</definedName>
    <definedName name="si" localSheetId="57">#REF!</definedName>
    <definedName name="si">#REF!</definedName>
    <definedName name="SI_10">NA()</definedName>
    <definedName name="SI_3">NA()</definedName>
    <definedName name="SI_4">NA()</definedName>
    <definedName name="SI_5">NA()</definedName>
    <definedName name="SI_6">NA()</definedName>
    <definedName name="SI_7">NA()</definedName>
    <definedName name="SI_8">NA()</definedName>
    <definedName name="SI_9">NA()</definedName>
    <definedName name="SINGOLO" localSheetId="57">'[4]7422CW00'!#REF!</definedName>
    <definedName name="SINGOLO">'[4]7422CW00'!#REF!</definedName>
    <definedName name="SISISIS">[0]!err</definedName>
    <definedName name="SISISIS_10">NA()</definedName>
    <definedName name="SISISIS_3">NA()</definedName>
    <definedName name="SISISIS_4">NA()</definedName>
    <definedName name="SISISIS_5">NA()</definedName>
    <definedName name="SISISIS_6">NA()</definedName>
    <definedName name="SISISIS_7">NA()</definedName>
    <definedName name="SISISIS_8">NA()</definedName>
    <definedName name="SISISIS_9">NA()</definedName>
    <definedName name="sk" localSheetId="57">#REF!</definedName>
    <definedName name="sk">#REF!</definedName>
    <definedName name="sm" localSheetId="57">#REF!</definedName>
    <definedName name="sm">#REF!</definedName>
    <definedName name="Smlv">'[11]DATOS CONTRATO'!$I$9</definedName>
    <definedName name="smlv01">[55]CONTRATO!$I$9</definedName>
    <definedName name="smlv2001">[55]CONTRATO!$H$9</definedName>
    <definedName name="SMML">'[87]ASPECTOS TECNICOS'!$O$12:$P$32</definedName>
    <definedName name="sn" localSheetId="57">#REF!</definedName>
    <definedName name="sn">#REF!</definedName>
    <definedName name="snw" localSheetId="57">#REF!</definedName>
    <definedName name="snw">#REF!</definedName>
    <definedName name="sñ" localSheetId="57">#REF!</definedName>
    <definedName name="sñ">#REF!</definedName>
    <definedName name="so" localSheetId="57">#REF!</definedName>
    <definedName name="so">#REF!</definedName>
    <definedName name="SOBREANCHO" localSheetId="57">[23]Hoja2!#REF!</definedName>
    <definedName name="SOBREANCHO">[23]Hoja2!#REF!</definedName>
    <definedName name="SOL" localSheetId="57">#REF!</definedName>
    <definedName name="SOL">#REF!</definedName>
    <definedName name="SOLD._4_" localSheetId="57">#REF!</definedName>
    <definedName name="SOLD._4_">#REF!</definedName>
    <definedName name="SOLD._6_" localSheetId="57">#REF!</definedName>
    <definedName name="SOLD._6_">#REF!</definedName>
    <definedName name="SOLD._8_" localSheetId="57">#REF!</definedName>
    <definedName name="SOLD._8_">#REF!</definedName>
    <definedName name="Spanner_Auto_File">"F:\Proyectos\CEI\Tunja-Barbosa\tra2b.x2a"</definedName>
    <definedName name="Spanner_Auto_Select" localSheetId="57">'[150]A-HOR'!#REF!</definedName>
    <definedName name="Spanner_Auto_Select">'[150]A-HOR'!#REF!</definedName>
    <definedName name="sr" localSheetId="57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localSheetId="57">#REF!</definedName>
    <definedName name="ss">#REF!</definedName>
    <definedName name="SS_AVG_SIZE" localSheetId="57">#REF!</definedName>
    <definedName name="SS_AVG_SIZE">#REF!</definedName>
    <definedName name="SS_WELDING" localSheetId="57">#REF!</definedName>
    <definedName name="SS_WELDING">#REF!</definedName>
    <definedName name="ssa">[70]Hoja1!$C$25</definedName>
    <definedName name="ssh">[70]Hoja1!$C$24</definedName>
    <definedName name="sss" localSheetId="57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 localSheetId="57">IF('ANIDADO FORMALETA '!Loan_Amount*'ANIDADO FORMALETA '!Interest_Rate*'ANIDADO FORMALETA '!Loan_Years*'ANIDADO FORMALETA '!Loan_Start&gt;0,1,0)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 localSheetId="57">#REF!</definedName>
    <definedName name="St">#REF!</definedName>
    <definedName name="ST_BLDG" localSheetId="57">'[4]7422CW00'!#REF!</definedName>
    <definedName name="ST_BLDG">'[4]7422CW00'!#REF!</definedName>
    <definedName name="ST_CW" localSheetId="57">'[4]7422CW00'!#REF!</definedName>
    <definedName name="ST_CW">'[4]7422CW00'!#REF!</definedName>
    <definedName name="STALO1" localSheetId="57">'[4]7422CW00'!#REF!</definedName>
    <definedName name="STALO1">'[4]7422CW00'!#REF!</definedName>
    <definedName name="STAMPA" localSheetId="57">#REF!</definedName>
    <definedName name="STAMPA">#REF!</definedName>
    <definedName name="STANU" localSheetId="57">'[4]7422CW00'!#REF!</definedName>
    <definedName name="STANU">'[4]7422CW00'!#REF!</definedName>
    <definedName name="START" localSheetId="57">#REF!</definedName>
    <definedName name="START">#REF!</definedName>
    <definedName name="START1" localSheetId="57">'[4]7422CW00'!#REF!</definedName>
    <definedName name="START1">'[4]7422CW00'!#REF!</definedName>
    <definedName name="STENU" localSheetId="57">'[4]7422CW00'!#REF!</definedName>
    <definedName name="STENU">'[4]7422CW00'!#REF!</definedName>
    <definedName name="Stock" localSheetId="57">'[151]PxQ Cantidades'!#REF!</definedName>
    <definedName name="Stock">'[151]PxQ Cantidades'!#REF!</definedName>
    <definedName name="STONU" localSheetId="57">'[4]7422CW00'!#REF!</definedName>
    <definedName name="STONU">'[4]7422CW00'!#REF!</definedName>
    <definedName name="STRESS_RELIEVIN" localSheetId="57">#REF!</definedName>
    <definedName name="STRESS_RELIEVIN">#REF!</definedName>
    <definedName name="Structure" localSheetId="57">#REF!</definedName>
    <definedName name="Structure">#REF!</definedName>
    <definedName name="STSUMM" localSheetId="57">'[4]7422CW00'!#REF!</definedName>
    <definedName name="STSUMM">'[4]7422CW00'!#REF!</definedName>
    <definedName name="stt" hidden="1">{"via1",#N/A,TRUE,"general";"via2",#N/A,TRUE,"general";"via3",#N/A,TRUE,"general"}</definedName>
    <definedName name="SUBA">'[152]SUB APU'!$A:$D</definedName>
    <definedName name="SUBSUELO" localSheetId="57">#REF!</definedName>
    <definedName name="SUBSUELO">#REF!</definedName>
    <definedName name="Subtotal" localSheetId="57">#REF!</definedName>
    <definedName name="Subtotal">#REF!</definedName>
    <definedName name="SUELDO" localSheetId="57">#REF!</definedName>
    <definedName name="SUELDO">#REF!</definedName>
    <definedName name="suma">[153]Hoja1!$F$60</definedName>
    <definedName name="Summary" localSheetId="57">#REF!</definedName>
    <definedName name="Summary">#REF!</definedName>
    <definedName name="SUP_ART" localSheetId="57">[60]steel!#REF!</definedName>
    <definedName name="SUP_ART">[60]steel!#REF!</definedName>
    <definedName name="SUP_VEX" localSheetId="57">#REF!</definedName>
    <definedName name="SUP_VEX">#REF!</definedName>
    <definedName name="SUP_VPR" localSheetId="57">#REF!</definedName>
    <definedName name="SUP_VPR">#REF!</definedName>
    <definedName name="SUP_VPR_GEC" localSheetId="57">#REF!</definedName>
    <definedName name="SUP_VPR_GEC">#REF!</definedName>
    <definedName name="SUP_VPR_GMM" localSheetId="57">#REF!</definedName>
    <definedName name="SUP_VPR_GMM">#REF!</definedName>
    <definedName name="SUP_VPR_GRC" localSheetId="57">#REF!</definedName>
    <definedName name="SUP_VPR_GRC">#REF!</definedName>
    <definedName name="SUP_VPR_GRM" localSheetId="57">#REF!</definedName>
    <definedName name="SUP_VPR_GRM">#REF!</definedName>
    <definedName name="SUP_VPR_GRN" localSheetId="57">#REF!</definedName>
    <definedName name="SUP_VPR_GRN">#REF!</definedName>
    <definedName name="SUP_VPR_GRS" localSheetId="57">#REF!</definedName>
    <definedName name="SUP_VPR_GRS">#REF!</definedName>
    <definedName name="SUP_VPR_GTP" localSheetId="57">[13]Tablas!#REF!</definedName>
    <definedName name="SUP_VPR_GTP">[13]Tablas!#REF!</definedName>
    <definedName name="SUP_VPR_NA" localSheetId="57">#REF!</definedName>
    <definedName name="SUP_VPR_NA">#REF!</definedName>
    <definedName name="SUPER">[73]Tablas!$H$1:$H$65536</definedName>
    <definedName name="SUPERFICIE" localSheetId="57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25">[9]!absc</definedName>
    <definedName name="t" localSheetId="4">[9]!absc</definedName>
    <definedName name="t" localSheetId="57">[9]!absc</definedName>
    <definedName name="t" localSheetId="52">[9]!absc</definedName>
    <definedName name="t" localSheetId="53">[9]!absc</definedName>
    <definedName name="t" localSheetId="36">[9]!absc</definedName>
    <definedName name="t" localSheetId="37">[9]!absc</definedName>
    <definedName name="t" localSheetId="38">[9]!absc</definedName>
    <definedName name="t" localSheetId="39">[9]!absc</definedName>
    <definedName name="t" localSheetId="40">[9]!absc</definedName>
    <definedName name="t" localSheetId="41">[9]!absc</definedName>
    <definedName name="t" localSheetId="42">[9]!absc</definedName>
    <definedName name="t" localSheetId="43">[9]!absc</definedName>
    <definedName name="t" localSheetId="44">[9]!absc</definedName>
    <definedName name="t" localSheetId="45">[9]!absc</definedName>
    <definedName name="t" localSheetId="46">[9]!absc</definedName>
    <definedName name="t" localSheetId="47">[9]!absc</definedName>
    <definedName name="t" localSheetId="48">[9]!absc</definedName>
    <definedName name="t" localSheetId="49">[9]!absc</definedName>
    <definedName name="t" localSheetId="50">[9]!absc</definedName>
    <definedName name="t" localSheetId="2">[9]!absc</definedName>
    <definedName name="t" localSheetId="3">[9]!absc</definedName>
    <definedName name="t">[9]!absc</definedName>
    <definedName name="t_1" localSheetId="25">Scheduled_Payment+Extra_Payment</definedName>
    <definedName name="t_1" localSheetId="4">Scheduled_Payment+Extra_Payment</definedName>
    <definedName name="t_1" localSheetId="57">Scheduled_Payment+Extra_Payment</definedName>
    <definedName name="t_1" localSheetId="52">Scheduled_Payment+Extra_Payment</definedName>
    <definedName name="t_1" localSheetId="53">Scheduled_Payment+Extra_Payment</definedName>
    <definedName name="t_1" localSheetId="36">Scheduled_Payment+Extra_Payment</definedName>
    <definedName name="t_1" localSheetId="37">Scheduled_Payment+Extra_Payment</definedName>
    <definedName name="t_1" localSheetId="38">Scheduled_Payment+Extra_Payment</definedName>
    <definedName name="t_1" localSheetId="39">Scheduled_Payment+Extra_Payment</definedName>
    <definedName name="t_1" localSheetId="40">Scheduled_Payment+Extra_Payment</definedName>
    <definedName name="t_1" localSheetId="41">Scheduled_Payment+Extra_Payment</definedName>
    <definedName name="t_1" localSheetId="42">Scheduled_Payment+Extra_Payment</definedName>
    <definedName name="t_1" localSheetId="43">Scheduled_Payment+Extra_Payment</definedName>
    <definedName name="t_1" localSheetId="44">Scheduled_Payment+Extra_Payment</definedName>
    <definedName name="t_1" localSheetId="45">Scheduled_Payment+Extra_Payment</definedName>
    <definedName name="t_1" localSheetId="46">Scheduled_Payment+Extra_Payment</definedName>
    <definedName name="t_1" localSheetId="47">Scheduled_Payment+Extra_Payment</definedName>
    <definedName name="t_1" localSheetId="48">Scheduled_Payment+Extra_Payment</definedName>
    <definedName name="t_1" localSheetId="49">Scheduled_Payment+Extra_Payment</definedName>
    <definedName name="t_1" localSheetId="50">Scheduled_Payment+Extra_Payment</definedName>
    <definedName name="t_1" localSheetId="2">Scheduled_Payment+Extra_Payment</definedName>
    <definedName name="t_1" localSheetId="3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[73]Tablas!$B$1:$B$65536</definedName>
    <definedName name="TABLA" localSheetId="57">#REF!</definedName>
    <definedName name="TABLA">#REF!</definedName>
    <definedName name="TABLA_DE_CONTENIDO__A1" comment="VOLVER A TABLA DE CONTENIDO" localSheetId="57">#REF!</definedName>
    <definedName name="TABLA_DE_CONTENIDO__A1" comment="VOLVER A TABLA DE CONTENIDO">#REF!</definedName>
    <definedName name="tabla1">[154]Hoja3!$B$4:$F$28</definedName>
    <definedName name="tabla2" localSheetId="57">#REF!</definedName>
    <definedName name="tabla2">#REF!</definedName>
    <definedName name="TABLEKP" localSheetId="57">'[4]7422CW00'!#REF!</definedName>
    <definedName name="TABLEKP">'[4]7422CW00'!#REF!</definedName>
    <definedName name="TABLEPRI" localSheetId="57">#REF!</definedName>
    <definedName name="TABLEPRI">#REF!</definedName>
    <definedName name="Tambores" localSheetId="57">#REF!</definedName>
    <definedName name="Tambores">#REF!</definedName>
    <definedName name="TANQUES" localSheetId="57">#REF!</definedName>
    <definedName name="TANQUES">#REF!</definedName>
    <definedName name="TAREAS_INICIALES" localSheetId="57">#REF!</definedName>
    <definedName name="TAREAS_INICIALES">#REF!</definedName>
    <definedName name="TARIFA" localSheetId="57">#REF!</definedName>
    <definedName name="TARIFA">#REF!</definedName>
    <definedName name="TARIFA_DE_ALQUILER">'[92]Formato Presupuesto Consultoria'!$AA$1134:$AA$1135</definedName>
    <definedName name="TarifaPension">[55]EMPRESA!$F$24</definedName>
    <definedName name="TARIFAS">[155]TARIFAS!$A$1:$F$52</definedName>
    <definedName name="TARIFAS_4" localSheetId="57">#REF!</definedName>
    <definedName name="TARIFAS_4">#REF!</definedName>
    <definedName name="TARIFAS_7" localSheetId="57">#REF!</definedName>
    <definedName name="TARIFAS_7">#REF!</definedName>
    <definedName name="TarifaSalud">[55]EMPRESA!$F$26</definedName>
    <definedName name="Tasa" localSheetId="57">#REF!</definedName>
    <definedName name="Tasa">#REF!</definedName>
    <definedName name="Tasa_Cambio" localSheetId="57">[156]PRESUPUESTO!#REF!</definedName>
    <definedName name="Tasa_Cambio">[156]PRESUPUESTO!#REF!</definedName>
    <definedName name="TASA_DE_CAMBIO" localSheetId="57">#REF!</definedName>
    <definedName name="TASA_DE_CAMBIO">#REF!</definedName>
    <definedName name="Tasa1">'[157]Bases 2A'!$C$20</definedName>
    <definedName name="TasaCCP" localSheetId="57">#REF!</definedName>
    <definedName name="TasaCCP">#REF!</definedName>
    <definedName name="Tax" localSheetId="57">#REF!</definedName>
    <definedName name="Tax">#REF!</definedName>
    <definedName name="tb" localSheetId="57">#REF!</definedName>
    <definedName name="tb">#REF!</definedName>
    <definedName name="TB_EVENTOS_OTS_ANUAL" localSheetId="57">#REF!</definedName>
    <definedName name="TB_EVENTOS_OTS_ANUAL">#REF!</definedName>
    <definedName name="tc" localSheetId="57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 localSheetId="57">[93]TARIF2002!#REF!</definedName>
    <definedName name="TE">[93]TARIF2002!#REF!</definedName>
    <definedName name="TECN" localSheetId="25">DATE(YEAR([0]!Loan_Start),MONTH([0]!Loan_Start)+Payment_Number,DAY([0]!Loan_Start))</definedName>
    <definedName name="TECN" localSheetId="4">DATE(YEAR([0]!Loan_Start),MONTH([0]!Loan_Start)+Payment_Number,DAY([0]!Loan_Start))</definedName>
    <definedName name="TECN" localSheetId="57">DATE(YEAR('ANIDADO FORMALETA '!Loan_Start),MONTH('ANIDADO FORMALETA '!Loan_Start)+Payment_Number,DAY('ANIDADO FORMALETA '!Loan_Start))</definedName>
    <definedName name="TECN" localSheetId="52">DATE(YEAR([0]!Loan_Start),MONTH([0]!Loan_Start)+Payment_Number,DAY([0]!Loan_Start))</definedName>
    <definedName name="TECN" localSheetId="53">DATE(YEAR([0]!Loan_Start),MONTH([0]!Loan_Start)+Payment_Number,DAY([0]!Loan_Start))</definedName>
    <definedName name="TECN" localSheetId="36">DATE(YEAR([0]!Loan_Start),MONTH([0]!Loan_Start)+Payment_Number,DAY([0]!Loan_Start))</definedName>
    <definedName name="TECN" localSheetId="37">DATE(YEAR([0]!Loan_Start),MONTH([0]!Loan_Start)+Payment_Number,DAY([0]!Loan_Start))</definedName>
    <definedName name="TECN" localSheetId="38">DATE(YEAR([0]!Loan_Start),MONTH([0]!Loan_Start)+Payment_Number,DAY([0]!Loan_Start))</definedName>
    <definedName name="TECN" localSheetId="39">DATE(YEAR([0]!Loan_Start),MONTH([0]!Loan_Start)+Payment_Number,DAY([0]!Loan_Start))</definedName>
    <definedName name="TECN" localSheetId="40">DATE(YEAR([0]!Loan_Start),MONTH([0]!Loan_Start)+Payment_Number,DAY([0]!Loan_Start))</definedName>
    <definedName name="TECN" localSheetId="41">DATE(YEAR([0]!Loan_Start),MONTH([0]!Loan_Start)+Payment_Number,DAY([0]!Loan_Start))</definedName>
    <definedName name="TECN" localSheetId="42">DATE(YEAR([0]!Loan_Start),MONTH([0]!Loan_Start)+Payment_Number,DAY([0]!Loan_Start))</definedName>
    <definedName name="TECN" localSheetId="43">DATE(YEAR([0]!Loan_Start),MONTH([0]!Loan_Start)+Payment_Number,DAY([0]!Loan_Start))</definedName>
    <definedName name="TECN" localSheetId="44">DATE(YEAR([0]!Loan_Start),MONTH([0]!Loan_Start)+Payment_Number,DAY([0]!Loan_Start))</definedName>
    <definedName name="TECN" localSheetId="45">DATE(YEAR([0]!Loan_Start),MONTH([0]!Loan_Start)+Payment_Number,DAY([0]!Loan_Start))</definedName>
    <definedName name="TECN" localSheetId="46">DATE(YEAR([0]!Loan_Start),MONTH([0]!Loan_Start)+Payment_Number,DAY([0]!Loan_Start))</definedName>
    <definedName name="TECN" localSheetId="47">DATE(YEAR([0]!Loan_Start),MONTH([0]!Loan_Start)+Payment_Number,DAY([0]!Loan_Start))</definedName>
    <definedName name="TECN" localSheetId="48">DATE(YEAR([0]!Loan_Start),MONTH([0]!Loan_Start)+Payment_Number,DAY([0]!Loan_Start))</definedName>
    <definedName name="TECN" localSheetId="49">DATE(YEAR([0]!Loan_Start),MONTH([0]!Loan_Start)+Payment_Number,DAY([0]!Loan_Start))</definedName>
    <definedName name="TECN" localSheetId="50">DATE(YEAR([0]!Loan_Start),MONTH([0]!Loan_Start)+Payment_Number,DAY([0]!Loan_Start))</definedName>
    <definedName name="TECN" localSheetId="2">DATE(YEAR([0]!Loan_Start),MONTH([0]!Loan_Start)+Payment_Number,DAY([0]!Loan_Start))</definedName>
    <definedName name="TECN" localSheetId="3">DATE(YEAR([0]!Loan_Start),MONTH([0]!Loan_Start)+Payment_Number,DAY([0]!Loan_Start))</definedName>
    <definedName name="TECN">DATE(YEAR(Loan_Start),MONTH(Loan_Start)+Payment_Number,DAY(Loan_Start))</definedName>
    <definedName name="TECNOLOGO">'[92]Formato Presupuesto Consultoria'!$Z$1043:$AA$1054</definedName>
    <definedName name="telefono">[55]EMPRESA!$F$16</definedName>
    <definedName name="TEMA1" localSheetId="57">#REF!</definedName>
    <definedName name="TEMA1">#REF!</definedName>
    <definedName name="TEMA10" localSheetId="57">#REF!</definedName>
    <definedName name="TEMA10">#REF!</definedName>
    <definedName name="TEMA2" localSheetId="57">#REF!</definedName>
    <definedName name="TEMA2">#REF!</definedName>
    <definedName name="TEMA3" localSheetId="57">#REF!</definedName>
    <definedName name="TEMA3">#REF!</definedName>
    <definedName name="TEMA4" localSheetId="57">#REF!</definedName>
    <definedName name="TEMA4">#REF!</definedName>
    <definedName name="TEMA5" localSheetId="57">#REF!</definedName>
    <definedName name="TEMA5">#REF!</definedName>
    <definedName name="TEMA6" localSheetId="57">#REF!</definedName>
    <definedName name="TEMA6">#REF!</definedName>
    <definedName name="TEMA7" localSheetId="57">#REF!</definedName>
    <definedName name="TEMA7">#REF!</definedName>
    <definedName name="TEMA8" localSheetId="57">#REF!</definedName>
    <definedName name="TEMA8">#REF!</definedName>
    <definedName name="TEMA9" localSheetId="57">#REF!</definedName>
    <definedName name="TEMA9">#REF!</definedName>
    <definedName name="TEMAS_PACC" localSheetId="57">#REF!</definedName>
    <definedName name="TEMAS_PACC">#REF!</definedName>
    <definedName name="TER">[0]!err</definedName>
    <definedName name="TERM">[0]!err</definedName>
    <definedName name="TÉRMINOS">[0]!err</definedName>
    <definedName name="TERR">[86]PRESUPUESTO!$I$7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57">#REF!</definedName>
    <definedName name="TGB">#REF!</definedName>
    <definedName name="th" localSheetId="57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57">#REF!</definedName>
    <definedName name="THP">#REF!</definedName>
    <definedName name="thtj" hidden="1">{"via1",#N/A,TRUE,"general";"via2",#N/A,TRUE,"general";"via3",#N/A,TRUE,"general"}</definedName>
    <definedName name="TI" localSheetId="57">[93]TARIF2002!#REF!</definedName>
    <definedName name="TI">[93]TARIF2002!#REF!</definedName>
    <definedName name="TIEMPO">[49]BASES!$E$27</definedName>
    <definedName name="TIPO" localSheetId="57">#REF!</definedName>
    <definedName name="TIPO">#REF!</definedName>
    <definedName name="TIPO_GRUPO" localSheetId="57">#REF!</definedName>
    <definedName name="TIPO_GRUPO">#REF!</definedName>
    <definedName name="tipo1">'[158]Cuadr.'!$L$7</definedName>
    <definedName name="tipo2">'[77]Cuadr.'!$L$19</definedName>
    <definedName name="tipo3">'[78]Cuadr.'!$L$26</definedName>
    <definedName name="TipoGC">[129]Tablas!$U$6:$U$15</definedName>
    <definedName name="TipoNeces">[129]Tablas!$Q$6:$Q$8</definedName>
    <definedName name="TipoPro" localSheetId="57">#REF!</definedName>
    <definedName name="TipoPro">#REF!</definedName>
    <definedName name="Tipoproceso" localSheetId="57">#REF!</definedName>
    <definedName name="Tipoproceso">#REF!</definedName>
    <definedName name="tipov" localSheetId="57">#REF!</definedName>
    <definedName name="tipov">#REF!</definedName>
    <definedName name="TIR" localSheetId="57">#REF!</definedName>
    <definedName name="TIR">#REF!</definedName>
    <definedName name="titi" localSheetId="57">IF('ANIDADO FORMALETA '!Loan_Amount*'ANIDADO FORMALETA '!Interest_Rate*'ANIDADO FORMALETA '!Loan_Years*'ANIDADO FORMALETA '!Loan_Start&gt;0,1,0)</definedName>
    <definedName name="titi">IF(Loan_Amount*Interest_Rate*Loan_Years*Loan_Start&gt;0,1,0)</definedName>
    <definedName name="TITLE" localSheetId="57">#REF!</definedName>
    <definedName name="TITLE">#REF!</definedName>
    <definedName name="TITO">#N/A</definedName>
    <definedName name="TITOF">#N/A</definedName>
    <definedName name="TITU" localSheetId="57">#REF!</definedName>
    <definedName name="TITU">#REF!</definedName>
    <definedName name="titu2" localSheetId="57">#REF!</definedName>
    <definedName name="titu2">#REF!</definedName>
    <definedName name="TITULO" localSheetId="57">#REF!</definedName>
    <definedName name="TITULO">#REF!</definedName>
    <definedName name="_xlnm.Print_Titles">#N/A</definedName>
    <definedName name="Títulos_a_imprimir_IM" localSheetId="57">#REF!</definedName>
    <definedName name="Títulos_a_imprimir_IM">#REF!</definedName>
    <definedName name="tj" localSheetId="57">#REF!</definedName>
    <definedName name="tj">#REF!</definedName>
    <definedName name="tk">'[11]DATOS CONTRATO'!$E$18</definedName>
    <definedName name="TK_1" localSheetId="57" hidden="1">[28]INST!#REF!</definedName>
    <definedName name="TK_1" hidden="1">[28]INST!#REF!</definedName>
    <definedName name="TKSLCI07">[11]EMPRESA!$F$22</definedName>
    <definedName name="tl" localSheetId="57">#REF!</definedName>
    <definedName name="tl">#REF!</definedName>
    <definedName name="tld">[70]Datos!$D$14</definedName>
    <definedName name="tn" localSheetId="57">#REF!</definedName>
    <definedName name="tn">#REF!</definedName>
    <definedName name="To" localSheetId="57">#REF!</definedName>
    <definedName name="To">#REF!</definedName>
    <definedName name="TOPGENER" localSheetId="57">#REF!</definedName>
    <definedName name="TOPGENER">#REF!</definedName>
    <definedName name="TOPGENER1" localSheetId="57">#REF!</definedName>
    <definedName name="TOPGENER1">#REF!</definedName>
    <definedName name="TOPMENU" localSheetId="57">#REF!</definedName>
    <definedName name="TOPMENU">#REF!</definedName>
    <definedName name="Torres" localSheetId="57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57">#REF!</definedName>
    <definedName name="TOT">#REF!</definedName>
    <definedName name="TOTAL" localSheetId="57">#REF!</definedName>
    <definedName name="TOTAL">#REF!</definedName>
    <definedName name="Total_Interest" localSheetId="57">#REF!</definedName>
    <definedName name="Total_Interest">#REF!</definedName>
    <definedName name="Total_Pay" localSheetId="57">#REF!</definedName>
    <definedName name="Total_Pay">#REF!</definedName>
    <definedName name="Total_Payment" localSheetId="25">Scheduled_Payment+Extra_Payment</definedName>
    <definedName name="Total_Payment" localSheetId="4">Scheduled_Payment+Extra_Payment</definedName>
    <definedName name="Total_Payment" localSheetId="57">Scheduled_Payment+Extra_Payment</definedName>
    <definedName name="Total_Payment" localSheetId="52">Scheduled_Payment+Extra_Payment</definedName>
    <definedName name="Total_Payment" localSheetId="53">Scheduled_Payment+Extra_Payment</definedName>
    <definedName name="Total_Payment" localSheetId="36">Scheduled_Payment+Extra_Payment</definedName>
    <definedName name="Total_Payment" localSheetId="37">Scheduled_Payment+Extra_Payment</definedName>
    <definedName name="Total_Payment" localSheetId="38">Scheduled_Payment+Extra_Payment</definedName>
    <definedName name="Total_Payment" localSheetId="39">Scheduled_Payment+Extra_Payment</definedName>
    <definedName name="Total_Payment" localSheetId="40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43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46">Scheduled_Payment+Extra_Payment</definedName>
    <definedName name="Total_Payment" localSheetId="47">Scheduled_Payment+Extra_Payment</definedName>
    <definedName name="Total_Payment" localSheetId="48">Scheduled_Payment+Extra_Payment</definedName>
    <definedName name="Total_Payment" localSheetId="49">Scheduled_Payment+Extra_Payment</definedName>
    <definedName name="Total_Payment" localSheetId="50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>Scheduled_Payment+Extra_Payment</definedName>
    <definedName name="Total_Payment1" localSheetId="25">Scheduled_Payment+Extra_Payment</definedName>
    <definedName name="Total_Payment1" localSheetId="4">Scheduled_Payment+Extra_Payment</definedName>
    <definedName name="Total_Payment1" localSheetId="57">Scheduled_Payment+Extra_Payment</definedName>
    <definedName name="Total_Payment1" localSheetId="52">Scheduled_Payment+Extra_Payment</definedName>
    <definedName name="Total_Payment1" localSheetId="53">Scheduled_Payment+Extra_Payment</definedName>
    <definedName name="Total_Payment1" localSheetId="36">Scheduled_Payment+Extra_Payment</definedName>
    <definedName name="Total_Payment1" localSheetId="37">Scheduled_Payment+Extra_Payment</definedName>
    <definedName name="Total_Payment1" localSheetId="38">Scheduled_Payment+Extra_Payment</definedName>
    <definedName name="Total_Payment1" localSheetId="39">Scheduled_Payment+Extra_Payment</definedName>
    <definedName name="Total_Payment1" localSheetId="40">Scheduled_Payment+Extra_Payment</definedName>
    <definedName name="Total_Payment1" localSheetId="41">Scheduled_Payment+Extra_Payment</definedName>
    <definedName name="Total_Payment1" localSheetId="42">Scheduled_Payment+Extra_Payment</definedName>
    <definedName name="Total_Payment1" localSheetId="43">Scheduled_Payment+Extra_Payment</definedName>
    <definedName name="Total_Payment1" localSheetId="44">Scheduled_Payment+Extra_Payment</definedName>
    <definedName name="Total_Payment1" localSheetId="45">Scheduled_Payment+Extra_Payment</definedName>
    <definedName name="Total_Payment1" localSheetId="46">Scheduled_Payment+Extra_Payment</definedName>
    <definedName name="Total_Payment1" localSheetId="47">Scheduled_Payment+Extra_Payment</definedName>
    <definedName name="Total_Payment1" localSheetId="48">Scheduled_Payment+Extra_Payment</definedName>
    <definedName name="Total_Payment1" localSheetId="49">Scheduled_Payment+Extra_Payment</definedName>
    <definedName name="Total_Payment1" localSheetId="50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>Scheduled_Payment+Extra_Payment</definedName>
    <definedName name="total1" localSheetId="57">#REF!</definedName>
    <definedName name="total1">#REF!</definedName>
    <definedName name="TOTALAFIR4006" localSheetId="57">#REF!</definedName>
    <definedName name="TOTALAFIR4006">#REF!</definedName>
    <definedName name="TOTALAFIR4006A" localSheetId="57">#REF!</definedName>
    <definedName name="TOTALAFIR4006A">#REF!</definedName>
    <definedName name="TOTALAFIR40CN01" localSheetId="57">#REF!</definedName>
    <definedName name="TOTALAFIR40CN01">#REF!</definedName>
    <definedName name="TOTALAFIR55CN01" localSheetId="57">#REF!</definedName>
    <definedName name="TOTALAFIR55CN01">#REF!</definedName>
    <definedName name="TOTALAFIR55CN03" localSheetId="57">#REF!</definedName>
    <definedName name="TOTALAFIR55CN03">#REF!</definedName>
    <definedName name="TOTALAFIR5607" localSheetId="57">#REF!</definedName>
    <definedName name="TOTALAFIR5607">#REF!</definedName>
    <definedName name="TotalCesantias">'[55]NOMINA 1'!$N$38</definedName>
    <definedName name="TOTALHH" localSheetId="57">#REF!</definedName>
    <definedName name="TOTALHH">#REF!</definedName>
    <definedName name="TOTALHH1" localSheetId="57">#REF!</definedName>
    <definedName name="TOTALHH1">#REF!</definedName>
    <definedName name="TOTALPAV4006" localSheetId="57">#REF!</definedName>
    <definedName name="TOTALPAV4006">#REF!</definedName>
    <definedName name="TOTALPAV4006A" localSheetId="57">#REF!</definedName>
    <definedName name="TOTALPAV4006A">#REF!</definedName>
    <definedName name="TOTALPAV40CN01" localSheetId="57">#REF!</definedName>
    <definedName name="TOTALPAV40CN01">#REF!</definedName>
    <definedName name="TOTALPAV40CNA" localSheetId="57">#REF!</definedName>
    <definedName name="TOTALPAV40CNA">#REF!</definedName>
    <definedName name="TOTALPAV40CNB" localSheetId="57">#REF!</definedName>
    <definedName name="TOTALPAV40CNB">#REF!</definedName>
    <definedName name="TOTALPAV55CN01" localSheetId="57">#REF!</definedName>
    <definedName name="TOTALPAV55CN01">#REF!</definedName>
    <definedName name="TOTALPAV55CN03" localSheetId="57">#REF!</definedName>
    <definedName name="TOTALPAV55CN03">#REF!</definedName>
    <definedName name="TOTALPAV55CNO3" localSheetId="57">#REF!</definedName>
    <definedName name="TOTALPAV55CNO3">#REF!</definedName>
    <definedName name="TOTALPAV5607" localSheetId="57">#REF!</definedName>
    <definedName name="TOTALPAV5607">#REF!</definedName>
    <definedName name="TotalVacaciones">'[55]NOMINA 1'!$N$37</definedName>
    <definedName name="TotAuxAlim">'[11]NOMINA-1'!$E$37</definedName>
    <definedName name="TotAuxAlimentacion">'[55]NOMINA 1'!$E$38</definedName>
    <definedName name="TotAuxCom">'[11]NOMINA-1'!$E$39</definedName>
    <definedName name="TotAuxComi">'[55]NOMINA 1'!$E$40</definedName>
    <definedName name="TotAuxDotacion">'[55]NOMINA 1'!$E$41</definedName>
    <definedName name="TotAuxHab">'[55]NOMINA 1'!$E$37</definedName>
    <definedName name="TotAuxTransporte">'[55]NOMINA 1'!$E$39</definedName>
    <definedName name="TotBasico">'[55]NOMINA 1'!$E$35</definedName>
    <definedName name="TotCom">'[11]NOMINA-1'!$E$41</definedName>
    <definedName name="TotComision">'[55]NOMINA 1'!$E$42</definedName>
    <definedName name="TotExtras">'[55]NOMINA 1'!$E$36</definedName>
    <definedName name="TotIntercesantias">'[55]NOMINA 1'!$N$39</definedName>
    <definedName name="TotPrimaServicios">'[55]NOMINA 1'!$N$36</definedName>
    <definedName name="TotPrimaServicos">'[55]NOMINA 1'!$N$36</definedName>
    <definedName name="TotPrimaVacaciones">'[55]NOMINA 1'!$N$41</definedName>
    <definedName name="TotPrimConv">'[11]NOMINA-1'!$N$39</definedName>
    <definedName name="TotPrimConvencional">'[55]NOMINA 1'!$N$40</definedName>
    <definedName name="TotPrimVac">'[11]NOMINA-1'!$N$40</definedName>
    <definedName name="TOTSHE1" localSheetId="57">#REF!</definedName>
    <definedName name="TOTSHE1">#REF!</definedName>
    <definedName name="TOTSHE10" localSheetId="57">#REF!</definedName>
    <definedName name="TOTSHE10">#REF!</definedName>
    <definedName name="TOTSHE11" localSheetId="57">#REF!</definedName>
    <definedName name="TOTSHE11">#REF!</definedName>
    <definedName name="TOTSHE12" localSheetId="57">#REF!</definedName>
    <definedName name="TOTSHE12">#REF!</definedName>
    <definedName name="TOTSHE13" localSheetId="57">#REF!</definedName>
    <definedName name="TOTSHE13">#REF!</definedName>
    <definedName name="TOTSHE14" localSheetId="57">#REF!</definedName>
    <definedName name="TOTSHE14">#REF!</definedName>
    <definedName name="TOTSHE15" localSheetId="57">#REF!</definedName>
    <definedName name="TOTSHE15">#REF!</definedName>
    <definedName name="TOTSHE16" localSheetId="57">#REF!</definedName>
    <definedName name="TOTSHE16">#REF!</definedName>
    <definedName name="TOTSHE17" localSheetId="57">#REF!</definedName>
    <definedName name="TOTSHE17">#REF!</definedName>
    <definedName name="TOTSHE18" localSheetId="57">#REF!</definedName>
    <definedName name="TOTSHE18">#REF!</definedName>
    <definedName name="TOTSHE19" localSheetId="57">#REF!</definedName>
    <definedName name="TOTSHE19">#REF!</definedName>
    <definedName name="TOTSHE2" localSheetId="57">#REF!</definedName>
    <definedName name="TOTSHE2">#REF!</definedName>
    <definedName name="TOTSHE20" localSheetId="57">#REF!</definedName>
    <definedName name="TOTSHE20">#REF!</definedName>
    <definedName name="TOTSHE21" localSheetId="57">#REF!</definedName>
    <definedName name="TOTSHE21">#REF!</definedName>
    <definedName name="TOTSHE22" localSheetId="57">#REF!</definedName>
    <definedName name="TOTSHE22">#REF!</definedName>
    <definedName name="TOTSHE23" localSheetId="57">#REF!</definedName>
    <definedName name="TOTSHE23">#REF!</definedName>
    <definedName name="TOTSHE24" localSheetId="57">#REF!</definedName>
    <definedName name="TOTSHE24">#REF!</definedName>
    <definedName name="TOTSHE25" localSheetId="57">#REF!</definedName>
    <definedName name="TOTSHE25">#REF!</definedName>
    <definedName name="TOTSHE26" localSheetId="57">#REF!</definedName>
    <definedName name="TOTSHE26">#REF!</definedName>
    <definedName name="TOTSHE3" localSheetId="57">#REF!</definedName>
    <definedName name="TOTSHE3">#REF!</definedName>
    <definedName name="TOTSHE4" localSheetId="57">#REF!</definedName>
    <definedName name="TOTSHE4">#REF!</definedName>
    <definedName name="TOTSHE5" localSheetId="57">#REF!</definedName>
    <definedName name="TOTSHE5">#REF!</definedName>
    <definedName name="TOTSHE6" localSheetId="57">#REF!</definedName>
    <definedName name="TOTSHE6">#REF!</definedName>
    <definedName name="TOTSHE7" localSheetId="57">#REF!</definedName>
    <definedName name="TOTSHE7">#REF!</definedName>
    <definedName name="TOTSHE8" localSheetId="57">#REF!</definedName>
    <definedName name="TOTSHE8">#REF!</definedName>
    <definedName name="TOTSHE9" localSheetId="57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 localSheetId="57">#REF!</definedName>
    <definedName name="TrainSpec">#REF!</definedName>
    <definedName name="TRANS" localSheetId="57">[23]Hoja2!#REF!</definedName>
    <definedName name="TRANS">[23]Hoja2!#REF!</definedName>
    <definedName name="Transmisores" localSheetId="57">#REF!</definedName>
    <definedName name="Transmisores">#REF!</definedName>
    <definedName name="Transporte">'[11]DATOS CONTRATO'!$E$16</definedName>
    <definedName name="Transportes">[122]Insum!$A$121:$E$125</definedName>
    <definedName name="TRAT">[159]desmonte!$E$48</definedName>
    <definedName name="TREM" localSheetId="57">#REF!</definedName>
    <definedName name="TREM">#REF!</definedName>
    <definedName name="Trenes" localSheetId="57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57">#REF!</definedName>
    <definedName name="tri">#REF!</definedName>
    <definedName name="trimestre1">'[50]ESTADO RED'!$E$8</definedName>
    <definedName name="Trimestre2" localSheetId="57">#REF!</definedName>
    <definedName name="Trimestre2">#REF!</definedName>
    <definedName name="Trimestre3" localSheetId="57">#REF!</definedName>
    <definedName name="Trimestre3">#REF!</definedName>
    <definedName name="Trimestre4" localSheetId="57">#REF!</definedName>
    <definedName name="Trimestre4">#REF!</definedName>
    <definedName name="trjfgjh" hidden="1">{"via1",#N/A,TRUE,"general";"via2",#N/A,TRUE,"general";"via3",#N/A,TRUE,"general"}</definedName>
    <definedName name="TRM">[160]VrEqpBasica!$I$2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 localSheetId="57">#REF!</definedName>
    <definedName name="tt">#REF!</definedName>
    <definedName name="TtCD" localSheetId="57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57" hidden="1">#REF!</definedName>
    <definedName name="TUBERIA" hidden="1">#REF!</definedName>
    <definedName name="Tubería" localSheetId="57">#REF!</definedName>
    <definedName name="Tubería">#REF!</definedName>
    <definedName name="TUBERIA1" localSheetId="57" hidden="1">#REF!</definedName>
    <definedName name="TUBERIA1" hidden="1">#REF!</definedName>
    <definedName name="TUBERIAS" localSheetId="57">#REF!</definedName>
    <definedName name="TUBERIAS">#REF!</definedName>
    <definedName name="TUPI" localSheetId="57">MATCH(0.01,'ANIDADO FORMALETA '!End_Bal,-1)+1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57">'[127]CCP,LEYES, Y DEC.'!#REF!</definedName>
    <definedName name="tvmenor90min">'[127]CCP,LEYES,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57">#REF!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57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57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57">[13]Tablas!#REF!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57">#REF!</definedName>
    <definedName name="UK">#REF!</definedName>
    <definedName name="UN_PRI" localSheetId="57">#REF!</definedName>
    <definedName name="UN_PRI">#REF!</definedName>
    <definedName name="UNIT">'[161]Lista APU'!$A$3:$D$479</definedName>
    <definedName name="UNITARIO">[162]Unitarios!$A$3:$D$13</definedName>
    <definedName name="Unitarios" localSheetId="57">#REF!</definedName>
    <definedName name="Unitarios">#REF!</definedName>
    <definedName name="unj" localSheetId="57" hidden="1">[20]INST!#REF!</definedName>
    <definedName name="unj" hidden="1">[20]INST!#REF!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 localSheetId="57">#REF!</definedName>
    <definedName name="US">#REF!</definedName>
    <definedName name="USd" localSheetId="57">#REF!</definedName>
    <definedName name="USd">#REF!</definedName>
    <definedName name="USr" localSheetId="57">#REF!</definedName>
    <definedName name="USr">#REF!</definedName>
    <definedName name="USxCOL" localSheetId="57">#REF!</definedName>
    <definedName name="USxCOL">#REF!</definedName>
    <definedName name="ut" localSheetId="57">#REF!</definedName>
    <definedName name="ut">#REF!</definedName>
    <definedName name="Utilidad" localSheetId="57">#REF!</definedName>
    <definedName name="Utilidad">#REF!</definedName>
    <definedName name="Utilidadrev" localSheetId="57">#REF!</definedName>
    <definedName name="Utilidadrev">#REF!</definedName>
    <definedName name="UTL">[33]otros!$C$4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'[163]A. Profesional'!$M$3</definedName>
    <definedName name="uwkap" hidden="1">{"TAB1",#N/A,TRUE,"GENERAL";"TAB2",#N/A,TRUE,"GENERAL";"TAB3",#N/A,TRUE,"GENERAL";"TAB4",#N/A,TRUE,"GENERAL";"TAB5",#N/A,TRUE,"GENERAL"}</definedName>
    <definedName name="uxd" localSheetId="57">#REF!</definedName>
    <definedName name="uxd">#REF!</definedName>
    <definedName name="uy" localSheetId="57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">[164]INF.FINANCIERA!$A$52:$D$66</definedName>
    <definedName name="VALDES" localSheetId="57">#REF!</definedName>
    <definedName name="VALDES">#REF!</definedName>
    <definedName name="VALOR">[164]INF.FINANCIERA!$A$52:$D$61</definedName>
    <definedName name="valor1" localSheetId="57">#REF!</definedName>
    <definedName name="valor1">#REF!</definedName>
    <definedName name="valor2" localSheetId="57">#REF!</definedName>
    <definedName name="valor2">#REF!</definedName>
    <definedName name="VALOR3" localSheetId="57">#REF!</definedName>
    <definedName name="VALOR3">#REF!</definedName>
    <definedName name="ValorCto">[165]CONTRATO!$E$9</definedName>
    <definedName name="ValorEjecutado" localSheetId="57">#REF!</definedName>
    <definedName name="ValorEjecutado">#REF!</definedName>
    <definedName name="ValorProyecto" localSheetId="57">#REF!</definedName>
    <definedName name="ValorProyecto">#REF!</definedName>
    <definedName name="ValorRecursosComprometidos" localSheetId="57">#REF!</definedName>
    <definedName name="ValorRecursosComprometidos">#REF!</definedName>
    <definedName name="Values_Entered" localSheetId="57">IF('ANIDADO FORMALETA '!Loan_Amount*'ANIDADO FORMALETA '!Interest_Rate*'ANIDADO FORMALETA '!Loan_Years*'ANIDADO FORMALETA '!Loan_Start&gt;0,1,0)</definedName>
    <definedName name="Values_Entered">IF(Loan_Amount*Interest_Rate*Loan_Years*Loan_Start&gt;0,1,0)</definedName>
    <definedName name="Válvulas" localSheetId="57">#REF!</definedName>
    <definedName name="Válvulas">#REF!</definedName>
    <definedName name="Var">[22]Varios.!$E$1:$E$65536</definedName>
    <definedName name="VARIACION1" localSheetId="57">#REF!</definedName>
    <definedName name="VARIACION1">#REF!</definedName>
    <definedName name="Varios" localSheetId="57">#REF!</definedName>
    <definedName name="Varios">#REF!</definedName>
    <definedName name="vb" localSheetId="57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57">#REF!</definedName>
    <definedName name="vc">#REF!</definedName>
    <definedName name="vck" localSheetId="57">#REF!</definedName>
    <definedName name="vck">#REF!</definedName>
    <definedName name="vct" localSheetId="57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57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Aiu" localSheetId="57">#REF!</definedName>
    <definedName name="VentaAiu">#REF!</definedName>
    <definedName name="Version4OK" hidden="1">{"Datos de las Curvas",#N/A,TRUE,"TABLA-CALCULOS"}</definedName>
    <definedName name="VEX" localSheetId="57">[13]Tablas!#REF!</definedName>
    <definedName name="VEX">[13]Tablas!#REF!</definedName>
    <definedName name="VEX_ON" localSheetId="57">#REF!</definedName>
    <definedName name="VEX_ON">#REF!</definedName>
    <definedName name="VEX1_1" localSheetId="57">[13]Tablas!#REF!</definedName>
    <definedName name="VEX1_1">[13]Tablas!#REF!</definedName>
    <definedName name="VEX1_1_1" localSheetId="57">[13]Tablas!#REF!</definedName>
    <definedName name="VEX1_1_1">[13]Tablas!#REF!</definedName>
    <definedName name="VEX1_1_2" localSheetId="57">[13]Tablas!#REF!</definedName>
    <definedName name="VEX1_1_2">[13]Tablas!#REF!</definedName>
    <definedName name="VEX1_1_3" localSheetId="57">[13]Tablas!#REF!</definedName>
    <definedName name="VEX1_1_3">[13]Tablas!#REF!</definedName>
    <definedName name="VEX1_1_4" localSheetId="57">[13]Tablas!#REF!</definedName>
    <definedName name="VEX1_1_4">[13]Tablas!#REF!</definedName>
    <definedName name="VEX1_2" localSheetId="57">[13]Tablas!#REF!</definedName>
    <definedName name="VEX1_2">[13]Tablas!#REF!</definedName>
    <definedName name="VEX1_3" localSheetId="57">[13]Tablas!#REF!</definedName>
    <definedName name="VEX1_3">[13]Tablas!#REF!</definedName>
    <definedName name="VFA" localSheetId="57">[13]Tablas!#REF!</definedName>
    <definedName name="VFA">[13]Tablas!#REF!</definedName>
    <definedName name="VFA1_1" localSheetId="57">[13]Tablas!#REF!</definedName>
    <definedName name="VFA1_1">[13]Tablas!#REF!</definedName>
    <definedName name="VFA1_1_1" localSheetId="57">[13]Tablas!#REF!</definedName>
    <definedName name="VFA1_1_1">[13]Tablas!#REF!</definedName>
    <definedName name="VFA1_1_2" localSheetId="57">[13]Tablas!#REF!</definedName>
    <definedName name="VFA1_1_2">[13]Tablas!#REF!</definedName>
    <definedName name="VFA1_1_3" localSheetId="57">[13]Tablas!#REF!</definedName>
    <definedName name="VFA1_1_3">[13]Tablas!#REF!</definedName>
    <definedName name="VFA1_1_4" localSheetId="57">[13]Tablas!#REF!</definedName>
    <definedName name="VFA1_1_4">[13]Tablas!#REF!</definedName>
    <definedName name="VFA1_1_5" localSheetId="57">[13]Tablas!#REF!</definedName>
    <definedName name="VFA1_1_5">[13]Tablas!#REF!</definedName>
    <definedName name="VFA1_1_6" localSheetId="57">[13]Tablas!#REF!</definedName>
    <definedName name="VFA1_1_6">[13]Tablas!#REF!</definedName>
    <definedName name="VFA1_2" localSheetId="57">[13]Tablas!#REF!</definedName>
    <definedName name="VFA1_2">[13]Tablas!#REF!</definedName>
    <definedName name="VFA1_3" localSheetId="57">[13]Tablas!#REF!</definedName>
    <definedName name="VFA1_3">[13]Tablas!#REF!</definedName>
    <definedName name="vfbgnhyt" hidden="1">{"via1",#N/A,TRUE,"general";"via2",#N/A,TRUE,"general";"via3",#N/A,TRUE,"general"}</definedName>
    <definedName name="vfh" localSheetId="57">'[98]7422CW00'!#REF!</definedName>
    <definedName name="vfh">'[98]7422CW00'!#REF!</definedName>
    <definedName name="vfn" localSheetId="57">#REF!</definedName>
    <definedName name="vfn">#REF!</definedName>
    <definedName name="VFR" localSheetId="57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57">#REF!</definedName>
    <definedName name="vg">#REF!</definedName>
    <definedName name="VI" localSheetId="57">#REF!</definedName>
    <definedName name="VI">#REF!</definedName>
    <definedName name="VIA" localSheetId="57" hidden="1">#REF!</definedName>
    <definedName name="VIA" hidden="1">#REF!</definedName>
    <definedName name="vias">[149]Datos!$H$2:$H$6</definedName>
    <definedName name="VIBRADOR">[53]EQUIPO!$D$27</definedName>
    <definedName name="VICEP_DIRECC">[129]Tablas!$A$6:$A$26</definedName>
    <definedName name="VigenciaDolares" localSheetId="57">#REF!</definedName>
    <definedName name="VigenciaDolares">#REF!</definedName>
    <definedName name="VigenciaPesos" localSheetId="57">#REF!</definedName>
    <definedName name="VigenciaPesos">#REF!</definedName>
    <definedName name="VIGFUTURA">[129]Tablas!$J$6:$J$8</definedName>
    <definedName name="VII" localSheetId="57">#REF!</definedName>
    <definedName name="VII">#REF!</definedName>
    <definedName name="villa" localSheetId="57">#REF!</definedName>
    <definedName name="villa">#REF!</definedName>
    <definedName name="VIT" localSheetId="57">[13]Tablas!#REF!</definedName>
    <definedName name="VIT">[13]Tablas!#REF!</definedName>
    <definedName name="VIT1_1" localSheetId="57">[13]Tablas!#REF!</definedName>
    <definedName name="VIT1_1">[13]Tablas!#REF!</definedName>
    <definedName name="VIT1_1_1" localSheetId="57">[13]Tablas!#REF!</definedName>
    <definedName name="VIT1_1_1">[13]Tablas!#REF!</definedName>
    <definedName name="VIT1_1_10" localSheetId="57">[13]Tablas!#REF!</definedName>
    <definedName name="VIT1_1_10">[13]Tablas!#REF!</definedName>
    <definedName name="VIT1_1_11" localSheetId="57">[13]Tablas!#REF!</definedName>
    <definedName name="VIT1_1_11">[13]Tablas!#REF!</definedName>
    <definedName name="VIT1_1_12" localSheetId="57">[13]Tablas!#REF!</definedName>
    <definedName name="VIT1_1_12">[13]Tablas!#REF!</definedName>
    <definedName name="VIT1_1_13" localSheetId="57">[13]Tablas!#REF!</definedName>
    <definedName name="VIT1_1_13">[13]Tablas!#REF!</definedName>
    <definedName name="VIT1_1_14" localSheetId="57">[13]Tablas!#REF!</definedName>
    <definedName name="VIT1_1_14">[13]Tablas!#REF!</definedName>
    <definedName name="VIT1_1_15" localSheetId="57">[13]Tablas!#REF!</definedName>
    <definedName name="VIT1_1_15">[13]Tablas!#REF!</definedName>
    <definedName name="VIT1_1_16" localSheetId="57">[13]Tablas!#REF!</definedName>
    <definedName name="VIT1_1_16">[13]Tablas!#REF!</definedName>
    <definedName name="VIt1_1_17" localSheetId="57">[13]Tablas!#REF!</definedName>
    <definedName name="VIt1_1_17">[13]Tablas!#REF!</definedName>
    <definedName name="VIT1_1_18" localSheetId="57">[13]Tablas!#REF!</definedName>
    <definedName name="VIT1_1_18">[13]Tablas!#REF!</definedName>
    <definedName name="VIt1_1_19" localSheetId="57">[13]Tablas!#REF!</definedName>
    <definedName name="VIt1_1_19">[13]Tablas!#REF!</definedName>
    <definedName name="VIT1_1_2" localSheetId="57">[13]Tablas!#REF!</definedName>
    <definedName name="VIT1_1_2">[13]Tablas!#REF!</definedName>
    <definedName name="VIT1_1_20" localSheetId="57">[13]Tablas!#REF!</definedName>
    <definedName name="VIT1_1_20">[13]Tablas!#REF!</definedName>
    <definedName name="VIT1_1_3" localSheetId="57">[13]Tablas!#REF!</definedName>
    <definedName name="VIT1_1_3">[13]Tablas!#REF!</definedName>
    <definedName name="VIT1_1_4" localSheetId="57">[13]Tablas!#REF!</definedName>
    <definedName name="VIT1_1_4">[13]Tablas!#REF!</definedName>
    <definedName name="VIT1_1_5" localSheetId="57">[13]Tablas!#REF!</definedName>
    <definedName name="VIT1_1_5">[13]Tablas!#REF!</definedName>
    <definedName name="VIT1_1_6" localSheetId="57">[13]Tablas!#REF!</definedName>
    <definedName name="VIT1_1_6">[13]Tablas!#REF!</definedName>
    <definedName name="VIT1_1_7" localSheetId="57">[13]Tablas!#REF!</definedName>
    <definedName name="VIT1_1_7">[13]Tablas!#REF!</definedName>
    <definedName name="VIT1_1_8" localSheetId="57">[13]Tablas!#REF!</definedName>
    <definedName name="VIT1_1_8">[13]Tablas!#REF!</definedName>
    <definedName name="VIT1_1_9" localSheetId="57">[13]Tablas!#REF!</definedName>
    <definedName name="VIT1_1_9">[13]Tablas!#REF!</definedName>
    <definedName name="VIT1_2" localSheetId="57">[13]Tablas!#REF!</definedName>
    <definedName name="VIT1_2">[13]Tablas!#REF!</definedName>
    <definedName name="VIT1_3" localSheetId="57">[13]Tablas!#REF!</definedName>
    <definedName name="VIT1_3">[13]Tablas!#REF!</definedName>
    <definedName name="VIT1_4" localSheetId="57">[13]Tablas!#REF!</definedName>
    <definedName name="VIT1_4">[13]Tablas!#REF!</definedName>
    <definedName name="VIT1_5" localSheetId="57">[13]Tablas!#REF!</definedName>
    <definedName name="VIT1_5">[13]Tablas!#REF!</definedName>
    <definedName name="VIT1_6" localSheetId="57">[13]Tablas!#REF!</definedName>
    <definedName name="VIT1_6">[13]Tablas!#REF!</definedName>
    <definedName name="vital5">[79]Personalizar!$E$15</definedName>
    <definedName name="vk" hidden="1">{"via1",#N/A,TRUE,"general";"via2",#N/A,TRUE,"general";"via3",#N/A,TRUE,"general"}</definedName>
    <definedName name="vm" localSheetId="57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57">#REF!</definedName>
    <definedName name="vp">#REF!</definedName>
    <definedName name="VPN" localSheetId="57">#REF!</definedName>
    <definedName name="VPN">#REF!</definedName>
    <definedName name="VPNCCP" localSheetId="57">#REF!</definedName>
    <definedName name="VPNCCP">#REF!</definedName>
    <definedName name="VPNInversion" localSheetId="57">#REF!</definedName>
    <definedName name="VPNInversion">#REF!</definedName>
    <definedName name="VPNInversionCCP" localSheetId="57">#REF!</definedName>
    <definedName name="VPNInversionCCP">#REF!</definedName>
    <definedName name="VPR" localSheetId="57">#REF!</definedName>
    <definedName name="VPR">#REF!</definedName>
    <definedName name="VPR_COMBUS" localSheetId="57">#REF!</definedName>
    <definedName name="VPR_COMBUS">#REF!</definedName>
    <definedName name="VPR_CRUDO" localSheetId="57">#REF!</definedName>
    <definedName name="VPR_CRUDO">#REF!</definedName>
    <definedName name="VPR_GAS" localSheetId="57">#REF!</definedName>
    <definedName name="VPR_GAS">#REF!</definedName>
    <definedName name="VPR_ON" localSheetId="57">#REF!</definedName>
    <definedName name="VPR_ON">#REF!</definedName>
    <definedName name="VPR1_1" localSheetId="57">[13]Tablas!#REF!</definedName>
    <definedName name="VPR1_1">[13]Tablas!#REF!</definedName>
    <definedName name="VPR1_1_1" localSheetId="57">[13]Tablas!#REF!</definedName>
    <definedName name="VPR1_1_1">[13]Tablas!#REF!</definedName>
    <definedName name="VPR1_1_10" localSheetId="57">[13]Tablas!#REF!</definedName>
    <definedName name="VPR1_1_10">[13]Tablas!#REF!</definedName>
    <definedName name="VPR1_1_11" localSheetId="57">[13]Tablas!#REF!</definedName>
    <definedName name="VPR1_1_11">[13]Tablas!#REF!</definedName>
    <definedName name="VPR1_1_12" localSheetId="57">[13]Tablas!#REF!</definedName>
    <definedName name="VPR1_1_12">[13]Tablas!#REF!</definedName>
    <definedName name="VPR1_1_13" localSheetId="57">[13]Tablas!#REF!</definedName>
    <definedName name="VPR1_1_13">[13]Tablas!#REF!</definedName>
    <definedName name="VPR1_1_14" localSheetId="57">[13]Tablas!#REF!</definedName>
    <definedName name="VPR1_1_14">[13]Tablas!#REF!</definedName>
    <definedName name="VPR1_1_15" localSheetId="57">[13]Tablas!#REF!</definedName>
    <definedName name="VPR1_1_15">[13]Tablas!#REF!</definedName>
    <definedName name="VPR1_1_16" localSheetId="57">[13]Tablas!#REF!</definedName>
    <definedName name="VPR1_1_16">[13]Tablas!#REF!</definedName>
    <definedName name="VPR1_1_17" localSheetId="57">[13]Tablas!#REF!</definedName>
    <definedName name="VPR1_1_17">[13]Tablas!#REF!</definedName>
    <definedName name="VPR1_1_18" localSheetId="57">[13]Tablas!#REF!</definedName>
    <definedName name="VPR1_1_18">[13]Tablas!#REF!</definedName>
    <definedName name="VPR1_1_19" localSheetId="57">[13]Tablas!#REF!</definedName>
    <definedName name="VPR1_1_19">[13]Tablas!#REF!</definedName>
    <definedName name="VPR1_1_2" localSheetId="57">[13]Tablas!#REF!</definedName>
    <definedName name="VPR1_1_2">[13]Tablas!#REF!</definedName>
    <definedName name="VPR1_1_20" localSheetId="57">[13]Tablas!#REF!</definedName>
    <definedName name="VPR1_1_20">[13]Tablas!#REF!</definedName>
    <definedName name="VPR1_1_21" localSheetId="57">[13]Tablas!#REF!</definedName>
    <definedName name="VPR1_1_21">[13]Tablas!#REF!</definedName>
    <definedName name="VPR1_1_22" localSheetId="57">[13]Tablas!#REF!</definedName>
    <definedName name="VPR1_1_22">[13]Tablas!#REF!</definedName>
    <definedName name="VPR1_1_23" localSheetId="57">[13]Tablas!#REF!</definedName>
    <definedName name="VPR1_1_23">[13]Tablas!#REF!</definedName>
    <definedName name="VPR1_1_24" localSheetId="57">[13]Tablas!#REF!</definedName>
    <definedName name="VPR1_1_24">[13]Tablas!#REF!</definedName>
    <definedName name="VPR1_1_25" localSheetId="57">[13]Tablas!#REF!</definedName>
    <definedName name="VPR1_1_25">[13]Tablas!#REF!</definedName>
    <definedName name="VPR1_1_26" localSheetId="57">[13]Tablas!#REF!</definedName>
    <definedName name="VPR1_1_26">[13]Tablas!#REF!</definedName>
    <definedName name="VPR1_1_27" localSheetId="57">[13]Tablas!#REF!</definedName>
    <definedName name="VPR1_1_27">[13]Tablas!#REF!</definedName>
    <definedName name="VPR1_1_28" localSheetId="57">[13]Tablas!#REF!</definedName>
    <definedName name="VPR1_1_28">[13]Tablas!#REF!</definedName>
    <definedName name="VPR1_1_29" localSheetId="57">[13]Tablas!#REF!</definedName>
    <definedName name="VPR1_1_29">[13]Tablas!#REF!</definedName>
    <definedName name="VPR1_1_3" localSheetId="57">[13]Tablas!#REF!</definedName>
    <definedName name="VPR1_1_3">[13]Tablas!#REF!</definedName>
    <definedName name="VPR1_1_30" localSheetId="57">[13]Tablas!#REF!</definedName>
    <definedName name="VPR1_1_30">[13]Tablas!#REF!</definedName>
    <definedName name="VPR1_1_31" localSheetId="57">[13]Tablas!#REF!</definedName>
    <definedName name="VPR1_1_31">[13]Tablas!#REF!</definedName>
    <definedName name="VPR1_1_32" localSheetId="57">[13]Tablas!#REF!</definedName>
    <definedName name="VPR1_1_32">[13]Tablas!#REF!</definedName>
    <definedName name="VPR1_1_4" localSheetId="57">[13]Tablas!#REF!</definedName>
    <definedName name="VPR1_1_4">[13]Tablas!#REF!</definedName>
    <definedName name="VPR1_1_5" localSheetId="57">[13]Tablas!#REF!</definedName>
    <definedName name="VPR1_1_5">[13]Tablas!#REF!</definedName>
    <definedName name="VPR1_1_6" localSheetId="57">[13]Tablas!#REF!</definedName>
    <definedName name="VPR1_1_6">[13]Tablas!#REF!</definedName>
    <definedName name="VPR1_1_7" localSheetId="57">[13]Tablas!#REF!</definedName>
    <definedName name="VPR1_1_7">[13]Tablas!#REF!</definedName>
    <definedName name="VPR1_1_8" localSheetId="57">[13]Tablas!#REF!</definedName>
    <definedName name="VPR1_1_8">[13]Tablas!#REF!</definedName>
    <definedName name="VPR1_1_9" localSheetId="57">[13]Tablas!#REF!</definedName>
    <definedName name="VPR1_1_9">[13]Tablas!#REF!</definedName>
    <definedName name="VPR1_2" localSheetId="57">[13]Tablas!#REF!</definedName>
    <definedName name="VPR1_2">[13]Tablas!#REF!</definedName>
    <definedName name="VPR1_3" localSheetId="57">[13]Tablas!#REF!</definedName>
    <definedName name="VPR1_3">[13]Tablas!#REF!</definedName>
    <definedName name="VPR1_4" localSheetId="57">[13]Tablas!#REF!</definedName>
    <definedName name="VPR1_4">[13]Tablas!#REF!</definedName>
    <definedName name="VPR1_5" localSheetId="57">[13]Tablas!#REF!</definedName>
    <definedName name="VPR1_5">[13]Tablas!#REF!</definedName>
    <definedName name="VPR1_6" localSheetId="57">[13]Tablas!#REF!</definedName>
    <definedName name="VPR1_6">[13]Tablas!#REF!</definedName>
    <definedName name="vpt" localSheetId="57">#REF!</definedName>
    <definedName name="vpt">#REF!</definedName>
    <definedName name="VRP" localSheetId="57">[13]Tablas!#REF!</definedName>
    <definedName name="VRP">[13]Tablas!#REF!</definedName>
    <definedName name="VRP_PETROQ" localSheetId="57">#REF!</definedName>
    <definedName name="VRP_PETROQ">#REF!</definedName>
    <definedName name="VRP1_1" localSheetId="57">[13]Tablas!#REF!</definedName>
    <definedName name="VRP1_1">[13]Tablas!#REF!</definedName>
    <definedName name="VRP1_1_1" localSheetId="57">[13]Tablas!#REF!</definedName>
    <definedName name="VRP1_1_1">[13]Tablas!#REF!</definedName>
    <definedName name="VRP1_1_10" localSheetId="57">[13]Tablas!#REF!</definedName>
    <definedName name="VRP1_1_10">[13]Tablas!#REF!</definedName>
    <definedName name="VRP1_1_11" localSheetId="57">[13]Tablas!#REF!</definedName>
    <definedName name="VRP1_1_11">[13]Tablas!#REF!</definedName>
    <definedName name="VRP1_1_12" localSheetId="57">[13]Tablas!#REF!</definedName>
    <definedName name="VRP1_1_12">[13]Tablas!#REF!</definedName>
    <definedName name="VRP1_1_13" localSheetId="57">[13]Tablas!#REF!</definedName>
    <definedName name="VRP1_1_13">[13]Tablas!#REF!</definedName>
    <definedName name="VRP1_1_14" localSheetId="57">[13]Tablas!#REF!</definedName>
    <definedName name="VRP1_1_14">[13]Tablas!#REF!</definedName>
    <definedName name="VRP1_1_15" localSheetId="57">[13]Tablas!#REF!</definedName>
    <definedName name="VRP1_1_15">[13]Tablas!#REF!</definedName>
    <definedName name="VRP1_1_16" localSheetId="57">[13]Tablas!#REF!</definedName>
    <definedName name="VRP1_1_16">[13]Tablas!#REF!</definedName>
    <definedName name="VRP1_1_17" localSheetId="57">[13]Tablas!#REF!</definedName>
    <definedName name="VRP1_1_17">[13]Tablas!#REF!</definedName>
    <definedName name="VRP1_1_18" localSheetId="57">[13]Tablas!#REF!</definedName>
    <definedName name="VRP1_1_18">[13]Tablas!#REF!</definedName>
    <definedName name="VRP1_1_19" localSheetId="57">[13]Tablas!#REF!</definedName>
    <definedName name="VRP1_1_19">[13]Tablas!#REF!</definedName>
    <definedName name="VRP1_1_2" localSheetId="57">[13]Tablas!#REF!</definedName>
    <definedName name="VRP1_1_2">[13]Tablas!#REF!</definedName>
    <definedName name="VRP1_1_20" localSheetId="57">[13]Tablas!#REF!</definedName>
    <definedName name="VRP1_1_20">[13]Tablas!#REF!</definedName>
    <definedName name="VRP1_1_21" localSheetId="57">[13]Tablas!#REF!</definedName>
    <definedName name="VRP1_1_21">[13]Tablas!#REF!</definedName>
    <definedName name="VRP1_1_22" localSheetId="57">[13]Tablas!#REF!</definedName>
    <definedName name="VRP1_1_22">[13]Tablas!#REF!</definedName>
    <definedName name="VRP1_1_23" localSheetId="57">[13]Tablas!#REF!</definedName>
    <definedName name="VRP1_1_23">[13]Tablas!#REF!</definedName>
    <definedName name="VRP1_1_3" localSheetId="57">[13]Tablas!#REF!</definedName>
    <definedName name="VRP1_1_3">[13]Tablas!#REF!</definedName>
    <definedName name="VRP1_1_4" localSheetId="57">[13]Tablas!#REF!</definedName>
    <definedName name="VRP1_1_4">[13]Tablas!#REF!</definedName>
    <definedName name="VRP1_1_5" localSheetId="57">[13]Tablas!#REF!</definedName>
    <definedName name="VRP1_1_5">[13]Tablas!#REF!</definedName>
    <definedName name="VRP1_1_6" localSheetId="57">[13]Tablas!#REF!</definedName>
    <definedName name="VRP1_1_6">[13]Tablas!#REF!</definedName>
    <definedName name="VRP1_1_7" localSheetId="57">[13]Tablas!#REF!</definedName>
    <definedName name="VRP1_1_7">[13]Tablas!#REF!</definedName>
    <definedName name="VRP1_1_8" localSheetId="57">[13]Tablas!#REF!</definedName>
    <definedName name="VRP1_1_8">[13]Tablas!#REF!</definedName>
    <definedName name="VRP1_1_9" localSheetId="57">[13]Tablas!#REF!</definedName>
    <definedName name="VRP1_1_9">[13]Tablas!#REF!</definedName>
    <definedName name="VRP1_2" localSheetId="57">[13]Tablas!#REF!</definedName>
    <definedName name="VRP1_2">[13]Tablas!#REF!</definedName>
    <definedName name="VRP1_3" localSheetId="57">[13]Tablas!#REF!</definedName>
    <definedName name="VRP1_3">[13]Tablas!#REF!</definedName>
    <definedName name="VRP1_4" localSheetId="57">[13]Tablas!#REF!</definedName>
    <definedName name="VRP1_4">[13]Tablas!#REF!</definedName>
    <definedName name="vsdfj" hidden="1">{"via1",#N/A,TRUE,"general";"via2",#N/A,TRUE,"general";"via3",#N/A,TRUE,"general"}</definedName>
    <definedName name="VSM" localSheetId="57">[13]Tablas!#REF!</definedName>
    <definedName name="VSM">[13]Tablas!#REF!</definedName>
    <definedName name="VSM1_1" localSheetId="57">[13]Tablas!#REF!</definedName>
    <definedName name="VSM1_1">[13]Tablas!#REF!</definedName>
    <definedName name="VSM1_1_1" localSheetId="57">[13]Tablas!#REF!</definedName>
    <definedName name="VSM1_1_1">[13]Tablas!#REF!</definedName>
    <definedName name="VSM1_1_2" localSheetId="57">[13]Tablas!#REF!</definedName>
    <definedName name="VSM1_1_2">[13]Tablas!#REF!</definedName>
    <definedName name="VSM1_1_3" localSheetId="57">[13]Tablas!#REF!</definedName>
    <definedName name="VSM1_1_3">[13]Tablas!#REF!</definedName>
    <definedName name="VSM1_1_4" localSheetId="57">[13]Tablas!#REF!</definedName>
    <definedName name="VSM1_1_4">[13]Tablas!#REF!</definedName>
    <definedName name="VSM1_1_5" localSheetId="57">[13]Tablas!#REF!</definedName>
    <definedName name="VSM1_1_5">[13]Tablas!#REF!</definedName>
    <definedName name="VSM1_2" localSheetId="57">[13]Tablas!#REF!</definedName>
    <definedName name="VSM1_2">[13]Tablas!#REF!</definedName>
    <definedName name="VSM1_3" localSheetId="57">[13]Tablas!#REF!</definedName>
    <definedName name="VSM1_3">[13]Tablas!#REF!</definedName>
    <definedName name="VSM1_4" localSheetId="57">[13]Tablas!#REF!</definedName>
    <definedName name="VSM1_4">[13]Tablas!#REF!</definedName>
    <definedName name="VSM1_5" localSheetId="57">[13]Tablas!#REF!</definedName>
    <definedName name="VSM1_5">[13]Tablas!#REF!</definedName>
    <definedName name="vsp" localSheetId="57">#REF!</definedName>
    <definedName name="vsp">#REF!</definedName>
    <definedName name="vt" hidden="1">{"via1",#N/A,TRUE,"general";"via2",#N/A,TRUE,"general";"via3",#N/A,TRUE,"general"}</definedName>
    <definedName name="vutil" localSheetId="57">#REF!</definedName>
    <definedName name="vutil">#REF!</definedName>
    <definedName name="vv" localSheetId="57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 localSheetId="57">#REF!</definedName>
    <definedName name="Vvkmh">#REF!</definedName>
    <definedName name="Vvmph" localSheetId="57">#REF!</definedName>
    <definedName name="Vvmph">#REF!</definedName>
    <definedName name="VVV" localSheetId="57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25">Scheduled_Payment+Extra_Payment</definedName>
    <definedName name="w" localSheetId="4">Scheduled_Payment+Extra_Payment</definedName>
    <definedName name="w" localSheetId="57">Scheduled_Payment+Extra_Payment</definedName>
    <definedName name="w" localSheetId="52">Scheduled_Payment+Extra_Payment</definedName>
    <definedName name="w" localSheetId="53">Scheduled_Payment+Extra_Payment</definedName>
    <definedName name="w" localSheetId="36">Scheduled_Payment+Extra_Payment</definedName>
    <definedName name="w" localSheetId="37">Scheduled_Payment+Extra_Payment</definedName>
    <definedName name="w" localSheetId="38">Scheduled_Payment+Extra_Payment</definedName>
    <definedName name="w" localSheetId="39">Scheduled_Payment+Extra_Payment</definedName>
    <definedName name="w" localSheetId="40">Scheduled_Payment+Extra_Payment</definedName>
    <definedName name="w" localSheetId="41">Scheduled_Payment+Extra_Payment</definedName>
    <definedName name="w" localSheetId="42">Scheduled_Payment+Extra_Payment</definedName>
    <definedName name="w" localSheetId="43">Scheduled_Payment+Extra_Payment</definedName>
    <definedName name="w" localSheetId="44">Scheduled_Payment+Extra_Payment</definedName>
    <definedName name="w" localSheetId="45">Scheduled_Payment+Extra_Payment</definedName>
    <definedName name="w" localSheetId="46">Scheduled_Payment+Extra_Payment</definedName>
    <definedName name="w" localSheetId="47">Scheduled_Payment+Extra_Payment</definedName>
    <definedName name="w" localSheetId="48">Scheduled_Payment+Extra_Payment</definedName>
    <definedName name="w" localSheetId="49">Scheduled_Payment+Extra_Payment</definedName>
    <definedName name="w" localSheetId="50">Scheduled_Payment+Extra_Payment</definedName>
    <definedName name="w" localSheetId="2">Scheduled_Payment+Extra_Payment</definedName>
    <definedName name="w" localSheetId="3">Scheduled_Payment+Extra_Payment</definedName>
    <definedName name="w">Scheduled_Payment+Extra_Payment</definedName>
    <definedName name="w2w2w" hidden="1">{"via1",#N/A,TRUE,"general";"via2",#N/A,TRUE,"general";"via3",#N/A,TRUE,"general"}</definedName>
    <definedName name="WAGE_RATE" localSheetId="57">#REF!</definedName>
    <definedName name="WAGE_RATE">#REF!</definedName>
    <definedName name="Wage0100" localSheetId="57">#REF!</definedName>
    <definedName name="Wage0100">#REF!</definedName>
    <definedName name="Wage0200" localSheetId="57">#REF!</definedName>
    <definedName name="Wage0200">#REF!</definedName>
    <definedName name="WBS" localSheetId="57">'[166]2004'!#REF!</definedName>
    <definedName name="WBS">'[166]2004'!#REF!</definedName>
    <definedName name="Wcut" localSheetId="57">#REF!</definedName>
    <definedName name="Wcut">#REF!</definedName>
    <definedName name="WD" localSheetId="57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57">'[51]Res-Accide-10'!#REF!</definedName>
    <definedName name="WDFSDF">'[51]Res-Accide-10'!#REF!</definedName>
    <definedName name="we" localSheetId="57">#REF!</definedName>
    <definedName name="we">#REF!</definedName>
    <definedName name="wedw" localSheetId="57">#REF!</definedName>
    <definedName name="wedw">#REF!</definedName>
    <definedName name="WEFWE" localSheetId="57">'[51]Res-Accide-10'!#REF!</definedName>
    <definedName name="WEFWE">'[51]Res-Accide-10'!#REF!</definedName>
    <definedName name="WER">'[51]Res-Accide-10'!$S$2:$S$7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57">'[51]Res-Accide-10'!#REF!</definedName>
    <definedName name="WILSON">'[51]Res-Accide-10'!#REF!</definedName>
    <definedName name="wj" localSheetId="57">#REF!</definedName>
    <definedName name="wj">#REF!</definedName>
    <definedName name="wl" localSheetId="57">#REF!</definedName>
    <definedName name="wl">#REF!</definedName>
    <definedName name="WorksheetSubTotal" localSheetId="57">#REF!</definedName>
    <definedName name="WorksheetSubTotal">#REF!</definedName>
    <definedName name="WorksheetTotal" localSheetId="57">#REF!</definedName>
    <definedName name="WorksheetTotal">#REF!</definedName>
    <definedName name="WQ" localSheetId="57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 localSheetId="57">#REF!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57">#REF!</definedName>
    <definedName name="WSX">#REF!</definedName>
    <definedName name="Wtot" localSheetId="57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57">#REF!</definedName>
    <definedName name="ww">#REF!</definedName>
    <definedName name="wwded3" hidden="1">{"via1",#N/A,TRUE,"general";"via2",#N/A,TRUE,"general";"via3",#N/A,TRUE,"general"}</definedName>
    <definedName name="www">[167]INDICE!$1:$1048576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57">#REF!</definedName>
    <definedName name="x">#REF!</definedName>
    <definedName name="xb" localSheetId="57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 localSheetId="57">#REF!</definedName>
    <definedName name="XD">#REF!</definedName>
    <definedName name="xo" localSheetId="57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57">#REF!</definedName>
    <definedName name="XX" localSheetId="0" hidden="1">{"SUMINISTRO E INSTALACIÓN CANALETAS L=7.50"}</definedName>
    <definedName name="XX">#REF!</definedName>
    <definedName name="XX_51" localSheetId="57">#REF!</definedName>
    <definedName name="XX_51">#REF!</definedName>
    <definedName name="xxfg" hidden="1">{"via1",#N/A,TRUE,"general";"via2",#N/A,TRUE,"general";"via3",#N/A,TRUE,"general"}</definedName>
    <definedName name="XXX" localSheetId="57">#REF!</definedName>
    <definedName name="XXX">#REF!</definedName>
    <definedName name="XXXX" localSheetId="57">#REF!</definedName>
    <definedName name="XXXX">#REF!</definedName>
    <definedName name="xxxxx" localSheetId="25">[168]!absc</definedName>
    <definedName name="xxxxx" localSheetId="4">[168]!absc</definedName>
    <definedName name="xxxxx" localSheetId="57">[168]!absc</definedName>
    <definedName name="xxxxx" localSheetId="52">[168]!absc</definedName>
    <definedName name="xxxxx" localSheetId="53">[168]!absc</definedName>
    <definedName name="xxxxx" localSheetId="36">[168]!absc</definedName>
    <definedName name="xxxxx" localSheetId="37">[168]!absc</definedName>
    <definedName name="xxxxx" localSheetId="38">[168]!absc</definedName>
    <definedName name="xxxxx" localSheetId="39">[168]!absc</definedName>
    <definedName name="xxxxx" localSheetId="40">[168]!absc</definedName>
    <definedName name="xxxxx" localSheetId="41">[168]!absc</definedName>
    <definedName name="xxxxx" localSheetId="42">[168]!absc</definedName>
    <definedName name="xxxxx" localSheetId="43">[168]!absc</definedName>
    <definedName name="xxxxx" localSheetId="44">[168]!absc</definedName>
    <definedName name="xxxxx" localSheetId="45">[168]!absc</definedName>
    <definedName name="xxxxx" localSheetId="46">[168]!absc</definedName>
    <definedName name="xxxxx" localSheetId="47">[168]!absc</definedName>
    <definedName name="xxxxx" localSheetId="48">[168]!absc</definedName>
    <definedName name="xxxxx" localSheetId="49">[168]!absc</definedName>
    <definedName name="xxxxx" localSheetId="50">[168]!absc</definedName>
    <definedName name="xxxxx" localSheetId="2">[168]!absc</definedName>
    <definedName name="xxxxx" localSheetId="3">[168]!absc</definedName>
    <definedName name="xxxxx">[168]!absc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57">#REF!</definedName>
    <definedName name="XXXXXXXXXX">#REF!</definedName>
    <definedName name="xxxxxxxxxx29" hidden="1">{"via1",#N/A,TRUE,"general";"via2",#N/A,TRUE,"general";"via3",#N/A,TRUE,"general"}</definedName>
    <definedName name="XXXXXXXXXXXX" localSheetId="57">#REF!</definedName>
    <definedName name="XXXXXXXXXXXX">#REF!</definedName>
    <definedName name="XZS" localSheetId="57" hidden="1">#REF!</definedName>
    <definedName name="XZS" hidden="1">#REF!</definedName>
    <definedName name="XZXZV" hidden="1">{"via1",#N/A,TRUE,"general";"via2",#N/A,TRUE,"general";"via3",#N/A,TRUE,"general"}</definedName>
    <definedName name="Y" localSheetId="25">[35]!absc</definedName>
    <definedName name="Y" localSheetId="4">[35]!absc</definedName>
    <definedName name="Y" localSheetId="57">[35]!absc</definedName>
    <definedName name="Y" localSheetId="52">[35]!absc</definedName>
    <definedName name="Y" localSheetId="53">[35]!absc</definedName>
    <definedName name="Y" localSheetId="36">[35]!absc</definedName>
    <definedName name="Y" localSheetId="37">[35]!absc</definedName>
    <definedName name="Y" localSheetId="38">[35]!absc</definedName>
    <definedName name="Y" localSheetId="39">[35]!absc</definedName>
    <definedName name="Y" localSheetId="40">[35]!absc</definedName>
    <definedName name="Y" localSheetId="41">[35]!absc</definedName>
    <definedName name="Y" localSheetId="42">[35]!absc</definedName>
    <definedName name="Y" localSheetId="43">[35]!absc</definedName>
    <definedName name="Y" localSheetId="44">[35]!absc</definedName>
    <definedName name="Y" localSheetId="45">[35]!absc</definedName>
    <definedName name="Y" localSheetId="46">[35]!absc</definedName>
    <definedName name="Y" localSheetId="47">[35]!absc</definedName>
    <definedName name="Y" localSheetId="48">[35]!absc</definedName>
    <definedName name="Y" localSheetId="49">[35]!absc</definedName>
    <definedName name="Y" localSheetId="50">[35]!absc</definedName>
    <definedName name="Y" localSheetId="2">[35]!absc</definedName>
    <definedName name="Y" localSheetId="3">[35]!absc</definedName>
    <definedName name="Y">[35]!absc</definedName>
    <definedName name="y6y6" hidden="1">{"via1",#N/A,TRUE,"general";"via2",#N/A,TRUE,"general";"via3",#N/A,TRUE,"general"}</definedName>
    <definedName name="YA" localSheetId="57">#REF!</definedName>
    <definedName name="YA">#REF!</definedName>
    <definedName name="yery" hidden="1">{"via1",#N/A,TRUE,"general";"via2",#N/A,TRUE,"general";"via3",#N/A,TRUE,"general"}</definedName>
    <definedName name="YHN" localSheetId="57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57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 localSheetId="57">#REF!</definedName>
    <definedName name="yn">#REF!</definedName>
    <definedName name="YOYO">'[169]AISLAMIENTO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57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57">#REF!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c" localSheetId="57">#REF!</definedName>
    <definedName name="zc">#REF!</definedName>
    <definedName name="zd" localSheetId="57">#REF!</definedName>
    <definedName name="zd">#REF!</definedName>
    <definedName name="zdervr" hidden="1">{"via1",#N/A,TRUE,"general";"via2",#N/A,TRUE,"general";"via3",#N/A,TRUE,"general"}</definedName>
    <definedName name="ZDF" localSheetId="57">#REF!</definedName>
    <definedName name="ZDF">#REF!</definedName>
    <definedName name="zdr" localSheetId="57">#REF!</definedName>
    <definedName name="zdr">#REF!</definedName>
    <definedName name="ZONA1" localSheetId="57">#REF!</definedName>
    <definedName name="ZONA1">#REF!</definedName>
    <definedName name="ZONA3" localSheetId="57">#REF!</definedName>
    <definedName name="ZONA3">#REF!</definedName>
    <definedName name="ZONA4" localSheetId="57">#REF!</definedName>
    <definedName name="ZONA4">#REF!</definedName>
    <definedName name="zx" localSheetId="57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57">#REF!</definedName>
    <definedName name="zz">#REF!</definedName>
    <definedName name="ZZZZZZZZZZZ" localSheetId="57">'[67]A. P. U.'!#REF!</definedName>
    <definedName name="ZZZZZZZZZZZ">'[67]A.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6" i="42" l="1"/>
  <c r="C211" i="42"/>
  <c r="L56" i="388"/>
  <c r="L55" i="388"/>
  <c r="L54" i="388"/>
  <c r="L62" i="374"/>
  <c r="N62" i="374" s="1"/>
  <c r="L61" i="374"/>
  <c r="L60" i="374"/>
  <c r="N60" i="374" s="1"/>
  <c r="L62" i="372"/>
  <c r="L61" i="372"/>
  <c r="L60" i="372"/>
  <c r="L61" i="40"/>
  <c r="L60" i="40"/>
  <c r="L59" i="40"/>
  <c r="L59" i="39"/>
  <c r="L58" i="39"/>
  <c r="L57" i="39"/>
  <c r="L58" i="41"/>
  <c r="L57" i="41"/>
  <c r="L56" i="41"/>
  <c r="L60" i="35"/>
  <c r="L59" i="35"/>
  <c r="L58" i="35"/>
  <c r="L54" i="31"/>
  <c r="L53" i="31"/>
  <c r="L52" i="31"/>
  <c r="L59" i="37"/>
  <c r="L58" i="37"/>
  <c r="L57" i="37"/>
  <c r="L55" i="30"/>
  <c r="L54" i="30"/>
  <c r="L53" i="30"/>
  <c r="L58" i="27"/>
  <c r="L57" i="27"/>
  <c r="L56" i="27"/>
  <c r="L63" i="28"/>
  <c r="L62" i="28"/>
  <c r="L61" i="28"/>
  <c r="L62" i="368"/>
  <c r="M62" i="368" s="1"/>
  <c r="L61" i="368"/>
  <c r="M61" i="368" s="1"/>
  <c r="L60" i="368"/>
  <c r="L63" i="26"/>
  <c r="L62" i="26"/>
  <c r="L61" i="26"/>
  <c r="L57" i="245"/>
  <c r="L56" i="245"/>
  <c r="L55" i="245"/>
  <c r="N61" i="374"/>
  <c r="N30" i="374"/>
  <c r="K27" i="374"/>
  <c r="N27" i="374"/>
  <c r="L60" i="370"/>
  <c r="N60" i="370" s="1"/>
  <c r="M152" i="381"/>
  <c r="M47" i="381"/>
  <c r="F209" i="381"/>
  <c r="F175" i="381"/>
  <c r="F142" i="381"/>
  <c r="F111" i="381"/>
  <c r="F80" i="381"/>
  <c r="S34" i="381"/>
  <c r="S366" i="380"/>
  <c r="S331" i="380"/>
  <c r="S293" i="380"/>
  <c r="S260" i="380"/>
  <c r="V204" i="380"/>
  <c r="S226" i="380"/>
  <c r="S136" i="380"/>
  <c r="V98" i="380"/>
  <c r="V65" i="380"/>
  <c r="S29" i="380"/>
  <c r="O316" i="42"/>
  <c r="Q247" i="42"/>
  <c r="F57" i="42"/>
  <c r="F88" i="42" s="1"/>
  <c r="F118" i="42" s="1"/>
  <c r="F147" i="42" s="1"/>
  <c r="F174" i="42" s="1"/>
  <c r="F203" i="42" s="1"/>
  <c r="F235" i="42" s="1"/>
  <c r="F266" i="42" s="1"/>
  <c r="F304" i="42" s="1"/>
  <c r="F338" i="42" s="1"/>
  <c r="F371" i="42" s="1"/>
  <c r="F407" i="42" s="1"/>
  <c r="V43" i="380"/>
  <c r="L45" i="380"/>
  <c r="F368" i="380"/>
  <c r="F333" i="380"/>
  <c r="F295" i="380"/>
  <c r="F262" i="380"/>
  <c r="F228" i="380"/>
  <c r="F138" i="380"/>
  <c r="F100" i="380"/>
  <c r="F67" i="380"/>
  <c r="L12" i="380"/>
  <c r="L11" i="380"/>
  <c r="L47" i="380"/>
  <c r="L46" i="380"/>
  <c r="N43" i="380"/>
  <c r="L42" i="380"/>
  <c r="V42" i="380"/>
  <c r="O11" i="380"/>
  <c r="L9" i="380"/>
  <c r="O9" i="380"/>
  <c r="V9" i="380"/>
  <c r="V55" i="42"/>
  <c r="V86" i="42" s="1"/>
  <c r="S116" i="42" s="1"/>
  <c r="S145" i="42" s="1"/>
  <c r="S172" i="42" s="1"/>
  <c r="S201" i="42" s="1"/>
  <c r="S233" i="42" s="1"/>
  <c r="S264" i="42" s="1"/>
  <c r="S302" i="42" s="1"/>
  <c r="S336" i="42" s="1"/>
  <c r="S369" i="42" s="1"/>
  <c r="S405" i="42" s="1"/>
  <c r="N43" i="39"/>
  <c r="N52" i="39" s="1"/>
  <c r="N47" i="27"/>
  <c r="N30" i="154"/>
  <c r="L25" i="387"/>
  <c r="M13" i="387"/>
  <c r="L15" i="387"/>
  <c r="V119" i="380"/>
  <c r="B18" i="388"/>
  <c r="M56" i="388"/>
  <c r="M55" i="388"/>
  <c r="M54" i="388"/>
  <c r="N45" i="388"/>
  <c r="N47" i="388" s="1"/>
  <c r="N40" i="388"/>
  <c r="N26" i="388"/>
  <c r="N25" i="388"/>
  <c r="K24" i="388"/>
  <c r="N24" i="388" s="1"/>
  <c r="N27" i="388" s="1"/>
  <c r="L19" i="388"/>
  <c r="B19" i="388"/>
  <c r="C18" i="388"/>
  <c r="M186" i="381"/>
  <c r="P186" i="381" s="1"/>
  <c r="W186" i="381" s="1"/>
  <c r="C183" i="381"/>
  <c r="C148" i="381"/>
  <c r="W188" i="381"/>
  <c r="W187" i="381"/>
  <c r="V206" i="380"/>
  <c r="V207" i="380"/>
  <c r="V208" i="380"/>
  <c r="V209" i="380"/>
  <c r="V210" i="380"/>
  <c r="V211" i="380"/>
  <c r="V212" i="380"/>
  <c r="V213" i="380"/>
  <c r="V221" i="380"/>
  <c r="V220" i="380"/>
  <c r="V219" i="380"/>
  <c r="V218" i="380"/>
  <c r="V217" i="380"/>
  <c r="V216" i="380"/>
  <c r="V215" i="380"/>
  <c r="V214" i="380"/>
  <c r="V205" i="380"/>
  <c r="V202" i="380"/>
  <c r="V203" i="380"/>
  <c r="V201" i="380"/>
  <c r="V200" i="380"/>
  <c r="V199" i="380"/>
  <c r="V198" i="380"/>
  <c r="V197" i="380"/>
  <c r="V196" i="380"/>
  <c r="V195" i="380"/>
  <c r="V188" i="380"/>
  <c r="V189" i="380"/>
  <c r="V190" i="380"/>
  <c r="V191" i="380"/>
  <c r="V184" i="380"/>
  <c r="V194" i="380"/>
  <c r="V193" i="380"/>
  <c r="V192" i="380"/>
  <c r="V187" i="380"/>
  <c r="V186" i="380"/>
  <c r="V185" i="380"/>
  <c r="V183" i="380"/>
  <c r="V175" i="380"/>
  <c r="V176" i="380"/>
  <c r="V177" i="380"/>
  <c r="V178" i="380"/>
  <c r="V179" i="380"/>
  <c r="V180" i="380"/>
  <c r="V181" i="380"/>
  <c r="V172" i="380"/>
  <c r="V173" i="380"/>
  <c r="V174" i="380"/>
  <c r="V171" i="380"/>
  <c r="V167" i="380"/>
  <c r="V168" i="380"/>
  <c r="V169" i="380"/>
  <c r="V170" i="380"/>
  <c r="V166" i="380"/>
  <c r="V165" i="380"/>
  <c r="V164" i="380"/>
  <c r="V163" i="380"/>
  <c r="V162" i="380"/>
  <c r="V160" i="380"/>
  <c r="V159" i="380"/>
  <c r="V158" i="380"/>
  <c r="V157" i="380"/>
  <c r="V156" i="380"/>
  <c r="V155" i="380"/>
  <c r="V154" i="380"/>
  <c r="V151" i="380"/>
  <c r="V152" i="380"/>
  <c r="V153" i="380"/>
  <c r="V150" i="380"/>
  <c r="W203" i="381" l="1"/>
  <c r="W205" i="381" s="1"/>
  <c r="W182" i="381" s="1"/>
  <c r="G50" i="283" s="1"/>
  <c r="W181" i="381"/>
  <c r="V182" i="380"/>
  <c r="V161" i="380"/>
  <c r="V149" i="380"/>
  <c r="V222" i="380" l="1"/>
  <c r="N119" i="380"/>
  <c r="V345" i="380" l="1"/>
  <c r="L344" i="380"/>
  <c r="O344" i="380" s="1"/>
  <c r="V344" i="380" s="1"/>
  <c r="L309" i="380"/>
  <c r="O309" i="380" s="1"/>
  <c r="L308" i="380"/>
  <c r="V308" i="380" s="1"/>
  <c r="N306" i="380"/>
  <c r="O306" i="380" s="1"/>
  <c r="V306" i="380" s="1"/>
  <c r="O119" i="380"/>
  <c r="V117" i="380"/>
  <c r="D116" i="380"/>
  <c r="V113" i="380"/>
  <c r="V114" i="380"/>
  <c r="V362" i="380" l="1"/>
  <c r="O308" i="380"/>
  <c r="L81" i="380"/>
  <c r="O81" i="380" s="1"/>
  <c r="V81" i="380" s="1"/>
  <c r="L48" i="380"/>
  <c r="O48" i="380" s="1"/>
  <c r="V48" i="380" s="1"/>
  <c r="L10" i="380"/>
  <c r="O10" i="380" s="1"/>
  <c r="V10" i="380" s="1"/>
  <c r="O43" i="380"/>
  <c r="N79" i="380"/>
  <c r="O79" i="380" s="1"/>
  <c r="V79" i="380" s="1"/>
  <c r="O47" i="380"/>
  <c r="V47" i="380" s="1"/>
  <c r="O46" i="380"/>
  <c r="V46" i="380" s="1"/>
  <c r="O45" i="380"/>
  <c r="V45" i="380" s="1"/>
  <c r="V11" i="380"/>
  <c r="M48" i="381"/>
  <c r="L28" i="387" l="1"/>
  <c r="S278" i="42" l="1"/>
  <c r="V9" i="381"/>
  <c r="L111" i="380"/>
  <c r="O111" i="380" s="1"/>
  <c r="V111" i="380" s="1"/>
  <c r="L163" i="42" l="1"/>
  <c r="K27" i="362" l="1"/>
  <c r="K27" i="386"/>
  <c r="K27" i="385"/>
  <c r="K27" i="384"/>
  <c r="A18" i="382"/>
  <c r="A18" i="383" s="1"/>
  <c r="A18" i="384" s="1"/>
  <c r="K27" i="379"/>
  <c r="K27" i="377"/>
  <c r="K27" i="376"/>
  <c r="K27" i="375"/>
  <c r="A18" i="370"/>
  <c r="A18" i="371" s="1"/>
  <c r="A18" i="372" s="1"/>
  <c r="A18" i="373" s="1"/>
  <c r="A18" i="374" s="1"/>
  <c r="A18" i="375" s="1"/>
  <c r="A18" i="376" s="1"/>
  <c r="A18" i="377" s="1"/>
  <c r="A17" i="379" s="1"/>
  <c r="K27" i="373" l="1"/>
  <c r="K27" i="372"/>
  <c r="K28" i="40"/>
  <c r="K26" i="39"/>
  <c r="K26" i="41"/>
  <c r="K27" i="35"/>
  <c r="K26" i="37"/>
  <c r="K26" i="30"/>
  <c r="K27" i="28"/>
  <c r="K27" i="368"/>
  <c r="C18" i="283"/>
  <c r="B22" i="154"/>
  <c r="Q23" i="387" l="1"/>
  <c r="J15" i="387" l="1"/>
  <c r="J16" i="387" l="1"/>
  <c r="L16" i="387" s="1"/>
  <c r="K26" i="387"/>
  <c r="L26" i="387" s="1"/>
  <c r="M24" i="387" s="1"/>
  <c r="K15" i="387"/>
  <c r="K27" i="387"/>
  <c r="L27" i="387" s="1"/>
  <c r="K25" i="387"/>
  <c r="N31" i="283" l="1"/>
  <c r="N32" i="283"/>
  <c r="N43" i="283"/>
  <c r="N44" i="283"/>
  <c r="I11" i="356" l="1"/>
  <c r="J11" i="356" s="1"/>
  <c r="C350" i="42"/>
  <c r="C316" i="42"/>
  <c r="C247" i="42"/>
  <c r="C215" i="42"/>
  <c r="C185" i="42"/>
  <c r="C158" i="42"/>
  <c r="C131" i="42"/>
  <c r="C100" i="42"/>
  <c r="C69" i="42"/>
  <c r="C39" i="42"/>
  <c r="D9" i="42"/>
  <c r="D39" i="42" s="1"/>
  <c r="E69" i="42" s="1"/>
  <c r="AB158" i="42"/>
  <c r="AB159" i="42" s="1"/>
  <c r="I284" i="42"/>
  <c r="L283" i="42"/>
  <c r="L280" i="42"/>
  <c r="E100" i="42" l="1"/>
  <c r="D131" i="42" s="1"/>
  <c r="F131" i="42" s="1"/>
  <c r="M69" i="42"/>
  <c r="AC158" i="42"/>
  <c r="AB163" i="42"/>
  <c r="AB162" i="42"/>
  <c r="AC157" i="42"/>
  <c r="D158" i="42" l="1"/>
  <c r="D162" i="42"/>
  <c r="D163" i="42" s="1"/>
  <c r="O163" i="42" s="1"/>
  <c r="V163" i="42" s="1"/>
  <c r="AC159" i="42"/>
  <c r="AC160" i="42" s="1"/>
  <c r="AD160" i="42" s="1"/>
  <c r="D185" i="42"/>
  <c r="D315" i="42" s="1"/>
  <c r="D160" i="42" l="1"/>
  <c r="D164" i="42" s="1"/>
  <c r="P152" i="381"/>
  <c r="W152" i="381" s="1"/>
  <c r="W147" i="381"/>
  <c r="C149" i="381"/>
  <c r="W154" i="381"/>
  <c r="W153" i="381"/>
  <c r="M123" i="381"/>
  <c r="P123" i="381" s="1"/>
  <c r="W123" i="381" s="1"/>
  <c r="M124" i="381"/>
  <c r="P124" i="381" s="1"/>
  <c r="W124" i="381" s="1"/>
  <c r="M122" i="381"/>
  <c r="W117" i="381"/>
  <c r="C119" i="381"/>
  <c r="C118" i="381"/>
  <c r="C21" i="385"/>
  <c r="C88" i="381"/>
  <c r="W86" i="381"/>
  <c r="C87" i="381"/>
  <c r="P48" i="381"/>
  <c r="W48" i="381" s="1"/>
  <c r="P47" i="381"/>
  <c r="W47" i="381" s="1"/>
  <c r="W42" i="381"/>
  <c r="C43" i="381"/>
  <c r="C44" i="381"/>
  <c r="C3" i="381"/>
  <c r="C42" i="381" s="1"/>
  <c r="C86" i="381" s="1"/>
  <c r="C117" i="381" s="1"/>
  <c r="C147" i="381" s="1"/>
  <c r="C181" i="381" s="1"/>
  <c r="V3" i="381"/>
  <c r="C5" i="381"/>
  <c r="C4" i="381"/>
  <c r="C2" i="381"/>
  <c r="C41" i="381" s="1"/>
  <c r="C21" i="386"/>
  <c r="B22" i="386"/>
  <c r="B21" i="386"/>
  <c r="M63" i="386"/>
  <c r="M62" i="386"/>
  <c r="M61" i="386"/>
  <c r="N52" i="386"/>
  <c r="N51" i="386"/>
  <c r="N50" i="386"/>
  <c r="N38" i="386"/>
  <c r="N37" i="386"/>
  <c r="N36" i="386"/>
  <c r="N35" i="386"/>
  <c r="N28" i="386"/>
  <c r="N27" i="386"/>
  <c r="N37" i="385"/>
  <c r="L22" i="385"/>
  <c r="B22" i="385"/>
  <c r="B21" i="385"/>
  <c r="M63" i="385"/>
  <c r="M62" i="385"/>
  <c r="M61" i="385"/>
  <c r="N52" i="385"/>
  <c r="N51" i="385"/>
  <c r="N50" i="385"/>
  <c r="N38" i="385"/>
  <c r="N35" i="385"/>
  <c r="N28" i="385"/>
  <c r="N27" i="385"/>
  <c r="L22" i="384"/>
  <c r="C41" i="283"/>
  <c r="C47" i="283" s="1"/>
  <c r="B22" i="384" s="1"/>
  <c r="B21" i="384"/>
  <c r="M62" i="384"/>
  <c r="M61" i="384"/>
  <c r="M60" i="384"/>
  <c r="N51" i="384"/>
  <c r="N50" i="384"/>
  <c r="N49" i="384"/>
  <c r="N53" i="384" s="1"/>
  <c r="N37" i="384"/>
  <c r="N36" i="384"/>
  <c r="N35" i="384"/>
  <c r="N28" i="384"/>
  <c r="N30" i="384" s="1"/>
  <c r="N27" i="384"/>
  <c r="C21" i="384"/>
  <c r="L22" i="383"/>
  <c r="B22" i="383"/>
  <c r="B21" i="383"/>
  <c r="B22" i="382"/>
  <c r="B21" i="382"/>
  <c r="M62" i="383"/>
  <c r="M61" i="383"/>
  <c r="M60" i="383"/>
  <c r="N51" i="383"/>
  <c r="N50" i="383"/>
  <c r="N49" i="383"/>
  <c r="N43" i="383"/>
  <c r="N44" i="383" s="1"/>
  <c r="N37" i="383"/>
  <c r="N36" i="383"/>
  <c r="N35" i="383"/>
  <c r="N28" i="383"/>
  <c r="N27" i="383"/>
  <c r="N30" i="383" s="1"/>
  <c r="C21" i="383"/>
  <c r="L22" i="382"/>
  <c r="C21" i="382"/>
  <c r="M62" i="382"/>
  <c r="M61" i="382"/>
  <c r="M60" i="382"/>
  <c r="N51" i="382"/>
  <c r="N50" i="382"/>
  <c r="N49" i="382"/>
  <c r="N43" i="382"/>
  <c r="N44" i="382" s="1"/>
  <c r="N37" i="382"/>
  <c r="N36" i="382"/>
  <c r="N35" i="382"/>
  <c r="N28" i="382"/>
  <c r="N27" i="382"/>
  <c r="M93" i="381"/>
  <c r="W93" i="381" s="1"/>
  <c r="W92" i="381"/>
  <c r="V339" i="380"/>
  <c r="C341" i="380"/>
  <c r="C340" i="380"/>
  <c r="V309" i="380"/>
  <c r="V327" i="380" s="1"/>
  <c r="V301" i="380"/>
  <c r="C303" i="380"/>
  <c r="C302" i="380"/>
  <c r="X274" i="380"/>
  <c r="X268" i="380"/>
  <c r="C270" i="380"/>
  <c r="C269" i="380"/>
  <c r="O239" i="380"/>
  <c r="C235" i="380"/>
  <c r="V234" i="380"/>
  <c r="C236" i="380"/>
  <c r="C146" i="380"/>
  <c r="C145" i="380"/>
  <c r="C107" i="380"/>
  <c r="C2" i="380"/>
  <c r="L115" i="380"/>
  <c r="O115" i="380" s="1"/>
  <c r="V115" i="380" s="1"/>
  <c r="L112" i="380"/>
  <c r="O112" i="380" s="1"/>
  <c r="V112" i="380" s="1"/>
  <c r="L116" i="380"/>
  <c r="O116" i="380" s="1"/>
  <c r="V116" i="380" s="1"/>
  <c r="L118" i="380"/>
  <c r="O118" i="380" s="1"/>
  <c r="V118" i="380" s="1"/>
  <c r="W106" i="380"/>
  <c r="C108" i="380"/>
  <c r="L82" i="380"/>
  <c r="O82" i="380" s="1"/>
  <c r="V82" i="380" s="1"/>
  <c r="L78" i="380"/>
  <c r="O78" i="380" s="1"/>
  <c r="V78" i="380" s="1"/>
  <c r="W72" i="380"/>
  <c r="C74" i="380"/>
  <c r="C73" i="380"/>
  <c r="L49" i="380"/>
  <c r="O49" i="380" s="1"/>
  <c r="V49" i="380" s="1"/>
  <c r="O42" i="380"/>
  <c r="C38" i="380"/>
  <c r="V36" i="380"/>
  <c r="C37" i="380"/>
  <c r="P122" i="381" l="1"/>
  <c r="W122" i="381" s="1"/>
  <c r="W136" i="381" s="1"/>
  <c r="W138" i="381" s="1"/>
  <c r="W118" i="381" s="1"/>
  <c r="G48" i="283" s="1"/>
  <c r="N48" i="283" s="1"/>
  <c r="V239" i="380"/>
  <c r="V256" i="380" s="1"/>
  <c r="W132" i="380"/>
  <c r="W94" i="380"/>
  <c r="V61" i="380"/>
  <c r="N38" i="384"/>
  <c r="N30" i="382"/>
  <c r="N38" i="382"/>
  <c r="N38" i="383"/>
  <c r="N53" i="383"/>
  <c r="N54" i="386"/>
  <c r="N30" i="385"/>
  <c r="N53" i="382"/>
  <c r="W169" i="381"/>
  <c r="W171" i="381" s="1"/>
  <c r="X148" i="381" s="1"/>
  <c r="G49" i="283" s="1"/>
  <c r="N49" i="283" s="1"/>
  <c r="W74" i="381"/>
  <c r="W76" i="381" s="1"/>
  <c r="W43" i="381" s="1"/>
  <c r="G46" i="283" s="1"/>
  <c r="N46" i="283" s="1"/>
  <c r="V30" i="381"/>
  <c r="V32" i="381" s="1"/>
  <c r="V4" i="381" s="1"/>
  <c r="G45" i="283" s="1"/>
  <c r="N45" i="283" s="1"/>
  <c r="W105" i="381"/>
  <c r="W107" i="381" s="1"/>
  <c r="W87" i="381" s="1"/>
  <c r="G47" i="283" s="1"/>
  <c r="N47" i="283" s="1"/>
  <c r="N39" i="386"/>
  <c r="N30" i="386"/>
  <c r="N54" i="385"/>
  <c r="N55" i="383"/>
  <c r="C85" i="381"/>
  <c r="C116" i="381" s="1"/>
  <c r="C146" i="381" s="1"/>
  <c r="C180" i="381" s="1"/>
  <c r="N55" i="382" l="1"/>
  <c r="N51" i="283"/>
  <c r="L60" i="383"/>
  <c r="N60" i="383" s="1"/>
  <c r="L62" i="383"/>
  <c r="N62" i="383" s="1"/>
  <c r="L61" i="383"/>
  <c r="N61" i="383" s="1"/>
  <c r="L61" i="382"/>
  <c r="N61" i="382" s="1"/>
  <c r="L62" i="382" l="1"/>
  <c r="N62" i="382" s="1"/>
  <c r="L60" i="382"/>
  <c r="N60" i="382" s="1"/>
  <c r="N63" i="382" s="1"/>
  <c r="N65" i="382" s="1"/>
  <c r="H45" i="283" s="1"/>
  <c r="N63" i="383"/>
  <c r="N65" i="383" s="1"/>
  <c r="H46" i="283" s="1"/>
  <c r="I45" i="283" l="1"/>
  <c r="M45" i="283"/>
  <c r="M46" i="283"/>
  <c r="I46" i="283"/>
  <c r="O12" i="380"/>
  <c r="V12" i="380" s="1"/>
  <c r="C5" i="380"/>
  <c r="C4" i="380"/>
  <c r="C3" i="380"/>
  <c r="C339" i="380"/>
  <c r="V329" i="380"/>
  <c r="V302" i="380" s="1"/>
  <c r="G40" i="283" s="1"/>
  <c r="N40" i="283" s="1"/>
  <c r="Y299" i="380"/>
  <c r="Y337" i="380" s="1"/>
  <c r="Y1" i="381" s="1"/>
  <c r="X289" i="380"/>
  <c r="X291" i="380" s="1"/>
  <c r="X269" i="380" s="1"/>
  <c r="G39" i="283" s="1"/>
  <c r="N39" i="283" s="1"/>
  <c r="V258" i="380"/>
  <c r="V235" i="380" s="1"/>
  <c r="G38" i="283" s="1"/>
  <c r="N38" i="283" s="1"/>
  <c r="V144" i="380"/>
  <c r="Y142" i="380"/>
  <c r="W96" i="380"/>
  <c r="W73" i="380" s="1"/>
  <c r="G35" i="283" s="1"/>
  <c r="N35" i="283" s="1"/>
  <c r="V63" i="380"/>
  <c r="V37" i="380" s="1"/>
  <c r="G34" i="283" s="1"/>
  <c r="N34" i="283" s="1"/>
  <c r="C35" i="380"/>
  <c r="C71" i="380" s="1"/>
  <c r="V25" i="380" l="1"/>
  <c r="V27" i="380" s="1"/>
  <c r="V4" i="380" s="1"/>
  <c r="G33" i="283" s="1"/>
  <c r="N33" i="283" s="1"/>
  <c r="Y1" i="380"/>
  <c r="Y232" i="380"/>
  <c r="C36" i="380"/>
  <c r="C72" i="380" s="1"/>
  <c r="C106" i="380" s="1"/>
  <c r="W134" i="380"/>
  <c r="W107" i="380" s="1"/>
  <c r="G36" i="283" s="1"/>
  <c r="N36" i="283" s="1"/>
  <c r="V364" i="380"/>
  <c r="V340" i="380" s="1"/>
  <c r="G41" i="283" s="1"/>
  <c r="N41" i="283" s="1"/>
  <c r="C105" i="380"/>
  <c r="C143" i="380" s="1"/>
  <c r="C233" i="380" s="1"/>
  <c r="C267" i="380" s="1"/>
  <c r="Y375" i="42"/>
  <c r="C378" i="42"/>
  <c r="V377" i="42"/>
  <c r="C379" i="42"/>
  <c r="N28" i="379"/>
  <c r="N27" i="379"/>
  <c r="B22" i="379"/>
  <c r="L22" i="379"/>
  <c r="C21" i="379"/>
  <c r="B21" i="379"/>
  <c r="M62" i="379"/>
  <c r="M61" i="379"/>
  <c r="M60" i="379"/>
  <c r="N51" i="379"/>
  <c r="N50" i="379"/>
  <c r="N49" i="379"/>
  <c r="N37" i="379"/>
  <c r="N36" i="379"/>
  <c r="N35" i="379"/>
  <c r="N65" i="378"/>
  <c r="N55" i="378"/>
  <c r="N51" i="378"/>
  <c r="N36" i="378"/>
  <c r="N35" i="378"/>
  <c r="N34" i="378"/>
  <c r="N33" i="378"/>
  <c r="N26" i="378"/>
  <c r="N25" i="378"/>
  <c r="N28" i="378" s="1"/>
  <c r="N15" i="378"/>
  <c r="M15" i="378"/>
  <c r="L15" i="378"/>
  <c r="C21" i="377"/>
  <c r="L22" i="377"/>
  <c r="B22" i="377"/>
  <c r="B21" i="377"/>
  <c r="M62" i="377"/>
  <c r="M61" i="377"/>
  <c r="M60" i="377"/>
  <c r="N51" i="377"/>
  <c r="N50" i="377"/>
  <c r="N49" i="377"/>
  <c r="N43" i="377"/>
  <c r="N44" i="377" s="1"/>
  <c r="N37" i="377"/>
  <c r="N28" i="377"/>
  <c r="N27" i="377"/>
  <c r="L22" i="376"/>
  <c r="C21" i="376"/>
  <c r="B22" i="376"/>
  <c r="B21" i="376"/>
  <c r="M62" i="376"/>
  <c r="M61" i="376"/>
  <c r="M60" i="376"/>
  <c r="N51" i="376"/>
  <c r="N50" i="376"/>
  <c r="N49" i="376"/>
  <c r="N37" i="376"/>
  <c r="N36" i="376"/>
  <c r="N35" i="376"/>
  <c r="N28" i="376"/>
  <c r="N27" i="376"/>
  <c r="N30" i="376" s="1"/>
  <c r="C21" i="375"/>
  <c r="L22" i="375"/>
  <c r="B22" i="375"/>
  <c r="B21" i="375"/>
  <c r="M62" i="375"/>
  <c r="M61" i="375"/>
  <c r="M60" i="375"/>
  <c r="N51" i="375"/>
  <c r="N50" i="375"/>
  <c r="N49" i="375"/>
  <c r="N43" i="375"/>
  <c r="N44" i="375" s="1"/>
  <c r="N37" i="375"/>
  <c r="N28" i="375"/>
  <c r="N27" i="375"/>
  <c r="N49" i="374"/>
  <c r="N37" i="374"/>
  <c r="N36" i="374"/>
  <c r="N38" i="374" s="1"/>
  <c r="N35" i="374"/>
  <c r="C37" i="283"/>
  <c r="B22" i="374" s="1"/>
  <c r="C35" i="283"/>
  <c r="L22" i="374"/>
  <c r="C21" i="374"/>
  <c r="B21" i="374"/>
  <c r="M62" i="374"/>
  <c r="M61" i="374"/>
  <c r="M60" i="374"/>
  <c r="N51" i="374"/>
  <c r="N50" i="374"/>
  <c r="N28" i="374"/>
  <c r="N27" i="373"/>
  <c r="N30" i="373" s="1"/>
  <c r="L22" i="373"/>
  <c r="C21" i="373"/>
  <c r="B22" i="373"/>
  <c r="B21" i="373"/>
  <c r="M62" i="373"/>
  <c r="M61" i="373"/>
  <c r="M60" i="373"/>
  <c r="N51" i="373"/>
  <c r="N50" i="373"/>
  <c r="N49" i="373"/>
  <c r="N43" i="373"/>
  <c r="N44" i="373" s="1"/>
  <c r="N37" i="373"/>
  <c r="N28" i="373"/>
  <c r="N27" i="372"/>
  <c r="L22" i="372"/>
  <c r="C21" i="372"/>
  <c r="B21" i="372"/>
  <c r="M62" i="372"/>
  <c r="M61" i="372"/>
  <c r="M60" i="372"/>
  <c r="N51" i="372"/>
  <c r="N50" i="372"/>
  <c r="N49" i="372"/>
  <c r="N53" i="372" s="1"/>
  <c r="N44" i="372"/>
  <c r="N43" i="372"/>
  <c r="N37" i="372"/>
  <c r="N36" i="372"/>
  <c r="N28" i="372"/>
  <c r="C21" i="371"/>
  <c r="L22" i="371"/>
  <c r="B22" i="371"/>
  <c r="B21" i="371"/>
  <c r="M62" i="371"/>
  <c r="M61" i="371"/>
  <c r="M60" i="371"/>
  <c r="N51" i="371"/>
  <c r="N53" i="371" s="1"/>
  <c r="N50" i="371"/>
  <c r="N49" i="371"/>
  <c r="N43" i="371"/>
  <c r="N44" i="371" s="1"/>
  <c r="N37" i="371"/>
  <c r="N36" i="371"/>
  <c r="N35" i="371"/>
  <c r="N28" i="371"/>
  <c r="N27" i="371"/>
  <c r="L22" i="370"/>
  <c r="C21" i="370"/>
  <c r="B22" i="370"/>
  <c r="B21" i="370"/>
  <c r="M62" i="370"/>
  <c r="M61" i="370"/>
  <c r="M60" i="370"/>
  <c r="N51" i="370"/>
  <c r="N50" i="370"/>
  <c r="N49" i="370"/>
  <c r="N43" i="370"/>
  <c r="N44" i="370" s="1"/>
  <c r="N37" i="370"/>
  <c r="N36" i="370"/>
  <c r="N35" i="370"/>
  <c r="N38" i="370" s="1"/>
  <c r="N28" i="370"/>
  <c r="N27" i="370"/>
  <c r="N53" i="376" l="1"/>
  <c r="N38" i="371"/>
  <c r="N53" i="373"/>
  <c r="N30" i="375"/>
  <c r="N53" i="375"/>
  <c r="N53" i="379"/>
  <c r="N30" i="372"/>
  <c r="N30" i="377"/>
  <c r="N30" i="379"/>
  <c r="N53" i="377"/>
  <c r="B22" i="372"/>
  <c r="C144" i="380"/>
  <c r="C234" i="380" s="1"/>
  <c r="C268" i="380" s="1"/>
  <c r="C301" i="380" s="1"/>
  <c r="N38" i="379"/>
  <c r="N37" i="378"/>
  <c r="N38" i="376"/>
  <c r="N53" i="374"/>
  <c r="N30" i="371"/>
  <c r="N30" i="370"/>
  <c r="N53" i="370"/>
  <c r="N55" i="371" l="1"/>
  <c r="V224" i="380"/>
  <c r="V145" i="380" s="1"/>
  <c r="G37" i="283" s="1"/>
  <c r="N37" i="283" s="1"/>
  <c r="N42" i="283" s="1"/>
  <c r="L60" i="371"/>
  <c r="N60" i="371" s="1"/>
  <c r="L61" i="371"/>
  <c r="N61" i="371" s="1"/>
  <c r="L62" i="371"/>
  <c r="N62" i="371" s="1"/>
  <c r="N55" i="370"/>
  <c r="L61" i="370" l="1"/>
  <c r="N61" i="370" s="1"/>
  <c r="C300" i="380"/>
  <c r="C338" i="380" s="1"/>
  <c r="N63" i="371"/>
  <c r="N65" i="371" s="1"/>
  <c r="H34" i="283" s="1"/>
  <c r="M34" i="283" s="1"/>
  <c r="L62" i="370"/>
  <c r="N62" i="370" s="1"/>
  <c r="N63" i="370" l="1"/>
  <c r="N65" i="370" s="1"/>
  <c r="H33" i="283" s="1"/>
  <c r="M33" i="283" s="1"/>
  <c r="I34" i="283" l="1"/>
  <c r="I33" i="283"/>
  <c r="M100" i="42"/>
  <c r="N25" i="245"/>
  <c r="L20" i="245"/>
  <c r="C19" i="245"/>
  <c r="B20" i="245"/>
  <c r="B19" i="245"/>
  <c r="N50" i="40"/>
  <c r="N52" i="40" s="1"/>
  <c r="N37" i="40"/>
  <c r="N29" i="40"/>
  <c r="C22" i="40"/>
  <c r="L23" i="40"/>
  <c r="B23" i="40"/>
  <c r="B22" i="40"/>
  <c r="N48" i="39"/>
  <c r="N50" i="39" s="1"/>
  <c r="N27" i="39"/>
  <c r="L21" i="39"/>
  <c r="C20" i="39"/>
  <c r="B21" i="39"/>
  <c r="B20" i="39"/>
  <c r="N47" i="41"/>
  <c r="N49" i="41" s="1"/>
  <c r="N34" i="41"/>
  <c r="N33" i="41"/>
  <c r="N32" i="41"/>
  <c r="L22" i="41"/>
  <c r="C21" i="41"/>
  <c r="B22" i="41"/>
  <c r="B21" i="41"/>
  <c r="N43" i="31"/>
  <c r="N45" i="31" s="1"/>
  <c r="N48" i="37"/>
  <c r="N50" i="37" s="1"/>
  <c r="N28" i="27"/>
  <c r="N27" i="27"/>
  <c r="N26" i="27"/>
  <c r="N50" i="28"/>
  <c r="N54" i="28" s="1"/>
  <c r="N35" i="28"/>
  <c r="N38" i="28" s="1"/>
  <c r="N28" i="28"/>
  <c r="N27" i="28"/>
  <c r="N50" i="368"/>
  <c r="N54" i="368" s="1"/>
  <c r="N35" i="368"/>
  <c r="N28" i="368"/>
  <c r="N27" i="368"/>
  <c r="N48" i="35"/>
  <c r="N51" i="35" s="1"/>
  <c r="N36" i="35"/>
  <c r="N34" i="35"/>
  <c r="N65" i="369"/>
  <c r="N51" i="369"/>
  <c r="N55" i="369" s="1"/>
  <c r="N36" i="369"/>
  <c r="N35" i="369"/>
  <c r="N34" i="369"/>
  <c r="N33" i="369"/>
  <c r="N26" i="369"/>
  <c r="N25" i="369"/>
  <c r="N15" i="369"/>
  <c r="M15" i="369"/>
  <c r="L15" i="369"/>
  <c r="L22" i="35"/>
  <c r="C21" i="35"/>
  <c r="B22" i="35"/>
  <c r="B21" i="35"/>
  <c r="K23" i="31"/>
  <c r="N23" i="31" s="1"/>
  <c r="N24" i="31"/>
  <c r="L18" i="31"/>
  <c r="C17" i="31"/>
  <c r="B18" i="31"/>
  <c r="B17" i="31"/>
  <c r="L21" i="37"/>
  <c r="C20" i="37"/>
  <c r="B21" i="37"/>
  <c r="B20" i="37"/>
  <c r="N26" i="30"/>
  <c r="N28" i="30" s="1"/>
  <c r="N45" i="30"/>
  <c r="N27" i="30"/>
  <c r="L21" i="30"/>
  <c r="B21" i="30"/>
  <c r="C20" i="30"/>
  <c r="B20" i="30"/>
  <c r="N51" i="154"/>
  <c r="N50" i="154"/>
  <c r="N49" i="154"/>
  <c r="N37" i="154"/>
  <c r="N36" i="154"/>
  <c r="N35" i="154"/>
  <c r="N38" i="154" s="1"/>
  <c r="N28" i="154"/>
  <c r="N27" i="154"/>
  <c r="L21" i="27"/>
  <c r="C20" i="27"/>
  <c r="B21" i="27"/>
  <c r="B20" i="27"/>
  <c r="B22" i="28"/>
  <c r="B21" i="28"/>
  <c r="L22" i="28"/>
  <c r="L22" i="368"/>
  <c r="B22" i="368"/>
  <c r="B21" i="368"/>
  <c r="C21" i="368"/>
  <c r="C22" i="26"/>
  <c r="L23" i="26"/>
  <c r="B22" i="26"/>
  <c r="L22" i="154"/>
  <c r="C21" i="154"/>
  <c r="B21" i="154"/>
  <c r="C21" i="28"/>
  <c r="N35" i="41" l="1"/>
  <c r="N25" i="31"/>
  <c r="N28" i="369"/>
  <c r="N53" i="154"/>
  <c r="N30" i="27"/>
  <c r="N37" i="369"/>
  <c r="N38" i="368" l="1"/>
  <c r="N29" i="368"/>
  <c r="N30" i="368" s="1"/>
  <c r="A18" i="368"/>
  <c r="N14" i="368"/>
  <c r="M14" i="368"/>
  <c r="L14" i="368"/>
  <c r="M63" i="26"/>
  <c r="M62" i="26"/>
  <c r="M61" i="26"/>
  <c r="N54" i="26"/>
  <c r="N28" i="26"/>
  <c r="A1" i="144"/>
  <c r="V382" i="42"/>
  <c r="V401" i="42" s="1"/>
  <c r="N350" i="42"/>
  <c r="C345" i="42"/>
  <c r="X344" i="42"/>
  <c r="C311" i="42"/>
  <c r="V310" i="42"/>
  <c r="S292" i="42"/>
  <c r="V292" i="42" s="1"/>
  <c r="S291" i="42"/>
  <c r="V291" i="42" s="1"/>
  <c r="L285" i="42"/>
  <c r="S285" i="42" s="1"/>
  <c r="V285" i="42" s="1"/>
  <c r="S284" i="42"/>
  <c r="V284" i="42" s="1"/>
  <c r="S283" i="42"/>
  <c r="V283" i="42" s="1"/>
  <c r="S279" i="42"/>
  <c r="V279" i="42" s="1"/>
  <c r="V278" i="42"/>
  <c r="S280" i="42"/>
  <c r="V280" i="42" s="1"/>
  <c r="V272" i="42"/>
  <c r="C243" i="42"/>
  <c r="C242" i="42"/>
  <c r="X241" i="42"/>
  <c r="N216" i="42"/>
  <c r="X216" i="42" s="1"/>
  <c r="N215" i="42"/>
  <c r="X209" i="42"/>
  <c r="C210" i="42"/>
  <c r="C33" i="42"/>
  <c r="C62" i="42" s="1"/>
  <c r="C93" i="42" s="1"/>
  <c r="C125" i="42" s="1"/>
  <c r="C153" i="42" s="1"/>
  <c r="C180" i="42" s="1"/>
  <c r="C209" i="42" s="1"/>
  <c r="V180" i="42"/>
  <c r="C181" i="42"/>
  <c r="C154" i="42"/>
  <c r="V125" i="42"/>
  <c r="C127" i="42"/>
  <c r="C126" i="42"/>
  <c r="W93" i="42"/>
  <c r="C95" i="42"/>
  <c r="C94" i="42"/>
  <c r="W62" i="42"/>
  <c r="C64" i="42"/>
  <c r="C63" i="42"/>
  <c r="V3" i="42"/>
  <c r="V33" i="42"/>
  <c r="C34" i="42"/>
  <c r="C4" i="42"/>
  <c r="I9" i="42"/>
  <c r="W100" i="42" l="1"/>
  <c r="F316" i="42"/>
  <c r="F189" i="42"/>
  <c r="W70" i="42"/>
  <c r="H6" i="367"/>
  <c r="H8" i="367" s="1"/>
  <c r="H10" i="367" s="1"/>
  <c r="B1" i="367"/>
  <c r="W99" i="42" l="1"/>
  <c r="W112" i="42" l="1"/>
  <c r="W114" i="42" s="1"/>
  <c r="X94" i="42" s="1"/>
  <c r="G20" i="283" s="1"/>
  <c r="N20" i="283" s="1"/>
  <c r="O131" i="42"/>
  <c r="U288" i="42" l="1"/>
  <c r="U289" i="42" s="1"/>
  <c r="V289" i="42" s="1"/>
  <c r="D186" i="42"/>
  <c r="O186" i="42" s="1"/>
  <c r="V186" i="42" s="1"/>
  <c r="D189" i="42"/>
  <c r="Y151" i="42"/>
  <c r="V288" i="42" l="1"/>
  <c r="O189" i="42"/>
  <c r="V189" i="42" s="1"/>
  <c r="Q350" i="42"/>
  <c r="X350" i="42" s="1"/>
  <c r="X365" i="42" s="1"/>
  <c r="Q215" i="42"/>
  <c r="E247" i="42" s="1"/>
  <c r="O281" i="42" s="1"/>
  <c r="C312" i="42"/>
  <c r="C155" i="42"/>
  <c r="O286" i="42" l="1"/>
  <c r="S286" i="42" s="1"/>
  <c r="V286" i="42" s="1"/>
  <c r="S281" i="42"/>
  <c r="V281" i="42" s="1"/>
  <c r="N64" i="362"/>
  <c r="N63" i="362"/>
  <c r="N62" i="362"/>
  <c r="N52" i="362"/>
  <c r="N55" i="362" s="1"/>
  <c r="N47" i="362"/>
  <c r="N39" i="362"/>
  <c r="N38" i="362"/>
  <c r="N37" i="362"/>
  <c r="N36" i="362"/>
  <c r="N35" i="362"/>
  <c r="N34" i="362"/>
  <c r="N27" i="362"/>
  <c r="N29" i="362" s="1"/>
  <c r="N40" i="362" l="1"/>
  <c r="N57" i="362" s="1"/>
  <c r="L33" i="388" s="1"/>
  <c r="N33" i="388" s="1"/>
  <c r="N65" i="362"/>
  <c r="L36" i="377" l="1"/>
  <c r="N36" i="377" s="1"/>
  <c r="L35" i="39"/>
  <c r="N35" i="39" s="1"/>
  <c r="N36" i="385"/>
  <c r="N39" i="385" s="1"/>
  <c r="L36" i="373"/>
  <c r="N36" i="373" s="1"/>
  <c r="L36" i="375"/>
  <c r="N36" i="375" s="1"/>
  <c r="L31" i="31"/>
  <c r="N31" i="31" s="1"/>
  <c r="N66" i="362"/>
  <c r="F9" i="42"/>
  <c r="V9" i="42" s="1"/>
  <c r="V22" i="42" s="1"/>
  <c r="V24" i="42" s="1"/>
  <c r="X4" i="42" s="1"/>
  <c r="G17" i="283" s="1"/>
  <c r="N17" i="283" l="1"/>
  <c r="C346" i="42"/>
  <c r="V277" i="42" l="1"/>
  <c r="V403" i="42"/>
  <c r="X378" i="42" s="1"/>
  <c r="G29" i="283" s="1"/>
  <c r="V131" i="42"/>
  <c r="N29" i="283" l="1"/>
  <c r="V141" i="42"/>
  <c r="X126" i="42" s="1"/>
  <c r="G21" i="283" s="1"/>
  <c r="V290" i="42"/>
  <c r="N21" i="283" l="1"/>
  <c r="V143" i="42"/>
  <c r="V287" i="42"/>
  <c r="Y270" i="42" l="1"/>
  <c r="Y1" i="42" s="1"/>
  <c r="Y178" i="42"/>
  <c r="Y308" i="42" s="1"/>
  <c r="C35" i="42" l="1"/>
  <c r="C241" i="42"/>
  <c r="C32" i="42"/>
  <c r="C124" i="42" l="1"/>
  <c r="C61" i="42" s="1"/>
  <c r="C310" i="42"/>
  <c r="C344" i="42" s="1"/>
  <c r="J25" i="356"/>
  <c r="J22" i="356"/>
  <c r="I13" i="356"/>
  <c r="J13" i="356" s="1"/>
  <c r="I12" i="356"/>
  <c r="J12" i="356" s="1"/>
  <c r="B3" i="356"/>
  <c r="P38" i="356"/>
  <c r="N37" i="356"/>
  <c r="N36" i="356"/>
  <c r="N35" i="356"/>
  <c r="I24" i="356"/>
  <c r="J24" i="356" s="1"/>
  <c r="I23" i="356"/>
  <c r="J23" i="356" s="1"/>
  <c r="C272" i="42" l="1"/>
  <c r="C377" i="42"/>
  <c r="C152" i="42"/>
  <c r="C208" i="42" s="1"/>
  <c r="C92" i="42"/>
  <c r="K9" i="356"/>
  <c r="K21" i="356"/>
  <c r="C240" i="42" l="1"/>
  <c r="C179" i="42"/>
  <c r="C343" i="42" s="1"/>
  <c r="C271" i="42" l="1"/>
  <c r="C2" i="42" s="1"/>
  <c r="C376" i="42"/>
  <c r="C309" i="42"/>
  <c r="M62" i="354"/>
  <c r="M61" i="354"/>
  <c r="M60" i="354"/>
  <c r="N52" i="354"/>
  <c r="N51" i="354"/>
  <c r="N45" i="354"/>
  <c r="N46" i="354" s="1"/>
  <c r="N39" i="354"/>
  <c r="N38" i="354"/>
  <c r="N37" i="354"/>
  <c r="N36" i="354"/>
  <c r="N35" i="354"/>
  <c r="N34" i="354"/>
  <c r="N33" i="354"/>
  <c r="N32" i="354"/>
  <c r="N31" i="354"/>
  <c r="N25" i="354"/>
  <c r="N26" i="354" s="1"/>
  <c r="M64" i="353"/>
  <c r="M63" i="353"/>
  <c r="M62" i="353"/>
  <c r="N54" i="353"/>
  <c r="N53" i="353"/>
  <c r="N46" i="353"/>
  <c r="N48" i="353" s="1"/>
  <c r="N39" i="353"/>
  <c r="N38" i="353"/>
  <c r="N37" i="353"/>
  <c r="N36" i="353"/>
  <c r="N35" i="353"/>
  <c r="N28" i="353"/>
  <c r="N30" i="353" s="1"/>
  <c r="N40" i="354" l="1"/>
  <c r="N53" i="354"/>
  <c r="N55" i="354" s="1"/>
  <c r="N41" i="353"/>
  <c r="N55" i="353"/>
  <c r="N57" i="353" s="1"/>
  <c r="O57" i="353" l="1"/>
  <c r="O55" i="354"/>
  <c r="L62" i="354"/>
  <c r="N62" i="354" s="1"/>
  <c r="L60" i="354"/>
  <c r="N60" i="354" s="1"/>
  <c r="L61" i="354"/>
  <c r="N61" i="354" s="1"/>
  <c r="L64" i="353"/>
  <c r="N64" i="353" s="1"/>
  <c r="L62" i="353"/>
  <c r="N62" i="353" s="1"/>
  <c r="L63" i="353"/>
  <c r="N63" i="353" s="1"/>
  <c r="N63" i="354" l="1"/>
  <c r="N64" i="354" s="1"/>
  <c r="N65" i="353"/>
  <c r="N67" i="353" s="1"/>
  <c r="G15" i="340" s="1"/>
  <c r="M61" i="351"/>
  <c r="M60" i="351"/>
  <c r="M59" i="351"/>
  <c r="N50" i="351"/>
  <c r="N52" i="351" s="1"/>
  <c r="L43" i="351"/>
  <c r="N43" i="351" s="1"/>
  <c r="N45" i="351" s="1"/>
  <c r="N36" i="351"/>
  <c r="N35" i="351"/>
  <c r="N34" i="351"/>
  <c r="N28" i="351"/>
  <c r="N29" i="351" s="1"/>
  <c r="M61" i="350"/>
  <c r="M60" i="350"/>
  <c r="M59" i="350"/>
  <c r="N50" i="350"/>
  <c r="N49" i="350"/>
  <c r="N48" i="350"/>
  <c r="N41" i="350"/>
  <c r="N43" i="350" s="1"/>
  <c r="N34" i="350"/>
  <c r="N36" i="350" s="1"/>
  <c r="N28" i="350"/>
  <c r="N27" i="350"/>
  <c r="M64" i="349"/>
  <c r="M63" i="349"/>
  <c r="M62" i="349"/>
  <c r="N54" i="349"/>
  <c r="N53" i="349"/>
  <c r="N47" i="349"/>
  <c r="N48" i="349" s="1"/>
  <c r="N41" i="349"/>
  <c r="N40" i="349"/>
  <c r="N39" i="349"/>
  <c r="N38" i="349"/>
  <c r="N37" i="349"/>
  <c r="N36" i="349"/>
  <c r="N35" i="349"/>
  <c r="N34" i="349"/>
  <c r="N33" i="349"/>
  <c r="N32" i="349"/>
  <c r="N26" i="349"/>
  <c r="N25" i="349"/>
  <c r="N59" i="348"/>
  <c r="N58" i="348"/>
  <c r="N57" i="348"/>
  <c r="N48" i="348"/>
  <c r="N50" i="348" s="1"/>
  <c r="N42" i="348"/>
  <c r="N41" i="348"/>
  <c r="N34" i="348"/>
  <c r="N36" i="348" s="1"/>
  <c r="N28" i="348"/>
  <c r="N29" i="348" s="1"/>
  <c r="M63" i="347"/>
  <c r="M62" i="347"/>
  <c r="M61" i="347"/>
  <c r="N53" i="347"/>
  <c r="N52" i="347"/>
  <c r="N51" i="347"/>
  <c r="N50" i="347"/>
  <c r="L43" i="347"/>
  <c r="N43" i="347" s="1"/>
  <c r="N45" i="347" s="1"/>
  <c r="N37" i="347"/>
  <c r="N36" i="347"/>
  <c r="N29" i="347"/>
  <c r="N28" i="347"/>
  <c r="N60" i="346"/>
  <c r="N59" i="346"/>
  <c r="N58" i="346"/>
  <c r="N49" i="346"/>
  <c r="N51" i="346" s="1"/>
  <c r="N43" i="346"/>
  <c r="N44" i="346" s="1"/>
  <c r="N42" i="346"/>
  <c r="N41" i="346"/>
  <c r="N35" i="346"/>
  <c r="N36" i="346" s="1"/>
  <c r="N28" i="346"/>
  <c r="N30" i="346" s="1"/>
  <c r="A19" i="346"/>
  <c r="M63" i="345"/>
  <c r="M62" i="345"/>
  <c r="M61" i="345"/>
  <c r="N53" i="345"/>
  <c r="N52" i="345"/>
  <c r="N51" i="345"/>
  <c r="N50" i="345"/>
  <c r="L43" i="345"/>
  <c r="N43" i="345" s="1"/>
  <c r="N45" i="345" s="1"/>
  <c r="N36" i="345"/>
  <c r="N35" i="345"/>
  <c r="N28" i="345"/>
  <c r="N27" i="345"/>
  <c r="M62" i="344"/>
  <c r="M61" i="344"/>
  <c r="M60" i="344"/>
  <c r="N52" i="344"/>
  <c r="N51" i="344"/>
  <c r="N50" i="344"/>
  <c r="N43" i="344"/>
  <c r="N45" i="344" s="1"/>
  <c r="N37" i="344"/>
  <c r="N36" i="344"/>
  <c r="N29" i="344"/>
  <c r="N28" i="344"/>
  <c r="M63" i="343"/>
  <c r="M62" i="343"/>
  <c r="M61" i="343"/>
  <c r="N53" i="343"/>
  <c r="N52" i="343"/>
  <c r="N46" i="343"/>
  <c r="N47" i="343" s="1"/>
  <c r="N40" i="343"/>
  <c r="N39" i="343"/>
  <c r="N38" i="343"/>
  <c r="N37" i="343"/>
  <c r="N36" i="343"/>
  <c r="N35" i="343"/>
  <c r="N34" i="343"/>
  <c r="N33" i="343"/>
  <c r="N32" i="343"/>
  <c r="N26" i="343"/>
  <c r="N27" i="343" s="1"/>
  <c r="A17" i="343"/>
  <c r="N61" i="342"/>
  <c r="N60" i="342"/>
  <c r="N59" i="342"/>
  <c r="N52" i="342"/>
  <c r="N44" i="342"/>
  <c r="N46" i="342" s="1"/>
  <c r="N37" i="342"/>
  <c r="N36" i="342"/>
  <c r="N39" i="342" s="1"/>
  <c r="N29" i="342"/>
  <c r="N28" i="342"/>
  <c r="A19" i="342"/>
  <c r="M60" i="341"/>
  <c r="M59" i="341"/>
  <c r="M58" i="341"/>
  <c r="N51" i="341"/>
  <c r="L43" i="341"/>
  <c r="N43" i="341" s="1"/>
  <c r="N45" i="341" s="1"/>
  <c r="N36" i="341"/>
  <c r="N35" i="341"/>
  <c r="N28" i="341"/>
  <c r="N30" i="341" s="1"/>
  <c r="A19" i="341"/>
  <c r="H21" i="340"/>
  <c r="G20" i="340"/>
  <c r="H20" i="340" s="1"/>
  <c r="H19" i="340"/>
  <c r="G16" i="340"/>
  <c r="H16" i="340" s="1"/>
  <c r="G14" i="340"/>
  <c r="H14" i="340" s="1"/>
  <c r="G13" i="340"/>
  <c r="H13" i="340" s="1"/>
  <c r="G12" i="340"/>
  <c r="H12" i="340" s="1"/>
  <c r="G11" i="340"/>
  <c r="H11" i="340" s="1"/>
  <c r="G10" i="340"/>
  <c r="H10" i="340" s="1"/>
  <c r="G9" i="340"/>
  <c r="H9" i="340" s="1"/>
  <c r="G6" i="340"/>
  <c r="H6" i="340" s="1"/>
  <c r="G5" i="340"/>
  <c r="H5" i="340" s="1"/>
  <c r="N31" i="347" l="1"/>
  <c r="N54" i="347"/>
  <c r="N43" i="348"/>
  <c r="N29" i="350"/>
  <c r="N54" i="350" s="1"/>
  <c r="N38" i="341"/>
  <c r="N31" i="342"/>
  <c r="N54" i="342" s="1"/>
  <c r="N38" i="347"/>
  <c r="N56" i="347" s="1"/>
  <c r="N55" i="349"/>
  <c r="N38" i="351"/>
  <c r="N30" i="345"/>
  <c r="H22" i="340"/>
  <c r="N62" i="342"/>
  <c r="N52" i="350"/>
  <c r="N42" i="349"/>
  <c r="N27" i="349"/>
  <c r="N60" i="348"/>
  <c r="N61" i="346"/>
  <c r="N38" i="345"/>
  <c r="N54" i="345"/>
  <c r="N31" i="344"/>
  <c r="N53" i="344"/>
  <c r="N38" i="344"/>
  <c r="N54" i="343"/>
  <c r="N41" i="343"/>
  <c r="H7" i="340"/>
  <c r="N53" i="341"/>
  <c r="L58" i="341" s="1"/>
  <c r="N58" i="341" s="1"/>
  <c r="N54" i="351"/>
  <c r="O54" i="351"/>
  <c r="N52" i="348"/>
  <c r="N53" i="346"/>
  <c r="O54" i="350" l="1"/>
  <c r="O56" i="347"/>
  <c r="N62" i="348"/>
  <c r="N64" i="342"/>
  <c r="O55" i="344"/>
  <c r="N57" i="349"/>
  <c r="O57" i="349"/>
  <c r="N63" i="346"/>
  <c r="O56" i="345"/>
  <c r="N56" i="345"/>
  <c r="L63" i="345" s="1"/>
  <c r="N63" i="345" s="1"/>
  <c r="N55" i="344"/>
  <c r="L60" i="344" s="1"/>
  <c r="N60" i="344" s="1"/>
  <c r="N56" i="343"/>
  <c r="L62" i="343" s="1"/>
  <c r="N62" i="343" s="1"/>
  <c r="L60" i="341"/>
  <c r="N60" i="341" s="1"/>
  <c r="L59" i="341"/>
  <c r="N59" i="341" s="1"/>
  <c r="L61" i="351"/>
  <c r="N61" i="351" s="1"/>
  <c r="L59" i="351"/>
  <c r="N59" i="351" s="1"/>
  <c r="L60" i="351"/>
  <c r="N60" i="351" s="1"/>
  <c r="L61" i="350"/>
  <c r="N61" i="350" s="1"/>
  <c r="L60" i="350"/>
  <c r="N60" i="350" s="1"/>
  <c r="L59" i="350"/>
  <c r="N59" i="350" s="1"/>
  <c r="L64" i="349"/>
  <c r="N64" i="349" s="1"/>
  <c r="L63" i="349"/>
  <c r="N63" i="349" s="1"/>
  <c r="L62" i="349"/>
  <c r="N62" i="349" s="1"/>
  <c r="L63" i="347"/>
  <c r="N63" i="347" s="1"/>
  <c r="L61" i="347"/>
  <c r="N61" i="347" s="1"/>
  <c r="L62" i="347"/>
  <c r="N62" i="347" s="1"/>
  <c r="L61" i="344"/>
  <c r="N61" i="344" s="1"/>
  <c r="N61" i="341" l="1"/>
  <c r="N63" i="341" s="1"/>
  <c r="L63" i="343"/>
  <c r="N63" i="343" s="1"/>
  <c r="L62" i="344"/>
  <c r="N62" i="344" s="1"/>
  <c r="N63" i="344" s="1"/>
  <c r="N65" i="344" s="1"/>
  <c r="L61" i="343"/>
  <c r="N61" i="343" s="1"/>
  <c r="N62" i="350"/>
  <c r="N64" i="350" s="1"/>
  <c r="N65" i="349"/>
  <c r="N66" i="349" s="1"/>
  <c r="L62" i="345"/>
  <c r="N62" i="345" s="1"/>
  <c r="L61" i="345"/>
  <c r="N61" i="345" s="1"/>
  <c r="H15" i="340"/>
  <c r="H17" i="340" s="1"/>
  <c r="H23" i="340" s="1"/>
  <c r="N62" i="351"/>
  <c r="N64" i="351" s="1"/>
  <c r="N64" i="347"/>
  <c r="N66" i="347" s="1"/>
  <c r="N64" i="345" l="1"/>
  <c r="N66" i="345" s="1"/>
  <c r="N64" i="343"/>
  <c r="N66" i="343" s="1"/>
  <c r="N41" i="33" l="1"/>
  <c r="N42" i="33"/>
  <c r="E16" i="245" l="1"/>
  <c r="N26" i="41"/>
  <c r="N28" i="41" s="1"/>
  <c r="E18" i="41"/>
  <c r="N28" i="40"/>
  <c r="N31" i="40" s="1"/>
  <c r="E19" i="40"/>
  <c r="F18" i="362" s="1"/>
  <c r="N26" i="39"/>
  <c r="N29" i="39" s="1"/>
  <c r="E17" i="39"/>
  <c r="E17" i="37"/>
  <c r="N26" i="37"/>
  <c r="N29" i="37" s="1"/>
  <c r="N27" i="35"/>
  <c r="N29" i="35" s="1"/>
  <c r="E18" i="35"/>
  <c r="F15" i="31"/>
  <c r="E17" i="30"/>
  <c r="A18" i="28"/>
  <c r="E17" i="27"/>
  <c r="F19" i="26"/>
  <c r="I60" i="283" l="1"/>
  <c r="F16" i="144" l="1"/>
  <c r="H23" i="144"/>
  <c r="H25" i="144" s="1"/>
  <c r="W69" i="42" l="1"/>
  <c r="W82" i="42" s="1"/>
  <c r="W84" i="42" l="1"/>
  <c r="X63" i="42" s="1"/>
  <c r="G19" i="283" s="1"/>
  <c r="N19" i="283" s="1"/>
  <c r="M55" i="245" l="1"/>
  <c r="N47" i="245"/>
  <c r="N46" i="245"/>
  <c r="N39" i="245"/>
  <c r="N41" i="245" s="1"/>
  <c r="N33" i="245"/>
  <c r="N32" i="245"/>
  <c r="N26" i="245"/>
  <c r="N27" i="245" s="1"/>
  <c r="N48" i="245" l="1"/>
  <c r="N34" i="245"/>
  <c r="N50" i="245" s="1"/>
  <c r="N55" i="245" l="1"/>
  <c r="N57" i="245" l="1"/>
  <c r="N56" i="245"/>
  <c r="N58" i="245" l="1"/>
  <c r="N60" i="245" s="1"/>
  <c r="H29" i="283" s="1"/>
  <c r="M29" i="283" s="1"/>
  <c r="M62" i="154"/>
  <c r="M61" i="154"/>
  <c r="M60" i="154"/>
  <c r="N43" i="154"/>
  <c r="N44" i="154" s="1"/>
  <c r="N55" i="154" s="1"/>
  <c r="I29" i="283" l="1"/>
  <c r="L61" i="154"/>
  <c r="L60" i="154"/>
  <c r="N60" i="154" s="1"/>
  <c r="L62" i="154"/>
  <c r="N62" i="154" s="1"/>
  <c r="N61" i="154"/>
  <c r="N63" i="154" l="1"/>
  <c r="N65" i="154" s="1"/>
  <c r="H17" i="283" s="1"/>
  <c r="M17" i="283" s="1"/>
  <c r="I17" i="283" l="1"/>
  <c r="F18" i="144"/>
  <c r="F15" i="144"/>
  <c r="F13" i="144"/>
  <c r="F12" i="144"/>
  <c r="F11" i="144"/>
  <c r="F10" i="144"/>
  <c r="F9" i="144"/>
  <c r="F8" i="144"/>
  <c r="F19" i="144" l="1"/>
  <c r="F27" i="144" s="1"/>
  <c r="M61" i="40" l="1"/>
  <c r="M60" i="40"/>
  <c r="M59" i="40"/>
  <c r="N45" i="40"/>
  <c r="O187" i="42" l="1"/>
  <c r="V187" i="42" s="1"/>
  <c r="L39" i="42"/>
  <c r="V39" i="42" s="1"/>
  <c r="V51" i="42" s="1"/>
  <c r="V282" i="42"/>
  <c r="V298" i="42" s="1"/>
  <c r="M58" i="41"/>
  <c r="M57" i="41"/>
  <c r="M56" i="41"/>
  <c r="M59" i="39"/>
  <c r="M58" i="39"/>
  <c r="M57" i="39"/>
  <c r="N36" i="39"/>
  <c r="M59" i="37"/>
  <c r="M58" i="37"/>
  <c r="M57" i="37"/>
  <c r="N43" i="37"/>
  <c r="M60" i="35"/>
  <c r="M59" i="35"/>
  <c r="M58" i="35"/>
  <c r="N43" i="35"/>
  <c r="N64" i="34"/>
  <c r="N54" i="34"/>
  <c r="N43" i="34"/>
  <c r="N42" i="34"/>
  <c r="N41" i="34"/>
  <c r="N35" i="34"/>
  <c r="N34" i="34"/>
  <c r="N33" i="34"/>
  <c r="N26" i="34"/>
  <c r="N25" i="34"/>
  <c r="N14" i="34"/>
  <c r="M14" i="34"/>
  <c r="L14" i="34"/>
  <c r="C9" i="34"/>
  <c r="N63" i="33"/>
  <c r="N53" i="33"/>
  <c r="N40" i="33"/>
  <c r="N44" i="33" s="1"/>
  <c r="N34" i="33"/>
  <c r="N33" i="33"/>
  <c r="N26" i="33"/>
  <c r="N25" i="33"/>
  <c r="N15" i="33"/>
  <c r="M15" i="33"/>
  <c r="L15" i="33"/>
  <c r="N65" i="32"/>
  <c r="N51" i="32"/>
  <c r="N55" i="32" s="1"/>
  <c r="N36" i="32"/>
  <c r="N35" i="32"/>
  <c r="N34" i="32"/>
  <c r="N33" i="32"/>
  <c r="N26" i="32"/>
  <c r="N25" i="32"/>
  <c r="N15" i="32"/>
  <c r="M15" i="32"/>
  <c r="L15" i="32"/>
  <c r="M54" i="31"/>
  <c r="M53" i="31"/>
  <c r="M52" i="31"/>
  <c r="N38" i="31"/>
  <c r="M55" i="30"/>
  <c r="M54" i="30"/>
  <c r="M53" i="30"/>
  <c r="N47" i="30"/>
  <c r="N40" i="30"/>
  <c r="N34" i="30"/>
  <c r="N56" i="29"/>
  <c r="N39" i="29"/>
  <c r="N38" i="29"/>
  <c r="N37" i="29"/>
  <c r="N32" i="29"/>
  <c r="N26" i="29"/>
  <c r="N29" i="28"/>
  <c r="N30" i="28" s="1"/>
  <c r="N14" i="28"/>
  <c r="M14" i="28"/>
  <c r="L14" i="28"/>
  <c r="M58" i="27"/>
  <c r="M57" i="27"/>
  <c r="M56" i="27"/>
  <c r="N49" i="27"/>
  <c r="N42" i="27"/>
  <c r="N51" i="27" s="1"/>
  <c r="N29" i="26"/>
  <c r="N31" i="26" s="1"/>
  <c r="N48" i="30" l="1"/>
  <c r="V53" i="42"/>
  <c r="X34" i="42" s="1"/>
  <c r="G18" i="283" s="1"/>
  <c r="V300" i="42"/>
  <c r="V273" i="42" s="1"/>
  <c r="G26" i="283" s="1"/>
  <c r="N26" i="283" s="1"/>
  <c r="N41" i="29"/>
  <c r="N49" i="29" s="1"/>
  <c r="N28" i="32"/>
  <c r="N37" i="32"/>
  <c r="N35" i="33"/>
  <c r="N36" i="34"/>
  <c r="N28" i="33"/>
  <c r="N28" i="34"/>
  <c r="X367" i="42"/>
  <c r="X345" i="42" s="1"/>
  <c r="N45" i="34"/>
  <c r="G28" i="283" l="1"/>
  <c r="N28" i="283" s="1"/>
  <c r="N55" i="30"/>
  <c r="N58" i="29"/>
  <c r="L44" i="369"/>
  <c r="L44" i="378"/>
  <c r="N44" i="378" s="1"/>
  <c r="L44" i="32"/>
  <c r="N44" i="32" s="1"/>
  <c r="N18" i="283"/>
  <c r="N44" i="369"/>
  <c r="N57" i="27"/>
  <c r="N54" i="30"/>
  <c r="N53" i="30"/>
  <c r="N55" i="33"/>
  <c r="N56" i="34"/>
  <c r="N58" i="27"/>
  <c r="N56" i="27"/>
  <c r="N65" i="33" l="1"/>
  <c r="L42" i="378"/>
  <c r="N42" i="378" s="1"/>
  <c r="L42" i="32"/>
  <c r="N42" i="32" s="1"/>
  <c r="L43" i="28"/>
  <c r="N43" i="28" s="1"/>
  <c r="N45" i="28" s="1"/>
  <c r="N56" i="28" s="1"/>
  <c r="L43" i="384"/>
  <c r="N43" i="384" s="1"/>
  <c r="N44" i="384" s="1"/>
  <c r="N55" i="384" s="1"/>
  <c r="L62" i="384" s="1"/>
  <c r="N62" i="384" s="1"/>
  <c r="L43" i="368"/>
  <c r="N43" i="368" s="1"/>
  <c r="N45" i="368" s="1"/>
  <c r="N55" i="368" s="1"/>
  <c r="L43" i="379"/>
  <c r="N43" i="379" s="1"/>
  <c r="N44" i="379" s="1"/>
  <c r="N55" i="379" s="1"/>
  <c r="L61" i="379" s="1"/>
  <c r="N61" i="379" s="1"/>
  <c r="N45" i="26"/>
  <c r="N56" i="26" s="1"/>
  <c r="L42" i="369"/>
  <c r="N42" i="369" s="1"/>
  <c r="L44" i="386"/>
  <c r="L40" i="41"/>
  <c r="N40" i="41" s="1"/>
  <c r="N42" i="41" s="1"/>
  <c r="N51" i="41" s="1"/>
  <c r="L43" i="374"/>
  <c r="N43" i="374" s="1"/>
  <c r="N44" i="374" s="1"/>
  <c r="N55" i="374" s="1"/>
  <c r="L43" i="376"/>
  <c r="L43" i="32"/>
  <c r="L43" i="369"/>
  <c r="L43" i="378"/>
  <c r="N59" i="27"/>
  <c r="N61" i="27" s="1"/>
  <c r="H21" i="283" s="1"/>
  <c r="N56" i="30"/>
  <c r="N58" i="30" s="1"/>
  <c r="H22" i="283" s="1"/>
  <c r="M22" i="283" s="1"/>
  <c r="N66" i="34"/>
  <c r="M21" i="283" l="1"/>
  <c r="I21" i="283"/>
  <c r="N43" i="32"/>
  <c r="L60" i="384"/>
  <c r="N60" i="384" s="1"/>
  <c r="L61" i="384"/>
  <c r="N61" i="384" s="1"/>
  <c r="L60" i="379"/>
  <c r="N60" i="379" s="1"/>
  <c r="L62" i="379"/>
  <c r="N62" i="379" s="1"/>
  <c r="N61" i="26"/>
  <c r="N62" i="26"/>
  <c r="N63" i="26"/>
  <c r="N61" i="368"/>
  <c r="N60" i="368"/>
  <c r="M60" i="368"/>
  <c r="N62" i="368"/>
  <c r="N44" i="386"/>
  <c r="N45" i="386" s="1"/>
  <c r="N56" i="386" s="1"/>
  <c r="N44" i="385"/>
  <c r="N45" i="385" s="1"/>
  <c r="N56" i="385" s="1"/>
  <c r="N43" i="376"/>
  <c r="N44" i="376" s="1"/>
  <c r="N55" i="376" s="1"/>
  <c r="N43" i="378"/>
  <c r="N46" i="378" s="1"/>
  <c r="N57" i="378" s="1"/>
  <c r="N43" i="369"/>
  <c r="N46" i="369" s="1"/>
  <c r="N57" i="369" s="1"/>
  <c r="N57" i="41"/>
  <c r="N46" i="32"/>
  <c r="N57" i="32" s="1"/>
  <c r="L32" i="388" s="1"/>
  <c r="N32" i="388" s="1"/>
  <c r="N34" i="388" s="1"/>
  <c r="N49" i="388" s="1"/>
  <c r="N56" i="41"/>
  <c r="N58" i="41"/>
  <c r="N63" i="379" l="1"/>
  <c r="N65" i="379" s="1"/>
  <c r="H41" i="283" s="1"/>
  <c r="I41" i="283" s="1"/>
  <c r="N56" i="388"/>
  <c r="N54" i="388"/>
  <c r="N55" i="388"/>
  <c r="N63" i="384"/>
  <c r="N65" i="384" s="1"/>
  <c r="H47" i="283" s="1"/>
  <c r="I47" i="283" s="1"/>
  <c r="N67" i="369"/>
  <c r="L35" i="372"/>
  <c r="N35" i="372" s="1"/>
  <c r="N38" i="372" s="1"/>
  <c r="N55" i="372" s="1"/>
  <c r="N60" i="372" s="1"/>
  <c r="L34" i="37"/>
  <c r="N34" i="37" s="1"/>
  <c r="N36" i="37" s="1"/>
  <c r="N52" i="37" s="1"/>
  <c r="L35" i="377"/>
  <c r="N35" i="377" s="1"/>
  <c r="N38" i="377" s="1"/>
  <c r="N55" i="377" s="1"/>
  <c r="L35" i="35"/>
  <c r="N35" i="35" s="1"/>
  <c r="N37" i="35" s="1"/>
  <c r="N53" i="35" s="1"/>
  <c r="N64" i="26"/>
  <c r="N66" i="26" s="1"/>
  <c r="H18" i="283" s="1"/>
  <c r="M18" i="283" s="1"/>
  <c r="N67" i="32"/>
  <c r="L35" i="375"/>
  <c r="N35" i="375" s="1"/>
  <c r="N38" i="375" s="1"/>
  <c r="N55" i="375" s="1"/>
  <c r="L36" i="40"/>
  <c r="L35" i="373"/>
  <c r="N35" i="373" s="1"/>
  <c r="N38" i="373" s="1"/>
  <c r="N55" i="373" s="1"/>
  <c r="L34" i="39"/>
  <c r="L30" i="31"/>
  <c r="N63" i="368"/>
  <c r="N65" i="368" s="1"/>
  <c r="H19" i="283" s="1"/>
  <c r="N59" i="41"/>
  <c r="N61" i="41" s="1"/>
  <c r="H26" i="283" s="1"/>
  <c r="N67" i="378"/>
  <c r="L62" i="376"/>
  <c r="N62" i="376" s="1"/>
  <c r="L61" i="376"/>
  <c r="N61" i="376" s="1"/>
  <c r="L60" i="376"/>
  <c r="N60" i="376" s="1"/>
  <c r="L61" i="385"/>
  <c r="N61" i="385" s="1"/>
  <c r="L63" i="385"/>
  <c r="N63" i="385" s="1"/>
  <c r="L62" i="385"/>
  <c r="N62" i="385" s="1"/>
  <c r="L63" i="386"/>
  <c r="N63" i="386" s="1"/>
  <c r="L62" i="386"/>
  <c r="N62" i="386" s="1"/>
  <c r="L61" i="386"/>
  <c r="N61" i="386" s="1"/>
  <c r="N63" i="374"/>
  <c r="N65" i="374" s="1"/>
  <c r="H37" i="283" s="1"/>
  <c r="M37" i="283" s="1"/>
  <c r="M61" i="28"/>
  <c r="N61" i="28"/>
  <c r="N63" i="28"/>
  <c r="M41" i="283" l="1"/>
  <c r="N57" i="388"/>
  <c r="N59" i="388" s="1"/>
  <c r="H50" i="283" s="1"/>
  <c r="I50" i="283" s="1"/>
  <c r="I37" i="283"/>
  <c r="M47" i="283"/>
  <c r="I26" i="283"/>
  <c r="M26" i="283"/>
  <c r="M19" i="283"/>
  <c r="I19" i="283"/>
  <c r="I18" i="283"/>
  <c r="N64" i="386"/>
  <c r="N66" i="386" s="1"/>
  <c r="H49" i="283" s="1"/>
  <c r="I49" i="283" s="1"/>
  <c r="N64" i="385"/>
  <c r="N66" i="385" s="1"/>
  <c r="H48" i="283" s="1"/>
  <c r="M48" i="283" s="1"/>
  <c r="N62" i="372"/>
  <c r="N61" i="372"/>
  <c r="N59" i="37"/>
  <c r="N57" i="37"/>
  <c r="N58" i="37"/>
  <c r="L61" i="377"/>
  <c r="N61" i="377" s="1"/>
  <c r="L62" i="377"/>
  <c r="N62" i="377" s="1"/>
  <c r="N58" i="35"/>
  <c r="L60" i="377"/>
  <c r="N60" i="377" s="1"/>
  <c r="N63" i="376"/>
  <c r="N65" i="376" s="1"/>
  <c r="H39" i="283" s="1"/>
  <c r="M39" i="283" s="1"/>
  <c r="N36" i="40"/>
  <c r="N38" i="40" s="1"/>
  <c r="N54" i="40" s="1"/>
  <c r="N34" i="39"/>
  <c r="N37" i="39" s="1"/>
  <c r="N30" i="31"/>
  <c r="N32" i="31" s="1"/>
  <c r="N47" i="31" s="1"/>
  <c r="L60" i="373"/>
  <c r="N60" i="373" s="1"/>
  <c r="L62" i="373"/>
  <c r="N62" i="373" s="1"/>
  <c r="L61" i="373"/>
  <c r="N61" i="373" s="1"/>
  <c r="L60" i="375"/>
  <c r="N60" i="375" s="1"/>
  <c r="L62" i="375"/>
  <c r="N62" i="375" s="1"/>
  <c r="L61" i="375"/>
  <c r="N61" i="375" s="1"/>
  <c r="M63" i="28"/>
  <c r="N62" i="28"/>
  <c r="N64" i="28" s="1"/>
  <c r="N66" i="28" s="1"/>
  <c r="H20" i="283" s="1"/>
  <c r="M62" i="28"/>
  <c r="N59" i="35"/>
  <c r="N60" i="35"/>
  <c r="N63" i="372" l="1"/>
  <c r="N65" i="372" s="1"/>
  <c r="I39" i="283"/>
  <c r="M49" i="283"/>
  <c r="I48" i="283"/>
  <c r="I51" i="283" s="1"/>
  <c r="M20" i="283"/>
  <c r="I20" i="283"/>
  <c r="H35" i="283"/>
  <c r="I35" i="283" s="1"/>
  <c r="N63" i="377"/>
  <c r="N65" i="377" s="1"/>
  <c r="H40" i="283" s="1"/>
  <c r="N60" i="37"/>
  <c r="N62" i="37" s="1"/>
  <c r="H23" i="283" s="1"/>
  <c r="M23" i="283" s="1"/>
  <c r="N63" i="375"/>
  <c r="N65" i="375" s="1"/>
  <c r="H38" i="283" s="1"/>
  <c r="M38" i="283" s="1"/>
  <c r="N60" i="40"/>
  <c r="N59" i="40"/>
  <c r="N58" i="39"/>
  <c r="N59" i="39"/>
  <c r="N57" i="39"/>
  <c r="N54" i="31"/>
  <c r="N53" i="31"/>
  <c r="N63" i="373"/>
  <c r="N65" i="373" s="1"/>
  <c r="H36" i="283" s="1"/>
  <c r="M36" i="283" s="1"/>
  <c r="N52" i="31"/>
  <c r="N61" i="40"/>
  <c r="N61" i="35"/>
  <c r="N63" i="35" s="1"/>
  <c r="H25" i="283" s="1"/>
  <c r="M25" i="283" s="1"/>
  <c r="I38" i="283" l="1"/>
  <c r="M40" i="283"/>
  <c r="I40" i="283"/>
  <c r="I36" i="283"/>
  <c r="M35" i="283"/>
  <c r="N62" i="40"/>
  <c r="N64" i="40" s="1"/>
  <c r="H28" i="283" s="1"/>
  <c r="N60" i="39"/>
  <c r="N62" i="39" s="1"/>
  <c r="N55" i="31"/>
  <c r="N57" i="31" s="1"/>
  <c r="H24" i="283" s="1"/>
  <c r="M24" i="283" s="1"/>
  <c r="H27" i="283" l="1"/>
  <c r="M27" i="283" s="1"/>
  <c r="I42" i="283"/>
  <c r="I28" i="283"/>
  <c r="M28" i="283"/>
  <c r="O164" i="42"/>
  <c r="V164" i="42" s="1"/>
  <c r="X247" i="42"/>
  <c r="E249" i="42"/>
  <c r="Q249" i="42" s="1"/>
  <c r="X249" i="42" s="1"/>
  <c r="V168" i="42" l="1"/>
  <c r="V170" i="42" s="1"/>
  <c r="E250" i="42"/>
  <c r="X154" i="42" l="1"/>
  <c r="G22" i="283" s="1"/>
  <c r="X215" i="42"/>
  <c r="D188" i="42"/>
  <c r="O188" i="42" s="1"/>
  <c r="V188" i="42" s="1"/>
  <c r="V197" i="42" s="1"/>
  <c r="Q250" i="42"/>
  <c r="X250" i="42" s="1"/>
  <c r="V316" i="42"/>
  <c r="I22" i="283" l="1"/>
  <c r="N22" i="283"/>
  <c r="V332" i="42"/>
  <c r="V334" i="42" s="1"/>
  <c r="X311" i="42" s="1"/>
  <c r="G27" i="283" s="1"/>
  <c r="X260" i="42"/>
  <c r="X262" i="42" s="1"/>
  <c r="X242" i="42" s="1"/>
  <c r="G25" i="283" s="1"/>
  <c r="X229" i="42"/>
  <c r="X231" i="42" s="1"/>
  <c r="X210" i="42" s="1"/>
  <c r="G24" i="283" s="1"/>
  <c r="V199" i="42"/>
  <c r="X181" i="42" s="1"/>
  <c r="G23" i="283" s="1"/>
  <c r="I23" i="283" l="1"/>
  <c r="N23" i="283"/>
  <c r="I24" i="283"/>
  <c r="N24" i="283"/>
  <c r="I25" i="283"/>
  <c r="N25" i="283"/>
  <c r="I27" i="283"/>
  <c r="N27" i="283"/>
  <c r="I30" i="283" l="1"/>
  <c r="I52" i="283" s="1"/>
  <c r="N30" i="283"/>
  <c r="I53" i="283" l="1"/>
  <c r="F5" i="356"/>
  <c r="K37" i="356" s="1"/>
  <c r="K36" i="356" l="1"/>
  <c r="I54" i="283"/>
  <c r="L9" i="356"/>
  <c r="L21" i="356"/>
  <c r="N38" i="356"/>
  <c r="G9" i="387" l="1"/>
  <c r="F6" i="356"/>
  <c r="L21" i="387" l="1"/>
  <c r="L19" i="387"/>
  <c r="L31" i="387"/>
  <c r="L30" i="387"/>
  <c r="L20" i="387"/>
  <c r="L22" i="387"/>
  <c r="G8" i="387"/>
  <c r="L23" i="387"/>
  <c r="H28" i="387"/>
  <c r="L35" i="387"/>
  <c r="J28" i="356"/>
  <c r="J18" i="356"/>
  <c r="J27" i="356"/>
  <c r="J19" i="356"/>
  <c r="J20" i="356"/>
  <c r="J16" i="356"/>
  <c r="J17" i="356"/>
  <c r="J30" i="356"/>
  <c r="J29" i="356"/>
  <c r="J31" i="356"/>
  <c r="J32" i="356"/>
  <c r="J33" i="356" s="1"/>
  <c r="J34" i="356"/>
  <c r="L34" i="387"/>
  <c r="H25" i="387"/>
  <c r="H27" i="387"/>
  <c r="H26" i="387"/>
  <c r="L33" i="387"/>
  <c r="L32" i="387"/>
  <c r="M39" i="387" l="1"/>
  <c r="N39" i="387" s="1"/>
  <c r="N24" i="387"/>
  <c r="N13" i="387"/>
  <c r="M18" i="387"/>
  <c r="N18" i="387" s="1"/>
  <c r="M40" i="387"/>
  <c r="L36" i="387"/>
  <c r="L37" i="387" s="1"/>
  <c r="K15" i="356"/>
  <c r="K26" i="356"/>
  <c r="L26" i="356" s="1"/>
  <c r="H37" i="387" l="1"/>
  <c r="M29" i="387"/>
  <c r="N29" i="387" s="1"/>
  <c r="N40" i="387"/>
  <c r="L15" i="356"/>
  <c r="K35" i="356"/>
  <c r="M38" i="387" l="1"/>
  <c r="P38" i="387"/>
  <c r="K38" i="356"/>
  <c r="F38" i="356" s="1"/>
  <c r="F35" i="356"/>
  <c r="O35" i="356"/>
  <c r="N38" i="387" l="1"/>
  <c r="Q38" i="387" s="1"/>
  <c r="H38" i="387"/>
  <c r="H41" i="387" s="1"/>
  <c r="M41" i="387"/>
  <c r="Q41" i="387" s="1"/>
  <c r="Q39" i="387" l="1"/>
  <c r="Q40" i="38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LUCERO</author>
  </authors>
  <commentList>
    <comment ref="X350" authorId="0" shapeId="0" xr:uid="{E778C790-D9E8-4D85-AC47-563E4BC19841}">
      <text>
        <r>
          <rPr>
            <b/>
            <sz val="20"/>
            <color indexed="81"/>
            <rFont val="Tahoma"/>
            <family val="2"/>
          </rPr>
          <t>LUCERO:</t>
        </r>
        <r>
          <rPr>
            <sz val="20"/>
            <color indexed="81"/>
            <rFont val="Tahoma"/>
            <family val="2"/>
          </rPr>
          <t xml:space="preserve">
Según su calculo esta por metro cubico y la unidad de medida de la actividad es ml lo mismo sucede en los demas tramos 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LUCERO</author>
  </authors>
  <commentList>
    <comment ref="X274" authorId="0" shapeId="0" xr:uid="{242D331F-E4CB-46AB-B26E-6D244217697E}">
      <text>
        <r>
          <rPr>
            <b/>
            <sz val="20"/>
            <color indexed="81"/>
            <rFont val="Tahoma"/>
            <family val="2"/>
          </rPr>
          <t>LUCERO:</t>
        </r>
        <r>
          <rPr>
            <sz val="20"/>
            <color indexed="81"/>
            <rFont val="Tahoma"/>
            <family val="2"/>
          </rPr>
          <t xml:space="preserve">
Según su calculo esta por metro cubico y la unidad de medida de la actividad es ml lo mismo sucede en los demas tramos 
</t>
        </r>
      </text>
    </comment>
  </commentList>
</comments>
</file>

<file path=xl/sharedStrings.xml><?xml version="1.0" encoding="utf-8"?>
<sst xmlns="http://schemas.openxmlformats.org/spreadsheetml/2006/main" count="5427" uniqueCount="614">
  <si>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</si>
  <si>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</si>
  <si>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</si>
  <si>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</si>
  <si>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</si>
  <si>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</si>
  <si>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</si>
  <si>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</si>
  <si>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</si>
  <si>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GENERAL</t>
  </si>
  <si>
    <t>m2</t>
  </si>
  <si>
    <t>m3</t>
  </si>
  <si>
    <t>Conformacion de la banca y/o Terraplen (Incluye: escarificar, perfilar, conformar, riego y compactacion)</t>
  </si>
  <si>
    <t>ml</t>
  </si>
  <si>
    <t>Acero de Refuerzo Grado 60</t>
  </si>
  <si>
    <t>kg</t>
  </si>
  <si>
    <t xml:space="preserve">SUBTOTAL OBRAS 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</si>
  <si>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</si>
  <si>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</si>
  <si>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</si>
  <si>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</si>
  <si>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</si>
  <si>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</si>
  <si>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</si>
  <si>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</si>
  <si>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</si>
  <si>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</si>
  <si>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del Documento Base]</t>
  </si>
  <si>
    <t>ALCALDIA MUNICIPAL DE SABANALARGA - CASANARE</t>
  </si>
  <si>
    <t>VERSIÓN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</si>
  <si>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</si>
  <si>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</si>
  <si>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</si>
  <si>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</si>
  <si>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</si>
  <si>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</si>
  <si>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</si>
  <si>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</si>
  <si>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</si>
  <si>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</si>
  <si>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</si>
  <si>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</si>
  <si>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</si>
  <si>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</si>
  <si>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</si>
  <si>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</si>
  <si>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</si>
  <si>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</si>
  <si>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Retroexcavadora de orugas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</si>
  <si>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</si>
  <si>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</si>
  <si>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</si>
  <si>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</si>
  <si>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</si>
  <si>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</si>
  <si>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</si>
  <si>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</si>
  <si>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</si>
  <si>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</si>
  <si>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</si>
  <si>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</si>
  <si>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</si>
  <si>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</si>
  <si>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</si>
  <si>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</si>
  <si>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</si>
  <si>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</si>
  <si>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</si>
  <si>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</si>
  <si>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</si>
  <si>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</si>
  <si>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</si>
  <si>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</si>
  <si>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</si>
  <si>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</si>
  <si>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</si>
  <si>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Firma</t>
  </si>
  <si>
    <t>M3</t>
  </si>
  <si>
    <t>Herramienta menor 10% M.O. AA</t>
  </si>
  <si>
    <t>Hr</t>
  </si>
  <si>
    <t>Transporte por volumen en via (pavimentada)</t>
  </si>
  <si>
    <t>Cuadrilla AA (Albañileria)</t>
  </si>
  <si>
    <t>HR</t>
  </si>
  <si>
    <t>Vibrocompactador 10 Tn</t>
  </si>
  <si>
    <t>Motoniveladora</t>
  </si>
  <si>
    <t xml:space="preserve">RENDIMIENTO </t>
  </si>
  <si>
    <t xml:space="preserve">PRECIO INIT </t>
  </si>
  <si>
    <t>Nombre:</t>
  </si>
  <si>
    <t>Matricula No. :</t>
  </si>
  <si>
    <t>0.00</t>
  </si>
  <si>
    <t>Longitud total tramo</t>
  </si>
  <si>
    <t>Km</t>
  </si>
  <si>
    <t>Carrotanque de Agua</t>
  </si>
  <si>
    <t>Herramienta menor 5% M.O. AA</t>
  </si>
  <si>
    <t>ANIDADO</t>
  </si>
  <si>
    <t>Transporte de materiales (arena, piedra, comun, tierra) - m³</t>
  </si>
  <si>
    <t>Transporte por volumen en via (sin pavimentar)</t>
  </si>
  <si>
    <t>Transporte por volumen en via (sin pav-montaña)</t>
  </si>
  <si>
    <t>ancho</t>
  </si>
  <si>
    <t>largo</t>
  </si>
  <si>
    <t xml:space="preserve">CANTIDAD DE FRANJAS </t>
  </si>
  <si>
    <t>Ancho</t>
  </si>
  <si>
    <t>Vibrador de concreto</t>
  </si>
  <si>
    <t>Kg</t>
  </si>
  <si>
    <t>Concreto 3000 Psi 210 Kg/cm2 (Basico, 5% desperdicio)</t>
  </si>
  <si>
    <t>M</t>
  </si>
  <si>
    <t xml:space="preserve">ANIDADO </t>
  </si>
  <si>
    <t>Herramienta menor 10% M.O. AA-5</t>
  </si>
  <si>
    <t>Mezcladora de 9 ft</t>
  </si>
  <si>
    <t>Agua para obra</t>
  </si>
  <si>
    <t>L</t>
  </si>
  <si>
    <t>Arena lavada de rio</t>
  </si>
  <si>
    <t>Cemento gris</t>
  </si>
  <si>
    <t>Triturado de 1/2" - 3/4"</t>
  </si>
  <si>
    <t>Transporte de material (triturado) - m3</t>
  </si>
  <si>
    <t>M3-KM</t>
  </si>
  <si>
    <t>Transporte de materiales - t</t>
  </si>
  <si>
    <t xml:space="preserve">Cuadrilla AA-5 </t>
  </si>
  <si>
    <t>transporte por volumen en via ( sin pav-montaña</t>
  </si>
  <si>
    <t>Transporte de material (triturado) - m³</t>
  </si>
  <si>
    <t xml:space="preserve">Transporte de materiales Tn    </t>
  </si>
  <si>
    <t>Transporte por peso en via (sin pavimentar)</t>
  </si>
  <si>
    <t>Concreto para solado resistencia 105 kg/cm2 - 1500 psi</t>
  </si>
  <si>
    <t>Concreto 1500 Psi 105 kg/cm2 (Basico, 5% desperdicio)</t>
  </si>
  <si>
    <t>Piedra rajon o media zonga - con transporte</t>
  </si>
  <si>
    <t>Tabla burra Ordinaria 0.30</t>
  </si>
  <si>
    <t>m³</t>
  </si>
  <si>
    <t>t</t>
  </si>
  <si>
    <t>hr</t>
  </si>
  <si>
    <t>alto</t>
  </si>
  <si>
    <t>Repisa Ordinario 3 m</t>
  </si>
  <si>
    <t>Herramienta menor 5% M.O. Ayudante 1</t>
  </si>
  <si>
    <t>m</t>
  </si>
  <si>
    <t xml:space="preserve">seccion central </t>
  </si>
  <si>
    <t xml:space="preserve">PLACA HUELLA </t>
  </si>
  <si>
    <t xml:space="preserve">RIOSTRAS </t>
  </si>
  <si>
    <t>Varilla longitudianal</t>
  </si>
  <si>
    <t>KG</t>
  </si>
  <si>
    <t>Acero de refuerzo 60000 Psi</t>
  </si>
  <si>
    <t>Alambre Negro No 18 o 17</t>
  </si>
  <si>
    <t xml:space="preserve">Kg </t>
  </si>
  <si>
    <t>Hoja Segueta</t>
  </si>
  <si>
    <t>Und</t>
  </si>
  <si>
    <t>DIMENSIONES</t>
  </si>
  <si>
    <t>cant</t>
  </si>
  <si>
    <t xml:space="preserve">Secretaria de Planeacion y obras Publicas </t>
  </si>
  <si>
    <t>Formaleta (1 uso)</t>
  </si>
  <si>
    <t>M2</t>
  </si>
  <si>
    <t>RAMPA DE ACCESO</t>
  </si>
  <si>
    <t xml:space="preserve">Longitudinal </t>
  </si>
  <si>
    <t>horizontal</t>
  </si>
  <si>
    <t>ITEM</t>
  </si>
  <si>
    <t>Gastos de Oficina (arriendos, servicios publicos, comunicaciones)</t>
  </si>
  <si>
    <t>Ensayos de laboratorio</t>
  </si>
  <si>
    <t>Gastos de papeleria e informes (empastes, copias, impresiones, planos, registro fotografico, videos)</t>
  </si>
  <si>
    <t>IMPREVISTOS</t>
  </si>
  <si>
    <r>
      <rPr>
        <b/>
        <sz val="12"/>
        <rFont val="Arial"/>
        <family val="2"/>
      </rPr>
      <t>IMPLEMENTAR  PLAN DE MANEJO DE TRAFICO</t>
    </r>
  </si>
  <si>
    <r>
      <rPr>
        <b/>
        <sz val="8"/>
        <rFont val="Arial"/>
        <family val="2"/>
      </rPr>
      <t>MUNICIPIO:</t>
    </r>
  </si>
  <si>
    <r>
      <rPr>
        <b/>
        <sz val="8"/>
        <rFont val="Arial"/>
        <family val="2"/>
      </rPr>
      <t>SABANALARGA</t>
    </r>
  </si>
  <si>
    <r>
      <rPr>
        <b/>
        <sz val="8"/>
        <rFont val="Arial"/>
        <family val="2"/>
      </rPr>
      <t>ITEM</t>
    </r>
  </si>
  <si>
    <r>
      <rPr>
        <b/>
        <sz val="8"/>
        <rFont val="Arial"/>
        <family val="2"/>
      </rPr>
      <t>DESCRIPCION</t>
    </r>
  </si>
  <si>
    <r>
      <rPr>
        <b/>
        <sz val="8"/>
        <rFont val="Arial"/>
        <family val="2"/>
      </rPr>
      <t>UND</t>
    </r>
  </si>
  <si>
    <r>
      <rPr>
        <b/>
        <sz val="8"/>
        <rFont val="Arial"/>
        <family val="2"/>
      </rPr>
      <t>CANT.</t>
    </r>
  </si>
  <si>
    <r>
      <rPr>
        <b/>
        <sz val="8"/>
        <rFont val="Arial"/>
        <family val="2"/>
      </rPr>
      <t>VR. UNIT</t>
    </r>
  </si>
  <si>
    <r>
      <rPr>
        <b/>
        <sz val="8"/>
        <rFont val="Arial"/>
        <family val="2"/>
      </rPr>
      <t>VR. TOTAL</t>
    </r>
  </si>
  <si>
    <r>
      <rPr>
        <b/>
        <sz val="8"/>
        <rFont val="Arial"/>
        <family val="2"/>
      </rPr>
      <t>PLAN DE MANEJO DE TRAFICO ( DISPOSITIVOS, SEÑALIZACION Y EQUIPOS)  ( A )</t>
    </r>
  </si>
  <si>
    <r>
      <rPr>
        <b/>
        <sz val="8"/>
        <rFont val="Arial"/>
        <family val="2"/>
      </rPr>
      <t>DISPOSITIVOS DE CONTROL</t>
    </r>
  </si>
  <si>
    <r>
      <rPr>
        <sz val="8"/>
        <rFont val="Arial"/>
        <family val="2"/>
      </rPr>
      <t>1.1</t>
    </r>
  </si>
  <si>
    <r>
      <rPr>
        <sz val="8"/>
        <rFont val="Arial"/>
        <family val="2"/>
      </rPr>
      <t xml:space="preserve">BARRICADA METALICA TIPO IDU CON CERRADO REFLECTIVO NARANJA Y BLANCO GRADO INGENIERIA, MEDIDAS: 2.40m x 1.50m - 3 BANDEJAS DE 20cm
</t>
    </r>
    <r>
      <rPr>
        <sz val="8"/>
        <rFont val="Arial"/>
        <family val="2"/>
      </rPr>
      <t>x 2.40m. TABLERO DE DESVIO DE 60 cm</t>
    </r>
  </si>
  <si>
    <r>
      <rPr>
        <sz val="8"/>
        <rFont val="Arial"/>
        <family val="2"/>
      </rPr>
      <t>UND</t>
    </r>
  </si>
  <si>
    <r>
      <rPr>
        <sz val="8"/>
        <rFont val="Arial"/>
        <family val="2"/>
      </rPr>
      <t>1.5</t>
    </r>
  </si>
  <si>
    <r>
      <rPr>
        <sz val="8"/>
        <rFont val="Arial"/>
        <family val="2"/>
      </rPr>
      <t>CONO DE SEÑALIZACION VIAL DOBLE REFLECTIVO  H=70 CMS</t>
    </r>
  </si>
  <si>
    <r>
      <rPr>
        <sz val="8"/>
        <rFont val="Arial"/>
        <family val="2"/>
      </rPr>
      <t>ML</t>
    </r>
  </si>
  <si>
    <r>
      <rPr>
        <b/>
        <sz val="8"/>
        <rFont val="Arial"/>
        <family val="2"/>
      </rPr>
      <t>SEÑALIZACION</t>
    </r>
  </si>
  <si>
    <r>
      <rPr>
        <b/>
        <sz val="8"/>
        <rFont val="Arial"/>
        <family val="2"/>
      </rPr>
      <t>EQUIPOS VARIOS</t>
    </r>
  </si>
  <si>
    <r>
      <rPr>
        <sz val="8"/>
        <rFont val="Arial"/>
        <family val="2"/>
      </rPr>
      <t>UNID.</t>
    </r>
  </si>
  <si>
    <t>A</t>
  </si>
  <si>
    <r>
      <rPr>
        <b/>
        <sz val="8"/>
        <rFont val="Arial"/>
        <family val="2"/>
      </rPr>
      <t>SUBTOTAL  PLAN DE MANEJO DE TRAFICO ( DISPOSITIVOS, SEÑALIZACION Y EQUIPOS)</t>
    </r>
  </si>
  <si>
    <r>
      <rPr>
        <b/>
        <sz val="8"/>
        <rFont val="Arial"/>
        <family val="2"/>
      </rPr>
      <t>ÍTEM</t>
    </r>
  </si>
  <si>
    <r>
      <rPr>
        <b/>
        <sz val="8"/>
        <rFont val="Arial"/>
        <family val="2"/>
      </rPr>
      <t>DESCRIPCIÓN</t>
    </r>
  </si>
  <si>
    <r>
      <rPr>
        <b/>
        <sz val="8"/>
        <rFont val="Arial"/>
        <family val="2"/>
      </rPr>
      <t>UNIDAD</t>
    </r>
  </si>
  <si>
    <r>
      <rPr>
        <b/>
        <sz val="8"/>
        <rFont val="Arial"/>
        <family val="2"/>
      </rPr>
      <t xml:space="preserve">NUMERO DE
</t>
    </r>
    <r>
      <rPr>
        <b/>
        <sz val="8"/>
        <rFont val="Arial"/>
        <family val="2"/>
      </rPr>
      <t>PALETEROS</t>
    </r>
  </si>
  <si>
    <r>
      <rPr>
        <b/>
        <sz val="8"/>
        <rFont val="Arial"/>
        <family val="2"/>
      </rPr>
      <t>VR. UNITARIO</t>
    </r>
  </si>
  <si>
    <r>
      <rPr>
        <b/>
        <sz val="8"/>
        <rFont val="Arial"/>
        <family val="2"/>
      </rPr>
      <t>MESES</t>
    </r>
  </si>
  <si>
    <r>
      <rPr>
        <b/>
        <sz val="8"/>
        <rFont val="Arial"/>
        <family val="2"/>
      </rPr>
      <t>DEDICACIÓN</t>
    </r>
  </si>
  <si>
    <r>
      <rPr>
        <b/>
        <sz val="8"/>
        <rFont val="Arial"/>
        <family val="2"/>
      </rPr>
      <t>PERSONAL PROFESIONAL, AUXILIARES DE TRANSITO Y BRIGADAS ( B )</t>
    </r>
  </si>
  <si>
    <r>
      <rPr>
        <sz val="8"/>
        <rFont val="Arial"/>
        <family val="2"/>
      </rPr>
      <t>AUXILIARES</t>
    </r>
  </si>
  <si>
    <t>B</t>
  </si>
  <si>
    <r>
      <rPr>
        <b/>
        <sz val="8"/>
        <rFont val="Arial"/>
        <family val="2"/>
      </rPr>
      <t>SUBTOTAL PLAN DE MANEJO DE TRAFICO ( PERSONAL )</t>
    </r>
  </si>
  <si>
    <r>
      <rPr>
        <b/>
        <sz val="8"/>
        <rFont val="Arial"/>
        <family val="2"/>
      </rPr>
      <t>VALOR COSTOS DIRECTOS  ( A ) + ( B )</t>
    </r>
  </si>
  <si>
    <t>SUBTOTAL  UBICACIÓN, DOTACION CAMPAMENTO Y GESTION SOCIAL</t>
  </si>
  <si>
    <r>
      <rPr>
        <sz val="11"/>
        <rFont val="Calibri"/>
        <family val="2"/>
      </rPr>
      <t>Elaboró:</t>
    </r>
  </si>
  <si>
    <t>MES</t>
  </si>
  <si>
    <t>UND</t>
  </si>
  <si>
    <t>3.3</t>
  </si>
  <si>
    <t>3.2</t>
  </si>
  <si>
    <t>Camilla Emergencia: Polietileno 185x45 cm</t>
  </si>
  <si>
    <t>3.1</t>
  </si>
  <si>
    <t>UBICACIÓN, DOTACION CAMPAMENTO Y GESTION SOCIAL</t>
  </si>
  <si>
    <t>1.2</t>
  </si>
  <si>
    <t>UND/MES</t>
  </si>
  <si>
    <t>1.1</t>
  </si>
  <si>
    <r>
      <rPr>
        <b/>
        <sz val="11"/>
        <rFont val="Calibri"/>
        <family val="2"/>
      </rPr>
      <t>VR. TOTAL</t>
    </r>
  </si>
  <si>
    <r>
      <rPr>
        <b/>
        <sz val="11"/>
        <rFont val="Calibri"/>
        <family val="2"/>
      </rPr>
      <t>VR. UNITARIO</t>
    </r>
  </si>
  <si>
    <r>
      <rPr>
        <b/>
        <sz val="11"/>
        <rFont val="Calibri"/>
        <family val="2"/>
      </rPr>
      <t>CANT</t>
    </r>
  </si>
  <si>
    <r>
      <rPr>
        <b/>
        <sz val="11"/>
        <rFont val="Calibri"/>
        <family val="2"/>
      </rPr>
      <t>UND</t>
    </r>
  </si>
  <si>
    <r>
      <rPr>
        <b/>
        <sz val="11"/>
        <rFont val="Calibri"/>
        <family val="2"/>
      </rPr>
      <t>ACTIVIDAD</t>
    </r>
  </si>
  <si>
    <t>Unidades sanitarias portatil (Incluye: mantenimiento, transporte y disposicion de ARD)</t>
  </si>
  <si>
    <t>Transporte por volumen - residuos solidos</t>
  </si>
  <si>
    <t>Mantenimiento baño portatil, incluye: cambio de papel, recarga de gel antibacterial c/15 dias y movilizacion interna</t>
  </si>
  <si>
    <t>und</t>
  </si>
  <si>
    <t>Transporte de residuos solidos - aguas residuales - en vehiculos especializados - m³</t>
  </si>
  <si>
    <t>Unidad sanitaria portatil o baño - alquiler (mes)</t>
  </si>
  <si>
    <t>Mantenimiento punto ecologico en frente de obra</t>
  </si>
  <si>
    <t>Ayudante de construccion 1</t>
  </si>
  <si>
    <t>h</t>
  </si>
  <si>
    <t>Transporte de residuos solidos en vehiculos especializados - kg</t>
  </si>
  <si>
    <t>Sitio de acopio temporal de residuos, escombros y desperdicios de 4.0 x 4.0 m, incluye instalacion y desmonte.</t>
  </si>
  <si>
    <t>Alambre galvanizado No. 12</t>
  </si>
  <si>
    <t>Cinta de Señalizacion - peligro no pase -</t>
  </si>
  <si>
    <t>Estacon de Madera Ø=10 cm o Vara rolliza</t>
  </si>
  <si>
    <t>Lona polietileno para cerramiento verde ancho 2.10 m</t>
  </si>
  <si>
    <t>Puntilla con cabeza 2 1/2"</t>
  </si>
  <si>
    <t>lb</t>
  </si>
  <si>
    <t>Replanteo y localizacion para vias</t>
  </si>
  <si>
    <t>Cadenero</t>
  </si>
  <si>
    <t>Campero 2000 cc-2999 cc</t>
  </si>
  <si>
    <t>Durmiente ordinario 4 x 4 x 3.0 m</t>
  </si>
  <si>
    <t>Esmalte brillante tipo pintulux de Pintuco o similar</t>
  </si>
  <si>
    <t>Estacion Total</t>
  </si>
  <si>
    <t>Topografo</t>
  </si>
  <si>
    <t>gal</t>
  </si>
  <si>
    <t xml:space="preserve">Riostras o diafragmas concreto 3000 PSI, resistencia 210 Kg/cm² </t>
  </si>
  <si>
    <t>Tabla burra ordinario 0.30</t>
  </si>
  <si>
    <t>Vara de clavo 3M -1</t>
  </si>
  <si>
    <t>Puntilla con cabeza 1"</t>
  </si>
  <si>
    <t>Movilizacion y desmovilizacion de equipo pesado</t>
  </si>
  <si>
    <t xml:space="preserve">Camabaja </t>
  </si>
  <si>
    <t xml:space="preserve">CUNETA </t>
  </si>
  <si>
    <t>COSTADO DERECHO</t>
  </si>
  <si>
    <t>COSTADO IZQUIERDO</t>
  </si>
  <si>
    <t>Colombina o baliza de señalizacion H=1.30 m</t>
  </si>
  <si>
    <t>Barrera o maletin plástico rellenable (tipo New Jersey) 2.0
x 1.0 x 0.50 m</t>
  </si>
  <si>
    <t>Paleta PARE - SIGA 45 cm</t>
  </si>
  <si>
    <t>Señal movil 60 x 120 reflectiva.</t>
  </si>
  <si>
    <t>Cono de señalizacion vial, doble reflectivo H=70 cm</t>
  </si>
  <si>
    <t>Tanque plastico de 2000 litros. Suministro e Instal</t>
  </si>
  <si>
    <t>PROGRAMA ACTIVIDADES CONSTRUCTIVAS</t>
  </si>
  <si>
    <t>2.1</t>
  </si>
  <si>
    <t>Impermeabilizacion de suelo para mezcla de concretos</t>
  </si>
  <si>
    <r>
      <t>m</t>
    </r>
    <r>
      <rPr>
        <vertAlign val="superscript"/>
        <sz val="11"/>
        <rFont val="Calibri"/>
        <family val="2"/>
        <scheme val="minor"/>
      </rPr>
      <t>2</t>
    </r>
  </si>
  <si>
    <t>2.2</t>
  </si>
  <si>
    <t>Punto ecológico en frente de obra, incluye, suministro,
instalación y desmonte</t>
  </si>
  <si>
    <t>2.3</t>
  </si>
  <si>
    <t>2.4</t>
  </si>
  <si>
    <t>Punto acopio de residuos, materiales peligrosos y especiales. Incluye suministro e instalacion y desmonte.</t>
  </si>
  <si>
    <t>2.5</t>
  </si>
  <si>
    <t>Mantenimiento punto acopio de residuos, materiales peligrosos y especiales</t>
  </si>
  <si>
    <t>2.6</t>
  </si>
  <si>
    <t>Gestión final de RESPEL</t>
  </si>
  <si>
    <t>2.7</t>
  </si>
  <si>
    <t>2.8</t>
  </si>
  <si>
    <t>Punto acopio de materiales de construccion. Incluye suministro, instalacion y desmonte</t>
  </si>
  <si>
    <t>SUBTOTAL PROGRAMA ACTIVIDADES CONSTRUCTIVAS</t>
  </si>
  <si>
    <t>VALOR UNITARIO</t>
  </si>
  <si>
    <t>Transporte por peso en vía (sin.pav-montaña)</t>
  </si>
  <si>
    <t>Geotextil No Tejido 2000</t>
  </si>
  <si>
    <t xml:space="preserve"> Plastico en Polietileno negro Cal. 6</t>
  </si>
  <si>
    <t>Amarre teja tapa metalica 26 cm cal. 18</t>
  </si>
  <si>
    <t>Liston ordinario 0.05 x 0.05</t>
  </si>
  <si>
    <t>ID</t>
  </si>
  <si>
    <t>UBICACIÓN</t>
  </si>
  <si>
    <t>Volumen</t>
  </si>
  <si>
    <t>sub total</t>
  </si>
  <si>
    <t>Repeticiones</t>
  </si>
  <si>
    <t>Longitud</t>
  </si>
  <si>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</si>
  <si>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</si>
  <si>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</si>
  <si>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</si>
  <si>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 xml:space="preserve">ESPECIFICACIONES </t>
  </si>
  <si>
    <t>PARTICULAR</t>
  </si>
  <si>
    <t>ALCALDIA DE SABANALARGA CASANARE</t>
  </si>
  <si>
    <t>REPUBLICA DE COLOMBIA  - DEPARTAMENTO DE CASANARE - MUNICIPIO DE SABANALARGA</t>
  </si>
  <si>
    <t>Elaboró</t>
  </si>
  <si>
    <t>Profesional de apoyo de la SPOP</t>
  </si>
  <si>
    <t xml:space="preserve">Profesional de apoyo S.P.O.P </t>
  </si>
  <si>
    <t>LB</t>
  </si>
  <si>
    <t>Tabla chapa ordinario 0.10</t>
  </si>
  <si>
    <t>PLOTEO PLANOS PMT ESPECÍFICOS</t>
  </si>
  <si>
    <t>ESQUEMA O SOPORTE GRAFICO</t>
  </si>
  <si>
    <t>FORMATO DE MEMORIAS DE CALCULO</t>
  </si>
  <si>
    <t>OBJETO:</t>
  </si>
  <si>
    <t>PRESUPUESTO PLAN DE ADAPTACIÓN DE LA GUÍA AMBIENTAL - PAGA</t>
  </si>
  <si>
    <t>ESPECIFICACIÓN</t>
  </si>
  <si>
    <t>PROGRAMA GESTIÓN HIDRICA</t>
  </si>
  <si>
    <t>SUBTOTAL PROGRAMA GESTIÓN HIDRICA</t>
  </si>
  <si>
    <t>N/A</t>
  </si>
  <si>
    <t>Extintor ABC 20 Lb ( mas dos recargas)</t>
  </si>
  <si>
    <t>Botiquín Tipo A Según Resolución</t>
  </si>
  <si>
    <t>COSTO IMPLEMENTACION PAGA</t>
  </si>
  <si>
    <t>Unidades sanitarias portatil (Incluye:
mantenimiento, transporte y disposicion de ARD)</t>
  </si>
  <si>
    <t>mes</t>
  </si>
  <si>
    <t>DEISY JOHANNA RAMIREZ LEGUIZAMON</t>
  </si>
  <si>
    <t>Transporte de residuos solidos - aguas residuales -
en vehiculos especializados - m³</t>
  </si>
  <si>
    <t>m3-km</t>
  </si>
  <si>
    <t>Tanque plastico de 2000 litros. Suministro e Instal.</t>
  </si>
  <si>
    <t>Soldadura liquida PVC 1/4 gl</t>
  </si>
  <si>
    <t>Limpiador liquido PVC 1/4 gl o 760 gr</t>
  </si>
  <si>
    <t>Cinta teflon 3/4" x 10 m</t>
  </si>
  <si>
    <t>Tubo presion RDE 13.5 PVC 1/2 "</t>
  </si>
  <si>
    <t>Adaptador macho presión PVC 1/2"</t>
  </si>
  <si>
    <t>Adaptador hembra presión PVC 1"</t>
  </si>
  <si>
    <t>Buje soldado presion PVC 1 x 1/2</t>
  </si>
  <si>
    <t>Llave jardin tipo liviana 1/2" PVC</t>
  </si>
  <si>
    <t>Tanque plástico 2000 lt</t>
  </si>
  <si>
    <t>m²</t>
  </si>
  <si>
    <t xml:space="preserve">PROGRAMA ACTIVIDADES CONSTRUCTIVAS </t>
  </si>
  <si>
    <t>Punto ecologico en frente de obra, incluye, suministro, instalacion y desmonte.</t>
  </si>
  <si>
    <t>Herramienta menor 10% M.O. Ayud. const.1</t>
  </si>
  <si>
    <t>Contenedor de residuos solidos, tipo 3 canecas de 53 
litros con estructura</t>
  </si>
  <si>
    <t>Ayudante construcción 1</t>
  </si>
  <si>
    <t>Transporte por peso en vía (sin pavimentar)</t>
  </si>
  <si>
    <t>t-km</t>
  </si>
  <si>
    <t>Transporte por peso en vía (pavimentada)</t>
  </si>
  <si>
    <t>Disposicion de residuos</t>
  </si>
  <si>
    <t>Kg-km</t>
  </si>
  <si>
    <t>Caneca usada 55 galones (reciclada)</t>
  </si>
  <si>
    <t xml:space="preserve"> Teja zinc 3.05 x 0.82 C-35 o 17 mm</t>
  </si>
  <si>
    <t xml:space="preserve"> Estiba de madera 1.4 x 0.7 o 1.2 x 1.0 x 0.14 m</t>
  </si>
  <si>
    <t>Gestion final de RESPEL</t>
  </si>
  <si>
    <t>Tratamiento y disposicion final - residuos solidos</t>
  </si>
  <si>
    <t>Sitio de acopio temporal de residuos, escombros y desperdicios de 4.0 x 4.0 m, incluye instalacion y
desmonte.</t>
  </si>
  <si>
    <t>PROGRAMA ACTIVIDADES CONSTRUCTIVAS - PAGA</t>
  </si>
  <si>
    <t>Punto acopio de materiales de construccion.
Incluye suministro, instalacion y desmonte</t>
  </si>
  <si>
    <t>Teja zinc 3.05 x 0.80/0.82 C-34/35 o 17/20 mm</t>
  </si>
  <si>
    <t>Estiba de madera a x l (1.0 x 1.0/1.20 m)</t>
  </si>
  <si>
    <t xml:space="preserve">MARCIA LUCERO ALFONSO GAMEZ </t>
  </si>
  <si>
    <t>Secretaria de Planeación y Obras Públicas.</t>
  </si>
  <si>
    <t xml:space="preserve">Profesional de Apoyo S.P.O.P </t>
  </si>
  <si>
    <t xml:space="preserve">ELABORÓ
</t>
  </si>
  <si>
    <t>APROBÓ</t>
  </si>
  <si>
    <t xml:space="preserve">MONICA YULIETH RODRIGUEZ TORRES </t>
  </si>
  <si>
    <t xml:space="preserve">Secretaria de Planeacion y Obras Publicas </t>
  </si>
  <si>
    <t xml:space="preserve">54202-342375 NTS </t>
  </si>
  <si>
    <t>ANEXO - ANALISIS DE AIU</t>
  </si>
  <si>
    <t>Valor estimado del costo directo</t>
  </si>
  <si>
    <t>Valor estimado total presupuesto de obra</t>
  </si>
  <si>
    <t>Plazo de ejecución estimado (meses)</t>
  </si>
  <si>
    <t>CAPITULO</t>
  </si>
  <si>
    <t>TIPO DE GASTO</t>
  </si>
  <si>
    <t>CANT</t>
  </si>
  <si>
    <t>DEDICACION</t>
  </si>
  <si>
    <t>SALARIO MENSUAL</t>
  </si>
  <si>
    <t>FACTOR PRESTACIONAL</t>
  </si>
  <si>
    <t>TIEMPO</t>
  </si>
  <si>
    <t>VALOR PARCIAL</t>
  </si>
  <si>
    <t>TOTAL</t>
  </si>
  <si>
    <t>% sobre C.D.</t>
  </si>
  <si>
    <t>GASTOS GENERALES</t>
  </si>
  <si>
    <t>PERSONAL</t>
  </si>
  <si>
    <t>Residente de obra</t>
  </si>
  <si>
    <t>un</t>
  </si>
  <si>
    <t>GASTOS INDIRECTOS</t>
  </si>
  <si>
    <t>POLIZAS (% calculados sobre el valor total del contrato)</t>
  </si>
  <si>
    <t>Seriedad de la propuesta</t>
  </si>
  <si>
    <t>Cumplimiento</t>
  </si>
  <si>
    <t>Calidad y estabilidad de la obra</t>
  </si>
  <si>
    <t>Responsabilidad civil extracont</t>
  </si>
  <si>
    <t>Prestaciones sociales</t>
  </si>
  <si>
    <t>IMPUESTOS, TASAS Y CONTRIBUCIONES (% calculados sobre el valor del contrato)</t>
  </si>
  <si>
    <t>Ind y Com.</t>
  </si>
  <si>
    <t>TOTAL GASTOS ADMINISTRACIÓN</t>
  </si>
  <si>
    <t>TOTAL A.I.U.</t>
  </si>
  <si>
    <t>Revisó/Aprobó:</t>
  </si>
  <si>
    <t xml:space="preserve">Proyectó: </t>
  </si>
  <si>
    <t xml:space="preserve">REPÙBLICA DE COLOMBIA
DEPARTAMENTO DE CASANARE
MUNICIPIO DE SABANALARGA-CASANARE
ALCALDÍA MUNICIPAL </t>
  </si>
  <si>
    <t xml:space="preserve">Director de Obra </t>
  </si>
  <si>
    <t xml:space="preserve">Sisoma de Obra </t>
  </si>
  <si>
    <t>Estampilla para el fomento y estímulo a la cultura 1% sobre el valor total del contrato.</t>
  </si>
  <si>
    <t>Estampilla para el bienestar del adulto mayor 4% sobre el valor total del contrato.</t>
  </si>
  <si>
    <t xml:space="preserve">Tasa pro deporte y recreación 1.5 % sobre el valor total del contrato. </t>
  </si>
  <si>
    <t>Estampilla para la justicia familiar 2%, sobre el valor bruto del contrato, es decir, el valor de cada pago sin incluir el IVA.</t>
  </si>
  <si>
    <t xml:space="preserve">Impuesto de seguridad  5 % sobre el valor total del contrato. </t>
  </si>
  <si>
    <t>Industria y Comercio 10 x 1000 sobre el valor total del contrato. (Régimen de rentas del municipio de Sabanalarga)</t>
  </si>
  <si>
    <t>Estampilla Bomberil 3% de la sumatoria de lo liquidado de industria y comercio y avisos y tableros.</t>
  </si>
  <si>
    <t>Retención, Conforme a lo previsto en la ley 1607 de 2012 y sus decretos reglamentarios Nos.  099 y 1070 de 2013.</t>
  </si>
  <si>
    <t>Gastos de Campamento y obra (Valla informativa, dotaciones, adecuacion instalaciones para empleados, servicios Públicos Provisionales durante la obra y trámites ante las empresas de servicios.)</t>
  </si>
  <si>
    <t xml:space="preserve">INSTALACIONES PROVISIONALES, TRANSPORTES , GASTOS DE OFICINA Y ENSAYOS DE LABORATORIO </t>
  </si>
  <si>
    <t xml:space="preserve">Elaboró: </t>
  </si>
  <si>
    <t xml:space="preserve">Profesional de apoyo contratasa A.P.O.P </t>
  </si>
  <si>
    <t xml:space="preserve">Revisó: </t>
  </si>
  <si>
    <t xml:space="preserve">Secretaria de Planeacion y Pbras publicas </t>
  </si>
  <si>
    <t xml:space="preserve">Supervisor </t>
  </si>
  <si>
    <t>OBJETO DEL PROYECTO:</t>
  </si>
  <si>
    <t>ACTIVIDAD:</t>
  </si>
  <si>
    <r>
      <rPr>
        <b/>
        <sz val="14"/>
        <rFont val="Century Gothic"/>
        <family val="2"/>
      </rPr>
      <t>TOTAL
ACUMULADO</t>
    </r>
  </si>
  <si>
    <t>Observacion:</t>
  </si>
  <si>
    <t>Elementos por franja</t>
  </si>
  <si>
    <t>Rampa de acceso</t>
  </si>
  <si>
    <t>TOTAL ACUMULADO</t>
  </si>
  <si>
    <t>espesor</t>
  </si>
  <si>
    <t>Numero de Riostras</t>
  </si>
  <si>
    <t>Excavacion de Riostras</t>
  </si>
  <si>
    <t>Excavacion cunetas</t>
  </si>
  <si>
    <t>Volumen cuneta</t>
  </si>
  <si>
    <t xml:space="preserve">CANTIDAD </t>
  </si>
  <si>
    <t xml:space="preserve">TN </t>
  </si>
  <si>
    <t xml:space="preserve">M3 </t>
  </si>
  <si>
    <r>
      <rPr>
        <b/>
        <sz val="14"/>
        <rFont val="Arial"/>
        <family val="2"/>
      </rPr>
      <t>Longitud
metros</t>
    </r>
  </si>
  <si>
    <r>
      <rPr>
        <b/>
        <sz val="14"/>
        <rFont val="Arial"/>
        <family val="2"/>
      </rPr>
      <t>TOTAL
ACUMULADO</t>
    </r>
  </si>
  <si>
    <r>
      <rPr>
        <b/>
        <sz val="14"/>
        <rFont val="Arial"/>
        <family val="2"/>
      </rPr>
      <t>Longitud
Kilometro</t>
    </r>
  </si>
  <si>
    <t xml:space="preserve">CONTROLADOR VIAL </t>
  </si>
  <si>
    <t>MONICA YULIETH RODRIGUEZ TORRES</t>
  </si>
  <si>
    <t xml:space="preserve">Profesional de Apoyo  S.P.O.P                                                                 </t>
  </si>
  <si>
    <t>Fecha:</t>
  </si>
  <si>
    <t>No</t>
  </si>
  <si>
    <t>VALOR</t>
  </si>
  <si>
    <t>TIEMPO MES</t>
  </si>
  <si>
    <t>TIEMPO EFECTIVO</t>
  </si>
  <si>
    <t>VR. PARCIAL</t>
  </si>
  <si>
    <t>PERSONAL PROFESIONAL</t>
  </si>
  <si>
    <t>Mes</t>
  </si>
  <si>
    <t>TOTAL COSTOS</t>
  </si>
  <si>
    <t>TOTAL COSTO MENSUAL</t>
  </si>
  <si>
    <t>Elaboró:</t>
  </si>
  <si>
    <t xml:space="preserve">Titulo profesional universitario, titulo de posgrado afin al objeto contractual y siete (7) años de experiencia profesional, de los cuales minuno cuatro( 4) deben correspponder a experiencia relacionada con el objeto a contratar. </t>
  </si>
  <si>
    <t>M.P. 54202-342375 NTS</t>
  </si>
  <si>
    <t>Revisó</t>
  </si>
  <si>
    <t xml:space="preserve">Secretaria de Planeacion y Obras publicas </t>
  </si>
  <si>
    <r>
      <t xml:space="preserve">NOTA: Presupuesto realizadocon base en el Decretro No. 006 de 22 de Enero de 2025  </t>
    </r>
    <r>
      <rPr>
        <b/>
        <i/>
        <sz val="11"/>
        <color theme="1"/>
        <rFont val="Century Gothic"/>
        <family val="2"/>
      </rPr>
      <t>"Por la cual  se se establecen la escala de honorarios de contrac</t>
    </r>
    <r>
      <rPr>
        <b/>
        <sz val="11"/>
        <color theme="1"/>
        <rFont val="Century Gothic"/>
        <family val="2"/>
      </rPr>
      <t xml:space="preserve">tos de prestacion de servicios profesionales y de apoyo a la gestion en el municipio de sabanalarga casanare para la vigencia 2025" </t>
    </r>
  </si>
  <si>
    <t>Relleno con sub base granular seleccionada o clasificada, compactada y transportada</t>
  </si>
  <si>
    <t>M²</t>
  </si>
  <si>
    <t>M³</t>
  </si>
  <si>
    <t>RAMPAS DE ACCESO</t>
  </si>
  <si>
    <t xml:space="preserve">LOSAS O PLACAS HUELLA </t>
  </si>
  <si>
    <t xml:space="preserve">SEPARACION DE LOSAS </t>
  </si>
  <si>
    <t>CUNETA</t>
  </si>
  <si>
    <t>RIOSTRAS</t>
  </si>
  <si>
    <t>Espesor</t>
  </si>
  <si>
    <t>cantidad de losas</t>
  </si>
  <si>
    <t>PESO</t>
  </si>
  <si>
    <t>LARGO</t>
  </si>
  <si>
    <t>VARILLAS</t>
  </si>
  <si>
    <t>ELEMENTOS</t>
  </si>
  <si>
    <t>GRAN TOTAL</t>
  </si>
  <si>
    <t xml:space="preserve">DIAMETRO </t>
  </si>
  <si>
    <t>1/2¨</t>
  </si>
  <si>
    <t>1/4¨</t>
  </si>
  <si>
    <t>LONGITUDINALES</t>
  </si>
  <si>
    <t>TRASLAPO LONGITUDINAL</t>
  </si>
  <si>
    <t>TRANSVERSALES</t>
  </si>
  <si>
    <t>PLACAS O LOSAS</t>
  </si>
  <si>
    <t>Cantidad</t>
  </si>
  <si>
    <t>Equipos</t>
  </si>
  <si>
    <t>Transporte de materiales (arena, piedra, comun, tierra) - m3</t>
  </si>
  <si>
    <t>Relleno con material crudo de rio T.m 6",
compactado y transportado</t>
  </si>
  <si>
    <t>Crudo de rio clasificado T.m 6¨</t>
  </si>
  <si>
    <t>Heramienta menor 10% M.O . AA</t>
  </si>
  <si>
    <t>Vibrocompactador tipo rana</t>
  </si>
  <si>
    <t>T</t>
  </si>
  <si>
    <t>Sub-base granular seleccionada o clasificada</t>
  </si>
  <si>
    <t>Transporte de materiales (arena,piedra,comun,tierra) - m3</t>
  </si>
  <si>
    <t>Excavacion manual en conglomerado con transporte</t>
  </si>
  <si>
    <t>Volqueta (6m3)</t>
  </si>
  <si>
    <t>Formaleta  (1 uso)</t>
  </si>
  <si>
    <t>Concreto 2500 Psi 175 Kg/cm2 (Basico, 5% desperdicio)</t>
  </si>
  <si>
    <t xml:space="preserve">VILLANUEVA - MUNICIPIO DE SABANALARGA - VEREDA SAN ANTONIO SECTOR CAÑO RICO CONSTRUCCION DE PLACA HUELLA </t>
  </si>
  <si>
    <t>SUBTOTAL DEL COSTO DIRECTO DE LAS  OBRAS</t>
  </si>
  <si>
    <t>VALOR TOTAL AJUSTADO AL PESO</t>
  </si>
  <si>
    <t>Replanteo y localizacion para obras de proteccion (Planimetria y Altimetria)</t>
  </si>
  <si>
    <t>Excavacion mecanica en material comun hasta 4 m (oruga)</t>
  </si>
  <si>
    <t>Concreto para alcantarilla, resistencia 210 kg/cm2 - 3000 psi</t>
  </si>
  <si>
    <t>Muro en concreto ciclopeo 3.000 psi</t>
  </si>
  <si>
    <t>Tuberia Concreto Reforzado, clase I de diámetro 36", (INV.661)</t>
  </si>
  <si>
    <t>Concreto resistencia 175 kg/cm2 - 2500 psi  (atraque, placa, soleras y guardarueda) para alcantarilla</t>
  </si>
  <si>
    <t>Concreto 1500 Psi 105 kg/cm2 (basico, 5% desperdicio)</t>
  </si>
  <si>
    <t>Formaleta (1uso)</t>
  </si>
  <si>
    <t>Tubo en Concreto Reforzado 36"·</t>
  </si>
  <si>
    <t>Concreto 2500 Psi 175 kg/cm2 (Basico, 5% desperdicio
)</t>
  </si>
  <si>
    <t>Concreto 2500 Psi 175 kg/cm2 (Basico, 5% desperdicio)</t>
  </si>
  <si>
    <t>Largo</t>
  </si>
  <si>
    <t>alcantarilla k2+250</t>
  </si>
  <si>
    <t>cajon de entrada</t>
  </si>
  <si>
    <t>altura</t>
  </si>
  <si>
    <t>cuerpo alcantarilla</t>
  </si>
  <si>
    <t>Cajon muro lateral 1</t>
  </si>
  <si>
    <t>Cajon muro lateral 2</t>
  </si>
  <si>
    <t>cabezote de alcantarilla</t>
  </si>
  <si>
    <t>Aletas</t>
  </si>
  <si>
    <t>LARGO TUBERIA</t>
  </si>
  <si>
    <t>Volumen de atraque seccion transversal</t>
  </si>
  <si>
    <t>Placa o losa concreto resistencia 210 kg/cm2-3000 psi</t>
  </si>
  <si>
    <t>Relleno con material crudo de rio T.m 6", compactado y transportado</t>
  </si>
  <si>
    <t>Gavion en malla triple torsion en alambre galvanizado calibre 12 recubierta en PVC hueco 7.5 x 7.5 cm.</t>
  </si>
  <si>
    <t>Alambre galvanizado No. 13 recubierto PVC</t>
  </si>
  <si>
    <t>Malla galvanizada triple torsion recubierta en PVC verde Cal. 12 ojo de 7.5 x 7.5 cm (2 x 1 x 1)</t>
  </si>
  <si>
    <t>Geotextil Tejido TR 4000</t>
  </si>
  <si>
    <t>Cuadrilla BB (Instalaciones)</t>
  </si>
  <si>
    <t>Heramienta menor 5% M.O . BB</t>
  </si>
  <si>
    <t>Geotextil tijido TR 4000</t>
  </si>
  <si>
    <t>GAVIONES</t>
  </si>
  <si>
    <t>Primera seccion de gaviones</t>
  </si>
  <si>
    <t>segunda seccion de gaviones</t>
  </si>
  <si>
    <t>tercera seccion de gaviones</t>
  </si>
  <si>
    <t>SUB-TOTAL DEL CAPITULO PLACAS HUELLA</t>
  </si>
  <si>
    <t>SUB-TOTAL DEL CAPITULO ALCANTARILLA</t>
  </si>
  <si>
    <t>SUB-TOTAL DEL CAPITULO GAVIONES</t>
  </si>
  <si>
    <t>PLACAS</t>
  </si>
  <si>
    <t>RAMPAS</t>
  </si>
  <si>
    <t>TRAMO K2+125 A K2+279</t>
  </si>
  <si>
    <t>PLACAS HUELLAS VEREDA SAN ANTONIO - SECTOR CAÑO RICO - 154 ML</t>
  </si>
  <si>
    <t>“CONSTRUCCIÓN DE PLACA HUELLA TIPO INVÍAS, INCLUYENDO LA EJECUCIÓN DE OBRAS DE CONTENCIÓN, OBRAS DE ARTE, DRENAJE Y ACTIVIDADES COMPLEMENTARIAS REQUERIDAS PARA LA ESTABILIZACIÓN Y MEJORAMIENTO DEL CORREDOR VIAL RURAL EN LA VEREDA SAN ANTONIO, SECTOR CAÑO RICO, DEL MUNICIPIO DE SABANALARGA, DEPARTAMENTO DE CASANARE”</t>
  </si>
  <si>
    <t xml:space="preserve">Transporte por volumen en via </t>
  </si>
  <si>
    <t>Transporte por peso en via</t>
  </si>
  <si>
    <t>T-KM</t>
  </si>
  <si>
    <t>Vibrocompactador Tipo rana</t>
  </si>
  <si>
    <t>Piedra pegada concreto de 2500 Psi, e=0.15 m</t>
  </si>
  <si>
    <t>Vibrocompactador tipo Rana</t>
  </si>
  <si>
    <t>SON:</t>
  </si>
  <si>
    <t>REPÚBLICA DE COLOMBIA</t>
  </si>
  <si>
    <t>DEPARTAMENTO DE CASANARE</t>
  </si>
  <si>
    <t>ALCALDÍA MUNICIPAL DE SABANALARGA</t>
  </si>
  <si>
    <t>Plazo de ejecución estimado (mes)</t>
  </si>
  <si>
    <t>DEDICACIÓN</t>
  </si>
  <si>
    <t>pensión</t>
  </si>
  <si>
    <t>vacaciones</t>
  </si>
  <si>
    <t>cesantías</t>
  </si>
  <si>
    <t>i cesantías</t>
  </si>
  <si>
    <t>riesgos</t>
  </si>
  <si>
    <t>Responsabilidad civil extracontractual</t>
  </si>
  <si>
    <t>parafiscales</t>
  </si>
  <si>
    <t>Salarios y prestaciones sociales</t>
  </si>
  <si>
    <t>p servicios</t>
  </si>
  <si>
    <t>INSTALACIONES PROVISIONALES, TRANSPORTES Y GASTOS DE OFICINA</t>
  </si>
  <si>
    <t>Sistema de Seguridad Industrial/Dotación</t>
  </si>
  <si>
    <t>Estampilla para el bienestar del adulto mayor 4,2% sobre el valor total del contrato.</t>
  </si>
  <si>
    <t xml:space="preserve">Tasa pro deporte y recreación 1,5 % sobre el valor total del contrato. </t>
  </si>
  <si>
    <t>MÓNICA YULIETH RODRÍGUEZ TORRES</t>
  </si>
  <si>
    <t>,</t>
  </si>
  <si>
    <t xml:space="preserve">Estabilidad y calidad de la obra </t>
  </si>
  <si>
    <t>salud</t>
  </si>
  <si>
    <t>Avisos y tableros 15% del valor liquidado del impuesto de industria y comercio (Régimen de rentas del Municipio de Sabanalarga)</t>
  </si>
  <si>
    <r>
      <t>M</t>
    </r>
    <r>
      <rPr>
        <b/>
        <vertAlign val="superscript"/>
        <sz val="11"/>
        <color theme="0"/>
        <rFont val="Century Gothic"/>
        <family val="2"/>
      </rPr>
      <t>3</t>
    </r>
    <r>
      <rPr>
        <b/>
        <sz val="11"/>
        <color theme="0"/>
        <rFont val="Century Gothic"/>
        <family val="2"/>
      </rPr>
      <t xml:space="preserve"> o Ton/Km</t>
    </r>
  </si>
  <si>
    <t xml:space="preserve">Nombre:MARCIA LUCERO ALFONSO GAMEZ  </t>
  </si>
  <si>
    <t xml:space="preserve">Matricula No. : 54202-342375 NTS </t>
  </si>
  <si>
    <t xml:space="preserve">Nombre: MONICA YULIETH RODRIGUEZ TORRES </t>
  </si>
  <si>
    <r>
      <t>[La entidad puede utilizar este formulario de detalle del</t>
    </r>
    <r>
      <rPr>
        <b/>
        <u/>
        <sz val="11"/>
        <rFont val="Century Gothic"/>
        <family val="2"/>
      </rPr>
      <t xml:space="preserve"> presupuesto oficial</t>
    </r>
    <r>
      <rPr>
        <sz val="11"/>
        <rFont val="Century Gothic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</si>
  <si>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0"/>
        <rFont val="Century Gothic"/>
        <family val="2"/>
      </rPr>
      <t xml:space="preserve">NOTA 1: </t>
    </r>
    <r>
      <rPr>
        <sz val="10"/>
        <rFont val="Century Gothic"/>
        <family val="2"/>
      </rPr>
      <t xml:space="preserve"> Se debe tener en cuenta que el PRECIO UNITARIO incluye el valor de A.I.U. </t>
    </r>
  </si>
  <si>
    <r>
      <rPr>
        <b/>
        <sz val="10"/>
        <rFont val="Century Gothic"/>
        <family val="2"/>
      </rPr>
      <t>NOTA 2</t>
    </r>
    <r>
      <rPr>
        <sz val="10"/>
        <rFont val="Century Gothic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</si>
  <si>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0"/>
        <rFont val="Century Gothic"/>
        <family val="2"/>
      </rPr>
      <t>NOTA 3:</t>
    </r>
    <r>
      <rPr>
        <sz val="10"/>
        <rFont val="Century Gothic"/>
        <family val="2"/>
      </rPr>
      <t xml:space="preserve"> El A.I.U y su discriminación deben estar en porcentaje (%). </t>
    </r>
  </si>
  <si>
    <t>Excavacion mecanica en material comun 0 - 2 m(oruga)</t>
  </si>
  <si>
    <t xml:space="preserve">Nombre: MARCIA LUCERO ALFONSO GAMEZ </t>
  </si>
  <si>
    <t xml:space="preserve">Nombre: MONICA YULIETH RODRIGUEZ TORRES  </t>
  </si>
  <si>
    <r>
      <rPr>
        <b/>
        <sz val="14"/>
        <rFont val="Century Gothic"/>
        <family val="2"/>
      </rPr>
      <t>Longitud
metros</t>
    </r>
  </si>
  <si>
    <r>
      <rPr>
        <b/>
        <sz val="14"/>
        <rFont val="Century Gothic"/>
        <family val="2"/>
      </rPr>
      <t>Longitud
Kilometro</t>
    </r>
  </si>
  <si>
    <t xml:space="preserve">ESTRUCTURA DE PLACA HUELLA </t>
  </si>
  <si>
    <t xml:space="preserve">OBRAS DE CONTENCION </t>
  </si>
  <si>
    <t xml:space="preserve">OBRAS DE DRENAJE </t>
  </si>
  <si>
    <t xml:space="preserve">Ensayos de laboratorio </t>
  </si>
  <si>
    <t>Area</t>
  </si>
  <si>
    <t>cajon de salida solera (trapezoide)</t>
  </si>
  <si>
    <t>Altura excavacion</t>
  </si>
  <si>
    <t>Dentellon de salida</t>
  </si>
  <si>
    <t>Cuerpo alcantarilla</t>
  </si>
  <si>
    <t>Cajon de salida solera (Area trapecio)</t>
  </si>
  <si>
    <t>Cajon de entrada</t>
  </si>
  <si>
    <t>Placa Ciclopeo</t>
  </si>
  <si>
    <t>Zapata muro pantalla</t>
  </si>
  <si>
    <t>alcantarilla K2+250</t>
  </si>
  <si>
    <t>LARGO DEL TRAPECIO</t>
  </si>
  <si>
    <t>espesor solado</t>
  </si>
  <si>
    <t>Aletas (Area trapecio)</t>
  </si>
  <si>
    <t>Base mayor</t>
  </si>
  <si>
    <t>Base menor</t>
  </si>
  <si>
    <t xml:space="preserve">Aletas </t>
  </si>
  <si>
    <t>(a descontar entrada de agua de la cuneta</t>
  </si>
  <si>
    <t>a descontar entrada de la cuneta de descarga al cajon de entrada= 1,3m de largo interno entre muros x 0,35 m de entrada, segu la figura es de un trinagulo= (b*a)/2= (0,35*1,3)/2=0,22575 m² x el espesor del muro de 0,2 m= 0,05 m³</t>
  </si>
  <si>
    <t>(a descontar diametro tuberia de 36" entrada</t>
  </si>
  <si>
    <t>(a descontar diametro tuberia de 36" salida</t>
  </si>
  <si>
    <t>Placa de fondo salida</t>
  </si>
  <si>
    <t>Dentellon</t>
  </si>
  <si>
    <t>guarda ruedas</t>
  </si>
  <si>
    <t>el area de la circunferencia mas el espesor del tubo es de 0,97 m2, equivalente a  (πxr²)  D=(2,54*36")=91,44 cm mas el espesor del tubo serian 2 caras de 10 cm el diametro seria D=111,44 cm R=111,44/2=55,72 cm igual a 0,5572 metros, area=(3,1416*0,5572²)=0,97 m² x el espesor del muro pantalla de 0,2 m total 0,20 m³</t>
  </si>
  <si>
    <t>el area de la circunferencia mas el espesor del tubo es de 0,97 m2, equivalente a  (πxr²)  D=(2,54*36")=91,44 cm mas el espesor del tubo serian 2 caras de 10 cm el diametro seria D=111,44 cm R=111,44/2=55,72 cm igual a 0,5572 metros, area=(3,1416*0,5572²)=0,98 m² x el largo del tubo 6 metros total 5,82 m³</t>
  </si>
  <si>
    <r>
      <t xml:space="preserve">placa de base del cajon de entrada </t>
    </r>
    <r>
      <rPr>
        <b/>
        <sz val="11"/>
        <rFont val="Arial"/>
        <family val="2"/>
      </rPr>
      <t>(0,225 es el promedio de espesor por la pendiente)</t>
    </r>
  </si>
  <si>
    <t>DIAMETRO  Ø</t>
  </si>
  <si>
    <t xml:space="preserve">PESO </t>
  </si>
  <si>
    <t>LONG (M)</t>
  </si>
  <si>
    <t>PESO TOTAL KG</t>
  </si>
  <si>
    <t>LADO INTERNO ALETAS</t>
  </si>
  <si>
    <t>LADO EXTERNO ALETAS</t>
  </si>
  <si>
    <t>REFUERZO HORIZONTAL ALETAS Y MURO</t>
  </si>
  <si>
    <t>REFUERZO PLACA DESCOLE</t>
  </si>
  <si>
    <t>ACERO SUPERIOR (SUP) E INFERIOR (INF)</t>
  </si>
  <si>
    <t>4 (SUP)</t>
  </si>
  <si>
    <t>4 (INF)</t>
  </si>
  <si>
    <t>MURO</t>
  </si>
  <si>
    <t>ALETAS CARA INTERNA</t>
  </si>
  <si>
    <t>ALETAS CARA EXTERNA</t>
  </si>
  <si>
    <t>REFUERZO VERTICAL ALETAS Y MURO</t>
  </si>
  <si>
    <t>REFUERZO POCETA</t>
  </si>
  <si>
    <t>placa de nivelacion</t>
  </si>
  <si>
    <t>OBRAS DE CONTENCION</t>
  </si>
  <si>
    <t>Cuneta tipo C-1 concreto 3000 Psi e=0.15 m</t>
  </si>
  <si>
    <t>Nombre: MARCIALUCEROALFONSO GAMEZ</t>
  </si>
  <si>
    <t xml:space="preserve">Revisó y aprobó: </t>
  </si>
  <si>
    <t xml:space="preserve">Profesional de apoyo contratada S.P.O.P </t>
  </si>
  <si>
    <t xml:space="preserve">EXCAVACION LONGITUDINAL </t>
  </si>
  <si>
    <t xml:space="preserve">EXCAVACION PARA PLACA DE NIVELACION </t>
  </si>
  <si>
    <t>QUINIENTOS DIEZ MILLONES CIENTO CUARENTA Y SIETE MIL QUINIENTOS CINCUENTA Y CINCO PESOS M/CTE ($ 510.147.555,00)</t>
  </si>
  <si>
    <t>Revisó y Aprobó</t>
  </si>
  <si>
    <t>OBJETO: CONSTRUCCIÓN DE PLACA HUELLA TIPO INVIAS, INCLUYENDO OBRAS DE CONTENCIÓN, DRENAJE Y ACTIVIDADES COMPLEMENTARIAS PARA MEJORAR EL CORREDOR VIAL RURAL EN LA VEREDA SAN ANTONIO, SECTOR CAÑO RICO, MUNICIPIO DE SABANALARGA DEPARTAMENTO DE CASANARE”</t>
  </si>
  <si>
    <t>CONSTRUCCIÓN DE PLACA HUELLA TIPO INVIAS, INCLUYENDO OBRAS DE CONTENCIÓN, DRENAJE Y ACTIVIDADES COMPLEMENTARIAS PARA MEJORAR EL CORREDOR VIAL RURAL EN LA VEREDA SAN ANTONIO, SECTOR CAÑO RICO, MUNICIPIO DE SABANALARGA DEPARTAMENTO DE CASANARE”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</si>
</sst>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0#.00\ \L\t"/>
    <numFmt numFmtId="173" formatCode="_-[$$-240A]\ * #,##0.00_ ;_-[$$-240A]\ * \-#,##0.00\ ;_-[$$-240A]\ * &quot;-&quot;??_ ;_-@_ "/>
    <numFmt numFmtId="174" formatCode="_-* #,##0.0000_-;\-* #,##0.0000_-;_-* &quot;-&quot;??_-;_-@_-"/>
    <numFmt numFmtId="175" formatCode="_-* #,##0.000_-;\-* #,##0.000_-;_-* &quot;-&quot;??_-;_-@_-"/>
    <numFmt numFmtId="176" formatCode="_ * #,##0.00_ ;_ * \-#,##0.00_ ;_ * &quot;-&quot;??_ ;_ @_ "/>
    <numFmt numFmtId="177" formatCode="_-* #,##0.00\ _€_-;\-* #,##0.00\ _€_-;_-* &quot;-&quot;??\ _€_-;_-@_-"/>
    <numFmt numFmtId="178" formatCode="0.0000"/>
    <numFmt numFmtId="179" formatCode="0.000"/>
    <numFmt numFmtId="180" formatCode="0.00000"/>
    <numFmt numFmtId="181" formatCode="_-* #,##0.0000\ _€_-;\-* #,##0.0000\ _€_-;_-* &quot;-&quot;??\ _€_-;_-@_-"/>
    <numFmt numFmtId="182" formatCode="0.0"/>
    <numFmt numFmtId="183" formatCode="#,##0.000"/>
    <numFmt numFmtId="184" formatCode="_(&quot;$&quot;\ * #,##0.00_);_(&quot;$&quot;\ * \(#,##0.00\);_(&quot;$&quot;\ * &quot;-&quot;??_);_(@_)"/>
    <numFmt numFmtId="185" formatCode="_(* #,##0.00_);_(* \(#,##0.00\);_(* &quot;-&quot;??_);_(@_)"/>
    <numFmt numFmtId="186" formatCode="\$\ #,##0.00"/>
    <numFmt numFmtId="187" formatCode="&quot;$&quot;\ #,##0"/>
    <numFmt numFmtId="188" formatCode="[$-409]d\-mmm\-yy;@"/>
    <numFmt numFmtId="189" formatCode="0.0%"/>
    <numFmt numFmtId="190" formatCode="_(* #,##0_);_(* \(#,##0\);_(* &quot;-&quot;??_);_(@_)"/>
    <numFmt numFmtId="191" formatCode="_(* #,##0.000000_);_(* \(#,##0.000000\);_(* &quot;-&quot;??_);_(@_)"/>
    <numFmt numFmtId="192" formatCode="_-&quot;$&quot;* #,##0.00_-;\-&quot;$&quot;* #,##0.00_-;_-&quot;$&quot;* &quot;-&quot;??_-;_-@_-"/>
    <numFmt numFmtId="193" formatCode="#,##0.00_ ;[Red]\-#,##0.00\ "/>
    <numFmt numFmtId="194" formatCode="_-&quot;$&quot;\ * #,##0.0_-;\-&quot;$&quot;\ * #,##0.0_-;_-&quot;$&quot;\ * &quot;-&quot;_-;_-@_-"/>
    <numFmt numFmtId="195" formatCode="_-[$$-240A]\ * #,##0.00_-;\-[$$-240A]\ * #,##0.00_-;_-[$$-240A]\ * &quot;-&quot;??_-;_-@_-"/>
    <numFmt numFmtId="196" formatCode="[$$-240A]\ #,##0.00"/>
    <numFmt numFmtId="197" formatCode="_-&quot;$&quot;\ * #,##0.0000_-;\-&quot;$&quot;\ * #,##0.0000_-;_-&quot;$&quot;\ * &quot;-&quot;??_-;_-@_-"/>
    <numFmt numFmtId="198" formatCode="&quot;$&quot;#,##0.00"/>
    <numFmt numFmtId="199" formatCode="0.0000%"/>
    <numFmt numFmtId="200" formatCode="0.000%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00"/>
      <name val="Times New Roman"/>
      <family val="1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  <family val="2"/>
    </font>
    <font>
      <sz val="10"/>
      <color rgb="FF000000"/>
      <name val="Times New Roman"/>
      <family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9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8"/>
      <name val="Arial"/>
      <family val="2"/>
    </font>
    <font>
      <sz val="11"/>
      <name val="Arial Narrow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Times New Roman"/>
      <family val="1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0"/>
      <color rgb="FF000000"/>
      <name val="Tahoma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Tahoma"/>
      <family val="2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2"/>
      <name val="Calibri"/>
      <family val="2"/>
    </font>
    <font>
      <sz val="10"/>
      <color rgb="FF000000"/>
      <name val="Calibri"/>
      <family val="2"/>
      <scheme val="minor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i/>
      <sz val="14"/>
      <color theme="1"/>
      <name val="Arial Narrow"/>
      <family val="2"/>
    </font>
    <font>
      <sz val="10"/>
      <color theme="1"/>
      <name val="Arial Narrow"/>
      <family val="2"/>
    </font>
    <font>
      <sz val="12"/>
      <color rgb="FFFF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0"/>
      <color rgb="FFFF0000"/>
      <name val="Arial Narrow"/>
      <family val="2"/>
    </font>
    <font>
      <b/>
      <sz val="14"/>
      <name val="Century Gothic"/>
      <family val="2"/>
    </font>
    <font>
      <b/>
      <sz val="11"/>
      <name val="Century Gothic"/>
      <family val="2"/>
    </font>
    <font>
      <sz val="14"/>
      <name val="Century Gothic"/>
      <family val="2"/>
    </font>
    <font>
      <b/>
      <sz val="20"/>
      <color indexed="81"/>
      <name val="Tahoma"/>
      <family val="2"/>
    </font>
    <font>
      <sz val="20"/>
      <color indexed="81"/>
      <name val="Tahoma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MS Sans Serif"/>
    </font>
    <font>
      <b/>
      <sz val="11"/>
      <color indexed="8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sz val="11"/>
      <color theme="1"/>
      <name val="Century Gothic"/>
      <family val="2"/>
    </font>
    <font>
      <b/>
      <i/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indexed="8"/>
      <name val="Century Gothic"/>
      <family val="2"/>
    </font>
    <font>
      <sz val="10"/>
      <color indexed="8"/>
      <name val="Century Gothic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6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Verdana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  <font>
      <b/>
      <sz val="11"/>
      <color rgb="FFFF0000"/>
      <name val="Century Gothic"/>
      <family val="2"/>
    </font>
    <font>
      <sz val="9"/>
      <name val="Century Gothic"/>
      <family val="2"/>
    </font>
    <font>
      <sz val="10"/>
      <color rgb="FF000000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b/>
      <sz val="10"/>
      <name val="Century Gothic"/>
      <family val="2"/>
    </font>
    <font>
      <u/>
      <sz val="11"/>
      <name val="Century Gothic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b/>
      <vertAlign val="superscript"/>
      <sz val="11"/>
      <color theme="0"/>
      <name val="Century Gothic"/>
      <family val="2"/>
    </font>
    <font>
      <sz val="9"/>
      <color theme="1"/>
      <name val="Century Gothic"/>
      <family val="2"/>
    </font>
    <font>
      <sz val="12"/>
      <name val="Century Gothic"/>
      <family val="2"/>
    </font>
    <font>
      <b/>
      <sz val="8"/>
      <color rgb="FF595959"/>
      <name val="Century Gothic"/>
      <family val="2"/>
    </font>
    <font>
      <b/>
      <sz val="12"/>
      <name val="Century Gothic"/>
      <family val="2"/>
    </font>
    <font>
      <b/>
      <u/>
      <sz val="11"/>
      <name val="Century Gothic"/>
      <family val="2"/>
    </font>
    <font>
      <sz val="10"/>
      <name val="Century Gothic"/>
      <family val="2"/>
    </font>
    <font>
      <sz val="12"/>
      <color theme="1"/>
      <name val="Century Gothic"/>
      <family val="2"/>
    </font>
    <font>
      <b/>
      <sz val="16"/>
      <name val="Century Gothic"/>
      <family val="2"/>
    </font>
    <font>
      <sz val="9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0CECE"/>
      </patternFill>
    </fill>
    <fill>
      <patternFill patternType="solid">
        <fgColor rgb="FFC8C8C8"/>
      </patternFill>
    </fill>
    <fill>
      <patternFill patternType="solid">
        <fgColor rgb="FFDDEBF7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43" fontId="8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184" fontId="25" fillId="0" borderId="0" applyFont="0" applyFill="0" applyBorder="0" applyAlignment="0" applyProtection="0"/>
    <xf numFmtId="18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4" fillId="0" borderId="0"/>
    <xf numFmtId="188" fontId="1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5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62" fillId="0" borderId="0"/>
    <xf numFmtId="42" fontId="1" fillId="0" borderId="0" applyFont="0" applyFill="0" applyBorder="0" applyAlignment="0" applyProtection="0"/>
  </cellStyleXfs>
  <cellXfs count="3066">
    <xf numFmtId="0" fontId="0" fillId="0" borderId="0" xfId="0"/>
    <xf numFmtId="0" fontId="2" fillId="0" borderId="0" xfId="5" applyFont="1" applyAlignment="1">
      <alignment horizontal="center"/>
    </xf>
    <xf numFmtId="0" fontId="3" fillId="0" borderId="0" xfId="14" applyFont="1"/>
    <xf numFmtId="0" fontId="8" fillId="0" borderId="0" xfId="14"/>
    <xf numFmtId="0" fontId="2" fillId="0" borderId="0" xfId="5" applyFont="1"/>
    <xf numFmtId="0" fontId="6" fillId="0" borderId="0" xfId="14" applyFont="1"/>
    <xf numFmtId="0" fontId="6" fillId="0" borderId="51" xfId="14" applyFont="1" applyBorder="1" applyAlignment="1">
      <alignment horizontal="center"/>
    </xf>
    <xf numFmtId="0" fontId="6" fillId="0" borderId="0" xfId="14" applyFont="1" applyAlignment="1">
      <alignment horizontal="center"/>
    </xf>
    <xf numFmtId="0" fontId="6" fillId="0" borderId="50" xfId="14" applyFont="1" applyBorder="1"/>
    <xf numFmtId="0" fontId="6" fillId="0" borderId="38" xfId="14" applyFont="1" applyBorder="1"/>
    <xf numFmtId="0" fontId="6" fillId="0" borderId="32" xfId="14" applyFont="1" applyBorder="1" applyAlignment="1">
      <alignment wrapText="1"/>
    </xf>
    <xf numFmtId="0" fontId="6" fillId="0" borderId="51" xfId="14" applyFont="1" applyBorder="1"/>
    <xf numFmtId="0" fontId="6" fillId="0" borderId="52" xfId="14" applyFont="1" applyBorder="1" applyAlignment="1">
      <alignment wrapText="1"/>
    </xf>
    <xf numFmtId="0" fontId="6" fillId="0" borderId="3" xfId="14" applyFont="1" applyBorder="1" applyAlignment="1">
      <alignment horizontal="center"/>
    </xf>
    <xf numFmtId="0" fontId="6" fillId="0" borderId="27" xfId="14" applyFont="1" applyBorder="1"/>
    <xf numFmtId="0" fontId="6" fillId="0" borderId="1" xfId="18" applyNumberFormat="1" applyFont="1" applyBorder="1" applyAlignment="1">
      <alignment horizontal="center"/>
    </xf>
    <xf numFmtId="0" fontId="6" fillId="0" borderId="6" xfId="14" applyFont="1" applyBorder="1"/>
    <xf numFmtId="43" fontId="6" fillId="0" borderId="1" xfId="17" applyFont="1" applyBorder="1" applyAlignment="1">
      <alignment horizontal="center"/>
    </xf>
    <xf numFmtId="0" fontId="6" fillId="0" borderId="52" xfId="14" applyFont="1" applyBorder="1" applyAlignment="1">
      <alignment horizontal="center" wrapText="1"/>
    </xf>
    <xf numFmtId="0" fontId="7" fillId="6" borderId="26" xfId="14" applyFont="1" applyFill="1" applyBorder="1"/>
    <xf numFmtId="0" fontId="7" fillId="6" borderId="27" xfId="14" applyFont="1" applyFill="1" applyBorder="1"/>
    <xf numFmtId="0" fontId="6" fillId="6" borderId="27" xfId="14" applyFont="1" applyFill="1" applyBorder="1"/>
    <xf numFmtId="0" fontId="6" fillId="0" borderId="44" xfId="14" applyFont="1" applyBorder="1" applyAlignment="1">
      <alignment wrapText="1"/>
    </xf>
    <xf numFmtId="0" fontId="7" fillId="6" borderId="51" xfId="14" applyFont="1" applyFill="1" applyBorder="1" applyAlignment="1">
      <alignment horizontal="left"/>
    </xf>
    <xf numFmtId="0" fontId="7" fillId="6" borderId="0" xfId="14" applyFont="1" applyFill="1" applyAlignment="1">
      <alignment horizontal="left"/>
    </xf>
    <xf numFmtId="0" fontId="6" fillId="6" borderId="0" xfId="14" applyFont="1" applyFill="1" applyAlignment="1">
      <alignment horizontal="center"/>
    </xf>
    <xf numFmtId="0" fontId="3" fillId="0" borderId="52" xfId="14" applyFont="1" applyBorder="1" applyAlignment="1">
      <alignment wrapText="1"/>
    </xf>
    <xf numFmtId="0" fontId="6" fillId="4" borderId="0" xfId="14" applyFont="1" applyFill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25" xfId="3" applyNumberFormat="1" applyFont="1" applyBorder="1" applyAlignment="1">
      <alignment wrapText="1"/>
    </xf>
    <xf numFmtId="0" fontId="6" fillId="0" borderId="27" xfId="0" applyFont="1" applyBorder="1"/>
    <xf numFmtId="0" fontId="6" fillId="0" borderId="6" xfId="0" applyFont="1" applyBorder="1"/>
    <xf numFmtId="0" fontId="6" fillId="0" borderId="46" xfId="0" applyFont="1" applyBorder="1"/>
    <xf numFmtId="0" fontId="8" fillId="0" borderId="0" xfId="14" applyAlignment="1">
      <alignment horizontal="left" vertical="top"/>
    </xf>
    <xf numFmtId="0" fontId="8" fillId="0" borderId="68" xfId="14" applyBorder="1" applyAlignment="1">
      <alignment horizontal="left" wrapText="1"/>
    </xf>
    <xf numFmtId="0" fontId="8" fillId="0" borderId="68" xfId="14" applyBorder="1" applyAlignment="1">
      <alignment horizontal="left" vertical="center" wrapText="1"/>
    </xf>
    <xf numFmtId="0" fontId="3" fillId="0" borderId="0" xfId="20" applyFont="1"/>
    <xf numFmtId="0" fontId="12" fillId="0" borderId="0" xfId="20"/>
    <xf numFmtId="0" fontId="3" fillId="0" borderId="0" xfId="20" applyFont="1" applyAlignment="1">
      <alignment wrapText="1"/>
    </xf>
    <xf numFmtId="0" fontId="3" fillId="0" borderId="0" xfId="20" applyFont="1" applyAlignment="1">
      <alignment vertical="top"/>
    </xf>
    <xf numFmtId="0" fontId="6" fillId="0" borderId="0" xfId="20" applyFont="1"/>
    <xf numFmtId="0" fontId="6" fillId="0" borderId="22" xfId="20" applyFont="1" applyBorder="1"/>
    <xf numFmtId="0" fontId="6" fillId="0" borderId="0" xfId="20" applyFont="1" applyAlignment="1">
      <alignment wrapText="1"/>
    </xf>
    <xf numFmtId="0" fontId="7" fillId="0" borderId="38" xfId="20" applyFont="1" applyBorder="1" applyAlignment="1">
      <alignment horizontal="center"/>
    </xf>
    <xf numFmtId="0" fontId="7" fillId="0" borderId="0" xfId="20" applyFont="1" applyAlignment="1">
      <alignment horizontal="center"/>
    </xf>
    <xf numFmtId="0" fontId="6" fillId="0" borderId="21" xfId="20" applyFont="1" applyBorder="1" applyAlignment="1">
      <alignment horizontal="center"/>
    </xf>
    <xf numFmtId="0" fontId="6" fillId="0" borderId="22" xfId="20" applyFont="1" applyBorder="1" applyAlignment="1">
      <alignment horizontal="center"/>
    </xf>
    <xf numFmtId="0" fontId="7" fillId="0" borderId="22" xfId="20" applyFont="1" applyBorder="1" applyAlignment="1">
      <alignment horizontal="center"/>
    </xf>
    <xf numFmtId="0" fontId="6" fillId="0" borderId="22" xfId="20" applyFont="1" applyBorder="1" applyAlignment="1">
      <alignment vertical="center"/>
    </xf>
    <xf numFmtId="0" fontId="6" fillId="0" borderId="49" xfId="20" applyFont="1" applyBorder="1" applyAlignment="1">
      <alignment vertical="center" wrapText="1"/>
    </xf>
    <xf numFmtId="0" fontId="6" fillId="0" borderId="50" xfId="20" applyFont="1" applyBorder="1" applyAlignment="1">
      <alignment horizontal="center"/>
    </xf>
    <xf numFmtId="0" fontId="6" fillId="0" borderId="38" xfId="20" applyFont="1" applyBorder="1" applyAlignment="1">
      <alignment horizontal="center"/>
    </xf>
    <xf numFmtId="0" fontId="6" fillId="0" borderId="9" xfId="20" applyFont="1" applyBorder="1" applyAlignment="1">
      <alignment horizontal="center" vertical="center"/>
    </xf>
    <xf numFmtId="0" fontId="6" fillId="0" borderId="10" xfId="20" applyFont="1" applyBorder="1" applyAlignment="1">
      <alignment horizontal="center" vertical="center" wrapText="1"/>
    </xf>
    <xf numFmtId="0" fontId="6" fillId="0" borderId="51" xfId="20" applyFont="1" applyBorder="1" applyAlignment="1">
      <alignment horizontal="center"/>
    </xf>
    <xf numFmtId="0" fontId="6" fillId="0" borderId="0" xfId="20" applyFont="1" applyAlignment="1">
      <alignment horizontal="center"/>
    </xf>
    <xf numFmtId="1" fontId="6" fillId="0" borderId="1" xfId="20" applyNumberFormat="1" applyFont="1" applyBorder="1" applyAlignment="1">
      <alignment horizontal="center" vertical="center"/>
    </xf>
    <xf numFmtId="1" fontId="6" fillId="0" borderId="25" xfId="20" applyNumberFormat="1" applyFont="1" applyBorder="1" applyAlignment="1">
      <alignment horizontal="center" vertical="center" wrapText="1"/>
    </xf>
    <xf numFmtId="0" fontId="6" fillId="0" borderId="0" xfId="20" applyFont="1" applyAlignment="1">
      <alignment horizontal="right" vertical="center"/>
    </xf>
    <xf numFmtId="1" fontId="6" fillId="0" borderId="52" xfId="20" applyNumberFormat="1" applyFont="1" applyBorder="1" applyAlignment="1">
      <alignment horizontal="center" vertical="center" wrapText="1"/>
    </xf>
    <xf numFmtId="0" fontId="6" fillId="0" borderId="53" xfId="20" applyFont="1" applyBorder="1" applyAlignment="1">
      <alignment horizontal="left"/>
    </xf>
    <xf numFmtId="0" fontId="6" fillId="0" borderId="46" xfId="20" applyFont="1" applyBorder="1" applyAlignment="1">
      <alignment horizontal="left"/>
    </xf>
    <xf numFmtId="0" fontId="6" fillId="0" borderId="46" xfId="20" applyFont="1" applyBorder="1" applyAlignment="1">
      <alignment horizontal="center"/>
    </xf>
    <xf numFmtId="0" fontId="6" fillId="0" borderId="47" xfId="20" applyFont="1" applyBorder="1" applyAlignment="1">
      <alignment horizontal="center" wrapText="1"/>
    </xf>
    <xf numFmtId="0" fontId="6" fillId="0" borderId="50" xfId="20" applyFont="1" applyBorder="1"/>
    <xf numFmtId="0" fontId="6" fillId="0" borderId="38" xfId="20" applyFont="1" applyBorder="1"/>
    <xf numFmtId="0" fontId="6" fillId="0" borderId="32" xfId="20" applyFont="1" applyBorder="1" applyAlignment="1">
      <alignment wrapText="1"/>
    </xf>
    <xf numFmtId="0" fontId="6" fillId="0" borderId="51" xfId="20" applyFont="1" applyBorder="1"/>
    <xf numFmtId="0" fontId="6" fillId="0" borderId="52" xfId="20" applyFont="1" applyBorder="1" applyAlignment="1">
      <alignment wrapText="1"/>
    </xf>
    <xf numFmtId="0" fontId="13" fillId="3" borderId="54" xfId="20" applyFont="1" applyFill="1" applyBorder="1" applyAlignment="1">
      <alignment horizontal="center" vertical="center"/>
    </xf>
    <xf numFmtId="0" fontId="13" fillId="3" borderId="33" xfId="20" applyFont="1" applyFill="1" applyBorder="1" applyAlignment="1">
      <alignment horizontal="center" vertical="center"/>
    </xf>
    <xf numFmtId="0" fontId="13" fillId="3" borderId="54" xfId="20" applyFont="1" applyFill="1" applyBorder="1" applyAlignment="1">
      <alignment horizontal="center" vertical="center" wrapText="1"/>
    </xf>
    <xf numFmtId="0" fontId="14" fillId="3" borderId="55" xfId="20" applyFont="1" applyFill="1" applyBorder="1" applyAlignment="1">
      <alignment horizontal="center" vertical="center"/>
    </xf>
    <xf numFmtId="0" fontId="14" fillId="3" borderId="21" xfId="20" applyFont="1" applyFill="1" applyBorder="1" applyAlignment="1">
      <alignment horizontal="center" vertical="center"/>
    </xf>
    <xf numFmtId="4" fontId="14" fillId="3" borderId="55" xfId="20" applyNumberFormat="1" applyFont="1" applyFill="1" applyBorder="1" applyAlignment="1">
      <alignment horizontal="center" vertical="center" wrapText="1"/>
    </xf>
    <xf numFmtId="0" fontId="3" fillId="0" borderId="0" xfId="20" applyFont="1" applyAlignment="1">
      <alignment vertical="center" wrapText="1"/>
    </xf>
    <xf numFmtId="0" fontId="13" fillId="3" borderId="34" xfId="20" applyFont="1" applyFill="1" applyBorder="1" applyAlignment="1">
      <alignment horizontal="center" vertical="center" wrapText="1"/>
    </xf>
    <xf numFmtId="0" fontId="13" fillId="3" borderId="57" xfId="20" applyFont="1" applyFill="1" applyBorder="1" applyAlignment="1">
      <alignment horizontal="center" vertical="center" wrapText="1"/>
    </xf>
    <xf numFmtId="0" fontId="13" fillId="3" borderId="9" xfId="20" applyFont="1" applyFill="1" applyBorder="1" applyAlignment="1">
      <alignment horizontal="center" vertical="center" wrapText="1"/>
    </xf>
    <xf numFmtId="0" fontId="13" fillId="3" borderId="56" xfId="20" applyFont="1" applyFill="1" applyBorder="1" applyAlignment="1">
      <alignment horizontal="center" vertical="center" wrapText="1"/>
    </xf>
    <xf numFmtId="0" fontId="13" fillId="3" borderId="10" xfId="20" applyFont="1" applyFill="1" applyBorder="1" applyAlignment="1">
      <alignment horizontal="center" vertical="center" wrapText="1"/>
    </xf>
    <xf numFmtId="0" fontId="6" fillId="0" borderId="2" xfId="20" applyFont="1" applyBorder="1"/>
    <xf numFmtId="0" fontId="6" fillId="0" borderId="4" xfId="20" applyFont="1" applyBorder="1"/>
    <xf numFmtId="43" fontId="6" fillId="0" borderId="1" xfId="21" applyFont="1" applyBorder="1"/>
    <xf numFmtId="43" fontId="6" fillId="0" borderId="25" xfId="21" applyFont="1" applyBorder="1" applyAlignment="1">
      <alignment wrapText="1"/>
    </xf>
    <xf numFmtId="0" fontId="6" fillId="0" borderId="3" xfId="20" applyFont="1" applyBorder="1"/>
    <xf numFmtId="0" fontId="6" fillId="0" borderId="43" xfId="20" applyFont="1" applyBorder="1"/>
    <xf numFmtId="0" fontId="6" fillId="0" borderId="59" xfId="20" applyFont="1" applyBorder="1"/>
    <xf numFmtId="175" fontId="6" fillId="0" borderId="1" xfId="21" applyNumberFormat="1" applyFont="1" applyBorder="1"/>
    <xf numFmtId="43" fontId="6" fillId="0" borderId="61" xfId="21" applyFont="1" applyBorder="1"/>
    <xf numFmtId="176" fontId="7" fillId="0" borderId="62" xfId="20" applyNumberFormat="1" applyFont="1" applyBorder="1" applyAlignment="1">
      <alignment wrapText="1"/>
    </xf>
    <xf numFmtId="0" fontId="6" fillId="0" borderId="3" xfId="20" applyFont="1" applyBorder="1" applyAlignment="1">
      <alignment horizontal="center"/>
    </xf>
    <xf numFmtId="2" fontId="6" fillId="0" borderId="1" xfId="20" applyNumberFormat="1" applyFont="1" applyBorder="1"/>
    <xf numFmtId="0" fontId="13" fillId="3" borderId="9" xfId="20" applyFont="1" applyFill="1" applyBorder="1" applyAlignment="1">
      <alignment vertical="center" wrapText="1"/>
    </xf>
    <xf numFmtId="2" fontId="6" fillId="0" borderId="1" xfId="20" applyNumberFormat="1" applyFont="1" applyBorder="1" applyAlignment="1">
      <alignment horizontal="center"/>
    </xf>
    <xf numFmtId="2" fontId="6" fillId="0" borderId="3" xfId="20" applyNumberFormat="1" applyFont="1" applyBorder="1" applyAlignment="1">
      <alignment horizontal="center"/>
    </xf>
    <xf numFmtId="2" fontId="16" fillId="0" borderId="25" xfId="20" applyNumberFormat="1" applyFont="1" applyBorder="1" applyAlignment="1">
      <alignment horizontal="right" wrapText="1"/>
    </xf>
    <xf numFmtId="0" fontId="6" fillId="0" borderId="61" xfId="20" applyFont="1" applyBorder="1"/>
    <xf numFmtId="0" fontId="6" fillId="0" borderId="6" xfId="20" applyFont="1" applyBorder="1"/>
    <xf numFmtId="43" fontId="6" fillId="0" borderId="24" xfId="21" applyFont="1" applyBorder="1" applyAlignment="1">
      <alignment wrapText="1"/>
    </xf>
    <xf numFmtId="176" fontId="6" fillId="0" borderId="62" xfId="20" applyNumberFormat="1" applyFont="1" applyBorder="1" applyAlignment="1">
      <alignment wrapText="1"/>
    </xf>
    <xf numFmtId="0" fontId="6" fillId="0" borderId="35" xfId="20" applyFont="1" applyBorder="1" applyAlignment="1">
      <alignment horizontal="left"/>
    </xf>
    <xf numFmtId="0" fontId="6" fillId="0" borderId="3" xfId="20" applyFont="1" applyBorder="1" applyAlignment="1">
      <alignment horizontal="left"/>
    </xf>
    <xf numFmtId="43" fontId="6" fillId="0" borderId="1" xfId="21" applyFont="1" applyBorder="1" applyAlignment="1">
      <alignment horizontal="center"/>
    </xf>
    <xf numFmtId="0" fontId="6" fillId="0" borderId="3" xfId="22" applyNumberFormat="1" applyFont="1" applyBorder="1" applyAlignment="1">
      <alignment horizontal="center"/>
    </xf>
    <xf numFmtId="177" fontId="6" fillId="0" borderId="18" xfId="20" applyNumberFormat="1" applyFont="1" applyBorder="1" applyAlignment="1">
      <alignment horizontal="center" wrapText="1"/>
    </xf>
    <xf numFmtId="43" fontId="6" fillId="0" borderId="19" xfId="21" applyFont="1" applyBorder="1" applyAlignment="1">
      <alignment horizontal="center" wrapText="1"/>
    </xf>
    <xf numFmtId="43" fontId="6" fillId="0" borderId="3" xfId="21" applyFont="1" applyBorder="1"/>
    <xf numFmtId="9" fontId="6" fillId="0" borderId="4" xfId="22" applyFont="1" applyBorder="1"/>
    <xf numFmtId="9" fontId="6" fillId="0" borderId="1" xfId="22" applyFont="1" applyBorder="1" applyAlignment="1">
      <alignment horizontal="center"/>
    </xf>
    <xf numFmtId="0" fontId="6" fillId="0" borderId="1" xfId="20" applyFont="1" applyBorder="1"/>
    <xf numFmtId="43" fontId="6" fillId="0" borderId="62" xfId="20" applyNumberFormat="1" applyFont="1" applyBorder="1" applyAlignment="1">
      <alignment wrapText="1"/>
    </xf>
    <xf numFmtId="0" fontId="8" fillId="0" borderId="67" xfId="14" applyBorder="1" applyAlignment="1">
      <alignment horizontal="left" wrapText="1"/>
    </xf>
    <xf numFmtId="0" fontId="8" fillId="0" borderId="66" xfId="14" applyBorder="1" applyAlignment="1">
      <alignment horizontal="left" wrapText="1"/>
    </xf>
    <xf numFmtId="0" fontId="26" fillId="0" borderId="68" xfId="14" applyFont="1" applyBorder="1" applyAlignment="1">
      <alignment horizontal="center" vertical="top" wrapText="1"/>
    </xf>
    <xf numFmtId="0" fontId="26" fillId="0" borderId="68" xfId="14" applyFont="1" applyBorder="1" applyAlignment="1">
      <alignment horizontal="right" vertical="top" wrapText="1" indent="3"/>
    </xf>
    <xf numFmtId="0" fontId="26" fillId="0" borderId="68" xfId="14" applyFont="1" applyBorder="1" applyAlignment="1">
      <alignment horizontal="left" vertical="top" wrapText="1" indent="2"/>
    </xf>
    <xf numFmtId="0" fontId="26" fillId="0" borderId="68" xfId="14" applyFont="1" applyBorder="1" applyAlignment="1">
      <alignment horizontal="left" vertical="top" wrapText="1"/>
    </xf>
    <xf numFmtId="0" fontId="24" fillId="0" borderId="68" xfId="14" applyFont="1" applyBorder="1" applyAlignment="1">
      <alignment horizontal="center" vertical="top" wrapText="1"/>
    </xf>
    <xf numFmtId="0" fontId="8" fillId="0" borderId="68" xfId="14" applyBorder="1" applyAlignment="1">
      <alignment horizontal="left" vertical="top" wrapText="1"/>
    </xf>
    <xf numFmtId="0" fontId="24" fillId="0" borderId="68" xfId="14" applyFont="1" applyBorder="1" applyAlignment="1">
      <alignment horizontal="center" vertical="center" wrapText="1"/>
    </xf>
    <xf numFmtId="1" fontId="29" fillId="5" borderId="68" xfId="14" applyNumberFormat="1" applyFont="1" applyFill="1" applyBorder="1" applyAlignment="1">
      <alignment horizontal="center" vertical="top" shrinkToFit="1"/>
    </xf>
    <xf numFmtId="168" fontId="29" fillId="0" borderId="68" xfId="14" applyNumberFormat="1" applyFont="1" applyBorder="1" applyAlignment="1">
      <alignment horizontal="right" vertical="top" shrinkToFit="1"/>
    </xf>
    <xf numFmtId="168" fontId="24" fillId="0" borderId="68" xfId="14" applyNumberFormat="1" applyFont="1" applyBorder="1" applyAlignment="1">
      <alignment horizontal="right" vertical="top" wrapText="1"/>
    </xf>
    <xf numFmtId="0" fontId="24" fillId="0" borderId="68" xfId="14" applyFont="1" applyBorder="1" applyAlignment="1">
      <alignment horizontal="left" vertical="top" wrapText="1"/>
    </xf>
    <xf numFmtId="1" fontId="29" fillId="0" borderId="68" xfId="14" applyNumberFormat="1" applyFont="1" applyBorder="1" applyAlignment="1">
      <alignment horizontal="center" vertical="top" shrinkToFit="1"/>
    </xf>
    <xf numFmtId="0" fontId="26" fillId="0" borderId="1" xfId="14" applyFont="1" applyBorder="1" applyAlignment="1">
      <alignment horizontal="left" vertical="top" wrapText="1"/>
    </xf>
    <xf numFmtId="0" fontId="8" fillId="0" borderId="1" xfId="14" applyBorder="1" applyAlignment="1">
      <alignment horizontal="left" vertical="center" wrapText="1"/>
    </xf>
    <xf numFmtId="168" fontId="26" fillId="0" borderId="1" xfId="14" applyNumberFormat="1" applyFont="1" applyBorder="1" applyAlignment="1">
      <alignment horizontal="right" vertical="top" wrapText="1"/>
    </xf>
    <xf numFmtId="0" fontId="8" fillId="0" borderId="68" xfId="14" applyBorder="1" applyAlignment="1">
      <alignment horizontal="left" vertical="top" wrapText="1" indent="1"/>
    </xf>
    <xf numFmtId="0" fontId="26" fillId="0" borderId="68" xfId="14" applyFont="1" applyBorder="1" applyAlignment="1">
      <alignment horizontal="left" vertical="top" wrapText="1" indent="1"/>
    </xf>
    <xf numFmtId="9" fontId="29" fillId="0" borderId="68" xfId="14" applyNumberFormat="1" applyFont="1" applyBorder="1" applyAlignment="1">
      <alignment horizontal="center" vertical="top" shrinkToFit="1"/>
    </xf>
    <xf numFmtId="0" fontId="26" fillId="0" borderId="65" xfId="14" applyFont="1" applyBorder="1" applyAlignment="1">
      <alignment vertical="top" wrapText="1"/>
    </xf>
    <xf numFmtId="0" fontId="26" fillId="0" borderId="66" xfId="14" applyFont="1" applyBorder="1" applyAlignment="1">
      <alignment horizontal="center" vertical="top" wrapText="1"/>
    </xf>
    <xf numFmtId="0" fontId="26" fillId="0" borderId="67" xfId="14" applyFont="1" applyBorder="1" applyAlignment="1">
      <alignment horizontal="center" vertical="top" wrapText="1"/>
    </xf>
    <xf numFmtId="0" fontId="31" fillId="0" borderId="0" xfId="14" applyFont="1" applyAlignment="1">
      <alignment horizontal="left" vertical="center" wrapText="1" indent="5"/>
    </xf>
    <xf numFmtId="186" fontId="19" fillId="0" borderId="1" xfId="14" applyNumberFormat="1" applyFont="1" applyBorder="1" applyAlignment="1">
      <alignment horizontal="center" vertical="center" shrinkToFit="1"/>
    </xf>
    <xf numFmtId="1" fontId="19" fillId="0" borderId="1" xfId="14" applyNumberFormat="1" applyFont="1" applyBorder="1" applyAlignment="1">
      <alignment horizontal="center" vertical="center" shrinkToFit="1"/>
    </xf>
    <xf numFmtId="0" fontId="31" fillId="0" borderId="1" xfId="14" applyFont="1" applyBorder="1" applyAlignment="1">
      <alignment horizontal="left" vertical="center" wrapText="1" indent="3"/>
    </xf>
    <xf numFmtId="0" fontId="31" fillId="0" borderId="1" xfId="14" applyFont="1" applyBorder="1" applyAlignment="1">
      <alignment horizontal="left" vertical="center" wrapText="1"/>
    </xf>
    <xf numFmtId="0" fontId="31" fillId="0" borderId="1" xfId="14" applyFont="1" applyBorder="1" applyAlignment="1">
      <alignment horizontal="center" vertical="center" wrapText="1"/>
    </xf>
    <xf numFmtId="186" fontId="19" fillId="0" borderId="77" xfId="14" applyNumberFormat="1" applyFont="1" applyBorder="1" applyAlignment="1">
      <alignment horizontal="center" vertical="center" shrinkToFit="1"/>
    </xf>
    <xf numFmtId="1" fontId="19" fillId="0" borderId="77" xfId="14" applyNumberFormat="1" applyFont="1" applyBorder="1" applyAlignment="1">
      <alignment horizontal="center" vertical="center" shrinkToFit="1"/>
    </xf>
    <xf numFmtId="0" fontId="31" fillId="0" borderId="77" xfId="14" applyFont="1" applyBorder="1" applyAlignment="1">
      <alignment horizontal="left" vertical="center" wrapText="1" indent="3"/>
    </xf>
    <xf numFmtId="0" fontId="31" fillId="0" borderId="77" xfId="14" applyFont="1" applyBorder="1" applyAlignment="1">
      <alignment horizontal="left" vertical="center" wrapText="1"/>
    </xf>
    <xf numFmtId="0" fontId="31" fillId="0" borderId="77" xfId="14" applyFont="1" applyBorder="1" applyAlignment="1">
      <alignment horizontal="center" vertical="center" wrapText="1"/>
    </xf>
    <xf numFmtId="186" fontId="19" fillId="0" borderId="68" xfId="14" applyNumberFormat="1" applyFont="1" applyBorder="1" applyAlignment="1">
      <alignment horizontal="center" vertical="center" shrinkToFit="1"/>
    </xf>
    <xf numFmtId="1" fontId="19" fillId="0" borderId="68" xfId="14" applyNumberFormat="1" applyFont="1" applyBorder="1" applyAlignment="1">
      <alignment horizontal="center" vertical="center" shrinkToFit="1"/>
    </xf>
    <xf numFmtId="0" fontId="31" fillId="0" borderId="68" xfId="14" applyFont="1" applyBorder="1" applyAlignment="1">
      <alignment horizontal="left" vertical="center" wrapText="1" indent="3"/>
    </xf>
    <xf numFmtId="0" fontId="31" fillId="0" borderId="68" xfId="14" applyFont="1" applyBorder="1" applyAlignment="1">
      <alignment horizontal="left" vertical="center" wrapText="1"/>
    </xf>
    <xf numFmtId="0" fontId="31" fillId="0" borderId="68" xfId="14" applyFont="1" applyBorder="1" applyAlignment="1">
      <alignment horizontal="center" vertical="center" wrapText="1"/>
    </xf>
    <xf numFmtId="0" fontId="8" fillId="0" borderId="0" xfId="14" applyAlignment="1">
      <alignment horizontal="left" vertical="center" wrapText="1"/>
    </xf>
    <xf numFmtId="186" fontId="19" fillId="0" borderId="78" xfId="14" applyNumberFormat="1" applyFont="1" applyBorder="1" applyAlignment="1">
      <alignment horizontal="center" vertical="top" shrinkToFit="1"/>
    </xf>
    <xf numFmtId="1" fontId="19" fillId="0" borderId="78" xfId="14" applyNumberFormat="1" applyFont="1" applyBorder="1" applyAlignment="1">
      <alignment horizontal="center" vertical="top" shrinkToFit="1"/>
    </xf>
    <xf numFmtId="0" fontId="31" fillId="0" borderId="78" xfId="14" applyFont="1" applyBorder="1" applyAlignment="1">
      <alignment horizontal="left" vertical="top" wrapText="1" indent="3"/>
    </xf>
    <xf numFmtId="0" fontId="31" fillId="0" borderId="78" xfId="14" applyFont="1" applyBorder="1" applyAlignment="1">
      <alignment horizontal="left" vertical="top" wrapText="1"/>
    </xf>
    <xf numFmtId="0" fontId="31" fillId="0" borderId="78" xfId="14" applyFont="1" applyBorder="1" applyAlignment="1">
      <alignment horizontal="center" vertical="top" wrapText="1"/>
    </xf>
    <xf numFmtId="168" fontId="31" fillId="0" borderId="1" xfId="14" applyNumberFormat="1" applyFont="1" applyBorder="1" applyAlignment="1">
      <alignment horizontal="center" vertical="top" wrapText="1"/>
    </xf>
    <xf numFmtId="0" fontId="31" fillId="0" borderId="1" xfId="14" applyFont="1" applyBorder="1" applyAlignment="1">
      <alignment horizontal="center" vertical="top" wrapText="1"/>
    </xf>
    <xf numFmtId="0" fontId="31" fillId="0" borderId="1" xfId="14" applyFont="1" applyBorder="1" applyAlignment="1">
      <alignment horizontal="left" vertical="top" wrapText="1"/>
    </xf>
    <xf numFmtId="1" fontId="19" fillId="0" borderId="1" xfId="14" applyNumberFormat="1" applyFont="1" applyBorder="1" applyAlignment="1">
      <alignment horizontal="center" vertical="top" shrinkToFit="1"/>
    </xf>
    <xf numFmtId="0" fontId="7" fillId="0" borderId="38" xfId="14" applyFont="1" applyBorder="1" applyAlignment="1">
      <alignment vertical="center"/>
    </xf>
    <xf numFmtId="0" fontId="7" fillId="0" borderId="32" xfId="14" applyFont="1" applyBorder="1" applyAlignment="1">
      <alignment vertical="center"/>
    </xf>
    <xf numFmtId="0" fontId="26" fillId="0" borderId="84" xfId="14" applyFont="1" applyBorder="1" applyAlignment="1">
      <alignment horizontal="center" vertical="top" wrapText="1"/>
    </xf>
    <xf numFmtId="0" fontId="26" fillId="0" borderId="87" xfId="14" applyFont="1" applyBorder="1" applyAlignment="1">
      <alignment horizontal="center" vertical="top" wrapText="1"/>
    </xf>
    <xf numFmtId="1" fontId="28" fillId="0" borderId="83" xfId="14" applyNumberFormat="1" applyFont="1" applyBorder="1" applyAlignment="1">
      <alignment horizontal="center" vertical="top" shrinkToFit="1"/>
    </xf>
    <xf numFmtId="0" fontId="8" fillId="0" borderId="87" xfId="14" applyBorder="1" applyAlignment="1">
      <alignment horizontal="left" wrapText="1"/>
    </xf>
    <xf numFmtId="0" fontId="24" fillId="0" borderId="87" xfId="14" applyFont="1" applyBorder="1" applyAlignment="1">
      <alignment horizontal="center" vertical="top" wrapText="1"/>
    </xf>
    <xf numFmtId="0" fontId="30" fillId="0" borderId="83" xfId="14" applyFont="1" applyBorder="1" applyAlignment="1">
      <alignment horizontal="center" vertical="center" wrapText="1"/>
    </xf>
    <xf numFmtId="0" fontId="8" fillId="0" borderId="87" xfId="14" applyBorder="1" applyAlignment="1">
      <alignment horizontal="left" vertical="center" wrapText="1"/>
    </xf>
    <xf numFmtId="0" fontId="8" fillId="0" borderId="84" xfId="14" applyBorder="1" applyAlignment="1">
      <alignment horizontal="left" vertical="center" wrapText="1"/>
    </xf>
    <xf numFmtId="168" fontId="26" fillId="0" borderId="90" xfId="14" applyNumberFormat="1" applyFont="1" applyBorder="1" applyAlignment="1">
      <alignment horizontal="right" vertical="top" wrapText="1"/>
    </xf>
    <xf numFmtId="0" fontId="8" fillId="0" borderId="84" xfId="14" applyBorder="1" applyAlignment="1">
      <alignment horizontal="left" wrapText="1"/>
    </xf>
    <xf numFmtId="0" fontId="30" fillId="0" borderId="51" xfId="14" applyFont="1" applyBorder="1" applyAlignment="1">
      <alignment horizontal="center" vertical="top"/>
    </xf>
    <xf numFmtId="168" fontId="26" fillId="0" borderId="84" xfId="14" applyNumberFormat="1" applyFont="1" applyBorder="1" applyAlignment="1">
      <alignment horizontal="center" vertical="top" wrapText="1"/>
    </xf>
    <xf numFmtId="0" fontId="26" fillId="0" borderId="51" xfId="14" applyFont="1" applyBorder="1" applyAlignment="1">
      <alignment vertical="top" wrapText="1"/>
    </xf>
    <xf numFmtId="0" fontId="8" fillId="0" borderId="51" xfId="14" applyBorder="1" applyAlignment="1">
      <alignment horizontal="left" vertical="top"/>
    </xf>
    <xf numFmtId="0" fontId="8" fillId="0" borderId="52" xfId="14" applyBorder="1" applyAlignment="1">
      <alignment horizontal="left" vertical="top"/>
    </xf>
    <xf numFmtId="0" fontId="8" fillId="0" borderId="5" xfId="14" applyBorder="1" applyAlignment="1">
      <alignment horizontal="left" vertical="top"/>
    </xf>
    <xf numFmtId="0" fontId="8" fillId="0" borderId="6" xfId="14" applyBorder="1" applyAlignment="1">
      <alignment horizontal="left" vertical="top"/>
    </xf>
    <xf numFmtId="0" fontId="8" fillId="0" borderId="7" xfId="14" applyBorder="1" applyAlignment="1">
      <alignment horizontal="left" vertical="top"/>
    </xf>
    <xf numFmtId="168" fontId="26" fillId="0" borderId="77" xfId="14" applyNumberFormat="1" applyFont="1" applyBorder="1" applyAlignment="1">
      <alignment horizontal="center" vertical="top" wrapText="1"/>
    </xf>
    <xf numFmtId="0" fontId="26" fillId="0" borderId="50" xfId="14" applyFont="1" applyBorder="1" applyAlignment="1">
      <alignment horizontal="center" vertical="top" wrapText="1"/>
    </xf>
    <xf numFmtId="0" fontId="26" fillId="0" borderId="38" xfId="14" applyFont="1" applyBorder="1" applyAlignment="1">
      <alignment horizontal="center" vertical="top" wrapText="1"/>
    </xf>
    <xf numFmtId="168" fontId="26" fillId="0" borderId="38" xfId="14" applyNumberFormat="1" applyFont="1" applyBorder="1" applyAlignment="1">
      <alignment horizontal="center" vertical="top" wrapText="1"/>
    </xf>
    <xf numFmtId="0" fontId="8" fillId="0" borderId="38" xfId="14" applyBorder="1" applyAlignment="1">
      <alignment horizontal="left" wrapText="1"/>
    </xf>
    <xf numFmtId="0" fontId="8" fillId="0" borderId="32" xfId="14" applyBorder="1" applyAlignment="1">
      <alignment horizontal="left" wrapText="1"/>
    </xf>
    <xf numFmtId="0" fontId="6" fillId="0" borderId="52" xfId="0" applyFont="1" applyBorder="1"/>
    <xf numFmtId="0" fontId="6" fillId="0" borderId="44" xfId="0" applyFont="1" applyBorder="1"/>
    <xf numFmtId="0" fontId="6" fillId="0" borderId="52" xfId="0" applyFont="1" applyBorder="1" applyAlignment="1">
      <alignment horizontal="left"/>
    </xf>
    <xf numFmtId="0" fontId="6" fillId="0" borderId="1" xfId="14" applyFont="1" applyBorder="1" applyAlignment="1">
      <alignment horizontal="center"/>
    </xf>
    <xf numFmtId="0" fontId="34" fillId="0" borderId="0" xfId="14" applyFont="1" applyAlignment="1">
      <alignment horizontal="left" vertical="top" wrapText="1"/>
    </xf>
    <xf numFmtId="0" fontId="34" fillId="0" borderId="0" xfId="14" applyFont="1" applyAlignment="1">
      <alignment horizontal="left" wrapText="1"/>
    </xf>
    <xf numFmtId="4" fontId="34" fillId="0" borderId="0" xfId="14" applyNumberFormat="1" applyFont="1" applyAlignment="1">
      <alignment horizontal="left" wrapText="1"/>
    </xf>
    <xf numFmtId="0" fontId="35" fillId="0" borderId="0" xfId="14" applyFont="1" applyAlignment="1">
      <alignment horizontal="left" wrapText="1"/>
    </xf>
    <xf numFmtId="1" fontId="35" fillId="0" borderId="68" xfId="14" applyNumberFormat="1" applyFont="1" applyBorder="1" applyAlignment="1">
      <alignment horizontal="center" vertical="top" shrinkToFit="1"/>
    </xf>
    <xf numFmtId="0" fontId="36" fillId="0" borderId="68" xfId="0" applyFont="1" applyBorder="1" applyAlignment="1">
      <alignment horizontal="left" vertical="center" wrapText="1"/>
    </xf>
    <xf numFmtId="0" fontId="36" fillId="0" borderId="68" xfId="0" applyFont="1" applyBorder="1" applyAlignment="1">
      <alignment horizontal="center" vertical="center" wrapText="1"/>
    </xf>
    <xf numFmtId="1" fontId="35" fillId="0" borderId="68" xfId="0" applyNumberFormat="1" applyFont="1" applyBorder="1" applyAlignment="1">
      <alignment horizontal="center" vertical="center" shrinkToFit="1"/>
    </xf>
    <xf numFmtId="0" fontId="35" fillId="0" borderId="0" xfId="14" applyFont="1" applyAlignment="1">
      <alignment horizontal="left" vertical="top"/>
    </xf>
    <xf numFmtId="0" fontId="36" fillId="0" borderId="68" xfId="14" applyFont="1" applyBorder="1" applyAlignment="1">
      <alignment horizontal="center" vertical="top" wrapText="1"/>
    </xf>
    <xf numFmtId="0" fontId="36" fillId="0" borderId="68" xfId="14" applyFont="1" applyBorder="1" applyAlignment="1">
      <alignment horizontal="left" vertical="top" wrapText="1"/>
    </xf>
    <xf numFmtId="0" fontId="36" fillId="0" borderId="68" xfId="14" applyFont="1" applyBorder="1" applyAlignment="1">
      <alignment horizontal="left" vertical="top" wrapText="1" indent="3"/>
    </xf>
    <xf numFmtId="0" fontId="34" fillId="0" borderId="0" xfId="14" applyFont="1" applyAlignment="1">
      <alignment horizontal="left" vertical="center" wrapText="1"/>
    </xf>
    <xf numFmtId="0" fontId="36" fillId="0" borderId="68" xfId="14" applyFont="1" applyBorder="1" applyAlignment="1">
      <alignment horizontal="center" vertical="center" wrapText="1"/>
    </xf>
    <xf numFmtId="2" fontId="35" fillId="0" borderId="68" xfId="0" applyNumberFormat="1" applyFont="1" applyBorder="1" applyAlignment="1">
      <alignment horizontal="center" vertical="center" shrinkToFit="1"/>
    </xf>
    <xf numFmtId="0" fontId="36" fillId="0" borderId="68" xfId="14" applyFont="1" applyBorder="1" applyAlignment="1">
      <alignment horizontal="left" vertical="center" wrapText="1"/>
    </xf>
    <xf numFmtId="0" fontId="36" fillId="0" borderId="68" xfId="14" applyFont="1" applyBorder="1" applyAlignment="1">
      <alignment horizontal="left" vertical="center" wrapText="1" indent="3"/>
    </xf>
    <xf numFmtId="1" fontId="35" fillId="0" borderId="68" xfId="14" applyNumberFormat="1" applyFont="1" applyBorder="1" applyAlignment="1">
      <alignment horizontal="center" vertical="center" shrinkToFit="1"/>
    </xf>
    <xf numFmtId="186" fontId="32" fillId="11" borderId="78" xfId="14" applyNumberFormat="1" applyFont="1" applyFill="1" applyBorder="1" applyAlignment="1">
      <alignment horizontal="center" vertical="top" shrinkToFit="1"/>
    </xf>
    <xf numFmtId="0" fontId="40" fillId="0" borderId="0" xfId="14" applyFont="1" applyAlignment="1">
      <alignment horizontal="left" vertical="center" wrapText="1" indent="5"/>
    </xf>
    <xf numFmtId="0" fontId="34" fillId="0" borderId="0" xfId="14" applyFont="1" applyAlignment="1">
      <alignment horizontal="left" vertical="top"/>
    </xf>
    <xf numFmtId="0" fontId="4" fillId="0" borderId="94" xfId="29" applyBorder="1" applyAlignment="1">
      <alignment horizontal="center"/>
    </xf>
    <xf numFmtId="0" fontId="4" fillId="0" borderId="95" xfId="29" applyBorder="1" applyAlignment="1">
      <alignment horizontal="center"/>
    </xf>
    <xf numFmtId="0" fontId="43" fillId="0" borderId="96" xfId="0" applyFont="1" applyBorder="1" applyAlignment="1">
      <alignment horizontal="left" vertical="center"/>
    </xf>
    <xf numFmtId="0" fontId="44" fillId="0" borderId="96" xfId="0" applyFont="1" applyBorder="1" applyAlignment="1">
      <alignment horizontal="left" vertical="center"/>
    </xf>
    <xf numFmtId="0" fontId="43" fillId="0" borderId="100" xfId="0" applyFont="1" applyBorder="1" applyAlignment="1">
      <alignment horizontal="left" vertical="center"/>
    </xf>
    <xf numFmtId="0" fontId="2" fillId="0" borderId="51" xfId="5" applyFont="1" applyBorder="1"/>
    <xf numFmtId="179" fontId="6" fillId="0" borderId="1" xfId="20" applyNumberFormat="1" applyFont="1" applyBorder="1"/>
    <xf numFmtId="179" fontId="6" fillId="0" borderId="12" xfId="20" applyNumberFormat="1" applyFont="1" applyBorder="1"/>
    <xf numFmtId="43" fontId="0" fillId="0" borderId="0" xfId="0" applyNumberFormat="1"/>
    <xf numFmtId="3" fontId="13" fillId="3" borderId="33" xfId="20" applyNumberFormat="1" applyFont="1" applyFill="1" applyBorder="1" applyAlignment="1">
      <alignment horizontal="center" vertical="center"/>
    </xf>
    <xf numFmtId="164" fontId="6" fillId="0" borderId="62" xfId="3" applyNumberFormat="1" applyFont="1" applyBorder="1" applyAlignment="1">
      <alignment wrapText="1"/>
    </xf>
    <xf numFmtId="164" fontId="7" fillId="3" borderId="62" xfId="3" applyNumberFormat="1" applyFont="1" applyFill="1" applyBorder="1" applyAlignment="1">
      <alignment wrapText="1"/>
    </xf>
    <xf numFmtId="164" fontId="6" fillId="0" borderId="24" xfId="3" applyNumberFormat="1" applyFont="1" applyBorder="1" applyAlignment="1">
      <alignment wrapText="1"/>
    </xf>
    <xf numFmtId="0" fontId="0" fillId="0" borderId="1" xfId="0" applyBorder="1"/>
    <xf numFmtId="0" fontId="8" fillId="0" borderId="0" xfId="14" applyAlignment="1">
      <alignment horizontal="left" wrapText="1"/>
    </xf>
    <xf numFmtId="0" fontId="8" fillId="0" borderId="0" xfId="14" applyAlignment="1">
      <alignment horizontal="left" vertical="top" wrapText="1"/>
    </xf>
    <xf numFmtId="0" fontId="33" fillId="3" borderId="68" xfId="14" applyFont="1" applyFill="1" applyBorder="1" applyAlignment="1">
      <alignment horizontal="center" vertical="top" wrapText="1"/>
    </xf>
    <xf numFmtId="0" fontId="33" fillId="3" borderId="68" xfId="14" applyFont="1" applyFill="1" applyBorder="1" applyAlignment="1">
      <alignment horizontal="left" vertical="top" wrapText="1" indent="3"/>
    </xf>
    <xf numFmtId="1" fontId="32" fillId="11" borderId="77" xfId="14" applyNumberFormat="1" applyFont="1" applyFill="1" applyBorder="1" applyAlignment="1">
      <alignment horizontal="center" vertical="top" shrinkToFit="1"/>
    </xf>
    <xf numFmtId="1" fontId="32" fillId="11" borderId="69" xfId="14" applyNumberFormat="1" applyFont="1" applyFill="1" applyBorder="1" applyAlignment="1">
      <alignment horizontal="center" vertical="top" shrinkToFit="1"/>
    </xf>
    <xf numFmtId="186" fontId="32" fillId="3" borderId="68" xfId="14" applyNumberFormat="1" applyFont="1" applyFill="1" applyBorder="1" applyAlignment="1">
      <alignment horizontal="center" vertical="top" shrinkToFit="1"/>
    </xf>
    <xf numFmtId="1" fontId="32" fillId="11" borderId="68" xfId="14" applyNumberFormat="1" applyFont="1" applyFill="1" applyBorder="1" applyAlignment="1">
      <alignment horizontal="center" vertical="top" shrinkToFit="1"/>
    </xf>
    <xf numFmtId="1" fontId="32" fillId="11" borderId="65" xfId="14" applyNumberFormat="1" applyFont="1" applyFill="1" applyBorder="1" applyAlignment="1">
      <alignment horizontal="center" vertical="top" shrinkToFit="1"/>
    </xf>
    <xf numFmtId="179" fontId="35" fillId="0" borderId="68" xfId="14" applyNumberFormat="1" applyFont="1" applyBorder="1" applyAlignment="1">
      <alignment horizontal="center" vertical="top" shrinkToFit="1"/>
    </xf>
    <xf numFmtId="0" fontId="8" fillId="12" borderId="0" xfId="14" applyFill="1" applyAlignment="1">
      <alignment horizontal="left" wrapText="1"/>
    </xf>
    <xf numFmtId="0" fontId="34" fillId="12" borderId="0" xfId="14" applyFont="1" applyFill="1" applyAlignment="1">
      <alignment horizontal="left" wrapText="1"/>
    </xf>
    <xf numFmtId="0" fontId="8" fillId="12" borderId="0" xfId="14" applyFill="1" applyAlignment="1">
      <alignment horizontal="left" vertical="top"/>
    </xf>
    <xf numFmtId="179" fontId="36" fillId="0" borderId="68" xfId="14" applyNumberFormat="1" applyFont="1" applyBorder="1" applyAlignment="1">
      <alignment horizontal="center" vertical="center" wrapText="1"/>
    </xf>
    <xf numFmtId="179" fontId="36" fillId="0" borderId="68" xfId="14" applyNumberFormat="1" applyFont="1" applyBorder="1" applyAlignment="1">
      <alignment horizontal="center" vertical="top" wrapText="1"/>
    </xf>
    <xf numFmtId="186" fontId="39" fillId="3" borderId="68" xfId="14" applyNumberFormat="1" applyFont="1" applyFill="1" applyBorder="1" applyAlignment="1">
      <alignment horizontal="center" vertical="top" shrinkToFit="1"/>
    </xf>
    <xf numFmtId="0" fontId="33" fillId="11" borderId="68" xfId="14" applyFont="1" applyFill="1" applyBorder="1" applyAlignment="1">
      <alignment horizontal="center" vertical="center" wrapText="1"/>
    </xf>
    <xf numFmtId="0" fontId="33" fillId="11" borderId="68" xfId="14" applyFont="1" applyFill="1" applyBorder="1" applyAlignment="1">
      <alignment horizontal="left" vertical="center" wrapText="1"/>
    </xf>
    <xf numFmtId="0" fontId="33" fillId="11" borderId="68" xfId="14" applyFont="1" applyFill="1" applyBorder="1" applyAlignment="1">
      <alignment horizontal="left" vertical="center" wrapText="1" indent="3"/>
    </xf>
    <xf numFmtId="1" fontId="32" fillId="11" borderId="68" xfId="14" applyNumberFormat="1" applyFont="1" applyFill="1" applyBorder="1" applyAlignment="1">
      <alignment horizontal="center" vertical="center" shrinkToFit="1"/>
    </xf>
    <xf numFmtId="186" fontId="32" fillId="11" borderId="68" xfId="14" applyNumberFormat="1" applyFont="1" applyFill="1" applyBorder="1" applyAlignment="1">
      <alignment horizontal="center" vertical="center" shrinkToFit="1"/>
    </xf>
    <xf numFmtId="0" fontId="46" fillId="0" borderId="0" xfId="14" applyFont="1" applyAlignment="1">
      <alignment horizontal="left" vertical="top"/>
    </xf>
    <xf numFmtId="0" fontId="8" fillId="0" borderId="0" xfId="31"/>
    <xf numFmtId="0" fontId="3" fillId="0" borderId="0" xfId="31" applyFont="1"/>
    <xf numFmtId="0" fontId="3" fillId="0" borderId="0" xfId="31" applyFont="1" applyAlignment="1">
      <alignment wrapText="1"/>
    </xf>
    <xf numFmtId="0" fontId="6" fillId="0" borderId="0" xfId="31" applyFont="1"/>
    <xf numFmtId="0" fontId="6" fillId="0" borderId="22" xfId="31" applyFont="1" applyBorder="1"/>
    <xf numFmtId="0" fontId="6" fillId="0" borderId="0" xfId="31" applyFont="1" applyAlignment="1">
      <alignment wrapText="1"/>
    </xf>
    <xf numFmtId="0" fontId="6" fillId="0" borderId="21" xfId="31" applyFont="1" applyBorder="1" applyAlignment="1">
      <alignment horizontal="center"/>
    </xf>
    <xf numFmtId="0" fontId="6" fillId="0" borderId="22" xfId="31" applyFont="1" applyBorder="1" applyAlignment="1">
      <alignment horizontal="center"/>
    </xf>
    <xf numFmtId="0" fontId="7" fillId="0" borderId="22" xfId="31" applyFont="1" applyBorder="1" applyAlignment="1">
      <alignment horizontal="center"/>
    </xf>
    <xf numFmtId="0" fontId="6" fillId="0" borderId="22" xfId="31" applyFont="1" applyBorder="1" applyAlignment="1">
      <alignment vertical="center"/>
    </xf>
    <xf numFmtId="0" fontId="6" fillId="0" borderId="49" xfId="31" applyFont="1" applyBorder="1" applyAlignment="1">
      <alignment vertical="center" wrapText="1"/>
    </xf>
    <xf numFmtId="0" fontId="6" fillId="0" borderId="50" xfId="31" applyFont="1" applyBorder="1" applyAlignment="1">
      <alignment horizontal="center"/>
    </xf>
    <xf numFmtId="0" fontId="6" fillId="0" borderId="38" xfId="31" applyFont="1" applyBorder="1" applyAlignment="1">
      <alignment horizontal="center"/>
    </xf>
    <xf numFmtId="0" fontId="7" fillId="0" borderId="38" xfId="31" applyFont="1" applyBorder="1" applyAlignment="1">
      <alignment horizontal="center"/>
    </xf>
    <xf numFmtId="0" fontId="6" fillId="0" borderId="9" xfId="31" applyFont="1" applyBorder="1" applyAlignment="1">
      <alignment horizontal="center" vertical="center"/>
    </xf>
    <xf numFmtId="0" fontId="6" fillId="0" borderId="10" xfId="31" applyFont="1" applyBorder="1" applyAlignment="1">
      <alignment horizontal="center" vertical="center" wrapText="1"/>
    </xf>
    <xf numFmtId="0" fontId="6" fillId="0" borderId="51" xfId="31" applyFont="1" applyBorder="1" applyAlignment="1">
      <alignment horizontal="center"/>
    </xf>
    <xf numFmtId="0" fontId="6" fillId="0" borderId="0" xfId="31" applyFont="1" applyAlignment="1">
      <alignment horizontal="center"/>
    </xf>
    <xf numFmtId="0" fontId="7" fillId="0" borderId="0" xfId="31" applyFont="1" applyAlignment="1">
      <alignment horizontal="center"/>
    </xf>
    <xf numFmtId="1" fontId="6" fillId="0" borderId="1" xfId="31" applyNumberFormat="1" applyFont="1" applyBorder="1" applyAlignment="1">
      <alignment horizontal="center" vertical="center"/>
    </xf>
    <xf numFmtId="1" fontId="6" fillId="0" borderId="25" xfId="31" applyNumberFormat="1" applyFont="1" applyBorder="1" applyAlignment="1">
      <alignment horizontal="center" vertical="center" wrapText="1"/>
    </xf>
    <xf numFmtId="0" fontId="6" fillId="0" borderId="0" xfId="31" applyFont="1" applyAlignment="1">
      <alignment horizontal="right" vertical="center"/>
    </xf>
    <xf numFmtId="1" fontId="6" fillId="0" borderId="52" xfId="31" applyNumberFormat="1" applyFont="1" applyBorder="1" applyAlignment="1">
      <alignment horizontal="center" vertical="center" wrapText="1"/>
    </xf>
    <xf numFmtId="0" fontId="6" fillId="0" borderId="53" xfId="31" applyFont="1" applyBorder="1" applyAlignment="1">
      <alignment horizontal="left"/>
    </xf>
    <xf numFmtId="0" fontId="6" fillId="0" borderId="46" xfId="31" applyFont="1" applyBorder="1" applyAlignment="1">
      <alignment horizontal="left"/>
    </xf>
    <xf numFmtId="0" fontId="6" fillId="0" borderId="46" xfId="31" applyFont="1" applyBorder="1" applyAlignment="1">
      <alignment horizontal="center"/>
    </xf>
    <xf numFmtId="0" fontId="6" fillId="0" borderId="47" xfId="31" applyFont="1" applyBorder="1" applyAlignment="1">
      <alignment horizontal="center" wrapText="1"/>
    </xf>
    <xf numFmtId="0" fontId="6" fillId="0" borderId="21" xfId="31" applyFont="1" applyBorder="1"/>
    <xf numFmtId="0" fontId="6" fillId="0" borderId="49" xfId="31" applyFont="1" applyBorder="1" applyAlignment="1">
      <alignment wrapText="1"/>
    </xf>
    <xf numFmtId="0" fontId="6" fillId="0" borderId="51" xfId="31" applyFont="1" applyBorder="1"/>
    <xf numFmtId="0" fontId="6" fillId="0" borderId="52" xfId="31" applyFont="1" applyBorder="1" applyAlignment="1">
      <alignment wrapText="1"/>
    </xf>
    <xf numFmtId="0" fontId="13" fillId="3" borderId="54" xfId="31" applyFont="1" applyFill="1" applyBorder="1" applyAlignment="1">
      <alignment horizontal="center" vertical="center"/>
    </xf>
    <xf numFmtId="0" fontId="13" fillId="3" borderId="33" xfId="31" applyFont="1" applyFill="1" applyBorder="1" applyAlignment="1">
      <alignment horizontal="center" vertical="center"/>
    </xf>
    <xf numFmtId="0" fontId="13" fillId="3" borderId="54" xfId="31" applyFont="1" applyFill="1" applyBorder="1" applyAlignment="1">
      <alignment horizontal="center" vertical="center" wrapText="1"/>
    </xf>
    <xf numFmtId="0" fontId="14" fillId="3" borderId="55" xfId="31" applyFont="1" applyFill="1" applyBorder="1" applyAlignment="1">
      <alignment horizontal="center" vertical="center"/>
    </xf>
    <xf numFmtId="4" fontId="14" fillId="3" borderId="55" xfId="31" applyNumberFormat="1" applyFont="1" applyFill="1" applyBorder="1" applyAlignment="1">
      <alignment horizontal="center" vertical="center" wrapText="1"/>
    </xf>
    <xf numFmtId="0" fontId="13" fillId="3" borderId="9" xfId="31" applyFont="1" applyFill="1" applyBorder="1" applyAlignment="1">
      <alignment horizontal="center" vertical="center" wrapText="1"/>
    </xf>
    <xf numFmtId="0" fontId="13" fillId="3" borderId="10" xfId="31" applyFont="1" applyFill="1" applyBorder="1" applyAlignment="1">
      <alignment horizontal="center" vertical="center" wrapText="1"/>
    </xf>
    <xf numFmtId="0" fontId="6" fillId="0" borderId="43" xfId="31" applyFont="1" applyBorder="1"/>
    <xf numFmtId="0" fontId="6" fillId="0" borderId="59" xfId="31" applyFont="1" applyBorder="1"/>
    <xf numFmtId="43" fontId="6" fillId="0" borderId="1" xfId="32" applyFont="1" applyBorder="1"/>
    <xf numFmtId="43" fontId="6" fillId="0" borderId="25" xfId="32" applyFont="1" applyBorder="1" applyAlignment="1">
      <alignment wrapText="1"/>
    </xf>
    <xf numFmtId="175" fontId="6" fillId="0" borderId="61" xfId="32" applyNumberFormat="1" applyFont="1" applyBorder="1"/>
    <xf numFmtId="176" fontId="7" fillId="0" borderId="62" xfId="31" applyNumberFormat="1" applyFont="1" applyBorder="1" applyAlignment="1">
      <alignment wrapText="1"/>
    </xf>
    <xf numFmtId="0" fontId="13" fillId="3" borderId="57" xfId="31" applyFont="1" applyFill="1" applyBorder="1" applyAlignment="1">
      <alignment horizontal="center" vertical="center" wrapText="1"/>
    </xf>
    <xf numFmtId="0" fontId="6" fillId="0" borderId="3" xfId="31" applyFont="1" applyBorder="1" applyAlignment="1">
      <alignment horizontal="center"/>
    </xf>
    <xf numFmtId="178" fontId="6" fillId="0" borderId="1" xfId="31" applyNumberFormat="1" applyFont="1" applyBorder="1"/>
    <xf numFmtId="43" fontId="6" fillId="0" borderId="25" xfId="32" applyFont="1" applyBorder="1" applyAlignment="1">
      <alignment vertical="center" wrapText="1"/>
    </xf>
    <xf numFmtId="0" fontId="6" fillId="0" borderId="12" xfId="31" applyFont="1" applyBorder="1"/>
    <xf numFmtId="0" fontId="13" fillId="3" borderId="34" xfId="31" applyFont="1" applyFill="1" applyBorder="1" applyAlignment="1">
      <alignment horizontal="center" vertical="center" wrapText="1"/>
    </xf>
    <xf numFmtId="0" fontId="13" fillId="3" borderId="9" xfId="31" applyFont="1" applyFill="1" applyBorder="1" applyAlignment="1">
      <alignment vertical="center" wrapText="1"/>
    </xf>
    <xf numFmtId="2" fontId="6" fillId="0" borderId="1" xfId="31" applyNumberFormat="1" applyFont="1" applyBorder="1" applyAlignment="1">
      <alignment horizontal="center"/>
    </xf>
    <xf numFmtId="2" fontId="6" fillId="0" borderId="3" xfId="31" applyNumberFormat="1" applyFont="1" applyBorder="1" applyAlignment="1">
      <alignment horizontal="center"/>
    </xf>
    <xf numFmtId="178" fontId="6" fillId="0" borderId="1" xfId="28" applyNumberFormat="1" applyFont="1" applyBorder="1" applyAlignment="1">
      <alignment horizontal="center"/>
    </xf>
    <xf numFmtId="0" fontId="6" fillId="0" borderId="61" xfId="31" applyFont="1" applyBorder="1"/>
    <xf numFmtId="0" fontId="6" fillId="0" borderId="6" xfId="31" applyFont="1" applyBorder="1"/>
    <xf numFmtId="43" fontId="6" fillId="0" borderId="24" xfId="32" applyFont="1" applyBorder="1" applyAlignment="1">
      <alignment wrapText="1"/>
    </xf>
    <xf numFmtId="43" fontId="6" fillId="0" borderId="62" xfId="32" applyFont="1" applyBorder="1" applyAlignment="1">
      <alignment wrapText="1"/>
    </xf>
    <xf numFmtId="177" fontId="7" fillId="3" borderId="62" xfId="31" applyNumberFormat="1" applyFont="1" applyFill="1" applyBorder="1" applyAlignment="1">
      <alignment wrapText="1"/>
    </xf>
    <xf numFmtId="0" fontId="13" fillId="3" borderId="56" xfId="31" applyFont="1" applyFill="1" applyBorder="1" applyAlignment="1">
      <alignment horizontal="center" vertical="center" wrapText="1"/>
    </xf>
    <xf numFmtId="43" fontId="6" fillId="0" borderId="3" xfId="32" applyFont="1" applyBorder="1"/>
    <xf numFmtId="9" fontId="6" fillId="0" borderId="4" xfId="33" applyFont="1" applyBorder="1"/>
    <xf numFmtId="9" fontId="6" fillId="0" borderId="1" xfId="33" applyFont="1" applyBorder="1" applyAlignment="1">
      <alignment horizontal="center"/>
    </xf>
    <xf numFmtId="0" fontId="6" fillId="0" borderId="1" xfId="31" applyFont="1" applyBorder="1"/>
    <xf numFmtId="0" fontId="6" fillId="0" borderId="2" xfId="31" applyFont="1" applyBorder="1"/>
    <xf numFmtId="0" fontId="6" fillId="0" borderId="3" xfId="31" applyFont="1" applyBorder="1"/>
    <xf numFmtId="0" fontId="6" fillId="0" borderId="4" xfId="31" applyFont="1" applyBorder="1"/>
    <xf numFmtId="43" fontId="7" fillId="0" borderId="62" xfId="31" applyNumberFormat="1" applyFont="1" applyBorder="1" applyAlignment="1">
      <alignment wrapText="1"/>
    </xf>
    <xf numFmtId="43" fontId="7" fillId="3" borderId="62" xfId="31" applyNumberFormat="1" applyFont="1" applyFill="1" applyBorder="1" applyAlignment="1">
      <alignment wrapText="1"/>
    </xf>
    <xf numFmtId="0" fontId="10" fillId="0" borderId="46" xfId="0" applyFont="1" applyBorder="1"/>
    <xf numFmtId="178" fontId="6" fillId="0" borderId="42" xfId="31" applyNumberFormat="1" applyFont="1" applyBorder="1"/>
    <xf numFmtId="0" fontId="13" fillId="3" borderId="34" xfId="31" applyFont="1" applyFill="1" applyBorder="1" applyAlignment="1">
      <alignment vertical="center" wrapText="1"/>
    </xf>
    <xf numFmtId="43" fontId="6" fillId="0" borderId="62" xfId="31" applyNumberFormat="1" applyFont="1" applyBorder="1" applyAlignment="1">
      <alignment wrapText="1"/>
    </xf>
    <xf numFmtId="183" fontId="14" fillId="3" borderId="21" xfId="31" applyNumberFormat="1" applyFont="1" applyFill="1" applyBorder="1" applyAlignment="1">
      <alignment horizontal="center" vertical="center"/>
    </xf>
    <xf numFmtId="0" fontId="6" fillId="0" borderId="9" xfId="14" applyFont="1" applyBorder="1" applyAlignment="1">
      <alignment horizontal="center"/>
    </xf>
    <xf numFmtId="0" fontId="6" fillId="0" borderId="12" xfId="14" applyFont="1" applyBorder="1" applyAlignment="1">
      <alignment horizontal="center"/>
    </xf>
    <xf numFmtId="43" fontId="6" fillId="0" borderId="1" xfId="32" applyFont="1" applyBorder="1" applyAlignment="1">
      <alignment horizontal="center"/>
    </xf>
    <xf numFmtId="0" fontId="6" fillId="0" borderId="3" xfId="33" applyNumberFormat="1" applyFont="1" applyBorder="1" applyAlignment="1">
      <alignment horizontal="center"/>
    </xf>
    <xf numFmtId="177" fontId="6" fillId="0" borderId="18" xfId="31" applyNumberFormat="1" applyFont="1" applyBorder="1" applyAlignment="1">
      <alignment horizontal="center" wrapText="1"/>
    </xf>
    <xf numFmtId="43" fontId="7" fillId="0" borderId="62" xfId="32" applyFont="1" applyBorder="1" applyAlignment="1">
      <alignment wrapText="1"/>
    </xf>
    <xf numFmtId="0" fontId="14" fillId="3" borderId="21" xfId="31" applyFont="1" applyFill="1" applyBorder="1" applyAlignment="1">
      <alignment horizontal="center" vertical="center"/>
    </xf>
    <xf numFmtId="181" fontId="6" fillId="0" borderId="18" xfId="31" applyNumberFormat="1" applyFont="1" applyBorder="1" applyAlignment="1">
      <alignment horizontal="center" wrapText="1"/>
    </xf>
    <xf numFmtId="0" fontId="13" fillId="3" borderId="92" xfId="31" applyFont="1" applyFill="1" applyBorder="1" applyAlignment="1">
      <alignment horizontal="center" vertical="center" wrapText="1"/>
    </xf>
    <xf numFmtId="0" fontId="13" fillId="3" borderId="38" xfId="31" applyFont="1" applyFill="1" applyBorder="1" applyAlignment="1">
      <alignment horizontal="center" vertical="center" wrapText="1"/>
    </xf>
    <xf numFmtId="0" fontId="13" fillId="3" borderId="92" xfId="31" applyFont="1" applyFill="1" applyBorder="1" applyAlignment="1">
      <alignment vertical="center" wrapText="1"/>
    </xf>
    <xf numFmtId="0" fontId="13" fillId="3" borderId="93" xfId="31" applyFont="1" applyFill="1" applyBorder="1" applyAlignment="1">
      <alignment horizontal="center" vertical="center" wrapText="1"/>
    </xf>
    <xf numFmtId="2" fontId="6" fillId="0" borderId="9" xfId="31" applyNumberFormat="1" applyFont="1" applyBorder="1" applyAlignment="1">
      <alignment horizontal="center"/>
    </xf>
    <xf numFmtId="178" fontId="6" fillId="0" borderId="34" xfId="31" applyNumberFormat="1" applyFont="1" applyBorder="1" applyAlignment="1">
      <alignment horizontal="center"/>
    </xf>
    <xf numFmtId="0" fontId="0" fillId="0" borderId="9" xfId="0" applyBorder="1"/>
    <xf numFmtId="164" fontId="6" fillId="0" borderId="10" xfId="3" applyNumberFormat="1" applyFont="1" applyBorder="1" applyAlignment="1">
      <alignment wrapText="1"/>
    </xf>
    <xf numFmtId="164" fontId="6" fillId="0" borderId="64" xfId="3" applyNumberFormat="1" applyFont="1" applyBorder="1" applyAlignment="1">
      <alignment wrapText="1"/>
    </xf>
    <xf numFmtId="2" fontId="6" fillId="0" borderId="1" xfId="31" applyNumberFormat="1" applyFont="1" applyBorder="1" applyAlignment="1">
      <alignment horizontal="center" vertical="center"/>
    </xf>
    <xf numFmtId="0" fontId="6" fillId="0" borderId="61" xfId="31" applyFont="1" applyBorder="1" applyAlignment="1">
      <alignment horizontal="center" vertical="center"/>
    </xf>
    <xf numFmtId="0" fontId="0" fillId="0" borderId="12" xfId="0" applyBorder="1"/>
    <xf numFmtId="0" fontId="0" fillId="0" borderId="9" xfId="0" applyBorder="1" applyAlignment="1">
      <alignment horizontal="center" vertical="center"/>
    </xf>
    <xf numFmtId="2" fontId="6" fillId="0" borderId="9" xfId="31" applyNumberFormat="1" applyFont="1" applyBorder="1" applyAlignment="1">
      <alignment horizontal="center" vertical="center"/>
    </xf>
    <xf numFmtId="178" fontId="6" fillId="0" borderId="9" xfId="28" applyNumberFormat="1" applyFont="1" applyBorder="1" applyAlignment="1">
      <alignment horizontal="center"/>
    </xf>
    <xf numFmtId="0" fontId="6" fillId="0" borderId="12" xfId="31" applyFont="1" applyBorder="1" applyAlignment="1">
      <alignment horizontal="center" vertical="center"/>
    </xf>
    <xf numFmtId="178" fontId="6" fillId="0" borderId="12" xfId="28" applyNumberFormat="1" applyFont="1" applyBorder="1" applyAlignment="1">
      <alignment horizontal="center"/>
    </xf>
    <xf numFmtId="164" fontId="6" fillId="0" borderId="13" xfId="3" applyNumberFormat="1" applyFont="1" applyBorder="1" applyAlignment="1">
      <alignment wrapText="1"/>
    </xf>
    <xf numFmtId="0" fontId="13" fillId="3" borderId="40" xfId="31" applyFont="1" applyFill="1" applyBorder="1" applyAlignment="1">
      <alignment horizontal="center" vertical="center" wrapText="1"/>
    </xf>
    <xf numFmtId="178" fontId="6" fillId="0" borderId="9" xfId="31" applyNumberFormat="1" applyFont="1" applyBorder="1"/>
    <xf numFmtId="43" fontId="6" fillId="0" borderId="10" xfId="32" applyFont="1" applyBorder="1" applyAlignment="1">
      <alignment wrapText="1"/>
    </xf>
    <xf numFmtId="43" fontId="6" fillId="0" borderId="13" xfId="32" applyFont="1" applyBorder="1" applyAlignment="1">
      <alignment wrapText="1"/>
    </xf>
    <xf numFmtId="176" fontId="7" fillId="0" borderId="64" xfId="31" applyNumberFormat="1" applyFont="1" applyBorder="1" applyAlignment="1">
      <alignment wrapText="1"/>
    </xf>
    <xf numFmtId="3" fontId="14" fillId="3" borderId="21" xfId="31" applyNumberFormat="1" applyFont="1" applyFill="1" applyBorder="1" applyAlignment="1">
      <alignment horizontal="center" vertical="center"/>
    </xf>
    <xf numFmtId="182" fontId="13" fillId="3" borderId="33" xfId="31" applyNumberFormat="1" applyFont="1" applyFill="1" applyBorder="1" applyAlignment="1">
      <alignment horizontal="center" vertical="center"/>
    </xf>
    <xf numFmtId="0" fontId="6" fillId="0" borderId="9" xfId="31" applyFont="1" applyBorder="1" applyAlignment="1">
      <alignment horizontal="center"/>
    </xf>
    <xf numFmtId="0" fontId="6" fillId="0" borderId="1" xfId="31" applyFont="1" applyBorder="1" applyAlignment="1">
      <alignment horizontal="center"/>
    </xf>
    <xf numFmtId="0" fontId="6" fillId="0" borderId="12" xfId="31" applyFont="1" applyBorder="1" applyAlignment="1">
      <alignment horizontal="center"/>
    </xf>
    <xf numFmtId="0" fontId="47" fillId="0" borderId="0" xfId="34" applyFont="1"/>
    <xf numFmtId="0" fontId="23" fillId="0" borderId="0" xfId="34" applyFont="1" applyAlignment="1">
      <alignment horizontal="center" vertical="center"/>
    </xf>
    <xf numFmtId="0" fontId="49" fillId="0" borderId="0" xfId="34" applyFont="1" applyAlignment="1">
      <alignment horizontal="center" vertical="center" wrapText="1"/>
    </xf>
    <xf numFmtId="0" fontId="48" fillId="0" borderId="0" xfId="34" applyFont="1" applyAlignment="1">
      <alignment horizontal="center"/>
    </xf>
    <xf numFmtId="0" fontId="47" fillId="0" borderId="51" xfId="34" applyFont="1" applyBorder="1"/>
    <xf numFmtId="0" fontId="47" fillId="0" borderId="0" xfId="34" applyFont="1" applyAlignment="1">
      <alignment horizontal="center"/>
    </xf>
    <xf numFmtId="0" fontId="47" fillId="0" borderId="0" xfId="34" applyFont="1" applyAlignment="1">
      <alignment horizontal="center" vertical="center"/>
    </xf>
    <xf numFmtId="189" fontId="47" fillId="0" borderId="52" xfId="35" applyNumberFormat="1" applyFont="1" applyBorder="1" applyAlignment="1">
      <alignment horizontal="center"/>
    </xf>
    <xf numFmtId="189" fontId="47" fillId="0" borderId="0" xfId="35" applyNumberFormat="1" applyFont="1" applyBorder="1" applyAlignment="1">
      <alignment horizontal="center"/>
    </xf>
    <xf numFmtId="4" fontId="47" fillId="0" borderId="36" xfId="34" applyNumberFormat="1" applyFont="1" applyBorder="1" applyAlignment="1">
      <alignment horizontal="center"/>
    </xf>
    <xf numFmtId="4" fontId="47" fillId="0" borderId="0" xfId="34" applyNumberFormat="1" applyFont="1"/>
    <xf numFmtId="44" fontId="47" fillId="0" borderId="0" xfId="2" applyFont="1" applyAlignment="1">
      <alignment horizontal="center" vertical="center"/>
    </xf>
    <xf numFmtId="44" fontId="50" fillId="0" borderId="0" xfId="2" applyFont="1"/>
    <xf numFmtId="2" fontId="47" fillId="0" borderId="0" xfId="34" applyNumberFormat="1" applyFont="1"/>
    <xf numFmtId="4" fontId="47" fillId="0" borderId="63" xfId="34" applyNumberFormat="1" applyFont="1" applyBorder="1" applyAlignment="1">
      <alignment horizontal="center"/>
    </xf>
    <xf numFmtId="2" fontId="47" fillId="0" borderId="49" xfId="34" applyNumberFormat="1" applyFont="1" applyBorder="1" applyAlignment="1">
      <alignment horizontal="center"/>
    </xf>
    <xf numFmtId="0" fontId="23" fillId="0" borderId="8" xfId="34" applyFont="1" applyBorder="1" applyAlignment="1">
      <alignment horizontal="center" vertical="center" wrapText="1"/>
    </xf>
    <xf numFmtId="0" fontId="23" fillId="0" borderId="9" xfId="34" applyFont="1" applyBorder="1" applyAlignment="1">
      <alignment horizontal="center" vertical="center" wrapText="1"/>
    </xf>
    <xf numFmtId="0" fontId="23" fillId="0" borderId="10" xfId="34" applyFont="1" applyBorder="1" applyAlignment="1">
      <alignment horizontal="center" vertical="center" wrapText="1"/>
    </xf>
    <xf numFmtId="0" fontId="23" fillId="0" borderId="0" xfId="34" applyFont="1" applyAlignment="1">
      <alignment horizontal="center" vertical="center" wrapText="1"/>
    </xf>
    <xf numFmtId="0" fontId="47" fillId="0" borderId="20" xfId="34" applyFont="1" applyBorder="1" applyAlignment="1">
      <alignment horizontal="center"/>
    </xf>
    <xf numFmtId="0" fontId="23" fillId="0" borderId="1" xfId="34" applyFont="1" applyBorder="1"/>
    <xf numFmtId="0" fontId="47" fillId="0" borderId="1" xfId="34" applyFont="1" applyBorder="1" applyAlignment="1">
      <alignment horizontal="center"/>
    </xf>
    <xf numFmtId="0" fontId="47" fillId="0" borderId="1" xfId="34" applyFont="1" applyBorder="1" applyAlignment="1">
      <alignment horizontal="center" vertical="center"/>
    </xf>
    <xf numFmtId="0" fontId="47" fillId="0" borderId="1" xfId="34" applyFont="1" applyBorder="1"/>
    <xf numFmtId="185" fontId="47" fillId="0" borderId="1" xfId="34" applyNumberFormat="1" applyFont="1" applyBorder="1"/>
    <xf numFmtId="189" fontId="47" fillId="0" borderId="25" xfId="35" applyNumberFormat="1" applyFont="1" applyBorder="1" applyAlignment="1">
      <alignment horizontal="center"/>
    </xf>
    <xf numFmtId="190" fontId="47" fillId="0" borderId="1" xfId="36" applyNumberFormat="1" applyFont="1" applyBorder="1"/>
    <xf numFmtId="185" fontId="47" fillId="0" borderId="1" xfId="36" applyFont="1" applyBorder="1"/>
    <xf numFmtId="10" fontId="47" fillId="0" borderId="25" xfId="35" applyNumberFormat="1" applyFont="1" applyBorder="1" applyAlignment="1">
      <alignment horizontal="center"/>
    </xf>
    <xf numFmtId="10" fontId="47" fillId="0" borderId="0" xfId="35" applyNumberFormat="1" applyFont="1" applyBorder="1" applyAlignment="1">
      <alignment horizontal="center"/>
    </xf>
    <xf numFmtId="190" fontId="47" fillId="0" borderId="1" xfId="36" applyNumberFormat="1" applyFont="1" applyBorder="1" applyAlignment="1">
      <alignment horizontal="center"/>
    </xf>
    <xf numFmtId="10" fontId="47" fillId="0" borderId="1" xfId="34" applyNumberFormat="1" applyFont="1" applyBorder="1" applyAlignment="1">
      <alignment horizontal="center"/>
    </xf>
    <xf numFmtId="10" fontId="41" fillId="0" borderId="1" xfId="34" applyNumberFormat="1" applyFont="1" applyBorder="1" applyAlignment="1">
      <alignment horizontal="center"/>
    </xf>
    <xf numFmtId="0" fontId="41" fillId="0" borderId="1" xfId="37" applyFont="1" applyBorder="1" applyAlignment="1">
      <alignment horizontal="center"/>
    </xf>
    <xf numFmtId="10" fontId="41" fillId="0" borderId="1" xfId="37" applyNumberFormat="1" applyFont="1" applyBorder="1" applyAlignment="1">
      <alignment horizontal="center"/>
    </xf>
    <xf numFmtId="0" fontId="47" fillId="0" borderId="1" xfId="34" applyFont="1" applyBorder="1" applyAlignment="1">
      <alignment horizontal="left" wrapText="1"/>
    </xf>
    <xf numFmtId="10" fontId="47" fillId="0" borderId="1" xfId="34" applyNumberFormat="1" applyFont="1" applyBorder="1" applyAlignment="1">
      <alignment horizontal="center" vertical="center"/>
    </xf>
    <xf numFmtId="185" fontId="47" fillId="0" borderId="1" xfId="36" applyFont="1" applyBorder="1" applyAlignment="1">
      <alignment vertical="center" wrapText="1"/>
    </xf>
    <xf numFmtId="190" fontId="47" fillId="0" borderId="0" xfId="34" applyNumberFormat="1" applyFont="1"/>
    <xf numFmtId="0" fontId="47" fillId="0" borderId="20" xfId="34" applyFont="1" applyBorder="1"/>
    <xf numFmtId="0" fontId="47" fillId="10" borderId="1" xfId="34" applyFont="1" applyFill="1" applyBorder="1"/>
    <xf numFmtId="0" fontId="47" fillId="10" borderId="1" xfId="34" applyFont="1" applyFill="1" applyBorder="1" applyAlignment="1">
      <alignment horizontal="center"/>
    </xf>
    <xf numFmtId="10" fontId="47" fillId="10" borderId="1" xfId="35" applyNumberFormat="1" applyFont="1" applyFill="1" applyBorder="1" applyAlignment="1">
      <alignment horizontal="center"/>
    </xf>
    <xf numFmtId="10" fontId="47" fillId="10" borderId="1" xfId="34" applyNumberFormat="1" applyFont="1" applyFill="1" applyBorder="1" applyAlignment="1">
      <alignment horizontal="center"/>
    </xf>
    <xf numFmtId="0" fontId="47" fillId="10" borderId="1" xfId="34" applyFont="1" applyFill="1" applyBorder="1" applyAlignment="1">
      <alignment horizontal="center" vertical="center"/>
    </xf>
    <xf numFmtId="190" fontId="47" fillId="10" borderId="1" xfId="36" applyNumberFormat="1" applyFont="1" applyFill="1" applyBorder="1"/>
    <xf numFmtId="10" fontId="47" fillId="10" borderId="25" xfId="35" applyNumberFormat="1" applyFont="1" applyFill="1" applyBorder="1" applyAlignment="1">
      <alignment horizontal="center"/>
    </xf>
    <xf numFmtId="10" fontId="47" fillId="0" borderId="0" xfId="35" applyNumberFormat="1" applyFont="1" applyFill="1" applyBorder="1" applyAlignment="1">
      <alignment horizontal="center"/>
    </xf>
    <xf numFmtId="42" fontId="47" fillId="0" borderId="0" xfId="3" applyFont="1"/>
    <xf numFmtId="185" fontId="47" fillId="0" borderId="0" xfId="36" applyFont="1" applyBorder="1"/>
    <xf numFmtId="44" fontId="47" fillId="0" borderId="0" xfId="2" applyFont="1"/>
    <xf numFmtId="190" fontId="47" fillId="10" borderId="1" xfId="34" applyNumberFormat="1" applyFont="1" applyFill="1" applyBorder="1"/>
    <xf numFmtId="0" fontId="47" fillId="0" borderId="11" xfId="34" applyFont="1" applyBorder="1"/>
    <xf numFmtId="0" fontId="23" fillId="0" borderId="12" xfId="34" applyFont="1" applyBorder="1"/>
    <xf numFmtId="0" fontId="47" fillId="0" borderId="12" xfId="34" applyFont="1" applyBorder="1" applyAlignment="1">
      <alignment horizontal="center"/>
    </xf>
    <xf numFmtId="10" fontId="47" fillId="0" borderId="12" xfId="4" applyNumberFormat="1" applyFont="1" applyBorder="1" applyAlignment="1">
      <alignment horizontal="center"/>
    </xf>
    <xf numFmtId="0" fontId="47" fillId="0" borderId="12" xfId="34" applyFont="1" applyBorder="1" applyAlignment="1">
      <alignment horizontal="center" vertical="center"/>
    </xf>
    <xf numFmtId="0" fontId="47" fillId="0" borderId="12" xfId="34" applyFont="1" applyBorder="1"/>
    <xf numFmtId="190" fontId="47" fillId="0" borderId="12" xfId="34" applyNumberFormat="1" applyFont="1" applyBorder="1"/>
    <xf numFmtId="10" fontId="47" fillId="0" borderId="13" xfId="35" applyNumberFormat="1" applyFont="1" applyBorder="1" applyAlignment="1">
      <alignment horizontal="center"/>
    </xf>
    <xf numFmtId="44" fontId="47" fillId="0" borderId="0" xfId="2" applyFont="1" applyAlignment="1">
      <alignment horizontal="center"/>
    </xf>
    <xf numFmtId="192" fontId="47" fillId="0" borderId="0" xfId="34" applyNumberFormat="1" applyFont="1"/>
    <xf numFmtId="189" fontId="47" fillId="0" borderId="0" xfId="35" applyNumberFormat="1" applyFont="1" applyBorder="1"/>
    <xf numFmtId="0" fontId="51" fillId="0" borderId="0" xfId="34" applyFont="1"/>
    <xf numFmtId="190" fontId="51" fillId="0" borderId="0" xfId="34" applyNumberFormat="1" applyFont="1"/>
    <xf numFmtId="0" fontId="52" fillId="0" borderId="46" xfId="0" applyFont="1" applyBorder="1"/>
    <xf numFmtId="193" fontId="27" fillId="0" borderId="0" xfId="38" applyNumberFormat="1" applyFont="1" applyAlignment="1">
      <alignment horizontal="center" vertical="center"/>
    </xf>
    <xf numFmtId="193" fontId="27" fillId="0" borderId="46" xfId="38" applyNumberFormat="1" applyFont="1" applyBorder="1" applyAlignment="1">
      <alignment vertical="center"/>
    </xf>
    <xf numFmtId="0" fontId="51" fillId="0" borderId="46" xfId="34" applyFont="1" applyBorder="1"/>
    <xf numFmtId="0" fontId="51" fillId="0" borderId="52" xfId="34" applyFont="1" applyBorder="1"/>
    <xf numFmtId="0" fontId="52" fillId="0" borderId="51" xfId="0" applyFont="1" applyBorder="1"/>
    <xf numFmtId="0" fontId="52" fillId="0" borderId="0" xfId="0" applyFont="1"/>
    <xf numFmtId="0" fontId="51" fillId="0" borderId="0" xfId="34" applyFont="1" applyAlignment="1">
      <alignment horizontal="left"/>
    </xf>
    <xf numFmtId="193" fontId="22" fillId="0" borderId="0" xfId="38" applyNumberFormat="1" applyFont="1" applyAlignment="1">
      <alignment horizontal="center" vertical="center"/>
    </xf>
    <xf numFmtId="193" fontId="22" fillId="0" borderId="0" xfId="38" applyNumberFormat="1" applyFont="1" applyAlignment="1">
      <alignment vertical="center"/>
    </xf>
    <xf numFmtId="0" fontId="53" fillId="0" borderId="51" xfId="0" applyFont="1" applyBorder="1" applyAlignment="1">
      <alignment vertical="top" wrapText="1"/>
    </xf>
    <xf numFmtId="0" fontId="53" fillId="0" borderId="0" xfId="0" applyFont="1" applyAlignment="1">
      <alignment vertical="top" wrapText="1"/>
    </xf>
    <xf numFmtId="193" fontId="27" fillId="0" borderId="0" xfId="38" applyNumberFormat="1" applyFont="1" applyAlignment="1">
      <alignment vertical="top"/>
    </xf>
    <xf numFmtId="0" fontId="54" fillId="0" borderId="0" xfId="34" applyFont="1" applyAlignment="1">
      <alignment horizontal="left"/>
    </xf>
    <xf numFmtId="0" fontId="54" fillId="0" borderId="0" xfId="34" applyFont="1"/>
    <xf numFmtId="0" fontId="50" fillId="0" borderId="0" xfId="34" applyFont="1"/>
    <xf numFmtId="0" fontId="21" fillId="0" borderId="0" xfId="34" applyFont="1" applyAlignment="1">
      <alignment horizontal="left"/>
    </xf>
    <xf numFmtId="0" fontId="47" fillId="0" borderId="1" xfId="34" applyFont="1" applyBorder="1" applyAlignment="1">
      <alignment wrapText="1"/>
    </xf>
    <xf numFmtId="0" fontId="41" fillId="0" borderId="1" xfId="37" applyFont="1" applyBorder="1" applyAlignment="1">
      <alignment wrapText="1"/>
    </xf>
    <xf numFmtId="1" fontId="47" fillId="0" borderId="0" xfId="35" applyNumberFormat="1" applyFont="1" applyBorder="1" applyAlignment="1">
      <alignment horizontal="center"/>
    </xf>
    <xf numFmtId="0" fontId="55" fillId="7" borderId="104" xfId="14" applyFont="1" applyFill="1" applyBorder="1" applyAlignment="1">
      <alignment horizontal="center" vertical="center" wrapText="1"/>
    </xf>
    <xf numFmtId="0" fontId="17" fillId="7" borderId="106" xfId="14" applyFont="1" applyFill="1" applyBorder="1" applyAlignment="1">
      <alignment horizontal="center" vertical="center" wrapText="1"/>
    </xf>
    <xf numFmtId="0" fontId="17" fillId="7" borderId="108" xfId="14" applyFont="1" applyFill="1" applyBorder="1" applyAlignment="1">
      <alignment horizontal="center" vertical="center" wrapText="1"/>
    </xf>
    <xf numFmtId="0" fontId="17" fillId="0" borderId="62" xfId="14" applyFont="1" applyBorder="1" applyAlignment="1">
      <alignment horizontal="center" vertical="center" wrapText="1"/>
    </xf>
    <xf numFmtId="0" fontId="6" fillId="0" borderId="20" xfId="31" applyFont="1" applyBorder="1"/>
    <xf numFmtId="164" fontId="35" fillId="0" borderId="68" xfId="3" applyNumberFormat="1" applyFont="1" applyFill="1" applyBorder="1" applyAlignment="1">
      <alignment horizontal="left" vertical="center" shrinkToFit="1"/>
    </xf>
    <xf numFmtId="164" fontId="35" fillId="0" borderId="91" xfId="3" applyNumberFormat="1" applyFont="1" applyBorder="1" applyAlignment="1">
      <alignment horizontal="center" vertical="center" shrinkToFit="1"/>
    </xf>
    <xf numFmtId="164" fontId="35" fillId="0" borderId="68" xfId="3" applyNumberFormat="1" applyFont="1" applyBorder="1" applyAlignment="1">
      <alignment horizontal="center" vertical="center" shrinkToFit="1"/>
    </xf>
    <xf numFmtId="0" fontId="8" fillId="0" borderId="38" xfId="31" applyBorder="1"/>
    <xf numFmtId="0" fontId="8" fillId="0" borderId="32" xfId="31" applyBorder="1"/>
    <xf numFmtId="0" fontId="8" fillId="0" borderId="52" xfId="31" applyBorder="1"/>
    <xf numFmtId="0" fontId="3" fillId="0" borderId="52" xfId="31" applyFont="1" applyBorder="1" applyAlignment="1">
      <alignment wrapText="1"/>
    </xf>
    <xf numFmtId="0" fontId="10" fillId="0" borderId="0" xfId="0" applyFont="1"/>
    <xf numFmtId="0" fontId="6" fillId="0" borderId="5" xfId="14" applyFont="1" applyBorder="1"/>
    <xf numFmtId="0" fontId="6" fillId="0" borderId="6" xfId="14" applyFont="1" applyBorder="1" applyAlignment="1">
      <alignment horizontal="center"/>
    </xf>
    <xf numFmtId="0" fontId="3" fillId="0" borderId="6" xfId="14" applyFont="1" applyBorder="1"/>
    <xf numFmtId="0" fontId="3" fillId="0" borderId="7" xfId="14" applyFont="1" applyBorder="1" applyAlignment="1">
      <alignment wrapText="1"/>
    </xf>
    <xf numFmtId="0" fontId="60" fillId="3" borderId="9" xfId="31" applyFont="1" applyFill="1" applyBorder="1" applyAlignment="1">
      <alignment horizontal="center" vertical="center" wrapText="1"/>
    </xf>
    <xf numFmtId="0" fontId="6" fillId="0" borderId="27" xfId="14" applyFont="1" applyBorder="1" applyAlignment="1">
      <alignment horizontal="center"/>
    </xf>
    <xf numFmtId="43" fontId="6" fillId="0" borderId="48" xfId="32" applyFont="1" applyBorder="1" applyAlignment="1">
      <alignment wrapText="1"/>
    </xf>
    <xf numFmtId="43" fontId="6" fillId="0" borderId="1" xfId="32" applyFont="1" applyBorder="1" applyAlignment="1">
      <alignment wrapText="1"/>
    </xf>
    <xf numFmtId="0" fontId="60" fillId="3" borderId="40" xfId="31" applyFont="1" applyFill="1" applyBorder="1" applyAlignment="1">
      <alignment horizontal="center" vertical="center" wrapText="1"/>
    </xf>
    <xf numFmtId="0" fontId="60" fillId="3" borderId="92" xfId="31" applyFont="1" applyFill="1" applyBorder="1" applyAlignment="1">
      <alignment horizontal="center" vertical="center" wrapText="1"/>
    </xf>
    <xf numFmtId="0" fontId="60" fillId="3" borderId="93" xfId="31" applyFont="1" applyFill="1" applyBorder="1" applyAlignment="1">
      <alignment horizontal="center" vertical="center" wrapText="1"/>
    </xf>
    <xf numFmtId="0" fontId="61" fillId="0" borderId="0" xfId="0" applyFont="1"/>
    <xf numFmtId="0" fontId="55" fillId="0" borderId="101" xfId="14" applyFont="1" applyBorder="1" applyAlignment="1">
      <alignment horizontal="center" vertical="center" wrapText="1"/>
    </xf>
    <xf numFmtId="164" fontId="47" fillId="0" borderId="0" xfId="3" applyNumberFormat="1" applyFont="1"/>
    <xf numFmtId="0" fontId="63" fillId="0" borderId="1" xfId="40" applyFont="1" applyBorder="1" applyAlignment="1">
      <alignment horizontal="center" vertical="center"/>
    </xf>
    <xf numFmtId="0" fontId="65" fillId="0" borderId="0" xfId="40" applyFont="1" applyAlignment="1">
      <alignment horizontal="center" vertical="center"/>
    </xf>
    <xf numFmtId="4" fontId="65" fillId="0" borderId="0" xfId="41" applyNumberFormat="1" applyFont="1" applyAlignment="1">
      <alignment horizontal="center" vertical="center"/>
    </xf>
    <xf numFmtId="0" fontId="65" fillId="0" borderId="0" xfId="41" applyFont="1" applyAlignment="1">
      <alignment horizontal="center" vertical="center"/>
    </xf>
    <xf numFmtId="0" fontId="56" fillId="0" borderId="0" xfId="40" applyFont="1" applyAlignment="1">
      <alignment horizontal="center" vertical="center" wrapText="1"/>
    </xf>
    <xf numFmtId="0" fontId="64" fillId="0" borderId="0" xfId="40" applyFont="1" applyAlignment="1">
      <alignment horizontal="center" vertical="center"/>
    </xf>
    <xf numFmtId="0" fontId="66" fillId="0" borderId="0" xfId="40" applyFont="1" applyAlignment="1">
      <alignment horizontal="center" vertical="center"/>
    </xf>
    <xf numFmtId="0" fontId="64" fillId="4" borderId="1" xfId="40" applyFont="1" applyFill="1" applyBorder="1" applyAlignment="1">
      <alignment horizontal="center" vertical="center"/>
    </xf>
    <xf numFmtId="184" fontId="64" fillId="4" borderId="1" xfId="42" applyFont="1" applyFill="1" applyBorder="1" applyAlignment="1">
      <alignment horizontal="center" vertical="center"/>
    </xf>
    <xf numFmtId="43" fontId="64" fillId="4" borderId="1" xfId="40" applyNumberFormat="1" applyFont="1" applyFill="1" applyBorder="1" applyAlignment="1">
      <alignment horizontal="center" vertical="center"/>
    </xf>
    <xf numFmtId="10" fontId="64" fillId="4" borderId="1" xfId="43" applyNumberFormat="1" applyFont="1" applyFill="1" applyBorder="1" applyAlignment="1">
      <alignment horizontal="center" vertical="center"/>
    </xf>
    <xf numFmtId="184" fontId="64" fillId="4" borderId="1" xfId="40" applyNumberFormat="1" applyFont="1" applyFill="1" applyBorder="1" applyAlignment="1">
      <alignment horizontal="center" vertical="center"/>
    </xf>
    <xf numFmtId="192" fontId="64" fillId="0" borderId="0" xfId="40" applyNumberFormat="1" applyFont="1" applyAlignment="1">
      <alignment horizontal="center" vertical="center"/>
    </xf>
    <xf numFmtId="0" fontId="66" fillId="4" borderId="0" xfId="40" applyFont="1" applyFill="1" applyAlignment="1">
      <alignment horizontal="justify" vertical="justify"/>
    </xf>
    <xf numFmtId="0" fontId="64" fillId="4" borderId="0" xfId="40" applyFont="1" applyFill="1" applyAlignment="1">
      <alignment horizontal="center" vertical="center"/>
    </xf>
    <xf numFmtId="184" fontId="64" fillId="4" borderId="0" xfId="42" applyFont="1" applyFill="1" applyBorder="1" applyAlignment="1">
      <alignment horizontal="center" vertical="center"/>
    </xf>
    <xf numFmtId="43" fontId="64" fillId="4" borderId="0" xfId="40" applyNumberFormat="1" applyFont="1" applyFill="1" applyAlignment="1">
      <alignment horizontal="center" vertical="center"/>
    </xf>
    <xf numFmtId="185" fontId="64" fillId="4" borderId="0" xfId="43" applyFont="1" applyFill="1" applyBorder="1" applyAlignment="1">
      <alignment horizontal="center" vertical="center"/>
    </xf>
    <xf numFmtId="10" fontId="64" fillId="4" borderId="0" xfId="43" applyNumberFormat="1" applyFont="1" applyFill="1" applyBorder="1" applyAlignment="1">
      <alignment horizontal="center" vertical="center"/>
    </xf>
    <xf numFmtId="184" fontId="64" fillId="4" borderId="0" xfId="40" applyNumberFormat="1" applyFont="1" applyFill="1" applyAlignment="1">
      <alignment horizontal="center" vertical="center"/>
    </xf>
    <xf numFmtId="185" fontId="66" fillId="0" borderId="0" xfId="43" applyFont="1" applyBorder="1" applyAlignment="1">
      <alignment horizontal="center" vertical="center"/>
    </xf>
    <xf numFmtId="0" fontId="68" fillId="0" borderId="0" xfId="40" applyFont="1" applyAlignment="1">
      <alignment horizontal="center" vertical="center"/>
    </xf>
    <xf numFmtId="184" fontId="64" fillId="0" borderId="0" xfId="40" applyNumberFormat="1" applyFont="1" applyAlignment="1">
      <alignment horizontal="center" vertical="center"/>
    </xf>
    <xf numFmtId="0" fontId="70" fillId="0" borderId="0" xfId="44" applyFont="1" applyAlignment="1">
      <alignment horizontal="center" vertical="center"/>
    </xf>
    <xf numFmtId="0" fontId="63" fillId="0" borderId="0" xfId="44" applyFont="1" applyAlignment="1">
      <alignment horizontal="left" vertical="center"/>
    </xf>
    <xf numFmtId="0" fontId="71" fillId="0" borderId="0" xfId="44" applyFont="1" applyAlignment="1">
      <alignment horizontal="center" vertical="center"/>
    </xf>
    <xf numFmtId="192" fontId="66" fillId="0" borderId="0" xfId="40" applyNumberFormat="1" applyFont="1" applyAlignment="1">
      <alignment horizontal="center" vertical="center"/>
    </xf>
    <xf numFmtId="0" fontId="70" fillId="0" borderId="0" xfId="44" applyFont="1" applyAlignment="1">
      <alignment horizontal="left" vertical="center"/>
    </xf>
    <xf numFmtId="0" fontId="66" fillId="0" borderId="0" xfId="40" applyFont="1" applyAlignment="1">
      <alignment horizontal="center" vertical="center" wrapText="1"/>
    </xf>
    <xf numFmtId="196" fontId="66" fillId="0" borderId="0" xfId="40" applyNumberFormat="1" applyFont="1" applyAlignment="1">
      <alignment horizontal="center" vertical="center" wrapText="1"/>
    </xf>
    <xf numFmtId="196" fontId="66" fillId="0" borderId="0" xfId="40" applyNumberFormat="1" applyFont="1" applyAlignment="1">
      <alignment horizontal="center" vertical="center"/>
    </xf>
    <xf numFmtId="0" fontId="18" fillId="0" borderId="65" xfId="14" applyFont="1" applyBorder="1" applyAlignment="1">
      <alignment horizontal="center" vertical="center" wrapText="1"/>
    </xf>
    <xf numFmtId="2" fontId="18" fillId="0" borderId="74" xfId="14" applyNumberFormat="1" applyFont="1" applyBorder="1" applyAlignment="1">
      <alignment horizontal="center" vertical="center" wrapText="1"/>
    </xf>
    <xf numFmtId="0" fontId="17" fillId="0" borderId="67" xfId="14" applyFont="1" applyBorder="1" applyAlignment="1">
      <alignment horizontal="center" vertical="center" wrapText="1"/>
    </xf>
    <xf numFmtId="0" fontId="17" fillId="0" borderId="65" xfId="14" applyFont="1" applyBorder="1" applyAlignment="1">
      <alignment horizontal="center" vertical="center" wrapText="1"/>
    </xf>
    <xf numFmtId="0" fontId="17" fillId="0" borderId="71" xfId="14" applyFont="1" applyBorder="1" applyAlignment="1">
      <alignment horizontal="center" vertical="center" wrapText="1"/>
    </xf>
    <xf numFmtId="0" fontId="17" fillId="0" borderId="81" xfId="14" applyFont="1" applyBorder="1" applyAlignment="1">
      <alignment horizontal="center" vertical="center" wrapText="1"/>
    </xf>
    <xf numFmtId="0" fontId="55" fillId="7" borderId="105" xfId="14" applyFont="1" applyFill="1" applyBorder="1" applyAlignment="1">
      <alignment horizontal="center" vertical="center" wrapText="1"/>
    </xf>
    <xf numFmtId="0" fontId="55" fillId="0" borderId="4" xfId="14" applyFont="1" applyBorder="1" applyAlignment="1">
      <alignment horizontal="center" vertical="center" wrapText="1"/>
    </xf>
    <xf numFmtId="0" fontId="17" fillId="7" borderId="83" xfId="14" applyFont="1" applyFill="1" applyBorder="1" applyAlignment="1">
      <alignment horizontal="center" vertical="center" wrapText="1"/>
    </xf>
    <xf numFmtId="2" fontId="17" fillId="0" borderId="65" xfId="14" applyNumberFormat="1" applyFont="1" applyBorder="1" applyAlignment="1">
      <alignment horizontal="center" vertical="center" wrapText="1"/>
    </xf>
    <xf numFmtId="2" fontId="18" fillId="0" borderId="69" xfId="14" applyNumberFormat="1" applyFont="1" applyBorder="1" applyAlignment="1">
      <alignment horizontal="center" vertical="center" wrapText="1"/>
    </xf>
    <xf numFmtId="0" fontId="72" fillId="0" borderId="0" xfId="14" applyFont="1" applyAlignment="1">
      <alignment horizontal="left" vertical="top"/>
    </xf>
    <xf numFmtId="0" fontId="57" fillId="0" borderId="50" xfId="14" applyFont="1" applyBorder="1" applyAlignment="1">
      <alignment horizontal="center" vertical="center" wrapText="1"/>
    </xf>
    <xf numFmtId="0" fontId="57" fillId="0" borderId="38" xfId="14" applyFont="1" applyBorder="1" applyAlignment="1">
      <alignment horizontal="center" vertical="center" wrapText="1"/>
    </xf>
    <xf numFmtId="0" fontId="57" fillId="0" borderId="38" xfId="14" applyFont="1" applyBorder="1" applyAlignment="1">
      <alignment horizontal="left" vertical="top" wrapText="1"/>
    </xf>
    <xf numFmtId="0" fontId="57" fillId="0" borderId="32" xfId="14" applyFont="1" applyBorder="1" applyAlignment="1">
      <alignment horizontal="left" vertical="top" wrapText="1"/>
    </xf>
    <xf numFmtId="0" fontId="57" fillId="0" borderId="51" xfId="14" applyFont="1" applyBorder="1" applyAlignment="1">
      <alignment horizontal="center" vertical="center" wrapText="1"/>
    </xf>
    <xf numFmtId="0" fontId="57" fillId="0" borderId="0" xfId="14" applyFont="1" applyAlignment="1">
      <alignment horizontal="center" vertical="center" wrapText="1"/>
    </xf>
    <xf numFmtId="0" fontId="57" fillId="0" borderId="6" xfId="14" applyFont="1" applyBorder="1" applyAlignment="1">
      <alignment horizontal="center" vertical="center" wrapText="1"/>
    </xf>
    <xf numFmtId="0" fontId="57" fillId="0" borderId="6" xfId="14" applyFont="1" applyBorder="1" applyAlignment="1">
      <alignment horizontal="left" vertical="top" wrapText="1"/>
    </xf>
    <xf numFmtId="0" fontId="57" fillId="0" borderId="52" xfId="14" applyFont="1" applyBorder="1" applyAlignment="1">
      <alignment horizontal="left" vertical="top" wrapText="1"/>
    </xf>
    <xf numFmtId="0" fontId="57" fillId="0" borderId="0" xfId="14" applyFont="1" applyAlignment="1">
      <alignment horizontal="center" wrapText="1"/>
    </xf>
    <xf numFmtId="0" fontId="57" fillId="0" borderId="0" xfId="14" applyFont="1" applyAlignment="1">
      <alignment horizontal="center" vertical="top" wrapText="1"/>
    </xf>
    <xf numFmtId="0" fontId="57" fillId="0" borderId="5" xfId="14" applyFont="1" applyBorder="1" applyAlignment="1">
      <alignment horizontal="center" vertical="center" wrapText="1"/>
    </xf>
    <xf numFmtId="0" fontId="57" fillId="0" borderId="7" xfId="14" applyFont="1" applyBorder="1" applyAlignment="1">
      <alignment horizontal="left" vertical="top" wrapText="1"/>
    </xf>
    <xf numFmtId="0" fontId="72" fillId="0" borderId="0" xfId="14" applyFont="1" applyAlignment="1">
      <alignment horizontal="center" vertical="center"/>
    </xf>
    <xf numFmtId="0" fontId="57" fillId="0" borderId="51" xfId="14" applyFont="1" applyBorder="1" applyAlignment="1">
      <alignment horizontal="center" wrapText="1"/>
    </xf>
    <xf numFmtId="0" fontId="57" fillId="0" borderId="0" xfId="14" applyFont="1" applyAlignment="1">
      <alignment horizontal="left" wrapText="1"/>
    </xf>
    <xf numFmtId="0" fontId="57" fillId="0" borderId="38" xfId="14" applyFont="1" applyBorder="1" applyAlignment="1">
      <alignment horizontal="left" wrapText="1"/>
    </xf>
    <xf numFmtId="0" fontId="57" fillId="0" borderId="0" xfId="14" applyFont="1" applyAlignment="1">
      <alignment horizontal="left" vertical="top" wrapText="1"/>
    </xf>
    <xf numFmtId="0" fontId="57" fillId="0" borderId="6" xfId="14" applyFont="1" applyBorder="1" applyAlignment="1">
      <alignment horizontal="left" wrapText="1"/>
    </xf>
    <xf numFmtId="0" fontId="57" fillId="0" borderId="6" xfId="14" applyFont="1" applyBorder="1" applyAlignment="1">
      <alignment horizontal="center" wrapText="1"/>
    </xf>
    <xf numFmtId="0" fontId="57" fillId="0" borderId="0" xfId="14" applyFont="1" applyAlignment="1">
      <alignment wrapText="1"/>
    </xf>
    <xf numFmtId="0" fontId="57" fillId="0" borderId="5" xfId="14" applyFont="1" applyBorder="1" applyAlignment="1">
      <alignment horizontal="center" wrapText="1"/>
    </xf>
    <xf numFmtId="0" fontId="57" fillId="0" borderId="6" xfId="14" applyFont="1" applyBorder="1" applyAlignment="1">
      <alignment horizontal="center" vertical="top" wrapText="1"/>
    </xf>
    <xf numFmtId="0" fontId="72" fillId="0" borderId="0" xfId="14" applyFont="1" applyAlignment="1">
      <alignment horizontal="center" vertical="top"/>
    </xf>
    <xf numFmtId="0" fontId="57" fillId="0" borderId="50" xfId="14" applyFont="1" applyBorder="1" applyAlignment="1">
      <alignment horizontal="center" wrapText="1"/>
    </xf>
    <xf numFmtId="1" fontId="18" fillId="0" borderId="62" xfId="14" applyNumberFormat="1" applyFont="1" applyBorder="1" applyAlignment="1">
      <alignment horizontal="center" vertical="center" shrinkToFit="1"/>
    </xf>
    <xf numFmtId="0" fontId="72" fillId="0" borderId="109" xfId="14" applyFont="1" applyBorder="1" applyAlignment="1">
      <alignment horizontal="center" vertical="top"/>
    </xf>
    <xf numFmtId="0" fontId="18" fillId="0" borderId="11" xfId="14" applyFont="1" applyBorder="1" applyAlignment="1">
      <alignment horizontal="center" vertical="center" wrapText="1"/>
    </xf>
    <xf numFmtId="4" fontId="64" fillId="4" borderId="1" xfId="43" applyNumberFormat="1" applyFont="1" applyFill="1" applyBorder="1" applyAlignment="1">
      <alignment horizontal="center" vertical="center"/>
    </xf>
    <xf numFmtId="2" fontId="18" fillId="0" borderId="50" xfId="14" applyNumberFormat="1" applyFont="1" applyBorder="1" applyAlignment="1">
      <alignment vertical="center" wrapText="1"/>
    </xf>
    <xf numFmtId="2" fontId="18" fillId="0" borderId="38" xfId="14" applyNumberFormat="1" applyFont="1" applyBorder="1" applyAlignment="1">
      <alignment vertical="center" wrapText="1"/>
    </xf>
    <xf numFmtId="2" fontId="18" fillId="0" borderId="51" xfId="14" applyNumberFormat="1" applyFont="1" applyBorder="1" applyAlignment="1">
      <alignment vertical="center" wrapText="1"/>
    </xf>
    <xf numFmtId="2" fontId="18" fillId="0" borderId="0" xfId="14" applyNumberFormat="1" applyFont="1" applyAlignment="1">
      <alignment vertical="center" wrapText="1"/>
    </xf>
    <xf numFmtId="2" fontId="18" fillId="0" borderId="5" xfId="14" applyNumberFormat="1" applyFont="1" applyBorder="1" applyAlignment="1">
      <alignment vertical="center" wrapText="1"/>
    </xf>
    <xf numFmtId="2" fontId="18" fillId="0" borderId="6" xfId="14" applyNumberFormat="1" applyFont="1" applyBorder="1" applyAlignment="1">
      <alignment vertical="center" wrapText="1"/>
    </xf>
    <xf numFmtId="183" fontId="14" fillId="3" borderId="21" xfId="20" applyNumberFormat="1" applyFont="1" applyFill="1" applyBorder="1" applyAlignment="1">
      <alignment horizontal="center" vertical="center"/>
    </xf>
    <xf numFmtId="44" fontId="7" fillId="3" borderId="62" xfId="2" applyFont="1" applyFill="1" applyBorder="1" applyAlignment="1">
      <alignment wrapText="1"/>
    </xf>
    <xf numFmtId="0" fontId="17" fillId="0" borderId="69" xfId="14" applyFont="1" applyBorder="1" applyAlignment="1">
      <alignment vertical="center" wrapText="1"/>
    </xf>
    <xf numFmtId="0" fontId="17" fillId="0" borderId="70" xfId="14" applyFont="1" applyBorder="1" applyAlignment="1">
      <alignment vertical="center" wrapText="1"/>
    </xf>
    <xf numFmtId="0" fontId="17" fillId="0" borderId="72" xfId="14" applyFont="1" applyBorder="1" applyAlignment="1">
      <alignment vertical="center" wrapText="1"/>
    </xf>
    <xf numFmtId="0" fontId="17" fillId="0" borderId="0" xfId="14" applyFont="1" applyAlignment="1">
      <alignment vertical="center" wrapText="1"/>
    </xf>
    <xf numFmtId="0" fontId="72" fillId="0" borderId="51" xfId="14" applyFont="1" applyBorder="1" applyAlignment="1">
      <alignment vertical="top"/>
    </xf>
    <xf numFmtId="0" fontId="72" fillId="0" borderId="0" xfId="14" applyFont="1" applyAlignment="1">
      <alignment vertical="top"/>
    </xf>
    <xf numFmtId="0" fontId="72" fillId="0" borderId="107" xfId="14" applyFont="1" applyBorder="1" applyAlignment="1">
      <alignment vertical="center" wrapText="1"/>
    </xf>
    <xf numFmtId="0" fontId="72" fillId="0" borderId="109" xfId="14" applyFont="1" applyBorder="1" applyAlignment="1">
      <alignment vertical="center" wrapText="1"/>
    </xf>
    <xf numFmtId="0" fontId="17" fillId="0" borderId="9" xfId="14" applyFont="1" applyBorder="1" applyAlignment="1">
      <alignment horizontal="center" vertical="center" wrapText="1"/>
    </xf>
    <xf numFmtId="0" fontId="76" fillId="0" borderId="1" xfId="34" applyFont="1" applyBorder="1"/>
    <xf numFmtId="0" fontId="51" fillId="0" borderId="1" xfId="34" applyFont="1" applyBorder="1" applyAlignment="1">
      <alignment horizontal="center"/>
    </xf>
    <xf numFmtId="190" fontId="51" fillId="0" borderId="1" xfId="36" applyNumberFormat="1" applyFont="1" applyBorder="1" applyAlignment="1">
      <alignment horizontal="center" vertical="center"/>
    </xf>
    <xf numFmtId="190" fontId="51" fillId="0" borderId="1" xfId="36" applyNumberFormat="1" applyFont="1" applyBorder="1"/>
    <xf numFmtId="185" fontId="51" fillId="0" borderId="1" xfId="36" applyFont="1" applyBorder="1"/>
    <xf numFmtId="10" fontId="51" fillId="0" borderId="25" xfId="35" applyNumberFormat="1" applyFont="1" applyBorder="1" applyAlignment="1">
      <alignment horizontal="center"/>
    </xf>
    <xf numFmtId="0" fontId="51" fillId="0" borderId="1" xfId="34" applyFont="1" applyBorder="1"/>
    <xf numFmtId="9" fontId="51" fillId="0" borderId="1" xfId="35" applyFont="1" applyBorder="1" applyAlignment="1">
      <alignment horizontal="center"/>
    </xf>
    <xf numFmtId="190" fontId="51" fillId="0" borderId="1" xfId="36" applyNumberFormat="1" applyFont="1" applyFill="1" applyBorder="1" applyAlignment="1">
      <alignment horizontal="center"/>
    </xf>
    <xf numFmtId="189" fontId="51" fillId="0" borderId="1" xfId="34" applyNumberFormat="1" applyFont="1" applyBorder="1" applyAlignment="1">
      <alignment horizontal="center"/>
    </xf>
    <xf numFmtId="2" fontId="51" fillId="0" borderId="1" xfId="34" applyNumberFormat="1" applyFont="1" applyBorder="1" applyAlignment="1">
      <alignment horizontal="center" vertical="center"/>
    </xf>
    <xf numFmtId="189" fontId="51" fillId="0" borderId="25" xfId="35" applyNumberFormat="1" applyFont="1" applyBorder="1" applyAlignment="1">
      <alignment horizontal="center"/>
    </xf>
    <xf numFmtId="190" fontId="51" fillId="0" borderId="1" xfId="36" applyNumberFormat="1" applyFont="1" applyBorder="1" applyAlignment="1">
      <alignment horizontal="center"/>
    </xf>
    <xf numFmtId="0" fontId="51" fillId="0" borderId="1" xfId="34" applyFont="1" applyBorder="1" applyAlignment="1">
      <alignment horizontal="center" vertical="center"/>
    </xf>
    <xf numFmtId="185" fontId="51" fillId="0" borderId="1" xfId="34" applyNumberFormat="1" applyFont="1" applyBorder="1"/>
    <xf numFmtId="10" fontId="51" fillId="0" borderId="1" xfId="34" applyNumberFormat="1" applyFont="1" applyBorder="1" applyAlignment="1">
      <alignment horizontal="center"/>
    </xf>
    <xf numFmtId="191" fontId="51" fillId="0" borderId="1" xfId="34" applyNumberFormat="1" applyFont="1" applyBorder="1" applyAlignment="1">
      <alignment horizontal="center"/>
    </xf>
    <xf numFmtId="0" fontId="51" fillId="0" borderId="1" xfId="34" applyFont="1" applyBorder="1" applyAlignment="1">
      <alignment wrapText="1"/>
    </xf>
    <xf numFmtId="185" fontId="51" fillId="0" borderId="1" xfId="36" applyFont="1" applyBorder="1" applyAlignment="1">
      <alignment horizontal="center"/>
    </xf>
    <xf numFmtId="0" fontId="51" fillId="0" borderId="1" xfId="34" applyFont="1" applyBorder="1" applyAlignment="1">
      <alignment vertical="center" wrapText="1"/>
    </xf>
    <xf numFmtId="0" fontId="66" fillId="0" borderId="0" xfId="34" applyFont="1" applyAlignment="1">
      <alignment vertical="center" wrapText="1"/>
    </xf>
    <xf numFmtId="0" fontId="66" fillId="0" borderId="0" xfId="34" applyFont="1" applyAlignment="1">
      <alignment horizontal="justify" vertical="center" wrapText="1"/>
    </xf>
    <xf numFmtId="189" fontId="66" fillId="0" borderId="0" xfId="34" applyNumberFormat="1" applyFont="1" applyAlignment="1">
      <alignment vertical="center" wrapText="1"/>
    </xf>
    <xf numFmtId="179" fontId="66" fillId="0" borderId="0" xfId="34" applyNumberFormat="1" applyFont="1" applyAlignment="1">
      <alignment vertical="center" wrapText="1"/>
    </xf>
    <xf numFmtId="0" fontId="64" fillId="0" borderId="0" xfId="34" applyFont="1" applyAlignment="1">
      <alignment horizontal="center" vertical="center" wrapText="1"/>
    </xf>
    <xf numFmtId="0" fontId="67" fillId="0" borderId="0" xfId="34" applyFont="1" applyAlignment="1">
      <alignment horizontal="center" vertical="center" wrapText="1"/>
    </xf>
    <xf numFmtId="0" fontId="66" fillId="0" borderId="51" xfId="34" applyFont="1" applyBorder="1" applyAlignment="1">
      <alignment vertical="center" wrapText="1"/>
    </xf>
    <xf numFmtId="0" fontId="66" fillId="0" borderId="0" xfId="34" applyFont="1" applyAlignment="1">
      <alignment horizontal="center" vertical="center" wrapText="1"/>
    </xf>
    <xf numFmtId="189" fontId="66" fillId="0" borderId="0" xfId="34" applyNumberFormat="1" applyFont="1" applyAlignment="1">
      <alignment horizontal="center" vertical="center" wrapText="1"/>
    </xf>
    <xf numFmtId="179" fontId="66" fillId="0" borderId="0" xfId="34" applyNumberFormat="1" applyFont="1" applyAlignment="1">
      <alignment horizontal="center" vertical="center" wrapText="1"/>
    </xf>
    <xf numFmtId="189" fontId="66" fillId="0" borderId="52" xfId="35" applyNumberFormat="1" applyFont="1" applyBorder="1" applyAlignment="1">
      <alignment horizontal="center" vertical="center" wrapText="1"/>
    </xf>
    <xf numFmtId="189" fontId="66" fillId="0" borderId="0" xfId="35" applyNumberFormat="1" applyFont="1" applyBorder="1" applyAlignment="1">
      <alignment horizontal="center" vertical="center" wrapText="1"/>
    </xf>
    <xf numFmtId="4" fontId="66" fillId="0" borderId="0" xfId="34" applyNumberFormat="1" applyFont="1" applyAlignment="1">
      <alignment vertical="center" wrapText="1"/>
    </xf>
    <xf numFmtId="179" fontId="66" fillId="0" borderId="0" xfId="18" applyNumberFormat="1" applyFont="1" applyAlignment="1">
      <alignment horizontal="center" vertical="center" wrapText="1"/>
    </xf>
    <xf numFmtId="44" fontId="66" fillId="0" borderId="0" xfId="18" applyFont="1" applyAlignment="1">
      <alignment vertical="center" wrapText="1"/>
    </xf>
    <xf numFmtId="2" fontId="66" fillId="0" borderId="0" xfId="34" applyNumberFormat="1" applyFont="1" applyAlignment="1">
      <alignment vertical="center" wrapText="1"/>
    </xf>
    <xf numFmtId="0" fontId="66" fillId="0" borderId="20" xfId="34" applyFont="1" applyBorder="1" applyAlignment="1">
      <alignment horizontal="center" vertical="center" wrapText="1"/>
    </xf>
    <xf numFmtId="0" fontId="66" fillId="0" borderId="1" xfId="34" applyFont="1" applyBorder="1" applyAlignment="1">
      <alignment horizontal="center" vertical="center" wrapText="1"/>
    </xf>
    <xf numFmtId="44" fontId="66" fillId="0" borderId="0" xfId="18" applyFont="1" applyAlignment="1">
      <alignment horizontal="center" vertical="center" wrapText="1"/>
    </xf>
    <xf numFmtId="0" fontId="64" fillId="0" borderId="8" xfId="34" applyFont="1" applyBorder="1" applyAlignment="1">
      <alignment horizontal="center" vertical="center" wrapText="1"/>
    </xf>
    <xf numFmtId="0" fontId="64" fillId="0" borderId="9" xfId="34" applyFont="1" applyBorder="1" applyAlignment="1">
      <alignment horizontal="center" vertical="center" wrapText="1"/>
    </xf>
    <xf numFmtId="189" fontId="64" fillId="0" borderId="9" xfId="34" applyNumberFormat="1" applyFont="1" applyBorder="1" applyAlignment="1">
      <alignment horizontal="center" vertical="center" wrapText="1"/>
    </xf>
    <xf numFmtId="179" fontId="64" fillId="0" borderId="9" xfId="34" applyNumberFormat="1" applyFont="1" applyBorder="1" applyAlignment="1">
      <alignment horizontal="center" vertical="center" wrapText="1"/>
    </xf>
    <xf numFmtId="0" fontId="64" fillId="0" borderId="10" xfId="34" applyFont="1" applyBorder="1" applyAlignment="1">
      <alignment horizontal="center" vertical="center" wrapText="1"/>
    </xf>
    <xf numFmtId="0" fontId="64" fillId="0" borderId="20" xfId="34" applyFont="1" applyBorder="1" applyAlignment="1">
      <alignment horizontal="center" vertical="center" wrapText="1"/>
    </xf>
    <xf numFmtId="0" fontId="64" fillId="0" borderId="1" xfId="34" applyFont="1" applyBorder="1" applyAlignment="1">
      <alignment horizontal="center" vertical="center" wrapText="1"/>
    </xf>
    <xf numFmtId="189" fontId="64" fillId="0" borderId="1" xfId="34" applyNumberFormat="1" applyFont="1" applyBorder="1" applyAlignment="1">
      <alignment horizontal="center" vertical="center" wrapText="1"/>
    </xf>
    <xf numFmtId="179" fontId="64" fillId="0" borderId="1" xfId="34" applyNumberFormat="1" applyFont="1" applyBorder="1" applyAlignment="1">
      <alignment horizontal="center" vertical="center" wrapText="1"/>
    </xf>
    <xf numFmtId="0" fontId="64" fillId="0" borderId="1" xfId="34" applyFont="1" applyBorder="1" applyAlignment="1">
      <alignment vertical="center" wrapText="1"/>
    </xf>
    <xf numFmtId="185" fontId="64" fillId="0" borderId="1" xfId="34" applyNumberFormat="1" applyFont="1" applyBorder="1" applyAlignment="1">
      <alignment vertical="center" wrapText="1"/>
    </xf>
    <xf numFmtId="10" fontId="64" fillId="0" borderId="25" xfId="35" applyNumberFormat="1" applyFont="1" applyBorder="1" applyAlignment="1">
      <alignment horizontal="center" vertical="center" wrapText="1"/>
    </xf>
    <xf numFmtId="189" fontId="64" fillId="0" borderId="0" xfId="35" applyNumberFormat="1" applyFont="1" applyBorder="1" applyAlignment="1">
      <alignment horizontal="center" vertical="center" wrapText="1"/>
    </xf>
    <xf numFmtId="0" fontId="64" fillId="0" borderId="0" xfId="34" applyFont="1" applyAlignment="1">
      <alignment vertical="center" wrapText="1"/>
    </xf>
    <xf numFmtId="179" fontId="64" fillId="0" borderId="1" xfId="36" applyNumberFormat="1" applyFont="1" applyBorder="1" applyAlignment="1">
      <alignment horizontal="center" vertical="center" wrapText="1"/>
    </xf>
    <xf numFmtId="190" fontId="64" fillId="0" borderId="1" xfId="36" applyNumberFormat="1" applyFont="1" applyBorder="1" applyAlignment="1">
      <alignment vertical="center" wrapText="1"/>
    </xf>
    <xf numFmtId="185" fontId="64" fillId="0" borderId="1" xfId="36" applyFont="1" applyBorder="1" applyAlignment="1">
      <alignment vertical="center" wrapText="1"/>
    </xf>
    <xf numFmtId="10" fontId="64" fillId="0" borderId="0" xfId="35" applyNumberFormat="1" applyFont="1" applyBorder="1" applyAlignment="1">
      <alignment horizontal="center" vertical="center" wrapText="1"/>
    </xf>
    <xf numFmtId="0" fontId="66" fillId="4" borderId="1" xfId="34" applyFont="1" applyFill="1" applyBorder="1" applyAlignment="1">
      <alignment horizontal="center" vertical="center" wrapText="1"/>
    </xf>
    <xf numFmtId="9" fontId="66" fillId="4" borderId="1" xfId="35" applyFont="1" applyFill="1" applyBorder="1" applyAlignment="1">
      <alignment horizontal="center" vertical="center" wrapText="1"/>
    </xf>
    <xf numFmtId="198" fontId="66" fillId="4" borderId="1" xfId="36" applyNumberFormat="1" applyFont="1" applyFill="1" applyBorder="1" applyAlignment="1">
      <alignment horizontal="center" vertical="center" wrapText="1"/>
    </xf>
    <xf numFmtId="2" fontId="66" fillId="4" borderId="1" xfId="34" applyNumberFormat="1" applyFont="1" applyFill="1" applyBorder="1" applyAlignment="1">
      <alignment horizontal="center" vertical="center" wrapText="1"/>
    </xf>
    <xf numFmtId="198" fontId="66" fillId="4" borderId="1" xfId="36" applyNumberFormat="1" applyFont="1" applyFill="1" applyBorder="1" applyAlignment="1">
      <alignment vertical="center" wrapText="1"/>
    </xf>
    <xf numFmtId="10" fontId="0" fillId="0" borderId="0" xfId="0" applyNumberFormat="1"/>
    <xf numFmtId="198" fontId="64" fillId="0" borderId="1" xfId="36" applyNumberFormat="1" applyFont="1" applyBorder="1" applyAlignment="1">
      <alignment horizontal="center" vertical="center" wrapText="1"/>
    </xf>
    <xf numFmtId="2" fontId="64" fillId="0" borderId="1" xfId="34" applyNumberFormat="1" applyFont="1" applyBorder="1" applyAlignment="1">
      <alignment horizontal="center" vertical="center" wrapText="1"/>
    </xf>
    <xf numFmtId="198" fontId="64" fillId="0" borderId="1" xfId="34" applyNumberFormat="1" applyFont="1" applyBorder="1" applyAlignment="1">
      <alignment vertical="center" wrapText="1"/>
    </xf>
    <xf numFmtId="189" fontId="64" fillId="0" borderId="25" xfId="35" applyNumberFormat="1" applyFont="1" applyBorder="1" applyAlignment="1">
      <alignment horizontal="center" vertical="center" wrapText="1"/>
    </xf>
    <xf numFmtId="198" fontId="64" fillId="0" borderId="1" xfId="36" applyNumberFormat="1" applyFont="1" applyBorder="1" applyAlignment="1">
      <alignment vertical="center" wrapText="1"/>
    </xf>
    <xf numFmtId="10" fontId="66" fillId="0" borderId="1" xfId="34" applyNumberFormat="1" applyFont="1" applyBorder="1" applyAlignment="1">
      <alignment horizontal="center" vertical="center" wrapText="1"/>
    </xf>
    <xf numFmtId="198" fontId="66" fillId="0" borderId="1" xfId="36" applyNumberFormat="1" applyFont="1" applyBorder="1" applyAlignment="1">
      <alignment horizontal="center" vertical="center" wrapText="1"/>
    </xf>
    <xf numFmtId="189" fontId="66" fillId="0" borderId="1" xfId="34" applyNumberFormat="1" applyFont="1" applyBorder="1" applyAlignment="1">
      <alignment horizontal="center" vertical="center" wrapText="1"/>
    </xf>
    <xf numFmtId="2" fontId="66" fillId="0" borderId="1" xfId="34" applyNumberFormat="1" applyFont="1" applyBorder="1" applyAlignment="1">
      <alignment horizontal="center" vertical="center" wrapText="1"/>
    </xf>
    <xf numFmtId="198" fontId="66" fillId="0" borderId="1" xfId="36" applyNumberFormat="1" applyFont="1" applyBorder="1" applyAlignment="1">
      <alignment vertical="center" wrapText="1"/>
    </xf>
    <xf numFmtId="198" fontId="66" fillId="0" borderId="1" xfId="34" applyNumberFormat="1" applyFont="1" applyBorder="1" applyAlignment="1">
      <alignment vertical="center" wrapText="1"/>
    </xf>
    <xf numFmtId="10" fontId="66" fillId="0" borderId="25" xfId="35" applyNumberFormat="1" applyFont="1" applyBorder="1" applyAlignment="1">
      <alignment horizontal="center" vertical="center" wrapText="1"/>
    </xf>
    <xf numFmtId="10" fontId="66" fillId="0" borderId="0" xfId="35" applyNumberFormat="1" applyFont="1" applyBorder="1" applyAlignment="1">
      <alignment horizontal="center" vertical="center" wrapText="1"/>
    </xf>
    <xf numFmtId="10" fontId="0" fillId="5" borderId="0" xfId="0" applyNumberFormat="1" applyFill="1"/>
    <xf numFmtId="199" fontId="0" fillId="5" borderId="0" xfId="0" applyNumberFormat="1" applyFill="1"/>
    <xf numFmtId="198" fontId="66" fillId="0" borderId="1" xfId="34" applyNumberFormat="1" applyFont="1" applyBorder="1" applyAlignment="1">
      <alignment horizontal="center" vertical="center" wrapText="1"/>
    </xf>
    <xf numFmtId="10" fontId="77" fillId="0" borderId="0" xfId="0" applyNumberFormat="1" applyFont="1"/>
    <xf numFmtId="10" fontId="66" fillId="0" borderId="1" xfId="4" applyNumberFormat="1" applyFont="1" applyBorder="1" applyAlignment="1">
      <alignment horizontal="center" vertical="center" wrapText="1"/>
    </xf>
    <xf numFmtId="198" fontId="65" fillId="0" borderId="1" xfId="36" applyNumberFormat="1" applyFont="1" applyBorder="1" applyAlignment="1">
      <alignment horizontal="center" vertical="center" wrapText="1"/>
    </xf>
    <xf numFmtId="189" fontId="66" fillId="0" borderId="25" xfId="35" applyNumberFormat="1" applyFont="1" applyBorder="1" applyAlignment="1">
      <alignment horizontal="center" vertical="center" wrapText="1"/>
    </xf>
    <xf numFmtId="1" fontId="66" fillId="0" borderId="0" xfId="35" applyNumberFormat="1" applyFont="1" applyBorder="1" applyAlignment="1">
      <alignment horizontal="center" vertical="center" wrapText="1"/>
    </xf>
    <xf numFmtId="179" fontId="66" fillId="0" borderId="1" xfId="34" applyNumberFormat="1" applyFont="1" applyBorder="1" applyAlignment="1">
      <alignment horizontal="center" vertical="center" wrapText="1"/>
    </xf>
    <xf numFmtId="10" fontId="65" fillId="0" borderId="1" xfId="34" applyNumberFormat="1" applyFont="1" applyBorder="1" applyAlignment="1">
      <alignment horizontal="center" vertical="center" wrapText="1"/>
    </xf>
    <xf numFmtId="0" fontId="65" fillId="0" borderId="1" xfId="37" applyFont="1" applyBorder="1" applyAlignment="1">
      <alignment horizontal="center" vertical="center" wrapText="1"/>
    </xf>
    <xf numFmtId="10" fontId="65" fillId="0" borderId="1" xfId="37" applyNumberFormat="1" applyFont="1" applyBorder="1" applyAlignment="1">
      <alignment horizontal="center" vertical="center" wrapText="1"/>
    </xf>
    <xf numFmtId="44" fontId="64" fillId="10" borderId="0" xfId="18" applyFont="1" applyFill="1" applyBorder="1" applyAlignment="1">
      <alignment horizontal="center" vertical="center" wrapText="1"/>
    </xf>
    <xf numFmtId="190" fontId="66" fillId="0" borderId="0" xfId="34" applyNumberFormat="1" applyFont="1" applyAlignment="1">
      <alignment vertical="center" wrapText="1"/>
    </xf>
    <xf numFmtId="0" fontId="64" fillId="0" borderId="20" xfId="34" applyFont="1" applyBorder="1" applyAlignment="1">
      <alignment vertical="center" wrapText="1"/>
    </xf>
    <xf numFmtId="0" fontId="64" fillId="10" borderId="1" xfId="34" applyFont="1" applyFill="1" applyBorder="1" applyAlignment="1">
      <alignment horizontal="center" vertical="center" wrapText="1"/>
    </xf>
    <xf numFmtId="10" fontId="64" fillId="10" borderId="1" xfId="35" applyNumberFormat="1" applyFont="1" applyFill="1" applyBorder="1" applyAlignment="1">
      <alignment horizontal="center" vertical="center" wrapText="1"/>
    </xf>
    <xf numFmtId="198" fontId="64" fillId="10" borderId="1" xfId="34" applyNumberFormat="1" applyFont="1" applyFill="1" applyBorder="1" applyAlignment="1">
      <alignment horizontal="center" vertical="center" wrapText="1"/>
    </xf>
    <xf numFmtId="2" fontId="64" fillId="10" borderId="1" xfId="34" applyNumberFormat="1" applyFont="1" applyFill="1" applyBorder="1" applyAlignment="1">
      <alignment horizontal="center" vertical="center" wrapText="1"/>
    </xf>
    <xf numFmtId="179" fontId="64" fillId="10" borderId="1" xfId="34" applyNumberFormat="1" applyFont="1" applyFill="1" applyBorder="1" applyAlignment="1">
      <alignment horizontal="center" vertical="center" wrapText="1"/>
    </xf>
    <xf numFmtId="198" fontId="64" fillId="10" borderId="1" xfId="34" applyNumberFormat="1" applyFont="1" applyFill="1" applyBorder="1" applyAlignment="1">
      <alignment vertical="center" wrapText="1"/>
    </xf>
    <xf numFmtId="198" fontId="64" fillId="10" borderId="1" xfId="36" applyNumberFormat="1" applyFont="1" applyFill="1" applyBorder="1" applyAlignment="1">
      <alignment vertical="center" wrapText="1"/>
    </xf>
    <xf numFmtId="10" fontId="64" fillId="10" borderId="25" xfId="35" applyNumberFormat="1" applyFont="1" applyFill="1" applyBorder="1" applyAlignment="1">
      <alignment horizontal="center" vertical="center" wrapText="1"/>
    </xf>
    <xf numFmtId="44" fontId="64" fillId="0" borderId="0" xfId="18" applyFont="1" applyFill="1" applyBorder="1" applyAlignment="1">
      <alignment horizontal="center" vertical="center" wrapText="1"/>
    </xf>
    <xf numFmtId="195" fontId="78" fillId="0" borderId="0" xfId="11" applyNumberFormat="1" applyFont="1"/>
    <xf numFmtId="185" fontId="64" fillId="0" borderId="0" xfId="36" applyFont="1" applyBorder="1" applyAlignment="1">
      <alignment vertical="center" wrapText="1"/>
    </xf>
    <xf numFmtId="44" fontId="64" fillId="0" borderId="0" xfId="18" applyFont="1" applyAlignment="1">
      <alignment vertical="center" wrapText="1"/>
    </xf>
    <xf numFmtId="10" fontId="64" fillId="10" borderId="1" xfId="34" applyNumberFormat="1" applyFont="1" applyFill="1" applyBorder="1" applyAlignment="1">
      <alignment horizontal="center" vertical="center" wrapText="1"/>
    </xf>
    <xf numFmtId="189" fontId="64" fillId="10" borderId="1" xfId="34" applyNumberFormat="1" applyFont="1" applyFill="1" applyBorder="1" applyAlignment="1">
      <alignment horizontal="center" vertical="center" wrapText="1"/>
    </xf>
    <xf numFmtId="10" fontId="64" fillId="0" borderId="0" xfId="35" applyNumberFormat="1" applyFont="1" applyFill="1" applyBorder="1" applyAlignment="1">
      <alignment horizontal="center" vertical="center" wrapText="1"/>
    </xf>
    <xf numFmtId="42" fontId="64" fillId="0" borderId="0" xfId="45" applyFont="1" applyAlignment="1">
      <alignment vertical="center" wrapText="1"/>
    </xf>
    <xf numFmtId="0" fontId="64" fillId="0" borderId="11" xfId="34" applyFont="1" applyBorder="1" applyAlignment="1">
      <alignment vertical="center" wrapText="1"/>
    </xf>
    <xf numFmtId="0" fontId="64" fillId="0" borderId="12" xfId="34" applyFont="1" applyBorder="1" applyAlignment="1">
      <alignment horizontal="center" vertical="center" wrapText="1"/>
    </xf>
    <xf numFmtId="10" fontId="64" fillId="0" borderId="12" xfId="4" applyNumberFormat="1" applyFont="1" applyBorder="1" applyAlignment="1">
      <alignment horizontal="center" vertical="center" wrapText="1"/>
    </xf>
    <xf numFmtId="198" fontId="64" fillId="0" borderId="12" xfId="34" applyNumberFormat="1" applyFont="1" applyBorder="1" applyAlignment="1">
      <alignment horizontal="center" vertical="center" wrapText="1"/>
    </xf>
    <xf numFmtId="189" fontId="64" fillId="0" borderId="12" xfId="34" applyNumberFormat="1" applyFont="1" applyBorder="1" applyAlignment="1">
      <alignment horizontal="center" vertical="center" wrapText="1"/>
    </xf>
    <xf numFmtId="179" fontId="64" fillId="0" borderId="12" xfId="34" applyNumberFormat="1" applyFont="1" applyBorder="1" applyAlignment="1">
      <alignment horizontal="center" vertical="center" wrapText="1"/>
    </xf>
    <xf numFmtId="198" fontId="64" fillId="0" borderId="12" xfId="34" applyNumberFormat="1" applyFont="1" applyBorder="1" applyAlignment="1">
      <alignment vertical="center" wrapText="1"/>
    </xf>
    <xf numFmtId="10" fontId="64" fillId="0" borderId="13" xfId="35" applyNumberFormat="1" applyFont="1" applyBorder="1" applyAlignment="1">
      <alignment horizontal="center" vertical="center" wrapText="1"/>
    </xf>
    <xf numFmtId="192" fontId="64" fillId="0" borderId="0" xfId="34" applyNumberFormat="1" applyFont="1" applyAlignment="1">
      <alignment vertical="center" wrapText="1"/>
    </xf>
    <xf numFmtId="189" fontId="66" fillId="0" borderId="0" xfId="35" applyNumberFormat="1" applyFont="1" applyBorder="1" applyAlignment="1">
      <alignment vertical="center" wrapText="1"/>
    </xf>
    <xf numFmtId="0" fontId="64" fillId="0" borderId="0" xfId="0" applyFont="1" applyAlignment="1">
      <alignment horizontal="justify" vertical="center" wrapText="1"/>
    </xf>
    <xf numFmtId="0" fontId="79" fillId="0" borderId="0" xfId="34" applyFont="1" applyAlignment="1">
      <alignment horizontal="center" vertical="center" wrapText="1"/>
    </xf>
    <xf numFmtId="189" fontId="79" fillId="0" borderId="0" xfId="34" applyNumberFormat="1" applyFont="1" applyAlignment="1">
      <alignment horizontal="center" vertical="center" wrapText="1"/>
    </xf>
    <xf numFmtId="179" fontId="79" fillId="0" borderId="0" xfId="34" applyNumberFormat="1" applyFont="1" applyAlignment="1">
      <alignment vertical="center" wrapText="1"/>
    </xf>
    <xf numFmtId="190" fontId="79" fillId="0" borderId="0" xfId="34" applyNumberFormat="1" applyFont="1" applyAlignment="1">
      <alignment vertical="center" wrapText="1"/>
    </xf>
    <xf numFmtId="189" fontId="79" fillId="0" borderId="52" xfId="35" applyNumberFormat="1" applyFont="1" applyBorder="1" applyAlignment="1">
      <alignment horizontal="center" vertical="center" wrapText="1"/>
    </xf>
    <xf numFmtId="189" fontId="79" fillId="0" borderId="0" xfId="35" applyNumberFormat="1" applyFont="1" applyBorder="1" applyAlignment="1">
      <alignment horizontal="center" vertical="center" wrapText="1"/>
    </xf>
    <xf numFmtId="193" fontId="56" fillId="0" borderId="0" xfId="38" applyNumberFormat="1" applyFont="1" applyAlignment="1">
      <alignment horizontal="right" vertical="center" wrapText="1"/>
    </xf>
    <xf numFmtId="0" fontId="79" fillId="0" borderId="0" xfId="34" applyFont="1" applyAlignment="1">
      <alignment vertical="center" wrapText="1"/>
    </xf>
    <xf numFmtId="179" fontId="64" fillId="0" borderId="0" xfId="0" applyNumberFormat="1" applyFont="1" applyAlignment="1">
      <alignment horizontal="right" vertical="center"/>
    </xf>
    <xf numFmtId="0" fontId="79" fillId="0" borderId="52" xfId="34" applyFont="1" applyBorder="1" applyAlignment="1">
      <alignment vertical="center" wrapText="1"/>
    </xf>
    <xf numFmtId="193" fontId="65" fillId="0" borderId="0" xfId="38" applyNumberFormat="1" applyFont="1" applyAlignment="1">
      <alignment horizontal="justify" vertical="center" wrapText="1"/>
    </xf>
    <xf numFmtId="179" fontId="80" fillId="0" borderId="0" xfId="0" applyNumberFormat="1" applyFont="1" applyAlignment="1">
      <alignment vertical="center" wrapText="1"/>
    </xf>
    <xf numFmtId="0" fontId="66" fillId="0" borderId="5" xfId="34" applyFont="1" applyBorder="1" applyAlignment="1">
      <alignment vertical="center" wrapText="1"/>
    </xf>
    <xf numFmtId="0" fontId="81" fillId="0" borderId="6" xfId="34" applyFont="1" applyBorder="1" applyAlignment="1">
      <alignment horizontal="justify" vertical="center" wrapText="1"/>
    </xf>
    <xf numFmtId="0" fontId="81" fillId="0" borderId="6" xfId="34" applyFont="1" applyBorder="1" applyAlignment="1">
      <alignment horizontal="left" vertical="center" wrapText="1"/>
    </xf>
    <xf numFmtId="0" fontId="79" fillId="0" borderId="6" xfId="34" applyFont="1" applyBorder="1" applyAlignment="1">
      <alignment vertical="center" wrapText="1"/>
    </xf>
    <xf numFmtId="189" fontId="81" fillId="0" borderId="6" xfId="34" applyNumberFormat="1" applyFont="1" applyBorder="1" applyAlignment="1">
      <alignment horizontal="left" vertical="center" wrapText="1"/>
    </xf>
    <xf numFmtId="179" fontId="79" fillId="0" borderId="6" xfId="34" applyNumberFormat="1" applyFont="1" applyBorder="1" applyAlignment="1">
      <alignment vertical="center" wrapText="1"/>
    </xf>
    <xf numFmtId="0" fontId="79" fillId="0" borderId="7" xfId="34" applyFont="1" applyBorder="1" applyAlignment="1">
      <alignment vertical="center" wrapText="1"/>
    </xf>
    <xf numFmtId="0" fontId="79" fillId="0" borderId="0" xfId="34" applyFont="1" applyAlignment="1">
      <alignment horizontal="justify" vertical="center" wrapText="1"/>
    </xf>
    <xf numFmtId="0" fontId="79" fillId="0" borderId="0" xfId="34" applyFont="1" applyAlignment="1">
      <alignment horizontal="left" vertical="center" wrapText="1"/>
    </xf>
    <xf numFmtId="189" fontId="79" fillId="0" borderId="0" xfId="34" applyNumberFormat="1" applyFont="1" applyAlignment="1">
      <alignment horizontal="left" vertical="center" wrapText="1"/>
    </xf>
    <xf numFmtId="0" fontId="65" fillId="0" borderId="0" xfId="34" applyFont="1" applyAlignment="1">
      <alignment horizontal="justify" vertical="center" wrapText="1"/>
    </xf>
    <xf numFmtId="0" fontId="65" fillId="0" borderId="0" xfId="34" applyFont="1" applyAlignment="1">
      <alignment horizontal="left" vertical="center" wrapText="1"/>
    </xf>
    <xf numFmtId="189" fontId="65" fillId="0" borderId="0" xfId="34" applyNumberFormat="1" applyFont="1" applyAlignment="1">
      <alignment horizontal="left" vertical="center" wrapText="1"/>
    </xf>
    <xf numFmtId="199" fontId="77" fillId="0" borderId="0" xfId="0" applyNumberFormat="1" applyFont="1"/>
    <xf numFmtId="10" fontId="66" fillId="4" borderId="1" xfId="34" applyNumberFormat="1" applyFont="1" applyFill="1" applyBorder="1" applyAlignment="1">
      <alignment horizontal="center" vertical="center" wrapText="1"/>
    </xf>
    <xf numFmtId="200" fontId="66" fillId="0" borderId="1" xfId="4" applyNumberFormat="1" applyFont="1" applyBorder="1" applyAlignment="1">
      <alignment horizontal="center" vertical="center" wrapText="1"/>
    </xf>
    <xf numFmtId="10" fontId="0" fillId="0" borderId="1" xfId="0" applyNumberFormat="1" applyBorder="1"/>
    <xf numFmtId="0" fontId="1" fillId="0" borderId="1" xfId="34" applyBorder="1"/>
    <xf numFmtId="10" fontId="1" fillId="0" borderId="1" xfId="34" applyNumberFormat="1" applyBorder="1"/>
    <xf numFmtId="0" fontId="1" fillId="4" borderId="1" xfId="34" applyFill="1" applyBorder="1"/>
    <xf numFmtId="10" fontId="1" fillId="4" borderId="1" xfId="34" applyNumberFormat="1" applyFill="1" applyBorder="1"/>
    <xf numFmtId="200" fontId="1" fillId="4" borderId="1" xfId="34" applyNumberFormat="1" applyFill="1" applyBorder="1"/>
    <xf numFmtId="0" fontId="83" fillId="0" borderId="38" xfId="20" applyFont="1" applyBorder="1"/>
    <xf numFmtId="0" fontId="83" fillId="0" borderId="32" xfId="20" applyFont="1" applyBorder="1"/>
    <xf numFmtId="0" fontId="83" fillId="0" borderId="0" xfId="20" applyFont="1"/>
    <xf numFmtId="0" fontId="84" fillId="0" borderId="100" xfId="0" applyFont="1" applyBorder="1" applyAlignment="1">
      <alignment horizontal="left" vertical="center"/>
    </xf>
    <xf numFmtId="0" fontId="85" fillId="0" borderId="96" xfId="0" applyFont="1" applyBorder="1" applyAlignment="1">
      <alignment horizontal="left" vertical="center"/>
    </xf>
    <xf numFmtId="0" fontId="84" fillId="0" borderId="96" xfId="0" applyFont="1" applyBorder="1" applyAlignment="1">
      <alignment horizontal="left" vertical="center"/>
    </xf>
    <xf numFmtId="0" fontId="83" fillId="0" borderId="52" xfId="20" applyFont="1" applyBorder="1"/>
    <xf numFmtId="0" fontId="69" fillId="0" borderId="0" xfId="20" applyFont="1"/>
    <xf numFmtId="0" fontId="86" fillId="0" borderId="0" xfId="5" applyFont="1" applyAlignment="1">
      <alignment horizontal="center"/>
    </xf>
    <xf numFmtId="0" fontId="86" fillId="0" borderId="51" xfId="5" applyFont="1" applyBorder="1"/>
    <xf numFmtId="0" fontId="86" fillId="0" borderId="0" xfId="5" applyFont="1"/>
    <xf numFmtId="0" fontId="69" fillId="0" borderId="52" xfId="20" applyFont="1" applyBorder="1" applyAlignment="1">
      <alignment wrapText="1"/>
    </xf>
    <xf numFmtId="0" fontId="69" fillId="0" borderId="0" xfId="20" applyFont="1" applyAlignment="1">
      <alignment vertical="top"/>
    </xf>
    <xf numFmtId="0" fontId="65" fillId="0" borderId="51" xfId="20" applyFont="1" applyBorder="1"/>
    <xf numFmtId="0" fontId="65" fillId="0" borderId="22" xfId="20" applyFont="1" applyBorder="1"/>
    <xf numFmtId="0" fontId="65" fillId="0" borderId="0" xfId="20" applyFont="1"/>
    <xf numFmtId="0" fontId="65" fillId="0" borderId="52" xfId="20" applyFont="1" applyBorder="1" applyAlignment="1">
      <alignment wrapText="1"/>
    </xf>
    <xf numFmtId="0" fontId="56" fillId="0" borderId="38" xfId="20" applyFont="1" applyBorder="1" applyAlignment="1">
      <alignment horizontal="center"/>
    </xf>
    <xf numFmtId="0" fontId="56" fillId="0" borderId="0" xfId="20" applyFont="1" applyAlignment="1">
      <alignment horizontal="center"/>
    </xf>
    <xf numFmtId="0" fontId="65" fillId="0" borderId="21" xfId="20" applyFont="1" applyBorder="1" applyAlignment="1">
      <alignment horizontal="center"/>
    </xf>
    <xf numFmtId="0" fontId="65" fillId="0" borderId="22" xfId="20" applyFont="1" applyBorder="1" applyAlignment="1">
      <alignment horizontal="center"/>
    </xf>
    <xf numFmtId="0" fontId="56" fillId="0" borderId="22" xfId="20" applyFont="1" applyBorder="1" applyAlignment="1">
      <alignment horizontal="center"/>
    </xf>
    <xf numFmtId="0" fontId="65" fillId="0" borderId="22" xfId="20" applyFont="1" applyBorder="1" applyAlignment="1">
      <alignment vertical="center"/>
    </xf>
    <xf numFmtId="0" fontId="65" fillId="0" borderId="49" xfId="20" applyFont="1" applyBorder="1" applyAlignment="1">
      <alignment vertical="center" wrapText="1"/>
    </xf>
    <xf numFmtId="0" fontId="65" fillId="0" borderId="50" xfId="20" applyFont="1" applyBorder="1" applyAlignment="1">
      <alignment horizontal="center"/>
    </xf>
    <xf numFmtId="0" fontId="65" fillId="0" borderId="38" xfId="20" applyFont="1" applyBorder="1" applyAlignment="1">
      <alignment horizontal="center"/>
    </xf>
    <xf numFmtId="0" fontId="65" fillId="0" borderId="9" xfId="20" applyFont="1" applyBorder="1" applyAlignment="1">
      <alignment horizontal="center" vertical="center"/>
    </xf>
    <xf numFmtId="0" fontId="65" fillId="0" borderId="10" xfId="20" applyFont="1" applyBorder="1" applyAlignment="1">
      <alignment horizontal="center" vertical="center" wrapText="1"/>
    </xf>
    <xf numFmtId="0" fontId="65" fillId="0" borderId="51" xfId="20" applyFont="1" applyBorder="1" applyAlignment="1">
      <alignment horizontal="center"/>
    </xf>
    <xf numFmtId="0" fontId="65" fillId="0" borderId="0" xfId="20" applyFont="1" applyAlignment="1">
      <alignment horizontal="center"/>
    </xf>
    <xf numFmtId="1" fontId="65" fillId="0" borderId="1" xfId="20" applyNumberFormat="1" applyFont="1" applyBorder="1" applyAlignment="1">
      <alignment horizontal="center" vertical="center"/>
    </xf>
    <xf numFmtId="1" fontId="65" fillId="0" borderId="25" xfId="20" applyNumberFormat="1" applyFont="1" applyBorder="1" applyAlignment="1">
      <alignment horizontal="center" vertical="center" wrapText="1"/>
    </xf>
    <xf numFmtId="43" fontId="65" fillId="0" borderId="0" xfId="1" applyFont="1" applyBorder="1" applyAlignment="1">
      <alignment horizontal="right" vertical="center"/>
    </xf>
    <xf numFmtId="1" fontId="65" fillId="0" borderId="52" xfId="20" applyNumberFormat="1" applyFont="1" applyBorder="1" applyAlignment="1">
      <alignment horizontal="center" vertical="center" wrapText="1"/>
    </xf>
    <xf numFmtId="0" fontId="65" fillId="0" borderId="5" xfId="20" applyFont="1" applyBorder="1" applyAlignment="1">
      <alignment horizontal="left"/>
    </xf>
    <xf numFmtId="0" fontId="65" fillId="0" borderId="6" xfId="20" applyFont="1" applyBorder="1" applyAlignment="1">
      <alignment horizontal="left"/>
    </xf>
    <xf numFmtId="0" fontId="65" fillId="0" borderId="6" xfId="20" applyFont="1" applyBorder="1" applyAlignment="1">
      <alignment horizontal="center"/>
    </xf>
    <xf numFmtId="44" fontId="65" fillId="0" borderId="6" xfId="2" applyFont="1" applyBorder="1" applyAlignment="1">
      <alignment horizontal="center"/>
    </xf>
    <xf numFmtId="0" fontId="65" fillId="0" borderId="7" xfId="20" applyFont="1" applyBorder="1" applyAlignment="1">
      <alignment horizontal="center" wrapText="1"/>
    </xf>
    <xf numFmtId="0" fontId="88" fillId="3" borderId="54" xfId="20" applyFont="1" applyFill="1" applyBorder="1" applyAlignment="1">
      <alignment horizontal="center" vertical="center"/>
    </xf>
    <xf numFmtId="0" fontId="88" fillId="3" borderId="33" xfId="20" applyFont="1" applyFill="1" applyBorder="1" applyAlignment="1">
      <alignment horizontal="center" vertical="center"/>
    </xf>
    <xf numFmtId="0" fontId="88" fillId="3" borderId="38" xfId="20" applyFont="1" applyFill="1" applyBorder="1" applyAlignment="1">
      <alignment horizontal="center" vertical="center" wrapText="1"/>
    </xf>
    <xf numFmtId="0" fontId="88" fillId="3" borderId="54" xfId="20" applyFont="1" applyFill="1" applyBorder="1" applyAlignment="1">
      <alignment horizontal="center" vertical="center" wrapText="1"/>
    </xf>
    <xf numFmtId="0" fontId="89" fillId="3" borderId="55" xfId="20" applyFont="1" applyFill="1" applyBorder="1" applyAlignment="1">
      <alignment horizontal="center" vertical="center"/>
    </xf>
    <xf numFmtId="0" fontId="89" fillId="3" borderId="21" xfId="20" applyFont="1" applyFill="1" applyBorder="1" applyAlignment="1">
      <alignment horizontal="center" vertical="center"/>
    </xf>
    <xf numFmtId="4" fontId="89" fillId="3" borderId="55" xfId="20" applyNumberFormat="1" applyFont="1" applyFill="1" applyBorder="1" applyAlignment="1">
      <alignment horizontal="center" vertical="center" wrapText="1"/>
    </xf>
    <xf numFmtId="0" fontId="88" fillId="3" borderId="40" xfId="20" applyFont="1" applyFill="1" applyBorder="1" applyAlignment="1">
      <alignment horizontal="center" vertical="center" wrapText="1"/>
    </xf>
    <xf numFmtId="0" fontId="88" fillId="3" borderId="92" xfId="20" applyFont="1" applyFill="1" applyBorder="1" applyAlignment="1">
      <alignment horizontal="center" vertical="center" wrapText="1"/>
    </xf>
    <xf numFmtId="0" fontId="88" fillId="3" borderId="93" xfId="20" applyFont="1" applyFill="1" applyBorder="1" applyAlignment="1">
      <alignment horizontal="center" vertical="center" wrapText="1"/>
    </xf>
    <xf numFmtId="0" fontId="69" fillId="0" borderId="0" xfId="20" applyFont="1" applyAlignment="1">
      <alignment vertical="center" wrapText="1"/>
    </xf>
    <xf numFmtId="164" fontId="65" fillId="0" borderId="9" xfId="3" applyNumberFormat="1" applyFont="1" applyBorder="1"/>
    <xf numFmtId="164" fontId="65" fillId="0" borderId="10" xfId="3" applyNumberFormat="1" applyFont="1" applyBorder="1" applyAlignment="1">
      <alignment horizontal="center" vertical="center" wrapText="1"/>
    </xf>
    <xf numFmtId="0" fontId="65" fillId="0" borderId="20" xfId="20" applyFont="1" applyBorder="1"/>
    <xf numFmtId="0" fontId="65" fillId="0" borderId="1" xfId="20" applyFont="1" applyBorder="1"/>
    <xf numFmtId="164" fontId="65" fillId="0" borderId="1" xfId="3" applyNumberFormat="1" applyFont="1" applyBorder="1"/>
    <xf numFmtId="164" fontId="65" fillId="0" borderId="25" xfId="3" applyNumberFormat="1" applyFont="1" applyBorder="1" applyAlignment="1">
      <alignment horizontal="center" vertical="center" wrapText="1"/>
    </xf>
    <xf numFmtId="0" fontId="65" fillId="0" borderId="12" xfId="20" applyFont="1" applyBorder="1"/>
    <xf numFmtId="175" fontId="65" fillId="0" borderId="12" xfId="21" applyNumberFormat="1" applyFont="1" applyBorder="1"/>
    <xf numFmtId="164" fontId="65" fillId="0" borderId="13" xfId="3" applyNumberFormat="1" applyFont="1" applyBorder="1" applyAlignment="1">
      <alignment wrapText="1"/>
    </xf>
    <xf numFmtId="164" fontId="56" fillId="0" borderId="64" xfId="3" applyNumberFormat="1" applyFont="1" applyBorder="1" applyAlignment="1">
      <alignment wrapText="1"/>
    </xf>
    <xf numFmtId="0" fontId="65" fillId="0" borderId="34" xfId="20" applyFont="1" applyBorder="1" applyAlignment="1">
      <alignment horizontal="center"/>
    </xf>
    <xf numFmtId="178" fontId="65" fillId="0" borderId="9" xfId="20" applyNumberFormat="1" applyFont="1" applyBorder="1"/>
    <xf numFmtId="0" fontId="65" fillId="0" borderId="3" xfId="20" applyFont="1" applyBorder="1"/>
    <xf numFmtId="0" fontId="65" fillId="0" borderId="4" xfId="20" applyFont="1" applyBorder="1"/>
    <xf numFmtId="0" fontId="65" fillId="0" borderId="3" xfId="20" applyFont="1" applyBorder="1" applyAlignment="1">
      <alignment horizontal="center"/>
    </xf>
    <xf numFmtId="178" fontId="65" fillId="0" borderId="1" xfId="20" applyNumberFormat="1" applyFont="1" applyBorder="1"/>
    <xf numFmtId="178" fontId="65" fillId="0" borderId="12" xfId="20" applyNumberFormat="1" applyFont="1" applyBorder="1"/>
    <xf numFmtId="164" fontId="65" fillId="0" borderId="13" xfId="3" applyNumberFormat="1" applyFont="1" applyBorder="1" applyAlignment="1">
      <alignment horizontal="center" vertical="center" wrapText="1"/>
    </xf>
    <xf numFmtId="176" fontId="56" fillId="0" borderId="62" xfId="20" applyNumberFormat="1" applyFont="1" applyBorder="1" applyAlignment="1">
      <alignment wrapText="1"/>
    </xf>
    <xf numFmtId="0" fontId="88" fillId="3" borderId="34" xfId="20" applyFont="1" applyFill="1" applyBorder="1" applyAlignment="1">
      <alignment horizontal="center" vertical="center" wrapText="1"/>
    </xf>
    <xf numFmtId="0" fontId="88" fillId="3" borderId="9" xfId="20" applyFont="1" applyFill="1" applyBorder="1" applyAlignment="1">
      <alignment horizontal="center" vertical="center" wrapText="1"/>
    </xf>
    <xf numFmtId="0" fontId="88" fillId="3" borderId="9" xfId="20" applyFont="1" applyFill="1" applyBorder="1" applyAlignment="1">
      <alignment vertical="center" wrapText="1"/>
    </xf>
    <xf numFmtId="0" fontId="88" fillId="3" borderId="57" xfId="20" applyFont="1" applyFill="1" applyBorder="1" applyAlignment="1">
      <alignment horizontal="center" vertical="center" wrapText="1"/>
    </xf>
    <xf numFmtId="0" fontId="88" fillId="3" borderId="56" xfId="20" applyFont="1" applyFill="1" applyBorder="1" applyAlignment="1">
      <alignment horizontal="center" vertical="center" wrapText="1"/>
    </xf>
    <xf numFmtId="0" fontId="88" fillId="3" borderId="10" xfId="20" applyFont="1" applyFill="1" applyBorder="1" applyAlignment="1">
      <alignment horizontal="center" vertical="center" wrapText="1"/>
    </xf>
    <xf numFmtId="2" fontId="65" fillId="0" borderId="1" xfId="20" applyNumberFormat="1" applyFont="1" applyBorder="1" applyAlignment="1">
      <alignment horizontal="center"/>
    </xf>
    <xf numFmtId="2" fontId="65" fillId="0" borderId="3" xfId="20" applyNumberFormat="1" applyFont="1" applyBorder="1" applyAlignment="1">
      <alignment horizontal="center"/>
    </xf>
    <xf numFmtId="178" fontId="65" fillId="0" borderId="1" xfId="18" applyNumberFormat="1" applyFont="1" applyBorder="1" applyAlignment="1">
      <alignment horizontal="center"/>
    </xf>
    <xf numFmtId="43" fontId="65" fillId="0" borderId="25" xfId="21" applyFont="1" applyBorder="1" applyAlignment="1">
      <alignment wrapText="1"/>
    </xf>
    <xf numFmtId="176" fontId="65" fillId="0" borderId="62" xfId="20" applyNumberFormat="1" applyFont="1" applyBorder="1" applyAlignment="1">
      <alignment wrapText="1"/>
    </xf>
    <xf numFmtId="43" fontId="65" fillId="0" borderId="9" xfId="21" applyFont="1" applyBorder="1" applyAlignment="1">
      <alignment horizontal="center"/>
    </xf>
    <xf numFmtId="0" fontId="65" fillId="0" borderId="34" xfId="22" applyNumberFormat="1" applyFont="1" applyBorder="1" applyAlignment="1">
      <alignment horizontal="center"/>
    </xf>
    <xf numFmtId="164" fontId="65" fillId="0" borderId="9" xfId="3" applyNumberFormat="1" applyFont="1" applyBorder="1" applyAlignment="1">
      <alignment horizontal="center" wrapText="1"/>
    </xf>
    <xf numFmtId="0" fontId="65" fillId="0" borderId="35" xfId="20" applyFont="1" applyBorder="1" applyAlignment="1">
      <alignment horizontal="left"/>
    </xf>
    <xf numFmtId="0" fontId="65" fillId="0" borderId="3" xfId="20" applyFont="1" applyBorder="1" applyAlignment="1">
      <alignment horizontal="left"/>
    </xf>
    <xf numFmtId="43" fontId="65" fillId="0" borderId="1" xfId="21" applyFont="1" applyBorder="1" applyAlignment="1">
      <alignment horizontal="center"/>
    </xf>
    <xf numFmtId="0" fontId="65" fillId="0" borderId="3" xfId="22" applyNumberFormat="1" applyFont="1" applyBorder="1" applyAlignment="1">
      <alignment horizontal="center"/>
    </xf>
    <xf numFmtId="164" fontId="65" fillId="0" borderId="18" xfId="3" applyNumberFormat="1" applyFont="1" applyBorder="1" applyAlignment="1">
      <alignment horizontal="center" wrapText="1"/>
    </xf>
    <xf numFmtId="0" fontId="65" fillId="0" borderId="21" xfId="20" applyFont="1" applyBorder="1"/>
    <xf numFmtId="0" fontId="65" fillId="0" borderId="61" xfId="20" applyFont="1" applyBorder="1"/>
    <xf numFmtId="0" fontId="65" fillId="0" borderId="6" xfId="20" applyFont="1" applyBorder="1"/>
    <xf numFmtId="164" fontId="65" fillId="0" borderId="24" xfId="3" applyNumberFormat="1" applyFont="1" applyBorder="1" applyAlignment="1">
      <alignment wrapText="1"/>
    </xf>
    <xf numFmtId="164" fontId="56" fillId="3" borderId="62" xfId="3" applyNumberFormat="1" applyFont="1" applyFill="1" applyBorder="1" applyAlignment="1">
      <alignment wrapText="1"/>
    </xf>
    <xf numFmtId="43" fontId="69" fillId="0" borderId="0" xfId="20" applyNumberFormat="1" applyFont="1"/>
    <xf numFmtId="43" fontId="65" fillId="0" borderId="3" xfId="21" applyFont="1" applyBorder="1"/>
    <xf numFmtId="9" fontId="65" fillId="0" borderId="4" xfId="22" applyFont="1" applyBorder="1"/>
    <xf numFmtId="9" fontId="65" fillId="0" borderId="1" xfId="22" applyFont="1" applyBorder="1" applyAlignment="1">
      <alignment horizontal="center"/>
    </xf>
    <xf numFmtId="164" fontId="65" fillId="0" borderId="25" xfId="3" applyNumberFormat="1" applyFont="1" applyBorder="1" applyAlignment="1">
      <alignment wrapText="1"/>
    </xf>
    <xf numFmtId="0" fontId="65" fillId="0" borderId="2" xfId="20" applyFont="1" applyBorder="1"/>
    <xf numFmtId="164" fontId="65" fillId="0" borderId="62" xfId="3" applyNumberFormat="1" applyFont="1" applyBorder="1" applyAlignment="1">
      <alignment wrapText="1"/>
    </xf>
    <xf numFmtId="44" fontId="83" fillId="0" borderId="0" xfId="20" applyNumberFormat="1" applyFont="1"/>
    <xf numFmtId="44" fontId="69" fillId="0" borderId="0" xfId="20" applyNumberFormat="1" applyFont="1"/>
    <xf numFmtId="0" fontId="65" fillId="0" borderId="51" xfId="14" applyFont="1" applyBorder="1"/>
    <xf numFmtId="0" fontId="65" fillId="0" borderId="0" xfId="14" applyFont="1"/>
    <xf numFmtId="0" fontId="65" fillId="0" borderId="52" xfId="14" applyFont="1" applyBorder="1" applyAlignment="1">
      <alignment wrapText="1"/>
    </xf>
    <xf numFmtId="0" fontId="66" fillId="0" borderId="0" xfId="0" applyFont="1"/>
    <xf numFmtId="0" fontId="65" fillId="0" borderId="46" xfId="0" applyFont="1" applyBorder="1"/>
    <xf numFmtId="0" fontId="65" fillId="0" borderId="0" xfId="0" applyFont="1"/>
    <xf numFmtId="0" fontId="65" fillId="0" borderId="51" xfId="14" applyFont="1" applyBorder="1" applyAlignment="1">
      <alignment horizontal="center"/>
    </xf>
    <xf numFmtId="0" fontId="65" fillId="0" borderId="0" xfId="14" applyFont="1" applyAlignment="1">
      <alignment horizontal="center"/>
    </xf>
    <xf numFmtId="0" fontId="65" fillId="0" borderId="52" xfId="14" applyFont="1" applyBorder="1" applyAlignment="1">
      <alignment horizontal="center" wrapText="1"/>
    </xf>
    <xf numFmtId="0" fontId="65" fillId="0" borderId="0" xfId="0" applyFont="1" applyAlignment="1">
      <alignment horizontal="center"/>
    </xf>
    <xf numFmtId="0" fontId="56" fillId="6" borderId="26" xfId="14" applyFont="1" applyFill="1" applyBorder="1"/>
    <xf numFmtId="0" fontId="56" fillId="6" borderId="27" xfId="14" applyFont="1" applyFill="1" applyBorder="1"/>
    <xf numFmtId="0" fontId="65" fillId="6" borderId="27" xfId="14" applyFont="1" applyFill="1" applyBorder="1"/>
    <xf numFmtId="0" fontId="65" fillId="0" borderId="27" xfId="14" applyFont="1" applyBorder="1"/>
    <xf numFmtId="0" fontId="65" fillId="0" borderId="44" xfId="14" applyFont="1" applyBorder="1" applyAlignment="1">
      <alignment wrapText="1"/>
    </xf>
    <xf numFmtId="0" fontId="56" fillId="6" borderId="51" xfId="14" applyFont="1" applyFill="1" applyBorder="1" applyAlignment="1">
      <alignment horizontal="left"/>
    </xf>
    <xf numFmtId="0" fontId="56" fillId="6" borderId="0" xfId="14" applyFont="1" applyFill="1" applyAlignment="1">
      <alignment horizontal="left"/>
    </xf>
    <xf numFmtId="0" fontId="65" fillId="6" borderId="0" xfId="14" applyFont="1" applyFill="1" applyAlignment="1">
      <alignment horizontal="center"/>
    </xf>
    <xf numFmtId="0" fontId="69" fillId="0" borderId="52" xfId="14" applyFont="1" applyBorder="1" applyAlignment="1">
      <alignment wrapText="1"/>
    </xf>
    <xf numFmtId="0" fontId="65" fillId="0" borderId="27" xfId="0" applyFont="1" applyBorder="1"/>
    <xf numFmtId="0" fontId="65" fillId="4" borderId="0" xfId="14" applyFont="1" applyFill="1"/>
    <xf numFmtId="0" fontId="65" fillId="0" borderId="0" xfId="0" applyFont="1" applyAlignment="1">
      <alignment horizontal="left"/>
    </xf>
    <xf numFmtId="0" fontId="65" fillId="0" borderId="5" xfId="14" applyFont="1" applyBorder="1"/>
    <xf numFmtId="0" fontId="65" fillId="0" borderId="6" xfId="14" applyFont="1" applyBorder="1"/>
    <xf numFmtId="0" fontId="65" fillId="0" borderId="6" xfId="14" applyFont="1" applyBorder="1" applyAlignment="1">
      <alignment horizontal="center"/>
    </xf>
    <xf numFmtId="0" fontId="65" fillId="0" borderId="6" xfId="0" applyFont="1" applyBorder="1"/>
    <xf numFmtId="0" fontId="65" fillId="0" borderId="6" xfId="0" applyFont="1" applyBorder="1" applyAlignment="1">
      <alignment horizontal="center"/>
    </xf>
    <xf numFmtId="0" fontId="69" fillId="0" borderId="6" xfId="14" applyFont="1" applyBorder="1"/>
    <xf numFmtId="0" fontId="69" fillId="0" borderId="7" xfId="14" applyFont="1" applyBorder="1" applyAlignment="1">
      <alignment wrapText="1"/>
    </xf>
    <xf numFmtId="0" fontId="86" fillId="0" borderId="38" xfId="5" applyFont="1" applyBorder="1" applyAlignment="1">
      <alignment vertical="top"/>
    </xf>
    <xf numFmtId="0" fontId="86" fillId="0" borderId="32" xfId="5" applyFont="1" applyBorder="1" applyAlignment="1">
      <alignment vertical="top"/>
    </xf>
    <xf numFmtId="0" fontId="69" fillId="0" borderId="0" xfId="14" applyFont="1"/>
    <xf numFmtId="0" fontId="83" fillId="0" borderId="0" xfId="14" applyFont="1"/>
    <xf numFmtId="0" fontId="86" fillId="0" borderId="52" xfId="5" applyFont="1" applyBorder="1"/>
    <xf numFmtId="0" fontId="69" fillId="0" borderId="0" xfId="14" applyFont="1" applyAlignment="1">
      <alignment vertical="top"/>
    </xf>
    <xf numFmtId="0" fontId="65" fillId="0" borderId="22" xfId="14" applyFont="1" applyBorder="1"/>
    <xf numFmtId="0" fontId="56" fillId="0" borderId="38" xfId="14" applyFont="1" applyBorder="1" applyAlignment="1">
      <alignment horizontal="center"/>
    </xf>
    <xf numFmtId="0" fontId="56" fillId="0" borderId="0" xfId="14" applyFont="1" applyAlignment="1">
      <alignment horizontal="center"/>
    </xf>
    <xf numFmtId="0" fontId="65" fillId="0" borderId="21" xfId="14" applyFont="1" applyBorder="1" applyAlignment="1">
      <alignment horizontal="center"/>
    </xf>
    <xf numFmtId="0" fontId="65" fillId="0" borderId="22" xfId="14" applyFont="1" applyBorder="1" applyAlignment="1">
      <alignment horizontal="center"/>
    </xf>
    <xf numFmtId="0" fontId="56" fillId="0" borderId="22" xfId="14" applyFont="1" applyBorder="1" applyAlignment="1">
      <alignment horizontal="center"/>
    </xf>
    <xf numFmtId="0" fontId="65" fillId="0" borderId="22" xfId="14" applyFont="1" applyBorder="1" applyAlignment="1">
      <alignment vertical="center"/>
    </xf>
    <xf numFmtId="0" fontId="65" fillId="0" borderId="49" xfId="14" applyFont="1" applyBorder="1" applyAlignment="1">
      <alignment vertical="center" wrapText="1"/>
    </xf>
    <xf numFmtId="0" fontId="65" fillId="0" borderId="50" xfId="14" applyFont="1" applyBorder="1" applyAlignment="1">
      <alignment horizontal="center"/>
    </xf>
    <xf numFmtId="0" fontId="65" fillId="0" borderId="38" xfId="14" applyFont="1" applyBorder="1" applyAlignment="1">
      <alignment horizontal="center"/>
    </xf>
    <xf numFmtId="0" fontId="65" fillId="0" borderId="9" xfId="14" applyFont="1" applyBorder="1" applyAlignment="1">
      <alignment horizontal="center" vertical="center"/>
    </xf>
    <xf numFmtId="0" fontId="65" fillId="0" borderId="10" xfId="14" applyFont="1" applyBorder="1" applyAlignment="1">
      <alignment horizontal="center" vertical="center" wrapText="1"/>
    </xf>
    <xf numFmtId="1" fontId="65" fillId="0" borderId="1" xfId="14" applyNumberFormat="1" applyFont="1" applyBorder="1" applyAlignment="1">
      <alignment horizontal="center" vertical="center"/>
    </xf>
    <xf numFmtId="1" fontId="65" fillId="0" borderId="25" xfId="14" applyNumberFormat="1" applyFont="1" applyBorder="1" applyAlignment="1">
      <alignment horizontal="center" vertical="center" wrapText="1"/>
    </xf>
    <xf numFmtId="0" fontId="65" fillId="0" borderId="0" xfId="14" applyFont="1" applyAlignment="1">
      <alignment horizontal="right" vertical="center"/>
    </xf>
    <xf numFmtId="1" fontId="65" fillId="0" borderId="52" xfId="14" applyNumberFormat="1" applyFont="1" applyBorder="1" applyAlignment="1">
      <alignment horizontal="center" vertical="center" wrapText="1"/>
    </xf>
    <xf numFmtId="0" fontId="65" fillId="0" borderId="53" xfId="14" applyFont="1" applyBorder="1" applyAlignment="1">
      <alignment horizontal="left"/>
    </xf>
    <xf numFmtId="0" fontId="65" fillId="0" borderId="46" xfId="14" applyFont="1" applyBorder="1" applyAlignment="1">
      <alignment horizontal="left"/>
    </xf>
    <xf numFmtId="0" fontId="65" fillId="0" borderId="46" xfId="14" applyFont="1" applyBorder="1" applyAlignment="1">
      <alignment horizontal="center"/>
    </xf>
    <xf numFmtId="0" fontId="65" fillId="0" borderId="47" xfId="14" applyFont="1" applyBorder="1" applyAlignment="1">
      <alignment horizontal="center" wrapText="1"/>
    </xf>
    <xf numFmtId="0" fontId="65" fillId="0" borderId="21" xfId="14" applyFont="1" applyBorder="1"/>
    <xf numFmtId="0" fontId="65" fillId="0" borderId="49" xfId="14" applyFont="1" applyBorder="1" applyAlignment="1">
      <alignment wrapText="1"/>
    </xf>
    <xf numFmtId="0" fontId="65" fillId="0" borderId="50" xfId="14" applyFont="1" applyBorder="1"/>
    <xf numFmtId="0" fontId="65" fillId="0" borderId="38" xfId="14" applyFont="1" applyBorder="1"/>
    <xf numFmtId="0" fontId="65" fillId="0" borderId="32" xfId="14" applyFont="1" applyBorder="1" applyAlignment="1">
      <alignment wrapText="1"/>
    </xf>
    <xf numFmtId="0" fontId="88" fillId="3" borderId="54" xfId="14" applyFont="1" applyFill="1" applyBorder="1" applyAlignment="1">
      <alignment horizontal="center" vertical="center"/>
    </xf>
    <xf numFmtId="0" fontId="88" fillId="3" borderId="33" xfId="14" applyFont="1" applyFill="1" applyBorder="1" applyAlignment="1">
      <alignment horizontal="center" vertical="center"/>
    </xf>
    <xf numFmtId="0" fontId="88" fillId="3" borderId="54" xfId="14" applyFont="1" applyFill="1" applyBorder="1" applyAlignment="1">
      <alignment horizontal="center" vertical="center" wrapText="1"/>
    </xf>
    <xf numFmtId="0" fontId="89" fillId="3" borderId="55" xfId="14" applyFont="1" applyFill="1" applyBorder="1" applyAlignment="1">
      <alignment horizontal="center" vertical="center"/>
    </xf>
    <xf numFmtId="0" fontId="89" fillId="3" borderId="21" xfId="14" applyFont="1" applyFill="1" applyBorder="1" applyAlignment="1">
      <alignment horizontal="center" vertical="center"/>
    </xf>
    <xf numFmtId="4" fontId="89" fillId="3" borderId="55" xfId="14" applyNumberFormat="1" applyFont="1" applyFill="1" applyBorder="1" applyAlignment="1">
      <alignment horizontal="center" vertical="center" wrapText="1"/>
    </xf>
    <xf numFmtId="0" fontId="88" fillId="3" borderId="92" xfId="14" applyFont="1" applyFill="1" applyBorder="1" applyAlignment="1">
      <alignment horizontal="center" vertical="center" wrapText="1"/>
    </xf>
    <xf numFmtId="0" fontId="88" fillId="3" borderId="93" xfId="14" applyFont="1" applyFill="1" applyBorder="1" applyAlignment="1">
      <alignment horizontal="center" vertical="center" wrapText="1"/>
    </xf>
    <xf numFmtId="0" fontId="69" fillId="0" borderId="0" xfId="14" applyFont="1" applyAlignment="1">
      <alignment vertical="center" wrapText="1"/>
    </xf>
    <xf numFmtId="164" fontId="65" fillId="0" borderId="1" xfId="3" applyNumberFormat="1" applyFont="1" applyBorder="1" applyAlignment="1">
      <alignment horizontal="center" vertical="center"/>
    </xf>
    <xf numFmtId="175" fontId="65" fillId="0" borderId="1" xfId="17" applyNumberFormat="1" applyFont="1" applyBorder="1" applyAlignment="1">
      <alignment horizontal="center" vertical="center"/>
    </xf>
    <xf numFmtId="0" fontId="65" fillId="0" borderId="12" xfId="14" applyFont="1" applyBorder="1"/>
    <xf numFmtId="43" fontId="65" fillId="0" borderId="12" xfId="17" applyFont="1" applyBorder="1"/>
    <xf numFmtId="0" fontId="88" fillId="3" borderId="34" xfId="14" applyFont="1" applyFill="1" applyBorder="1" applyAlignment="1">
      <alignment horizontal="center" vertical="center" wrapText="1"/>
    </xf>
    <xf numFmtId="0" fontId="88" fillId="3" borderId="56" xfId="14" applyFont="1" applyFill="1" applyBorder="1" applyAlignment="1">
      <alignment horizontal="center" vertical="center" wrapText="1"/>
    </xf>
    <xf numFmtId="0" fontId="88" fillId="3" borderId="57" xfId="14" applyFont="1" applyFill="1" applyBorder="1" applyAlignment="1">
      <alignment horizontal="center" vertical="center" wrapText="1"/>
    </xf>
    <xf numFmtId="0" fontId="88" fillId="3" borderId="9" xfId="14" applyFont="1" applyFill="1" applyBorder="1" applyAlignment="1">
      <alignment horizontal="center" vertical="center" wrapText="1"/>
    </xf>
    <xf numFmtId="0" fontId="88" fillId="3" borderId="10" xfId="14" applyFont="1" applyFill="1" applyBorder="1" applyAlignment="1">
      <alignment horizontal="center" vertical="center" wrapText="1"/>
    </xf>
    <xf numFmtId="0" fontId="65" fillId="0" borderId="3" xfId="14" applyFont="1" applyBorder="1"/>
    <xf numFmtId="0" fontId="65" fillId="0" borderId="4" xfId="14" applyFont="1" applyBorder="1"/>
    <xf numFmtId="0" fontId="65" fillId="0" borderId="3" xfId="14" applyFont="1" applyBorder="1" applyAlignment="1">
      <alignment horizontal="center"/>
    </xf>
    <xf numFmtId="2" fontId="65" fillId="0" borderId="1" xfId="14" applyNumberFormat="1" applyFont="1" applyBorder="1"/>
    <xf numFmtId="43" fontId="65" fillId="0" borderId="25" xfId="17" applyFont="1" applyBorder="1" applyAlignment="1">
      <alignment wrapText="1"/>
    </xf>
    <xf numFmtId="43" fontId="65" fillId="0" borderId="13" xfId="17" applyFont="1" applyBorder="1" applyAlignment="1">
      <alignment wrapText="1"/>
    </xf>
    <xf numFmtId="43" fontId="65" fillId="0" borderId="62" xfId="17" applyFont="1" applyBorder="1" applyAlignment="1">
      <alignment wrapText="1"/>
    </xf>
    <xf numFmtId="0" fontId="88" fillId="3" borderId="9" xfId="14" applyFont="1" applyFill="1" applyBorder="1" applyAlignment="1">
      <alignment vertical="center" wrapText="1"/>
    </xf>
    <xf numFmtId="2" fontId="65" fillId="0" borderId="1" xfId="14" applyNumberFormat="1" applyFont="1" applyBorder="1" applyAlignment="1">
      <alignment horizontal="center"/>
    </xf>
    <xf numFmtId="2" fontId="65" fillId="0" borderId="3" xfId="14" applyNumberFormat="1" applyFont="1" applyBorder="1" applyAlignment="1">
      <alignment horizontal="center"/>
    </xf>
    <xf numFmtId="0" fontId="65" fillId="0" borderId="61" xfId="14" applyFont="1" applyBorder="1"/>
    <xf numFmtId="43" fontId="65" fillId="0" borderId="24" xfId="17" applyFont="1" applyBorder="1" applyAlignment="1">
      <alignment wrapText="1"/>
    </xf>
    <xf numFmtId="0" fontId="65" fillId="0" borderId="35" xfId="14" applyFont="1" applyBorder="1" applyAlignment="1">
      <alignment horizontal="left"/>
    </xf>
    <xf numFmtId="0" fontId="65" fillId="0" borderId="3" xfId="14" applyFont="1" applyBorder="1" applyAlignment="1">
      <alignment horizontal="left"/>
    </xf>
    <xf numFmtId="43" fontId="65" fillId="0" borderId="1" xfId="17" applyFont="1" applyBorder="1" applyAlignment="1">
      <alignment horizontal="center"/>
    </xf>
    <xf numFmtId="0" fontId="65" fillId="0" borderId="3" xfId="19" applyNumberFormat="1" applyFont="1" applyBorder="1" applyAlignment="1">
      <alignment horizontal="center"/>
    </xf>
    <xf numFmtId="177" fontId="65" fillId="0" borderId="18" xfId="14" applyNumberFormat="1" applyFont="1" applyBorder="1" applyAlignment="1">
      <alignment horizontal="center" wrapText="1"/>
    </xf>
    <xf numFmtId="43" fontId="65" fillId="0" borderId="19" xfId="17" applyFont="1" applyBorder="1" applyAlignment="1">
      <alignment horizontal="center" wrapText="1"/>
    </xf>
    <xf numFmtId="44" fontId="65" fillId="3" borderId="62" xfId="2" applyFont="1" applyFill="1" applyBorder="1" applyAlignment="1">
      <alignment wrapText="1"/>
    </xf>
    <xf numFmtId="43" fontId="65" fillId="0" borderId="3" xfId="17" applyFont="1" applyBorder="1"/>
    <xf numFmtId="9" fontId="65" fillId="0" borderId="4" xfId="19" applyFont="1" applyBorder="1"/>
    <xf numFmtId="0" fontId="65" fillId="0" borderId="20" xfId="14" applyFont="1" applyBorder="1"/>
    <xf numFmtId="0" fontId="65" fillId="0" borderId="2" xfId="14" applyFont="1" applyBorder="1"/>
    <xf numFmtId="164" fontId="65" fillId="0" borderId="52" xfId="3" applyNumberFormat="1" applyFont="1" applyBorder="1" applyAlignment="1">
      <alignment wrapText="1"/>
    </xf>
    <xf numFmtId="44" fontId="69" fillId="0" borderId="0" xfId="2" applyFont="1"/>
    <xf numFmtId="0" fontId="65" fillId="0" borderId="0" xfId="0" applyFont="1" applyAlignment="1">
      <alignment wrapText="1"/>
    </xf>
    <xf numFmtId="0" fontId="56" fillId="0" borderId="38" xfId="0" applyFont="1" applyBorder="1" applyAlignment="1">
      <alignment horizontal="center"/>
    </xf>
    <xf numFmtId="0" fontId="65" fillId="0" borderId="5" xfId="0" applyFont="1" applyBorder="1" applyAlignment="1">
      <alignment horizontal="center"/>
    </xf>
    <xf numFmtId="0" fontId="56" fillId="0" borderId="22" xfId="0" applyFont="1" applyBorder="1" applyAlignment="1">
      <alignment horizontal="center"/>
    </xf>
    <xf numFmtId="0" fontId="65" fillId="0" borderId="22" xfId="0" applyFont="1" applyBorder="1" applyAlignment="1">
      <alignment vertical="center"/>
    </xf>
    <xf numFmtId="0" fontId="65" fillId="0" borderId="49" xfId="0" applyFont="1" applyBorder="1" applyAlignment="1">
      <alignment vertical="center" wrapText="1"/>
    </xf>
    <xf numFmtId="0" fontId="65" fillId="0" borderId="50" xfId="0" applyFont="1" applyBorder="1" applyAlignment="1">
      <alignment horizontal="center"/>
    </xf>
    <xf numFmtId="0" fontId="65" fillId="0" borderId="38" xfId="0" applyFont="1" applyBorder="1" applyAlignment="1">
      <alignment horizontal="center"/>
    </xf>
    <xf numFmtId="0" fontId="65" fillId="0" borderId="9" xfId="0" applyFont="1" applyBorder="1" applyAlignment="1">
      <alignment horizontal="center" vertical="center"/>
    </xf>
    <xf numFmtId="0" fontId="65" fillId="0" borderId="10" xfId="0" applyFont="1" applyBorder="1" applyAlignment="1">
      <alignment horizontal="center" vertical="center" wrapText="1"/>
    </xf>
    <xf numFmtId="0" fontId="65" fillId="0" borderId="51" xfId="0" applyFont="1" applyBorder="1" applyAlignment="1">
      <alignment horizontal="center"/>
    </xf>
    <xf numFmtId="0" fontId="56" fillId="0" borderId="0" xfId="0" applyFont="1" applyAlignment="1">
      <alignment horizontal="center"/>
    </xf>
    <xf numFmtId="1" fontId="65" fillId="0" borderId="1" xfId="0" applyNumberFormat="1" applyFont="1" applyBorder="1" applyAlignment="1">
      <alignment horizontal="center" vertical="center"/>
    </xf>
    <xf numFmtId="1" fontId="65" fillId="0" borderId="25" xfId="0" applyNumberFormat="1" applyFont="1" applyBorder="1" applyAlignment="1">
      <alignment horizontal="center" vertical="center" wrapText="1"/>
    </xf>
    <xf numFmtId="0" fontId="65" fillId="0" borderId="0" xfId="0" applyFont="1" applyAlignment="1">
      <alignment horizontal="right" vertical="center"/>
    </xf>
    <xf numFmtId="1" fontId="65" fillId="0" borderId="52" xfId="0" applyNumberFormat="1" applyFont="1" applyBorder="1" applyAlignment="1">
      <alignment horizontal="center" vertical="center" wrapText="1"/>
    </xf>
    <xf numFmtId="0" fontId="65" fillId="0" borderId="53" xfId="0" applyFont="1" applyBorder="1" applyAlignment="1">
      <alignment horizontal="left"/>
    </xf>
    <xf numFmtId="0" fontId="65" fillId="0" borderId="46" xfId="0" applyFont="1" applyBorder="1" applyAlignment="1">
      <alignment horizontal="left"/>
    </xf>
    <xf numFmtId="0" fontId="65" fillId="0" borderId="46" xfId="0" applyFont="1" applyBorder="1" applyAlignment="1">
      <alignment horizontal="center"/>
    </xf>
    <xf numFmtId="0" fontId="65" fillId="0" borderId="47" xfId="0" applyFont="1" applyBorder="1" applyAlignment="1">
      <alignment horizontal="center" wrapText="1"/>
    </xf>
    <xf numFmtId="0" fontId="65" fillId="0" borderId="51" xfId="0" applyFont="1" applyBorder="1"/>
    <xf numFmtId="0" fontId="65" fillId="0" borderId="52" xfId="0" applyFont="1" applyBorder="1" applyAlignment="1">
      <alignment wrapText="1"/>
    </xf>
    <xf numFmtId="0" fontId="88" fillId="3" borderId="54" xfId="0" applyFont="1" applyFill="1" applyBorder="1" applyAlignment="1">
      <alignment horizontal="center" vertical="center"/>
    </xf>
    <xf numFmtId="0" fontId="88" fillId="3" borderId="33" xfId="0" applyFont="1" applyFill="1" applyBorder="1" applyAlignment="1">
      <alignment horizontal="center" vertical="center"/>
    </xf>
    <xf numFmtId="0" fontId="88" fillId="3" borderId="54" xfId="0" applyFont="1" applyFill="1" applyBorder="1" applyAlignment="1">
      <alignment horizontal="center" vertical="center" wrapText="1"/>
    </xf>
    <xf numFmtId="0" fontId="89" fillId="3" borderId="55" xfId="0" applyFont="1" applyFill="1" applyBorder="1" applyAlignment="1">
      <alignment horizontal="center" vertical="center"/>
    </xf>
    <xf numFmtId="183" fontId="89" fillId="3" borderId="21" xfId="0" applyNumberFormat="1" applyFont="1" applyFill="1" applyBorder="1" applyAlignment="1">
      <alignment horizontal="center" vertical="center"/>
    </xf>
    <xf numFmtId="0" fontId="89" fillId="3" borderId="21" xfId="0" applyFont="1" applyFill="1" applyBorder="1" applyAlignment="1">
      <alignment horizontal="center" vertical="center"/>
    </xf>
    <xf numFmtId="4" fontId="89" fillId="3" borderId="55" xfId="0" applyNumberFormat="1" applyFont="1" applyFill="1" applyBorder="1" applyAlignment="1">
      <alignment horizontal="center" vertical="center" wrapText="1"/>
    </xf>
    <xf numFmtId="0" fontId="88" fillId="3" borderId="92" xfId="0" applyFont="1" applyFill="1" applyBorder="1" applyAlignment="1">
      <alignment horizontal="center" vertical="center" wrapText="1"/>
    </xf>
    <xf numFmtId="0" fontId="88" fillId="3" borderId="93" xfId="0" applyFont="1" applyFill="1" applyBorder="1" applyAlignment="1">
      <alignment horizontal="center" vertical="center" wrapText="1"/>
    </xf>
    <xf numFmtId="44" fontId="65" fillId="0" borderId="9" xfId="2" applyFont="1" applyBorder="1"/>
    <xf numFmtId="0" fontId="65" fillId="0" borderId="1" xfId="0" applyFont="1" applyBorder="1"/>
    <xf numFmtId="44" fontId="65" fillId="0" borderId="1" xfId="2" applyFont="1" applyBorder="1"/>
    <xf numFmtId="0" fontId="65" fillId="0" borderId="12" xfId="0" applyFont="1" applyBorder="1"/>
    <xf numFmtId="44" fontId="65" fillId="0" borderId="12" xfId="2" applyFont="1" applyBorder="1"/>
    <xf numFmtId="43" fontId="65" fillId="0" borderId="13" xfId="1" applyFont="1" applyBorder="1" applyAlignment="1">
      <alignment wrapText="1"/>
    </xf>
    <xf numFmtId="176" fontId="56" fillId="0" borderId="64" xfId="0" applyNumberFormat="1" applyFont="1" applyBorder="1" applyAlignment="1">
      <alignment wrapText="1"/>
    </xf>
    <xf numFmtId="0" fontId="88" fillId="3" borderId="34" xfId="0" applyFont="1" applyFill="1" applyBorder="1" applyAlignment="1">
      <alignment horizontal="center" vertical="center" wrapText="1"/>
    </xf>
    <xf numFmtId="0" fontId="88" fillId="3" borderId="56" xfId="0" applyFont="1" applyFill="1" applyBorder="1" applyAlignment="1">
      <alignment horizontal="center" vertical="center" wrapText="1"/>
    </xf>
    <xf numFmtId="0" fontId="88" fillId="3" borderId="57" xfId="0" applyFont="1" applyFill="1" applyBorder="1" applyAlignment="1">
      <alignment horizontal="center" vertical="center" wrapText="1"/>
    </xf>
    <xf numFmtId="0" fontId="88" fillId="3" borderId="9" xfId="0" applyFont="1" applyFill="1" applyBorder="1" applyAlignment="1">
      <alignment horizontal="center" vertical="center" wrapText="1"/>
    </xf>
    <xf numFmtId="0" fontId="88" fillId="3" borderId="10" xfId="0" applyFont="1" applyFill="1" applyBorder="1" applyAlignment="1">
      <alignment horizontal="center" vertical="center" wrapText="1"/>
    </xf>
    <xf numFmtId="0" fontId="65" fillId="0" borderId="3" xfId="0" applyFont="1" applyBorder="1"/>
    <xf numFmtId="0" fontId="65" fillId="0" borderId="4" xfId="0" applyFont="1" applyBorder="1"/>
    <xf numFmtId="0" fontId="65" fillId="0" borderId="3" xfId="0" applyFont="1" applyBorder="1" applyAlignment="1">
      <alignment horizontal="center"/>
    </xf>
    <xf numFmtId="2" fontId="65" fillId="0" borderId="1" xfId="0" applyNumberFormat="1" applyFont="1" applyBorder="1" applyAlignment="1">
      <alignment horizontal="center"/>
    </xf>
    <xf numFmtId="0" fontId="65" fillId="0" borderId="26" xfId="0" applyFont="1" applyBorder="1"/>
    <xf numFmtId="0" fontId="65" fillId="0" borderId="59" xfId="0" applyFont="1" applyBorder="1"/>
    <xf numFmtId="0" fontId="65" fillId="0" borderId="27" xfId="0" applyFont="1" applyBorder="1" applyAlignment="1">
      <alignment horizontal="center"/>
    </xf>
    <xf numFmtId="2" fontId="65" fillId="0" borderId="42" xfId="0" applyNumberFormat="1" applyFont="1" applyBorder="1"/>
    <xf numFmtId="43" fontId="65" fillId="0" borderId="25" xfId="1" applyFont="1" applyBorder="1" applyAlignment="1">
      <alignment wrapText="1"/>
    </xf>
    <xf numFmtId="0" fontId="65" fillId="0" borderId="21" xfId="0" applyFont="1" applyBorder="1"/>
    <xf numFmtId="0" fontId="65" fillId="0" borderId="22" xfId="0" applyFont="1" applyBorder="1"/>
    <xf numFmtId="43" fontId="56" fillId="0" borderId="62" xfId="1" applyFont="1" applyBorder="1" applyAlignment="1">
      <alignment wrapText="1"/>
    </xf>
    <xf numFmtId="0" fontId="88" fillId="3" borderId="9" xfId="0" applyFont="1" applyFill="1" applyBorder="1" applyAlignment="1">
      <alignment vertical="center" wrapText="1"/>
    </xf>
    <xf numFmtId="2" fontId="65" fillId="0" borderId="3" xfId="0" applyNumberFormat="1" applyFont="1" applyBorder="1" applyAlignment="1">
      <alignment horizontal="center"/>
    </xf>
    <xf numFmtId="0" fontId="65" fillId="0" borderId="1" xfId="2" applyNumberFormat="1" applyFont="1" applyFill="1" applyBorder="1" applyAlignment="1">
      <alignment horizontal="center"/>
    </xf>
    <xf numFmtId="0" fontId="65" fillId="0" borderId="1" xfId="2" applyNumberFormat="1" applyFont="1" applyBorder="1" applyAlignment="1">
      <alignment horizontal="center"/>
    </xf>
    <xf numFmtId="164" fontId="66" fillId="0" borderId="25" xfId="3" applyNumberFormat="1" applyFont="1" applyBorder="1" applyAlignment="1">
      <alignment horizontal="right" wrapText="1"/>
    </xf>
    <xf numFmtId="164" fontId="56" fillId="0" borderId="62" xfId="3" applyNumberFormat="1" applyFont="1" applyBorder="1" applyAlignment="1">
      <alignment wrapText="1"/>
    </xf>
    <xf numFmtId="0" fontId="65" fillId="0" borderId="35" xfId="0" applyFont="1" applyBorder="1" applyAlignment="1">
      <alignment horizontal="left"/>
    </xf>
    <xf numFmtId="0" fontId="65" fillId="0" borderId="3" xfId="0" applyFont="1" applyBorder="1" applyAlignment="1">
      <alignment horizontal="left"/>
    </xf>
    <xf numFmtId="43" fontId="65" fillId="0" borderId="1" xfId="1" applyFont="1" applyBorder="1" applyAlignment="1">
      <alignment horizontal="center"/>
    </xf>
    <xf numFmtId="0" fontId="65" fillId="0" borderId="3" xfId="4" applyNumberFormat="1" applyFont="1" applyBorder="1" applyAlignment="1">
      <alignment horizontal="center"/>
    </xf>
    <xf numFmtId="177" fontId="65" fillId="0" borderId="18" xfId="0" applyNumberFormat="1" applyFont="1" applyBorder="1" applyAlignment="1">
      <alignment horizontal="center" wrapText="1"/>
    </xf>
    <xf numFmtId="43" fontId="65" fillId="0" borderId="19" xfId="1" applyFont="1" applyBorder="1" applyAlignment="1">
      <alignment horizontal="center" wrapText="1"/>
    </xf>
    <xf numFmtId="0" fontId="65" fillId="0" borderId="61" xfId="0" applyFont="1" applyBorder="1"/>
    <xf numFmtId="43" fontId="65" fillId="0" borderId="24" xfId="1" applyFont="1" applyBorder="1" applyAlignment="1">
      <alignment wrapText="1"/>
    </xf>
    <xf numFmtId="44" fontId="56" fillId="3" borderId="62" xfId="2" applyFont="1" applyFill="1" applyBorder="1" applyAlignment="1">
      <alignment wrapText="1"/>
    </xf>
    <xf numFmtId="43" fontId="65" fillId="0" borderId="3" xfId="1" applyFont="1" applyBorder="1"/>
    <xf numFmtId="9" fontId="65" fillId="0" borderId="4" xfId="4" applyFont="1" applyBorder="1"/>
    <xf numFmtId="9" fontId="65" fillId="0" borderId="1" xfId="4" applyFont="1" applyBorder="1" applyAlignment="1">
      <alignment horizontal="center"/>
    </xf>
    <xf numFmtId="0" fontId="65" fillId="0" borderId="2" xfId="0" applyFont="1" applyBorder="1"/>
    <xf numFmtId="43" fontId="56" fillId="0" borderId="62" xfId="0" applyNumberFormat="1" applyFont="1" applyBorder="1" applyAlignment="1">
      <alignment wrapText="1"/>
    </xf>
    <xf numFmtId="0" fontId="65" fillId="0" borderId="51" xfId="0" applyFont="1" applyBorder="1" applyAlignment="1">
      <alignment horizontal="left"/>
    </xf>
    <xf numFmtId="0" fontId="80" fillId="0" borderId="0" xfId="20" applyFont="1"/>
    <xf numFmtId="0" fontId="56" fillId="0" borderId="100" xfId="0" applyFont="1" applyBorder="1" applyAlignment="1">
      <alignment horizontal="left" vertical="center"/>
    </xf>
    <xf numFmtId="0" fontId="65" fillId="0" borderId="96" xfId="0" applyFont="1" applyBorder="1" applyAlignment="1">
      <alignment horizontal="left" vertical="center"/>
    </xf>
    <xf numFmtId="0" fontId="56" fillId="0" borderId="96" xfId="0" applyFont="1" applyBorder="1" applyAlignment="1">
      <alignment horizontal="left" vertical="center"/>
    </xf>
    <xf numFmtId="0" fontId="56" fillId="0" borderId="0" xfId="5" applyFont="1" applyAlignment="1">
      <alignment horizontal="center"/>
    </xf>
    <xf numFmtId="0" fontId="56" fillId="0" borderId="0" xfId="5" applyFont="1"/>
    <xf numFmtId="0" fontId="66" fillId="0" borderId="0" xfId="0" applyFont="1" applyAlignment="1">
      <alignment wrapText="1"/>
    </xf>
    <xf numFmtId="0" fontId="66" fillId="0" borderId="0" xfId="14" applyFont="1"/>
    <xf numFmtId="0" fontId="80" fillId="0" borderId="0" xfId="14" applyFont="1"/>
    <xf numFmtId="0" fontId="66" fillId="0" borderId="52" xfId="14" applyFont="1" applyBorder="1" applyAlignment="1">
      <alignment wrapText="1"/>
    </xf>
    <xf numFmtId="0" fontId="88" fillId="3" borderId="15" xfId="0" applyFont="1" applyFill="1" applyBorder="1" applyAlignment="1">
      <alignment horizontal="center" vertical="center" wrapText="1"/>
    </xf>
    <xf numFmtId="0" fontId="88" fillId="3" borderId="110" xfId="0" applyFont="1" applyFill="1" applyBorder="1" applyAlignment="1">
      <alignment horizontal="center" vertical="center" wrapText="1"/>
    </xf>
    <xf numFmtId="0" fontId="88" fillId="3" borderId="102" xfId="0" applyFont="1" applyFill="1" applyBorder="1" applyAlignment="1">
      <alignment horizontal="center" vertical="center" wrapText="1"/>
    </xf>
    <xf numFmtId="0" fontId="88" fillId="3" borderId="103" xfId="0" applyFont="1" applyFill="1" applyBorder="1" applyAlignment="1">
      <alignment horizontal="center" vertical="center" wrapText="1"/>
    </xf>
    <xf numFmtId="44" fontId="65" fillId="0" borderId="18" xfId="2" applyFont="1" applyBorder="1"/>
    <xf numFmtId="44" fontId="65" fillId="0" borderId="19" xfId="2" applyFont="1" applyBorder="1" applyAlignment="1">
      <alignment horizontal="center" vertical="center" wrapText="1"/>
    </xf>
    <xf numFmtId="0" fontId="65" fillId="0" borderId="43" xfId="0" applyFont="1" applyBorder="1"/>
    <xf numFmtId="44" fontId="65" fillId="0" borderId="25" xfId="2" applyFont="1" applyBorder="1" applyAlignment="1">
      <alignment horizontal="center" vertical="center" wrapText="1"/>
    </xf>
    <xf numFmtId="44" fontId="65" fillId="0" borderId="61" xfId="2" applyFont="1" applyBorder="1"/>
    <xf numFmtId="176" fontId="56" fillId="0" borderId="62" xfId="0" applyNumberFormat="1" applyFont="1" applyBorder="1" applyAlignment="1">
      <alignment wrapText="1"/>
    </xf>
    <xf numFmtId="2" fontId="65" fillId="0" borderId="18" xfId="0" applyNumberFormat="1" applyFont="1" applyBorder="1" applyAlignment="1">
      <alignment horizontal="center"/>
    </xf>
    <xf numFmtId="164" fontId="65" fillId="0" borderId="19" xfId="3" applyNumberFormat="1" applyFont="1" applyBorder="1" applyAlignment="1">
      <alignment horizontal="center" vertical="center" wrapText="1"/>
    </xf>
    <xf numFmtId="0" fontId="88" fillId="3" borderId="102" xfId="0" applyFont="1" applyFill="1" applyBorder="1" applyAlignment="1">
      <alignment vertical="center" wrapText="1"/>
    </xf>
    <xf numFmtId="2" fontId="65" fillId="0" borderId="46" xfId="0" applyNumberFormat="1" applyFont="1" applyBorder="1" applyAlignment="1">
      <alignment horizontal="center"/>
    </xf>
    <xf numFmtId="2" fontId="65" fillId="0" borderId="18" xfId="2" applyNumberFormat="1" applyFont="1" applyFill="1" applyBorder="1" applyAlignment="1">
      <alignment horizontal="center"/>
    </xf>
    <xf numFmtId="43" fontId="65" fillId="0" borderId="18" xfId="1" applyFont="1" applyBorder="1" applyAlignment="1">
      <alignment horizontal="center"/>
    </xf>
    <xf numFmtId="0" fontId="65" fillId="0" borderId="46" xfId="4" applyNumberFormat="1" applyFont="1" applyBorder="1" applyAlignment="1">
      <alignment horizontal="center"/>
    </xf>
    <xf numFmtId="0" fontId="69" fillId="0" borderId="0" xfId="20" applyFont="1" applyAlignment="1">
      <alignment wrapText="1"/>
    </xf>
    <xf numFmtId="0" fontId="65" fillId="0" borderId="0" xfId="20" applyFont="1" applyAlignment="1">
      <alignment wrapText="1"/>
    </xf>
    <xf numFmtId="0" fontId="65" fillId="0" borderId="0" xfId="20" applyFont="1" applyAlignment="1">
      <alignment horizontal="right" vertical="center"/>
    </xf>
    <xf numFmtId="0" fontId="65" fillId="0" borderId="53" xfId="20" applyFont="1" applyBorder="1" applyAlignment="1">
      <alignment horizontal="left"/>
    </xf>
    <xf numFmtId="0" fontId="65" fillId="0" borderId="46" xfId="20" applyFont="1" applyBorder="1" applyAlignment="1">
      <alignment horizontal="left"/>
    </xf>
    <xf numFmtId="0" fontId="65" fillId="0" borderId="46" xfId="20" applyFont="1" applyBorder="1" applyAlignment="1">
      <alignment horizontal="center"/>
    </xf>
    <xf numFmtId="0" fontId="65" fillId="0" borderId="47" xfId="20" applyFont="1" applyBorder="1" applyAlignment="1">
      <alignment horizontal="center" wrapText="1"/>
    </xf>
    <xf numFmtId="0" fontId="65" fillId="0" borderId="50" xfId="20" applyFont="1" applyBorder="1"/>
    <xf numFmtId="0" fontId="65" fillId="0" borderId="38" xfId="20" applyFont="1" applyBorder="1"/>
    <xf numFmtId="0" fontId="65" fillId="0" borderId="32" xfId="20" applyFont="1" applyBorder="1" applyAlignment="1">
      <alignment wrapText="1"/>
    </xf>
    <xf numFmtId="43" fontId="65" fillId="0" borderId="9" xfId="21" applyFont="1" applyBorder="1"/>
    <xf numFmtId="175" fontId="65" fillId="0" borderId="1" xfId="21" applyNumberFormat="1" applyFont="1" applyBorder="1"/>
    <xf numFmtId="43" fontId="65" fillId="0" borderId="12" xfId="21" applyFont="1" applyBorder="1"/>
    <xf numFmtId="43" fontId="65" fillId="0" borderId="13" xfId="21" applyFont="1" applyBorder="1" applyAlignment="1">
      <alignment wrapText="1"/>
    </xf>
    <xf numFmtId="176" fontId="56" fillId="0" borderId="64" xfId="20" applyNumberFormat="1" applyFont="1" applyBorder="1" applyAlignment="1">
      <alignment wrapText="1"/>
    </xf>
    <xf numFmtId="2" fontId="65" fillId="0" borderId="1" xfId="20" applyNumberFormat="1" applyFont="1" applyBorder="1"/>
    <xf numFmtId="43" fontId="65" fillId="0" borderId="62" xfId="21" applyFont="1" applyBorder="1" applyAlignment="1">
      <alignment wrapText="1"/>
    </xf>
    <xf numFmtId="0" fontId="65" fillId="0" borderId="1" xfId="18" applyNumberFormat="1" applyFont="1" applyBorder="1" applyAlignment="1">
      <alignment horizontal="center"/>
    </xf>
    <xf numFmtId="2" fontId="91" fillId="0" borderId="25" xfId="20" applyNumberFormat="1" applyFont="1" applyBorder="1" applyAlignment="1">
      <alignment horizontal="right" wrapText="1"/>
    </xf>
    <xf numFmtId="43" fontId="65" fillId="0" borderId="24" xfId="21" applyFont="1" applyBorder="1" applyAlignment="1">
      <alignment wrapText="1"/>
    </xf>
    <xf numFmtId="177" fontId="65" fillId="0" borderId="18" xfId="20" applyNumberFormat="1" applyFont="1" applyBorder="1" applyAlignment="1">
      <alignment horizontal="center" wrapText="1"/>
    </xf>
    <xf numFmtId="43" fontId="65" fillId="0" borderId="19" xfId="21" applyFont="1" applyBorder="1" applyAlignment="1">
      <alignment horizontal="center" wrapText="1"/>
    </xf>
    <xf numFmtId="43" fontId="65" fillId="0" borderId="62" xfId="20" applyNumberFormat="1" applyFont="1" applyBorder="1" applyAlignment="1">
      <alignment wrapText="1"/>
    </xf>
    <xf numFmtId="0" fontId="65" fillId="0" borderId="49" xfId="20" applyFont="1" applyBorder="1" applyAlignment="1">
      <alignment wrapText="1"/>
    </xf>
    <xf numFmtId="43" fontId="65" fillId="0" borderId="10" xfId="21" applyFont="1" applyBorder="1" applyAlignment="1">
      <alignment wrapText="1"/>
    </xf>
    <xf numFmtId="0" fontId="66" fillId="0" borderId="0" xfId="20" applyFont="1"/>
    <xf numFmtId="0" fontId="66" fillId="0" borderId="0" xfId="20" applyFont="1" applyAlignment="1">
      <alignment wrapText="1"/>
    </xf>
    <xf numFmtId="0" fontId="66" fillId="0" borderId="0" xfId="20" applyFont="1" applyAlignment="1">
      <alignment vertical="top"/>
    </xf>
    <xf numFmtId="0" fontId="66" fillId="0" borderId="0" xfId="20" applyFont="1" applyAlignment="1">
      <alignment vertical="center" wrapText="1"/>
    </xf>
    <xf numFmtId="2" fontId="66" fillId="0" borderId="25" xfId="20" applyNumberFormat="1" applyFont="1" applyBorder="1" applyAlignment="1">
      <alignment horizontal="right" wrapText="1"/>
    </xf>
    <xf numFmtId="164" fontId="65" fillId="0" borderId="10" xfId="3" applyNumberFormat="1" applyFont="1" applyBorder="1" applyAlignment="1">
      <alignment wrapText="1"/>
    </xf>
    <xf numFmtId="43" fontId="65" fillId="0" borderId="1" xfId="21" applyFont="1" applyBorder="1"/>
    <xf numFmtId="0" fontId="65" fillId="0" borderId="43" xfId="20" applyFont="1" applyBorder="1"/>
    <xf numFmtId="0" fontId="65" fillId="0" borderId="59" xfId="20" applyFont="1" applyBorder="1"/>
    <xf numFmtId="175" fontId="65" fillId="0" borderId="61" xfId="21" applyNumberFormat="1" applyFont="1" applyBorder="1"/>
    <xf numFmtId="0" fontId="65" fillId="0" borderId="42" xfId="20" applyFont="1" applyBorder="1"/>
    <xf numFmtId="178" fontId="65" fillId="0" borderId="42" xfId="20" applyNumberFormat="1" applyFont="1" applyBorder="1"/>
    <xf numFmtId="0" fontId="92" fillId="0" borderId="38" xfId="5" applyFont="1" applyBorder="1"/>
    <xf numFmtId="0" fontId="92" fillId="0" borderId="38" xfId="5" applyFont="1" applyBorder="1" applyAlignment="1">
      <alignment horizontal="center"/>
    </xf>
    <xf numFmtId="0" fontId="92" fillId="0" borderId="32" xfId="5" applyFont="1" applyBorder="1"/>
    <xf numFmtId="0" fontId="84" fillId="0" borderId="130" xfId="0" applyFont="1" applyBorder="1" applyAlignment="1">
      <alignment horizontal="left" vertical="center"/>
    </xf>
    <xf numFmtId="0" fontId="85" fillId="0" borderId="97" xfId="0" applyFont="1" applyBorder="1" applyAlignment="1">
      <alignment horizontal="left" vertical="center"/>
    </xf>
    <xf numFmtId="0" fontId="84" fillId="0" borderId="97" xfId="0" applyFont="1" applyBorder="1" applyAlignment="1">
      <alignment horizontal="left" vertical="center"/>
    </xf>
    <xf numFmtId="0" fontId="92" fillId="0" borderId="52" xfId="5" applyFont="1" applyBorder="1"/>
    <xf numFmtId="0" fontId="66" fillId="0" borderId="51" xfId="0" applyFont="1" applyBorder="1"/>
    <xf numFmtId="0" fontId="93" fillId="0" borderId="51" xfId="0" applyFont="1" applyBorder="1" applyAlignment="1">
      <alignment horizontal="left"/>
    </xf>
    <xf numFmtId="0" fontId="94" fillId="0" borderId="52" xfId="5" applyFont="1" applyBorder="1"/>
    <xf numFmtId="0" fontId="86" fillId="0" borderId="12" xfId="7" applyFont="1" applyBorder="1" applyAlignment="1">
      <alignment horizontal="center" vertical="center" wrapText="1"/>
    </xf>
    <xf numFmtId="0" fontId="96" fillId="0" borderId="8" xfId="6" applyFont="1" applyBorder="1" applyAlignment="1">
      <alignment horizontal="center" vertical="center"/>
    </xf>
    <xf numFmtId="0" fontId="96" fillId="0" borderId="9" xfId="7" applyFont="1" applyBorder="1" applyAlignment="1">
      <alignment horizontal="center" vertical="center"/>
    </xf>
    <xf numFmtId="0" fontId="96" fillId="0" borderId="9" xfId="8" applyFont="1" applyBorder="1" applyAlignment="1">
      <alignment horizontal="left" vertical="center" wrapText="1"/>
    </xf>
    <xf numFmtId="0" fontId="96" fillId="0" borderId="9" xfId="8" applyFont="1" applyBorder="1" applyAlignment="1">
      <alignment horizontal="center" vertical="center"/>
    </xf>
    <xf numFmtId="183" fontId="69" fillId="0" borderId="9" xfId="9" applyNumberFormat="1" applyFont="1" applyFill="1" applyBorder="1" applyAlignment="1">
      <alignment horizontal="center" vertical="center" wrapText="1"/>
    </xf>
    <xf numFmtId="44" fontId="69" fillId="0" borderId="9" xfId="2" applyFont="1" applyFill="1" applyBorder="1" applyAlignment="1">
      <alignment horizontal="center" vertical="center" wrapText="1"/>
    </xf>
    <xf numFmtId="167" fontId="96" fillId="0" borderId="10" xfId="10" applyNumberFormat="1" applyFont="1" applyFill="1" applyBorder="1" applyAlignment="1">
      <alignment horizontal="center" vertical="center" wrapText="1"/>
    </xf>
    <xf numFmtId="44" fontId="66" fillId="0" borderId="0" xfId="2" applyFont="1"/>
    <xf numFmtId="44" fontId="66" fillId="0" borderId="0" xfId="0" applyNumberFormat="1" applyFont="1"/>
    <xf numFmtId="0" fontId="96" fillId="0" borderId="20" xfId="6" applyFont="1" applyBorder="1" applyAlignment="1">
      <alignment horizontal="center" vertical="center"/>
    </xf>
    <xf numFmtId="0" fontId="96" fillId="0" borderId="1" xfId="7" applyFont="1" applyBorder="1" applyAlignment="1">
      <alignment horizontal="center" vertical="center"/>
    </xf>
    <xf numFmtId="0" fontId="96" fillId="0" borderId="1" xfId="8" applyFont="1" applyBorder="1" applyAlignment="1">
      <alignment horizontal="left" vertical="center" wrapText="1"/>
    </xf>
    <xf numFmtId="0" fontId="96" fillId="0" borderId="1" xfId="8" applyFont="1" applyBorder="1" applyAlignment="1">
      <alignment horizontal="center" vertical="center"/>
    </xf>
    <xf numFmtId="183" fontId="69" fillId="0" borderId="1" xfId="9" applyNumberFormat="1" applyFont="1" applyFill="1" applyBorder="1" applyAlignment="1">
      <alignment horizontal="center" vertical="center" wrapText="1"/>
    </xf>
    <xf numFmtId="44" fontId="69" fillId="0" borderId="1" xfId="2" applyFont="1" applyBorder="1" applyAlignment="1">
      <alignment horizontal="center"/>
    </xf>
    <xf numFmtId="167" fontId="96" fillId="0" borderId="25" xfId="10" applyNumberFormat="1" applyFont="1" applyFill="1" applyBorder="1" applyAlignment="1">
      <alignment horizontal="center" vertical="center" wrapText="1"/>
    </xf>
    <xf numFmtId="183" fontId="96" fillId="0" borderId="1" xfId="7" applyNumberFormat="1" applyFont="1" applyBorder="1" applyAlignment="1">
      <alignment horizontal="center" vertical="center"/>
    </xf>
    <xf numFmtId="44" fontId="69" fillId="0" borderId="1" xfId="2" applyFont="1" applyFill="1" applyBorder="1" applyAlignment="1">
      <alignment horizontal="center" vertical="center" wrapText="1"/>
    </xf>
    <xf numFmtId="3" fontId="96" fillId="0" borderId="1" xfId="7" applyNumberFormat="1" applyFont="1" applyBorder="1" applyAlignment="1">
      <alignment horizontal="center" vertical="center"/>
    </xf>
    <xf numFmtId="44" fontId="69" fillId="0" borderId="1" xfId="2" quotePrefix="1" applyFont="1" applyFill="1" applyBorder="1" applyAlignment="1">
      <alignment horizontal="center" vertical="center" wrapText="1"/>
    </xf>
    <xf numFmtId="0" fontId="96" fillId="0" borderId="1" xfId="8" applyFont="1" applyBorder="1" applyAlignment="1">
      <alignment horizontal="center" vertical="center" wrapText="1"/>
    </xf>
    <xf numFmtId="0" fontId="96" fillId="0" borderId="11" xfId="6" applyFont="1" applyBorder="1" applyAlignment="1">
      <alignment horizontal="center" vertical="center"/>
    </xf>
    <xf numFmtId="0" fontId="96" fillId="0" borderId="12" xfId="7" applyFont="1" applyBorder="1" applyAlignment="1">
      <alignment horizontal="center" vertical="center"/>
    </xf>
    <xf numFmtId="0" fontId="96" fillId="0" borderId="12" xfId="8" applyFont="1" applyBorder="1" applyAlignment="1">
      <alignment horizontal="left" vertical="center" wrapText="1"/>
    </xf>
    <xf numFmtId="0" fontId="96" fillId="0" borderId="12" xfId="8" applyFont="1" applyBorder="1" applyAlignment="1">
      <alignment horizontal="center" vertical="center"/>
    </xf>
    <xf numFmtId="183" fontId="69" fillId="0" borderId="12" xfId="9" applyNumberFormat="1" applyFont="1" applyFill="1" applyBorder="1" applyAlignment="1">
      <alignment horizontal="center" vertical="center" wrapText="1"/>
    </xf>
    <xf numFmtId="44" fontId="69" fillId="0" borderId="12" xfId="2" quotePrefix="1" applyFont="1" applyFill="1" applyBorder="1" applyAlignment="1">
      <alignment horizontal="center" vertical="center" wrapText="1"/>
    </xf>
    <xf numFmtId="167" fontId="96" fillId="0" borderId="13" xfId="10" applyNumberFormat="1" applyFont="1" applyFill="1" applyBorder="1" applyAlignment="1">
      <alignment horizontal="center" vertical="center" wrapText="1"/>
    </xf>
    <xf numFmtId="167" fontId="96" fillId="14" borderId="62" xfId="10" applyNumberFormat="1" applyFont="1" applyFill="1" applyBorder="1" applyAlignment="1">
      <alignment horizontal="center" vertical="center" wrapText="1"/>
    </xf>
    <xf numFmtId="167" fontId="66" fillId="0" borderId="0" xfId="0" applyNumberFormat="1" applyFont="1"/>
    <xf numFmtId="0" fontId="96" fillId="0" borderId="9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left" vertical="top" wrapText="1"/>
    </xf>
    <xf numFmtId="183" fontId="96" fillId="0" borderId="12" xfId="7" applyNumberFormat="1" applyFont="1" applyBorder="1" applyAlignment="1">
      <alignment horizontal="center" vertical="center"/>
    </xf>
    <xf numFmtId="3" fontId="96" fillId="0" borderId="12" xfId="7" applyNumberFormat="1" applyFont="1" applyBorder="1" applyAlignment="1">
      <alignment horizontal="center" vertical="center"/>
    </xf>
    <xf numFmtId="0" fontId="96" fillId="0" borderId="12" xfId="0" applyFont="1" applyBorder="1" applyAlignment="1">
      <alignment horizontal="left" vertical="top" wrapText="1"/>
    </xf>
    <xf numFmtId="44" fontId="69" fillId="0" borderId="12" xfId="2" applyFont="1" applyFill="1" applyBorder="1" applyAlignment="1">
      <alignment horizontal="center" vertical="center" wrapText="1"/>
    </xf>
    <xf numFmtId="0" fontId="96" fillId="0" borderId="145" xfId="6" applyFont="1" applyBorder="1" applyAlignment="1">
      <alignment horizontal="center" vertical="center"/>
    </xf>
    <xf numFmtId="0" fontId="96" fillId="0" borderId="42" xfId="7" applyFont="1" applyBorder="1" applyAlignment="1">
      <alignment horizontal="center" vertical="center"/>
    </xf>
    <xf numFmtId="183" fontId="96" fillId="0" borderId="42" xfId="7" applyNumberFormat="1" applyFont="1" applyBorder="1" applyAlignment="1">
      <alignment horizontal="center" vertical="center"/>
    </xf>
    <xf numFmtId="0" fontId="96" fillId="0" borderId="42" xfId="0" applyFont="1" applyBorder="1" applyAlignment="1">
      <alignment horizontal="left" vertical="top" wrapText="1"/>
    </xf>
    <xf numFmtId="0" fontId="96" fillId="0" borderId="42" xfId="8" applyFont="1" applyBorder="1" applyAlignment="1">
      <alignment horizontal="center" vertical="center"/>
    </xf>
    <xf numFmtId="183" fontId="69" fillId="0" borderId="42" xfId="9" applyNumberFormat="1" applyFont="1" applyFill="1" applyBorder="1" applyAlignment="1">
      <alignment horizontal="center" vertical="center" wrapText="1"/>
    </xf>
    <xf numFmtId="44" fontId="69" fillId="0" borderId="42" xfId="2" applyFont="1" applyFill="1" applyBorder="1" applyAlignment="1">
      <alignment horizontal="center" vertical="center" wrapText="1"/>
    </xf>
    <xf numFmtId="167" fontId="96" fillId="14" borderId="62" xfId="10" applyNumberFormat="1" applyFont="1" applyFill="1" applyBorder="1" applyAlignment="1">
      <alignment horizontal="right" vertical="center" wrapText="1"/>
    </xf>
    <xf numFmtId="168" fontId="66" fillId="0" borderId="0" xfId="0" applyNumberFormat="1" applyFont="1"/>
    <xf numFmtId="169" fontId="56" fillId="3" borderId="52" xfId="8" applyNumberFormat="1" applyFont="1" applyFill="1" applyBorder="1" applyAlignment="1">
      <alignment vertical="center"/>
    </xf>
    <xf numFmtId="0" fontId="65" fillId="0" borderId="51" xfId="11" applyFont="1" applyBorder="1"/>
    <xf numFmtId="171" fontId="65" fillId="0" borderId="10" xfId="12" applyNumberFormat="1" applyFont="1" applyBorder="1" applyAlignment="1">
      <alignment vertical="center"/>
    </xf>
    <xf numFmtId="195" fontId="66" fillId="0" borderId="0" xfId="0" applyNumberFormat="1" applyFont="1"/>
    <xf numFmtId="169" fontId="56" fillId="3" borderId="13" xfId="8" applyNumberFormat="1" applyFont="1" applyFill="1" applyBorder="1" applyAlignment="1">
      <alignment vertical="center"/>
    </xf>
    <xf numFmtId="194" fontId="66" fillId="0" borderId="0" xfId="3" applyNumberFormat="1" applyFont="1"/>
    <xf numFmtId="0" fontId="56" fillId="0" borderId="62" xfId="6" applyFont="1" applyBorder="1" applyAlignment="1">
      <alignment vertical="center"/>
    </xf>
    <xf numFmtId="173" fontId="86" fillId="4" borderId="19" xfId="13" applyNumberFormat="1" applyFont="1" applyFill="1" applyBorder="1" applyAlignment="1">
      <alignment horizontal="center" vertical="center"/>
    </xf>
    <xf numFmtId="44" fontId="79" fillId="0" borderId="0" xfId="0" applyNumberFormat="1" applyFont="1"/>
    <xf numFmtId="0" fontId="79" fillId="0" borderId="0" xfId="0" applyFont="1"/>
    <xf numFmtId="173" fontId="86" fillId="4" borderId="1" xfId="13" applyNumberFormat="1" applyFont="1" applyFill="1" applyBorder="1" applyAlignment="1">
      <alignment horizontal="center" vertical="center"/>
    </xf>
    <xf numFmtId="9" fontId="96" fillId="4" borderId="25" xfId="4" applyFont="1" applyFill="1" applyBorder="1" applyAlignment="1">
      <alignment horizontal="center" vertical="center"/>
    </xf>
    <xf numFmtId="44" fontId="79" fillId="0" borderId="0" xfId="2" applyFont="1"/>
    <xf numFmtId="0" fontId="96" fillId="4" borderId="26" xfId="0" applyFont="1" applyFill="1" applyBorder="1" applyAlignment="1">
      <alignment vertical="center" wrapText="1"/>
    </xf>
    <xf numFmtId="0" fontId="96" fillId="4" borderId="59" xfId="0" applyFont="1" applyFill="1" applyBorder="1" applyAlignment="1">
      <alignment vertical="center" wrapText="1"/>
    </xf>
    <xf numFmtId="44" fontId="89" fillId="0" borderId="0" xfId="0" applyNumberFormat="1" applyFont="1"/>
    <xf numFmtId="0" fontId="96" fillId="4" borderId="51" xfId="0" applyFont="1" applyFill="1" applyBorder="1" applyAlignment="1">
      <alignment vertical="center" wrapText="1"/>
    </xf>
    <xf numFmtId="0" fontId="96" fillId="4" borderId="28" xfId="0" applyFont="1" applyFill="1" applyBorder="1" applyAlignment="1">
      <alignment vertical="center" wrapText="1"/>
    </xf>
    <xf numFmtId="0" fontId="66" fillId="0" borderId="50" xfId="0" applyFont="1" applyBorder="1"/>
    <xf numFmtId="0" fontId="66" fillId="0" borderId="38" xfId="0" applyFont="1" applyBorder="1"/>
    <xf numFmtId="0" fontId="66" fillId="0" borderId="38" xfId="0" applyFont="1" applyBorder="1" applyAlignment="1">
      <alignment horizontal="center"/>
    </xf>
    <xf numFmtId="0" fontId="66" fillId="0" borderId="32" xfId="0" applyFont="1" applyBorder="1"/>
    <xf numFmtId="0" fontId="66" fillId="0" borderId="0" xfId="0" applyFont="1" applyAlignment="1">
      <alignment horizontal="center"/>
    </xf>
    <xf numFmtId="0" fontId="66" fillId="0" borderId="52" xfId="0" applyFont="1" applyBorder="1"/>
    <xf numFmtId="0" fontId="65" fillId="0" borderId="51" xfId="5" applyFont="1" applyBorder="1"/>
    <xf numFmtId="0" fontId="65" fillId="0" borderId="52" xfId="5" applyFont="1" applyBorder="1"/>
    <xf numFmtId="0" fontId="65" fillId="0" borderId="5" xfId="5" applyFont="1" applyBorder="1"/>
    <xf numFmtId="0" fontId="65" fillId="0" borderId="6" xfId="5" applyFont="1" applyBorder="1"/>
    <xf numFmtId="0" fontId="65" fillId="0" borderId="6" xfId="5" applyFont="1" applyBorder="1" applyAlignment="1">
      <alignment horizontal="center"/>
    </xf>
    <xf numFmtId="0" fontId="65" fillId="0" borderId="6" xfId="5" applyFont="1" applyBorder="1" applyAlignment="1">
      <alignment horizontal="center" vertical="center"/>
    </xf>
    <xf numFmtId="0" fontId="65" fillId="0" borderId="7" xfId="5" applyFont="1" applyBorder="1"/>
    <xf numFmtId="0" fontId="92" fillId="0" borderId="6" xfId="5" applyFont="1" applyBorder="1"/>
    <xf numFmtId="0" fontId="80" fillId="0" borderId="38" xfId="20" applyFont="1" applyBorder="1"/>
    <xf numFmtId="0" fontId="80" fillId="0" borderId="32" xfId="20" applyFont="1" applyBorder="1"/>
    <xf numFmtId="0" fontId="80" fillId="0" borderId="52" xfId="20" applyFont="1" applyBorder="1"/>
    <xf numFmtId="0" fontId="56" fillId="0" borderId="51" xfId="5" applyFont="1" applyBorder="1"/>
    <xf numFmtId="0" fontId="66" fillId="0" borderId="52" xfId="20" applyFont="1" applyBorder="1" applyAlignment="1">
      <alignment wrapText="1"/>
    </xf>
    <xf numFmtId="43" fontId="66" fillId="0" borderId="0" xfId="20" applyNumberFormat="1" applyFont="1"/>
    <xf numFmtId="44" fontId="80" fillId="0" borderId="0" xfId="20" applyNumberFormat="1" applyFont="1"/>
    <xf numFmtId="44" fontId="66" fillId="0" borderId="0" xfId="20" applyNumberFormat="1" applyFont="1"/>
    <xf numFmtId="0" fontId="66" fillId="0" borderId="6" xfId="14" applyFont="1" applyBorder="1"/>
    <xf numFmtId="0" fontId="66" fillId="0" borderId="7" xfId="14" applyFont="1" applyBorder="1" applyAlignment="1">
      <alignment wrapText="1"/>
    </xf>
    <xf numFmtId="0" fontId="57" fillId="0" borderId="65" xfId="14" applyFont="1" applyBorder="1" applyAlignment="1">
      <alignment horizontal="center" vertical="center" wrapText="1"/>
    </xf>
    <xf numFmtId="0" fontId="57" fillId="0" borderId="67" xfId="14" applyFont="1" applyBorder="1" applyAlignment="1">
      <alignment horizontal="center" vertical="center" wrapText="1"/>
    </xf>
    <xf numFmtId="2" fontId="57" fillId="0" borderId="69" xfId="14" applyNumberFormat="1" applyFont="1" applyBorder="1" applyAlignment="1">
      <alignment horizontal="center" vertical="center" wrapText="1"/>
    </xf>
    <xf numFmtId="0" fontId="57" fillId="0" borderId="71" xfId="14" applyFont="1" applyBorder="1" applyAlignment="1">
      <alignment horizontal="center" vertical="center" wrapText="1"/>
    </xf>
    <xf numFmtId="0" fontId="57" fillId="0" borderId="9" xfId="14" applyFont="1" applyBorder="1" applyAlignment="1">
      <alignment horizontal="center" vertical="center" wrapText="1"/>
    </xf>
    <xf numFmtId="0" fontId="57" fillId="0" borderId="1" xfId="14" applyFont="1" applyBorder="1" applyAlignment="1">
      <alignment horizontal="center" vertical="center" wrapText="1"/>
    </xf>
    <xf numFmtId="0" fontId="57" fillId="0" borderId="42" xfId="14" applyFont="1" applyBorder="1" applyAlignment="1">
      <alignment horizontal="center" vertical="center" wrapText="1"/>
    </xf>
    <xf numFmtId="178" fontId="89" fillId="3" borderId="21" xfId="20" applyNumberFormat="1" applyFont="1" applyFill="1" applyBorder="1" applyAlignment="1">
      <alignment horizontal="center" vertical="center"/>
    </xf>
    <xf numFmtId="0" fontId="56" fillId="0" borderId="51" xfId="20" applyFont="1" applyBorder="1" applyAlignment="1">
      <alignment vertical="center"/>
    </xf>
    <xf numFmtId="0" fontId="56" fillId="0" borderId="0" xfId="20" applyFont="1" applyAlignment="1">
      <alignment vertical="center"/>
    </xf>
    <xf numFmtId="43" fontId="66" fillId="0" borderId="25" xfId="21" applyFont="1" applyBorder="1" applyAlignment="1">
      <alignment wrapText="1"/>
    </xf>
    <xf numFmtId="164" fontId="66" fillId="0" borderId="10" xfId="3" applyNumberFormat="1" applyFont="1" applyBorder="1" applyAlignment="1">
      <alignment horizontal="center" vertical="center" wrapText="1"/>
    </xf>
    <xf numFmtId="178" fontId="65" fillId="0" borderId="1" xfId="20" applyNumberFormat="1" applyFont="1" applyBorder="1" applyAlignment="1">
      <alignment horizontal="center"/>
    </xf>
    <xf numFmtId="164" fontId="66" fillId="0" borderId="25" xfId="3" applyNumberFormat="1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/>
    </xf>
    <xf numFmtId="1" fontId="65" fillId="0" borderId="42" xfId="0" applyNumberFormat="1" applyFont="1" applyBorder="1" applyAlignment="1">
      <alignment horizontal="center" vertical="center"/>
    </xf>
    <xf numFmtId="1" fontId="65" fillId="0" borderId="48" xfId="0" applyNumberFormat="1" applyFont="1" applyBorder="1" applyAlignment="1">
      <alignment horizontal="center" vertical="center" wrapText="1"/>
    </xf>
    <xf numFmtId="3" fontId="88" fillId="3" borderId="33" xfId="0" applyNumberFormat="1" applyFont="1" applyFill="1" applyBorder="1" applyAlignment="1">
      <alignment horizontal="center" vertical="center"/>
    </xf>
    <xf numFmtId="178" fontId="65" fillId="0" borderId="42" xfId="0" applyNumberFormat="1" applyFont="1" applyBorder="1" applyAlignment="1">
      <alignment horizontal="center"/>
    </xf>
    <xf numFmtId="2" fontId="65" fillId="0" borderId="42" xfId="0" applyNumberFormat="1" applyFont="1" applyBorder="1" applyAlignment="1">
      <alignment horizontal="center"/>
    </xf>
    <xf numFmtId="178" fontId="65" fillId="0" borderId="12" xfId="0" applyNumberFormat="1" applyFont="1" applyBorder="1" applyAlignment="1">
      <alignment horizontal="center"/>
    </xf>
    <xf numFmtId="0" fontId="65" fillId="0" borderId="26" xfId="0" quotePrefix="1" applyFont="1" applyBorder="1"/>
    <xf numFmtId="0" fontId="65" fillId="0" borderId="42" xfId="0" applyFont="1" applyBorder="1"/>
    <xf numFmtId="181" fontId="65" fillId="0" borderId="18" xfId="0" applyNumberFormat="1" applyFont="1" applyBorder="1" applyAlignment="1">
      <alignment wrapText="1"/>
    </xf>
    <xf numFmtId="164" fontId="65" fillId="0" borderId="19" xfId="3" applyNumberFormat="1" applyFont="1" applyBorder="1" applyAlignment="1">
      <alignment horizontal="center" wrapText="1"/>
    </xf>
    <xf numFmtId="43" fontId="65" fillId="0" borderId="62" xfId="1" applyFont="1" applyBorder="1" applyAlignment="1">
      <alignment wrapText="1"/>
    </xf>
    <xf numFmtId="177" fontId="65" fillId="3" borderId="62" xfId="0" applyNumberFormat="1" applyFont="1" applyFill="1" applyBorder="1" applyAlignment="1">
      <alignment wrapText="1"/>
    </xf>
    <xf numFmtId="43" fontId="65" fillId="0" borderId="62" xfId="0" applyNumberFormat="1" applyFont="1" applyBorder="1" applyAlignment="1">
      <alignment wrapText="1"/>
    </xf>
    <xf numFmtId="43" fontId="56" fillId="3" borderId="62" xfId="0" applyNumberFormat="1" applyFont="1" applyFill="1" applyBorder="1" applyAlignment="1">
      <alignment wrapText="1"/>
    </xf>
    <xf numFmtId="180" fontId="66" fillId="0" borderId="1" xfId="0" applyNumberFormat="1" applyFont="1" applyBorder="1" applyAlignment="1">
      <alignment horizontal="center"/>
    </xf>
    <xf numFmtId="44" fontId="66" fillId="0" borderId="1" xfId="2" applyFont="1" applyBorder="1" applyAlignment="1">
      <alignment horizontal="right" wrapText="1"/>
    </xf>
    <xf numFmtId="42" fontId="66" fillId="0" borderId="0" xfId="3" applyFont="1"/>
    <xf numFmtId="176" fontId="65" fillId="0" borderId="62" xfId="0" applyNumberFormat="1" applyFont="1" applyBorder="1" applyAlignment="1">
      <alignment wrapText="1"/>
    </xf>
    <xf numFmtId="178" fontId="65" fillId="0" borderId="1" xfId="0" applyNumberFormat="1" applyFont="1" applyBorder="1"/>
    <xf numFmtId="178" fontId="65" fillId="0" borderId="42" xfId="0" applyNumberFormat="1" applyFont="1" applyBorder="1"/>
    <xf numFmtId="2" fontId="65" fillId="4" borderId="3" xfId="20" applyNumberFormat="1" applyFont="1" applyFill="1" applyBorder="1" applyAlignment="1">
      <alignment horizontal="center"/>
    </xf>
    <xf numFmtId="179" fontId="65" fillId="0" borderId="1" xfId="2" applyNumberFormat="1" applyFont="1" applyBorder="1" applyAlignment="1">
      <alignment horizontal="center"/>
    </xf>
    <xf numFmtId="43" fontId="65" fillId="0" borderId="1" xfId="1" applyFont="1" applyBorder="1" applyAlignment="1">
      <alignment wrapText="1"/>
    </xf>
    <xf numFmtId="176" fontId="65" fillId="0" borderId="64" xfId="0" applyNumberFormat="1" applyFont="1" applyBorder="1" applyAlignment="1">
      <alignment wrapText="1"/>
    </xf>
    <xf numFmtId="43" fontId="65" fillId="3" borderId="62" xfId="0" applyNumberFormat="1" applyFont="1" applyFill="1" applyBorder="1" applyAlignment="1">
      <alignment wrapText="1"/>
    </xf>
    <xf numFmtId="44" fontId="66" fillId="0" borderId="25" xfId="2" applyFont="1" applyBorder="1" applyAlignment="1">
      <alignment horizontal="right" wrapText="1"/>
    </xf>
    <xf numFmtId="0" fontId="66" fillId="0" borderId="0" xfId="0" applyFont="1" applyAlignment="1">
      <alignment horizontal="center" vertical="center"/>
    </xf>
    <xf numFmtId="0" fontId="65" fillId="0" borderId="22" xfId="0" applyFont="1" applyBorder="1" applyAlignment="1">
      <alignment horizontal="center"/>
    </xf>
    <xf numFmtId="0" fontId="65" fillId="0" borderId="49" xfId="0" applyFont="1" applyBorder="1" applyAlignment="1">
      <alignment wrapText="1"/>
    </xf>
    <xf numFmtId="3" fontId="89" fillId="3" borderId="21" xfId="20" applyNumberFormat="1" applyFont="1" applyFill="1" applyBorder="1" applyAlignment="1">
      <alignment horizontal="center" vertical="center"/>
    </xf>
    <xf numFmtId="43" fontId="56" fillId="0" borderId="62" xfId="21" applyFont="1" applyBorder="1" applyAlignment="1">
      <alignment wrapText="1"/>
    </xf>
    <xf numFmtId="177" fontId="56" fillId="3" borderId="62" xfId="20" applyNumberFormat="1" applyFont="1" applyFill="1" applyBorder="1" applyAlignment="1">
      <alignment wrapText="1"/>
    </xf>
    <xf numFmtId="43" fontId="56" fillId="3" borderId="62" xfId="20" applyNumberFormat="1" applyFont="1" applyFill="1" applyBorder="1" applyAlignment="1">
      <alignment wrapText="1"/>
    </xf>
    <xf numFmtId="43" fontId="65" fillId="0" borderId="61" xfId="21" applyFont="1" applyBorder="1"/>
    <xf numFmtId="175" fontId="65" fillId="0" borderId="37" xfId="21" applyNumberFormat="1" applyFont="1" applyBorder="1"/>
    <xf numFmtId="187" fontId="56" fillId="3" borderId="62" xfId="20" applyNumberFormat="1" applyFont="1" applyFill="1" applyBorder="1" applyAlignment="1">
      <alignment wrapText="1"/>
    </xf>
    <xf numFmtId="43" fontId="66" fillId="0" borderId="0" xfId="0" applyNumberFormat="1" applyFont="1"/>
    <xf numFmtId="0" fontId="55" fillId="0" borderId="81" xfId="14" applyFont="1" applyBorder="1" applyAlignment="1">
      <alignment horizontal="center" vertical="center" wrapText="1"/>
    </xf>
    <xf numFmtId="0" fontId="57" fillId="0" borderId="0" xfId="14" applyFont="1" applyAlignment="1">
      <alignment horizontal="left" vertical="top"/>
    </xf>
    <xf numFmtId="0" fontId="55" fillId="7" borderId="106" xfId="14" applyFont="1" applyFill="1" applyBorder="1" applyAlignment="1">
      <alignment horizontal="center" vertical="center" wrapText="1"/>
    </xf>
    <xf numFmtId="0" fontId="55" fillId="0" borderId="65" xfId="14" applyFont="1" applyBorder="1" applyAlignment="1">
      <alignment horizontal="center" vertical="center" wrapText="1"/>
    </xf>
    <xf numFmtId="0" fontId="55" fillId="0" borderId="67" xfId="14" applyFont="1" applyBorder="1" applyAlignment="1">
      <alignment horizontal="center" vertical="center" wrapText="1"/>
    </xf>
    <xf numFmtId="2" fontId="55" fillId="0" borderId="69" xfId="14" applyNumberFormat="1" applyFont="1" applyBorder="1" applyAlignment="1">
      <alignment vertical="center" wrapText="1"/>
    </xf>
    <xf numFmtId="2" fontId="55" fillId="0" borderId="70" xfId="14" applyNumberFormat="1" applyFont="1" applyBorder="1" applyAlignment="1">
      <alignment vertical="center" wrapText="1"/>
    </xf>
    <xf numFmtId="2" fontId="55" fillId="0" borderId="86" xfId="14" applyNumberFormat="1" applyFont="1" applyBorder="1" applyAlignment="1">
      <alignment vertical="center" wrapText="1"/>
    </xf>
    <xf numFmtId="2" fontId="55" fillId="0" borderId="74" xfId="14" applyNumberFormat="1" applyFont="1" applyBorder="1" applyAlignment="1">
      <alignment vertical="center" wrapText="1"/>
    </xf>
    <xf numFmtId="2" fontId="55" fillId="0" borderId="75" xfId="14" applyNumberFormat="1" applyFont="1" applyBorder="1" applyAlignment="1">
      <alignment vertical="center" wrapText="1"/>
    </xf>
    <xf numFmtId="2" fontId="55" fillId="0" borderId="89" xfId="14" applyNumberFormat="1" applyFont="1" applyBorder="1" applyAlignment="1">
      <alignment vertical="center" wrapText="1"/>
    </xf>
    <xf numFmtId="0" fontId="57" fillId="0" borderId="71" xfId="0" applyFont="1" applyBorder="1" applyAlignment="1">
      <alignment horizontal="center" vertical="center" wrapText="1"/>
    </xf>
    <xf numFmtId="0" fontId="57" fillId="0" borderId="0" xfId="14" applyFont="1" applyAlignment="1">
      <alignment horizontal="center" vertical="center"/>
    </xf>
    <xf numFmtId="0" fontId="55" fillId="7" borderId="83" xfId="14" applyFont="1" applyFill="1" applyBorder="1" applyAlignment="1">
      <alignment horizontal="center" vertical="center" wrapText="1"/>
    </xf>
    <xf numFmtId="0" fontId="55" fillId="0" borderId="69" xfId="14" applyFont="1" applyBorder="1" applyAlignment="1">
      <alignment vertical="center" wrapText="1"/>
    </xf>
    <xf numFmtId="0" fontId="55" fillId="0" borderId="70" xfId="14" applyFont="1" applyBorder="1" applyAlignment="1">
      <alignment vertical="center" wrapText="1"/>
    </xf>
    <xf numFmtId="0" fontId="55" fillId="0" borderId="72" xfId="14" applyFont="1" applyBorder="1" applyAlignment="1">
      <alignment vertical="center" wrapText="1"/>
    </xf>
    <xf numFmtId="0" fontId="55" fillId="0" borderId="0" xfId="14" applyFont="1" applyAlignment="1">
      <alignment vertical="center" wrapText="1"/>
    </xf>
    <xf numFmtId="0" fontId="57" fillId="0" borderId="112" xfId="14" applyFont="1" applyBorder="1" applyAlignment="1">
      <alignment horizontal="center" vertical="center" wrapText="1"/>
    </xf>
    <xf numFmtId="2" fontId="57" fillId="0" borderId="65" xfId="14" applyNumberFormat="1" applyFont="1" applyBorder="1" applyAlignment="1">
      <alignment horizontal="center" vertical="center" wrapText="1"/>
    </xf>
    <xf numFmtId="0" fontId="57" fillId="0" borderId="0" xfId="14" applyFont="1" applyAlignment="1">
      <alignment horizontal="center" vertical="top"/>
    </xf>
    <xf numFmtId="0" fontId="57" fillId="0" borderId="65" xfId="14" applyFont="1" applyBorder="1" applyAlignment="1">
      <alignment horizontal="center" vertical="top" wrapText="1"/>
    </xf>
    <xf numFmtId="2" fontId="94" fillId="0" borderId="9" xfId="14" applyNumberFormat="1" applyFont="1" applyBorder="1" applyAlignment="1">
      <alignment horizontal="center" vertical="center" wrapText="1"/>
    </xf>
    <xf numFmtId="179" fontId="57" fillId="0" borderId="0" xfId="14" applyNumberFormat="1" applyFont="1" applyAlignment="1">
      <alignment horizontal="left" vertical="top"/>
    </xf>
    <xf numFmtId="2" fontId="94" fillId="0" borderId="18" xfId="14" applyNumberFormat="1" applyFont="1" applyBorder="1" applyAlignment="1">
      <alignment horizontal="center" vertical="center" wrapText="1"/>
    </xf>
    <xf numFmtId="2" fontId="94" fillId="0" borderId="1" xfId="14" applyNumberFormat="1" applyFont="1" applyBorder="1" applyAlignment="1">
      <alignment horizontal="center" vertical="center" wrapText="1"/>
    </xf>
    <xf numFmtId="2" fontId="92" fillId="0" borderId="1" xfId="14" applyNumberFormat="1" applyFont="1" applyBorder="1" applyAlignment="1">
      <alignment horizontal="center" vertical="center" wrapText="1"/>
    </xf>
    <xf numFmtId="2" fontId="94" fillId="0" borderId="12" xfId="14" applyNumberFormat="1" applyFont="1" applyBorder="1" applyAlignment="1">
      <alignment horizontal="center" vertical="center" wrapText="1"/>
    </xf>
    <xf numFmtId="2" fontId="92" fillId="0" borderId="12" xfId="14" applyNumberFormat="1" applyFont="1" applyBorder="1" applyAlignment="1">
      <alignment horizontal="center" vertical="center" wrapText="1"/>
    </xf>
    <xf numFmtId="0" fontId="57" fillId="0" borderId="20" xfId="14" applyFont="1" applyBorder="1" applyAlignment="1">
      <alignment horizontal="center" vertical="center" wrapText="1"/>
    </xf>
    <xf numFmtId="0" fontId="57" fillId="0" borderId="11" xfId="14" applyFont="1" applyBorder="1" applyAlignment="1">
      <alignment horizontal="center" vertical="center" wrapText="1"/>
    </xf>
    <xf numFmtId="0" fontId="55" fillId="0" borderId="62" xfId="14" applyFont="1" applyBorder="1" applyAlignment="1">
      <alignment horizontal="center" vertical="center" wrapText="1"/>
    </xf>
    <xf numFmtId="0" fontId="55" fillId="7" borderId="134" xfId="14" applyFont="1" applyFill="1" applyBorder="1" applyAlignment="1">
      <alignment horizontal="center" vertical="center" wrapText="1"/>
    </xf>
    <xf numFmtId="2" fontId="55" fillId="0" borderId="87" xfId="14" applyNumberFormat="1" applyFont="1" applyBorder="1" applyAlignment="1">
      <alignment horizontal="center" vertical="center" wrapText="1"/>
    </xf>
    <xf numFmtId="0" fontId="57" fillId="0" borderId="87" xfId="14" applyFont="1" applyBorder="1" applyAlignment="1">
      <alignment horizontal="center" vertical="center" wrapText="1"/>
    </xf>
    <xf numFmtId="0" fontId="57" fillId="4" borderId="87" xfId="14" applyFont="1" applyFill="1" applyBorder="1" applyAlignment="1">
      <alignment horizontal="center" vertical="center" wrapText="1"/>
    </xf>
    <xf numFmtId="0" fontId="57" fillId="4" borderId="137" xfId="14" applyFont="1" applyFill="1" applyBorder="1" applyAlignment="1">
      <alignment horizontal="center" vertical="center" wrapText="1"/>
    </xf>
    <xf numFmtId="2" fontId="57" fillId="0" borderId="74" xfId="14" applyNumberFormat="1" applyFont="1" applyBorder="1" applyAlignment="1">
      <alignment horizontal="center" vertical="center" wrapText="1"/>
    </xf>
    <xf numFmtId="0" fontId="55" fillId="7" borderId="108" xfId="14" applyFont="1" applyFill="1" applyBorder="1" applyAlignment="1">
      <alignment horizontal="center" vertical="center" wrapText="1"/>
    </xf>
    <xf numFmtId="0" fontId="55" fillId="0" borderId="84" xfId="14" applyFont="1" applyBorder="1" applyAlignment="1">
      <alignment horizontal="center" vertical="center" wrapText="1"/>
    </xf>
    <xf numFmtId="2" fontId="55" fillId="0" borderId="138" xfId="14" applyNumberFormat="1" applyFont="1" applyBorder="1" applyAlignment="1">
      <alignment vertical="center" wrapText="1"/>
    </xf>
    <xf numFmtId="2" fontId="55" fillId="0" borderId="139" xfId="14" applyNumberFormat="1" applyFont="1" applyBorder="1" applyAlignment="1">
      <alignment vertical="center" wrapText="1"/>
    </xf>
    <xf numFmtId="0" fontId="57" fillId="0" borderId="84" xfId="14" applyFont="1" applyBorder="1" applyAlignment="1">
      <alignment horizontal="center" vertical="center" wrapText="1"/>
    </xf>
    <xf numFmtId="2" fontId="57" fillId="0" borderId="84" xfId="14" applyNumberFormat="1" applyFont="1" applyBorder="1" applyAlignment="1">
      <alignment horizontal="center" vertical="center" wrapText="1"/>
    </xf>
    <xf numFmtId="0" fontId="57" fillId="0" borderId="120" xfId="14" applyFont="1" applyBorder="1" applyAlignment="1">
      <alignment horizontal="center" vertical="center" wrapText="1"/>
    </xf>
    <xf numFmtId="2" fontId="57" fillId="0" borderId="141" xfId="14" applyNumberFormat="1" applyFont="1" applyBorder="1" applyAlignment="1">
      <alignment horizontal="center" vertical="center" wrapText="1"/>
    </xf>
    <xf numFmtId="2" fontId="57" fillId="0" borderId="134" xfId="14" applyNumberFormat="1" applyFont="1" applyBorder="1" applyAlignment="1">
      <alignment horizontal="center" vertical="center" wrapText="1"/>
    </xf>
    <xf numFmtId="0" fontId="57" fillId="0" borderId="106" xfId="14" applyFont="1" applyBorder="1" applyAlignment="1">
      <alignment horizontal="center" vertical="center" wrapText="1"/>
    </xf>
    <xf numFmtId="2" fontId="55" fillId="0" borderId="142" xfId="14" applyNumberFormat="1" applyFont="1" applyBorder="1" applyAlignment="1">
      <alignment horizontal="center" vertical="center" wrapText="1"/>
    </xf>
    <xf numFmtId="0" fontId="55" fillId="0" borderId="139" xfId="14" applyFont="1" applyBorder="1" applyAlignment="1">
      <alignment vertical="center" wrapText="1"/>
    </xf>
    <xf numFmtId="0" fontId="57" fillId="0" borderId="76" xfId="14" applyFont="1" applyBorder="1" applyAlignment="1">
      <alignment horizontal="center" vertical="center" wrapText="1"/>
    </xf>
    <xf numFmtId="2" fontId="57" fillId="0" borderId="65" xfId="14" applyNumberFormat="1" applyFont="1" applyBorder="1" applyAlignment="1">
      <alignment horizontal="center" vertical="top" wrapText="1"/>
    </xf>
    <xf numFmtId="2" fontId="55" fillId="0" borderId="65" xfId="14" applyNumberFormat="1" applyFont="1" applyBorder="1" applyAlignment="1">
      <alignment horizontal="center" vertical="top" wrapText="1"/>
    </xf>
    <xf numFmtId="0" fontId="55" fillId="8" borderId="37" xfId="14" applyFont="1" applyFill="1" applyBorder="1" applyAlignment="1">
      <alignment horizontal="center" vertical="center" wrapText="1"/>
    </xf>
    <xf numFmtId="1" fontId="57" fillId="0" borderId="101" xfId="14" applyNumberFormat="1" applyFont="1" applyBorder="1" applyAlignment="1">
      <alignment horizontal="center" vertical="center" shrinkToFit="1"/>
    </xf>
    <xf numFmtId="1" fontId="57" fillId="4" borderId="1" xfId="14" applyNumberFormat="1" applyFont="1" applyFill="1" applyBorder="1" applyAlignment="1">
      <alignment horizontal="center" vertical="center" wrapText="1"/>
    </xf>
    <xf numFmtId="1" fontId="57" fillId="4" borderId="12" xfId="14" applyNumberFormat="1" applyFont="1" applyFill="1" applyBorder="1" applyAlignment="1">
      <alignment horizontal="center" vertical="center" wrapText="1"/>
    </xf>
    <xf numFmtId="1" fontId="57" fillId="0" borderId="62" xfId="14" applyNumberFormat="1" applyFont="1" applyBorder="1" applyAlignment="1">
      <alignment horizontal="center" vertical="center" shrinkToFit="1"/>
    </xf>
    <xf numFmtId="0" fontId="57" fillId="0" borderId="18" xfId="14" applyFont="1" applyBorder="1" applyAlignment="1">
      <alignment horizontal="center" vertical="center" wrapText="1"/>
    </xf>
    <xf numFmtId="1" fontId="57" fillId="4" borderId="42" xfId="14" applyNumberFormat="1" applyFont="1" applyFill="1" applyBorder="1" applyAlignment="1">
      <alignment horizontal="center" vertical="center" wrapText="1"/>
    </xf>
    <xf numFmtId="0" fontId="57" fillId="0" borderId="62" xfId="14" applyFont="1" applyBorder="1" applyAlignment="1">
      <alignment horizontal="center" vertical="center" wrapText="1"/>
    </xf>
    <xf numFmtId="1" fontId="57" fillId="4" borderId="9" xfId="14" applyNumberFormat="1" applyFont="1" applyFill="1" applyBorder="1" applyAlignment="1">
      <alignment horizontal="center" vertical="center" wrapText="1"/>
    </xf>
    <xf numFmtId="2" fontId="57" fillId="0" borderId="0" xfId="14" applyNumberFormat="1" applyFont="1" applyAlignment="1">
      <alignment horizontal="left" vertical="top"/>
    </xf>
    <xf numFmtId="2" fontId="55" fillId="0" borderId="65" xfId="14" applyNumberFormat="1" applyFont="1" applyBorder="1" applyAlignment="1">
      <alignment horizontal="center" vertical="center" wrapText="1"/>
    </xf>
    <xf numFmtId="0" fontId="55" fillId="0" borderId="87" xfId="14" applyFont="1" applyBorder="1" applyAlignment="1">
      <alignment horizontal="center" vertical="center" wrapText="1"/>
    </xf>
    <xf numFmtId="0" fontId="57" fillId="0" borderId="137" xfId="14" applyFont="1" applyBorder="1" applyAlignment="1">
      <alignment horizontal="center" vertical="center" wrapText="1"/>
    </xf>
    <xf numFmtId="0" fontId="57" fillId="0" borderId="109" xfId="14" applyFont="1" applyBorder="1" applyAlignment="1">
      <alignment horizontal="center" vertical="top"/>
    </xf>
    <xf numFmtId="198" fontId="66" fillId="0" borderId="1" xfId="36" applyNumberFormat="1" applyFont="1" applyFill="1" applyBorder="1" applyAlignment="1">
      <alignment horizontal="center" vertical="center" wrapText="1"/>
    </xf>
    <xf numFmtId="168" fontId="64" fillId="0" borderId="0" xfId="35" applyNumberFormat="1" applyFont="1" applyFill="1" applyBorder="1" applyAlignment="1">
      <alignment horizontal="center" vertical="center" wrapText="1"/>
    </xf>
    <xf numFmtId="10" fontId="64" fillId="0" borderId="0" xfId="18" applyNumberFormat="1" applyFont="1" applyFill="1" applyBorder="1" applyAlignment="1">
      <alignment horizontal="center" vertical="center" wrapText="1"/>
    </xf>
    <xf numFmtId="0" fontId="17" fillId="0" borderId="14" xfId="14" applyFont="1" applyBorder="1" applyAlignment="1">
      <alignment horizontal="center" vertical="center" wrapText="1"/>
    </xf>
    <xf numFmtId="0" fontId="17" fillId="0" borderId="76" xfId="14" applyFont="1" applyBorder="1" applyAlignment="1">
      <alignment horizontal="center" vertical="center" wrapText="1"/>
    </xf>
    <xf numFmtId="0" fontId="17" fillId="7" borderId="88" xfId="14" applyFont="1" applyFill="1" applyBorder="1" applyAlignment="1">
      <alignment horizontal="center" vertical="center" wrapText="1"/>
    </xf>
    <xf numFmtId="0" fontId="17" fillId="0" borderId="8" xfId="14" applyFont="1" applyBorder="1" applyAlignment="1">
      <alignment horizontal="center" vertical="center" wrapText="1"/>
    </xf>
    <xf numFmtId="0" fontId="17" fillId="0" borderId="20" xfId="14" applyFont="1" applyBorder="1" applyAlignment="1">
      <alignment horizontal="center" vertical="center" wrapText="1"/>
    </xf>
    <xf numFmtId="0" fontId="17" fillId="0" borderId="11" xfId="14" applyFont="1" applyBorder="1" applyAlignment="1">
      <alignment horizontal="center" vertical="center" wrapText="1"/>
    </xf>
    <xf numFmtId="0" fontId="17" fillId="8" borderId="85" xfId="14" applyFont="1" applyFill="1" applyBorder="1" applyAlignment="1">
      <alignment vertical="center" wrapText="1"/>
    </xf>
    <xf numFmtId="0" fontId="17" fillId="8" borderId="51" xfId="14" applyFont="1" applyFill="1" applyBorder="1" applyAlignment="1">
      <alignment vertical="center" wrapText="1"/>
    </xf>
    <xf numFmtId="1" fontId="18" fillId="0" borderId="50" xfId="14" applyNumberFormat="1" applyFont="1" applyBorder="1" applyAlignment="1">
      <alignment horizontal="center" vertical="center" shrinkToFit="1"/>
    </xf>
    <xf numFmtId="198" fontId="64" fillId="0" borderId="0" xfId="18" applyNumberFormat="1" applyFont="1" applyAlignment="1">
      <alignment horizontal="center" vertical="center" wrapText="1"/>
    </xf>
    <xf numFmtId="185" fontId="64" fillId="0" borderId="0" xfId="34" applyNumberFormat="1" applyFont="1" applyAlignment="1">
      <alignment vertical="center" wrapText="1"/>
    </xf>
    <xf numFmtId="168" fontId="66" fillId="0" borderId="0" xfId="34" applyNumberFormat="1" applyFont="1" applyAlignment="1">
      <alignment vertical="center" wrapText="1"/>
    </xf>
    <xf numFmtId="0" fontId="55" fillId="0" borderId="88" xfId="14" applyFont="1" applyBorder="1" applyAlignment="1">
      <alignment horizontal="center" vertical="center" wrapText="1"/>
    </xf>
    <xf numFmtId="0" fontId="65" fillId="0" borderId="51" xfId="20" applyFont="1" applyBorder="1" applyAlignment="1">
      <alignment horizontal="left"/>
    </xf>
    <xf numFmtId="0" fontId="65" fillId="0" borderId="0" xfId="20" applyFont="1" applyAlignment="1">
      <alignment horizontal="left"/>
    </xf>
    <xf numFmtId="0" fontId="65" fillId="0" borderId="52" xfId="20" applyFont="1" applyBorder="1" applyAlignment="1">
      <alignment horizontal="center" wrapText="1"/>
    </xf>
    <xf numFmtId="0" fontId="65" fillId="0" borderId="14" xfId="20" applyFont="1" applyBorder="1"/>
    <xf numFmtId="0" fontId="65" fillId="0" borderId="15" xfId="20" applyFont="1" applyBorder="1"/>
    <xf numFmtId="0" fontId="65" fillId="0" borderId="16" xfId="20" applyFont="1" applyBorder="1" applyAlignment="1">
      <alignment wrapText="1"/>
    </xf>
    <xf numFmtId="43" fontId="65" fillId="0" borderId="18" xfId="21" applyFont="1" applyBorder="1"/>
    <xf numFmtId="43" fontId="65" fillId="0" borderId="19" xfId="21" applyFont="1" applyBorder="1" applyAlignment="1">
      <alignment wrapText="1"/>
    </xf>
    <xf numFmtId="0" fontId="88" fillId="3" borderId="102" xfId="20" applyFont="1" applyFill="1" applyBorder="1" applyAlignment="1">
      <alignment horizontal="center" vertical="center" wrapText="1"/>
    </xf>
    <xf numFmtId="0" fontId="88" fillId="3" borderId="103" xfId="20" applyFont="1" applyFill="1" applyBorder="1" applyAlignment="1">
      <alignment horizontal="center" vertical="center" wrapText="1"/>
    </xf>
    <xf numFmtId="0" fontId="56" fillId="6" borderId="146" xfId="14" applyFont="1" applyFill="1" applyBorder="1"/>
    <xf numFmtId="0" fontId="65" fillId="6" borderId="146" xfId="14" applyFont="1" applyFill="1" applyBorder="1"/>
    <xf numFmtId="0" fontId="65" fillId="0" borderId="146" xfId="14" applyFont="1" applyBorder="1"/>
    <xf numFmtId="0" fontId="65" fillId="0" borderId="146" xfId="0" applyFont="1" applyBorder="1"/>
    <xf numFmtId="0" fontId="92" fillId="0" borderId="0" xfId="5" applyFont="1"/>
    <xf numFmtId="0" fontId="92" fillId="0" borderId="0" xfId="5" applyFont="1" applyAlignment="1">
      <alignment horizontal="center"/>
    </xf>
    <xf numFmtId="0" fontId="65" fillId="0" borderId="0" xfId="11" applyFont="1" applyAlignment="1">
      <alignment horizontal="center"/>
    </xf>
    <xf numFmtId="0" fontId="96" fillId="4" borderId="0" xfId="11" applyFont="1" applyFill="1"/>
    <xf numFmtId="0" fontId="96" fillId="4" borderId="146" xfId="0" applyFont="1" applyFill="1" applyBorder="1" applyAlignment="1">
      <alignment vertical="center" wrapText="1"/>
    </xf>
    <xf numFmtId="0" fontId="96" fillId="4" borderId="0" xfId="0" applyFont="1" applyFill="1" applyAlignment="1">
      <alignment vertical="center" wrapText="1"/>
    </xf>
    <xf numFmtId="0" fontId="65" fillId="0" borderId="0" xfId="5" applyFont="1" applyAlignment="1">
      <alignment horizontal="center" vertical="center"/>
    </xf>
    <xf numFmtId="0" fontId="65" fillId="0" borderId="0" xfId="5" applyFont="1"/>
    <xf numFmtId="0" fontId="65" fillId="0" borderId="0" xfId="5" applyFont="1" applyAlignment="1">
      <alignment horizontal="center"/>
    </xf>
    <xf numFmtId="0" fontId="57" fillId="0" borderId="50" xfId="14" applyFont="1" applyBorder="1" applyAlignment="1">
      <alignment horizontal="left" vertical="top"/>
    </xf>
    <xf numFmtId="0" fontId="57" fillId="0" borderId="51" xfId="14" applyFont="1" applyBorder="1" applyAlignment="1">
      <alignment horizontal="left" vertical="top"/>
    </xf>
    <xf numFmtId="0" fontId="57" fillId="0" borderId="5" xfId="14" applyFont="1" applyBorder="1" applyAlignment="1">
      <alignment horizontal="left" vertical="top"/>
    </xf>
    <xf numFmtId="44" fontId="65" fillId="0" borderId="18" xfId="2" applyFont="1" applyBorder="1" applyAlignment="1">
      <alignment horizontal="center" wrapText="1"/>
    </xf>
    <xf numFmtId="44" fontId="65" fillId="0" borderId="25" xfId="2" applyFont="1" applyBorder="1" applyAlignment="1">
      <alignment wrapText="1"/>
    </xf>
    <xf numFmtId="44" fontId="65" fillId="0" borderId="62" xfId="2" applyFont="1" applyBorder="1" applyAlignment="1">
      <alignment wrapText="1"/>
    </xf>
    <xf numFmtId="0" fontId="57" fillId="0" borderId="0" xfId="14" applyFont="1" applyAlignment="1">
      <alignment horizontal="left" wrapText="1"/>
    </xf>
    <xf numFmtId="0" fontId="57" fillId="0" borderId="6" xfId="14" applyFont="1" applyBorder="1" applyAlignment="1">
      <alignment horizontal="left" wrapText="1"/>
    </xf>
    <xf numFmtId="0" fontId="57" fillId="0" borderId="0" xfId="14" applyFont="1" applyAlignment="1">
      <alignment horizontal="center" wrapText="1"/>
    </xf>
    <xf numFmtId="0" fontId="57" fillId="0" borderId="6" xfId="14" applyFont="1" applyBorder="1" applyAlignment="1">
      <alignment horizontal="center" wrapText="1"/>
    </xf>
    <xf numFmtId="2" fontId="72" fillId="0" borderId="65" xfId="14" applyNumberFormat="1" applyFont="1" applyBorder="1" applyAlignment="1">
      <alignment horizontal="center" vertical="center" wrapText="1"/>
    </xf>
    <xf numFmtId="2" fontId="72" fillId="0" borderId="66" xfId="14" applyNumberFormat="1" applyFont="1" applyBorder="1" applyAlignment="1">
      <alignment horizontal="center" vertical="center" wrapText="1"/>
    </xf>
    <xf numFmtId="2" fontId="72" fillId="0" borderId="67" xfId="14" applyNumberFormat="1" applyFont="1" applyBorder="1" applyAlignment="1">
      <alignment horizontal="center" vertical="center" wrapText="1"/>
    </xf>
    <xf numFmtId="2" fontId="72" fillId="0" borderId="90" xfId="14" applyNumberFormat="1" applyFont="1" applyBorder="1" applyAlignment="1">
      <alignment horizontal="center" vertical="center" wrapText="1"/>
    </xf>
    <xf numFmtId="0" fontId="57" fillId="0" borderId="38" xfId="14" applyFont="1" applyBorder="1" applyAlignment="1">
      <alignment horizontal="left" wrapText="1"/>
    </xf>
    <xf numFmtId="0" fontId="57" fillId="0" borderId="38" xfId="14" applyFont="1" applyBorder="1" applyAlignment="1">
      <alignment horizontal="center" wrapText="1"/>
    </xf>
    <xf numFmtId="0" fontId="17" fillId="0" borderId="14" xfId="14" applyFont="1" applyBorder="1" applyAlignment="1">
      <alignment horizontal="center" vertical="center" wrapText="1"/>
    </xf>
    <xf numFmtId="0" fontId="17" fillId="0" borderId="15" xfId="14" applyFont="1" applyBorder="1" applyAlignment="1">
      <alignment horizontal="center" vertical="center" wrapText="1"/>
    </xf>
    <xf numFmtId="0" fontId="17" fillId="0" borderId="16" xfId="14" applyFont="1" applyBorder="1" applyAlignment="1">
      <alignment horizontal="center" vertical="center" wrapText="1"/>
    </xf>
    <xf numFmtId="0" fontId="17" fillId="8" borderId="69" xfId="14" applyFont="1" applyFill="1" applyBorder="1" applyAlignment="1">
      <alignment horizontal="center" vertical="center" wrapText="1"/>
    </xf>
    <xf numFmtId="0" fontId="17" fillId="8" borderId="70" xfId="14" applyFont="1" applyFill="1" applyBorder="1" applyAlignment="1">
      <alignment horizontal="center" vertical="center" wrapText="1"/>
    </xf>
    <xf numFmtId="0" fontId="17" fillId="8" borderId="74" xfId="14" applyFont="1" applyFill="1" applyBorder="1" applyAlignment="1">
      <alignment horizontal="center" vertical="center" wrapText="1"/>
    </xf>
    <xf numFmtId="0" fontId="17" fillId="8" borderId="75" xfId="14" applyFont="1" applyFill="1" applyBorder="1" applyAlignment="1">
      <alignment horizontal="center" vertical="center" wrapText="1"/>
    </xf>
    <xf numFmtId="0" fontId="72" fillId="8" borderId="65" xfId="14" applyFont="1" applyFill="1" applyBorder="1" applyAlignment="1">
      <alignment horizontal="center" vertical="center" wrapText="1"/>
    </xf>
    <xf numFmtId="0" fontId="72" fillId="8" borderId="67" xfId="14" applyFont="1" applyFill="1" applyBorder="1" applyAlignment="1">
      <alignment horizontal="center" vertical="center" wrapText="1"/>
    </xf>
    <xf numFmtId="0" fontId="17" fillId="8" borderId="65" xfId="14" applyFont="1" applyFill="1" applyBorder="1" applyAlignment="1">
      <alignment horizontal="center" vertical="center" wrapText="1"/>
    </xf>
    <xf numFmtId="0" fontId="17" fillId="8" borderId="66" xfId="14" applyFont="1" applyFill="1" applyBorder="1" applyAlignment="1">
      <alignment horizontal="center" vertical="center" wrapText="1"/>
    </xf>
    <xf numFmtId="0" fontId="17" fillId="8" borderId="67" xfId="14" applyFont="1" applyFill="1" applyBorder="1" applyAlignment="1">
      <alignment horizontal="center" vertical="center" wrapText="1"/>
    </xf>
    <xf numFmtId="0" fontId="72" fillId="0" borderId="50" xfId="14" applyFont="1" applyBorder="1" applyAlignment="1">
      <alignment horizontal="center" vertical="center" wrapText="1"/>
    </xf>
    <xf numFmtId="0" fontId="72" fillId="0" borderId="38" xfId="14" applyFont="1" applyBorder="1" applyAlignment="1">
      <alignment horizontal="center" vertical="center" wrapText="1"/>
    </xf>
    <xf numFmtId="0" fontId="72" fillId="0" borderId="32" xfId="14" applyFont="1" applyBorder="1" applyAlignment="1">
      <alignment horizontal="center" vertical="center" wrapText="1"/>
    </xf>
    <xf numFmtId="0" fontId="72" fillId="0" borderId="51" xfId="14" applyFont="1" applyBorder="1" applyAlignment="1">
      <alignment horizontal="center" vertical="center" wrapText="1"/>
    </xf>
    <xf numFmtId="0" fontId="72" fillId="0" borderId="0" xfId="14" applyFont="1" applyAlignment="1">
      <alignment horizontal="center" vertical="center" wrapText="1"/>
    </xf>
    <xf numFmtId="0" fontId="72" fillId="0" borderId="52" xfId="14" applyFont="1" applyBorder="1" applyAlignment="1">
      <alignment horizontal="center" vertical="center" wrapText="1"/>
    </xf>
    <xf numFmtId="0" fontId="72" fillId="0" borderId="5" xfId="14" applyFont="1" applyBorder="1" applyAlignment="1">
      <alignment horizontal="center" vertical="center" wrapText="1"/>
    </xf>
    <xf numFmtId="0" fontId="72" fillId="0" borderId="6" xfId="14" applyFont="1" applyBorder="1" applyAlignment="1">
      <alignment horizontal="center" vertical="center" wrapText="1"/>
    </xf>
    <xf numFmtId="0" fontId="72" fillId="0" borderId="7" xfId="14" applyFont="1" applyBorder="1" applyAlignment="1">
      <alignment horizontal="center" vertical="center" wrapText="1"/>
    </xf>
    <xf numFmtId="0" fontId="18" fillId="0" borderId="109" xfId="14" applyFont="1" applyBorder="1" applyAlignment="1">
      <alignment horizontal="center" vertical="center" wrapText="1"/>
    </xf>
    <xf numFmtId="0" fontId="18" fillId="0" borderId="64" xfId="14" applyFont="1" applyBorder="1" applyAlignment="1">
      <alignment horizontal="center" vertical="center" wrapText="1"/>
    </xf>
    <xf numFmtId="0" fontId="72" fillId="0" borderId="51" xfId="14" applyFont="1" applyBorder="1" applyAlignment="1">
      <alignment horizontal="left" vertical="top" wrapText="1"/>
    </xf>
    <xf numFmtId="0" fontId="72" fillId="0" borderId="0" xfId="14" applyFont="1" applyAlignment="1">
      <alignment horizontal="left" vertical="top" wrapText="1"/>
    </xf>
    <xf numFmtId="0" fontId="72" fillId="0" borderId="73" xfId="14" applyFont="1" applyBorder="1" applyAlignment="1">
      <alignment horizontal="left" vertical="top" wrapText="1"/>
    </xf>
    <xf numFmtId="0" fontId="72" fillId="0" borderId="88" xfId="14" applyFont="1" applyBorder="1" applyAlignment="1">
      <alignment horizontal="left" vertical="top" wrapText="1"/>
    </xf>
    <xf numFmtId="0" fontId="72" fillId="0" borderId="75" xfId="14" applyFont="1" applyBorder="1" applyAlignment="1">
      <alignment horizontal="left" vertical="top" wrapText="1"/>
    </xf>
    <xf numFmtId="0" fontId="72" fillId="0" borderId="76" xfId="14" applyFont="1" applyBorder="1" applyAlignment="1">
      <alignment horizontal="left" vertical="top" wrapText="1"/>
    </xf>
    <xf numFmtId="2" fontId="18" fillId="0" borderId="65" xfId="14" applyNumberFormat="1" applyFont="1" applyBorder="1" applyAlignment="1">
      <alignment horizontal="center" vertical="center" wrapText="1"/>
    </xf>
    <xf numFmtId="0" fontId="18" fillId="0" borderId="90" xfId="14" applyFont="1" applyBorder="1" applyAlignment="1">
      <alignment horizontal="center" vertical="center" wrapText="1"/>
    </xf>
    <xf numFmtId="0" fontId="18" fillId="0" borderId="65" xfId="14" applyFont="1" applyBorder="1" applyAlignment="1">
      <alignment horizontal="center" vertical="top" wrapText="1"/>
    </xf>
    <xf numFmtId="0" fontId="18" fillId="0" borderId="90" xfId="14" applyFont="1" applyBorder="1" applyAlignment="1">
      <alignment horizontal="center" vertical="top" wrapText="1"/>
    </xf>
    <xf numFmtId="0" fontId="17" fillId="0" borderId="118" xfId="14" applyFont="1" applyBorder="1" applyAlignment="1">
      <alignment horizontal="center" vertical="top" wrapText="1"/>
    </xf>
    <xf numFmtId="0" fontId="17" fillId="0" borderId="121" xfId="14" applyFont="1" applyBorder="1" applyAlignment="1">
      <alignment horizontal="center" vertical="top" wrapText="1"/>
    </xf>
    <xf numFmtId="0" fontId="17" fillId="0" borderId="83" xfId="14" applyFont="1" applyBorder="1" applyAlignment="1">
      <alignment horizontal="center" vertical="center" wrapText="1"/>
    </xf>
    <xf numFmtId="0" fontId="17" fillId="0" borderId="67" xfId="14" applyFont="1" applyBorder="1" applyAlignment="1">
      <alignment horizontal="center" vertical="center" wrapText="1"/>
    </xf>
    <xf numFmtId="0" fontId="72" fillId="0" borderId="107" xfId="14" applyFont="1" applyBorder="1" applyAlignment="1">
      <alignment horizontal="center" vertical="center" wrapText="1"/>
    </xf>
    <xf numFmtId="0" fontId="72" fillId="0" borderId="109" xfId="14" applyFont="1" applyBorder="1" applyAlignment="1">
      <alignment horizontal="center" vertical="center" wrapText="1"/>
    </xf>
    <xf numFmtId="0" fontId="17" fillId="0" borderId="69" xfId="14" applyFont="1" applyBorder="1" applyAlignment="1">
      <alignment horizontal="center" vertical="center" wrapText="1"/>
    </xf>
    <xf numFmtId="0" fontId="17" fillId="0" borderId="70" xfId="14" applyFont="1" applyBorder="1" applyAlignment="1">
      <alignment horizontal="center" vertical="center" wrapText="1"/>
    </xf>
    <xf numFmtId="0" fontId="17" fillId="0" borderId="71" xfId="14" applyFont="1" applyBorder="1" applyAlignment="1">
      <alignment horizontal="center" vertical="center" wrapText="1"/>
    </xf>
    <xf numFmtId="0" fontId="17" fillId="0" borderId="74" xfId="14" applyFont="1" applyBorder="1" applyAlignment="1">
      <alignment horizontal="center" vertical="center" wrapText="1"/>
    </xf>
    <xf numFmtId="0" fontId="17" fillId="0" borderId="75" xfId="14" applyFont="1" applyBorder="1" applyAlignment="1">
      <alignment horizontal="center" vertical="center" wrapText="1"/>
    </xf>
    <xf numFmtId="0" fontId="17" fillId="0" borderId="76" xfId="14" applyFont="1" applyBorder="1" applyAlignment="1">
      <alignment horizontal="center" vertical="center" wrapText="1"/>
    </xf>
    <xf numFmtId="0" fontId="17" fillId="0" borderId="66" xfId="14" applyFont="1" applyBorder="1" applyAlignment="1">
      <alignment horizontal="center" vertical="center" wrapText="1"/>
    </xf>
    <xf numFmtId="0" fontId="17" fillId="8" borderId="85" xfId="14" applyFont="1" applyFill="1" applyBorder="1" applyAlignment="1">
      <alignment horizontal="center" vertical="center" wrapText="1"/>
    </xf>
    <xf numFmtId="0" fontId="17" fillId="8" borderId="88" xfId="14" applyFont="1" applyFill="1" applyBorder="1" applyAlignment="1">
      <alignment horizontal="center" vertical="center" wrapText="1"/>
    </xf>
    <xf numFmtId="0" fontId="17" fillId="7" borderId="85" xfId="14" applyFont="1" applyFill="1" applyBorder="1" applyAlignment="1">
      <alignment horizontal="center" vertical="center" wrapText="1"/>
    </xf>
    <xf numFmtId="0" fontId="17" fillId="7" borderId="71" xfId="14" applyFont="1" applyFill="1" applyBorder="1" applyAlignment="1">
      <alignment horizontal="center" vertical="center" wrapText="1"/>
    </xf>
    <xf numFmtId="0" fontId="17" fillId="7" borderId="88" xfId="14" applyFont="1" applyFill="1" applyBorder="1" applyAlignment="1">
      <alignment horizontal="center" vertical="center" wrapText="1"/>
    </xf>
    <xf numFmtId="0" fontId="17" fillId="7" borderId="76" xfId="14" applyFont="1" applyFill="1" applyBorder="1" applyAlignment="1">
      <alignment horizontal="center" vertical="center" wrapText="1"/>
    </xf>
    <xf numFmtId="0" fontId="17" fillId="8" borderId="71" xfId="14" applyFont="1" applyFill="1" applyBorder="1" applyAlignment="1">
      <alignment horizontal="center" vertical="center" wrapText="1"/>
    </xf>
    <xf numFmtId="0" fontId="17" fillId="8" borderId="76" xfId="14" applyFont="1" applyFill="1" applyBorder="1" applyAlignment="1">
      <alignment horizontal="center" vertical="center" wrapText="1"/>
    </xf>
    <xf numFmtId="0" fontId="17" fillId="0" borderId="88" xfId="14" applyFont="1" applyBorder="1" applyAlignment="1">
      <alignment horizontal="center" vertical="center" wrapText="1"/>
    </xf>
    <xf numFmtId="0" fontId="72" fillId="0" borderId="50" xfId="14" applyFont="1" applyBorder="1" applyAlignment="1">
      <alignment horizontal="center" vertical="top" wrapText="1"/>
    </xf>
    <xf numFmtId="0" fontId="72" fillId="0" borderId="32" xfId="14" applyFont="1" applyBorder="1" applyAlignment="1">
      <alignment horizontal="center" vertical="top" wrapText="1"/>
    </xf>
    <xf numFmtId="0" fontId="72" fillId="0" borderId="51" xfId="14" applyFont="1" applyBorder="1" applyAlignment="1">
      <alignment horizontal="center" vertical="top" wrapText="1"/>
    </xf>
    <xf numFmtId="0" fontId="72" fillId="0" borderId="52" xfId="14" applyFont="1" applyBorder="1" applyAlignment="1">
      <alignment horizontal="center" vertical="top" wrapText="1"/>
    </xf>
    <xf numFmtId="0" fontId="72" fillId="0" borderId="5" xfId="14" applyFont="1" applyBorder="1" applyAlignment="1">
      <alignment horizontal="center" vertical="top" wrapText="1"/>
    </xf>
    <xf numFmtId="0" fontId="72" fillId="0" borderId="7" xfId="14" applyFont="1" applyBorder="1" applyAlignment="1">
      <alignment horizontal="center" vertical="top" wrapText="1"/>
    </xf>
    <xf numFmtId="0" fontId="17" fillId="0" borderId="65" xfId="14" applyFont="1" applyBorder="1" applyAlignment="1">
      <alignment horizontal="center" vertical="center" wrapText="1"/>
    </xf>
    <xf numFmtId="0" fontId="17" fillId="0" borderId="90" xfId="14" applyFont="1" applyBorder="1" applyAlignment="1">
      <alignment horizontal="center" vertical="center" wrapText="1"/>
    </xf>
    <xf numFmtId="1" fontId="17" fillId="0" borderId="83" xfId="14" applyNumberFormat="1" applyFont="1" applyBorder="1" applyAlignment="1">
      <alignment horizontal="center" vertical="center" shrinkToFit="1"/>
    </xf>
    <xf numFmtId="1" fontId="17" fillId="0" borderId="66" xfId="14" applyNumberFormat="1" applyFont="1" applyBorder="1" applyAlignment="1">
      <alignment horizontal="center" vertical="center" shrinkToFit="1"/>
    </xf>
    <xf numFmtId="1" fontId="17" fillId="0" borderId="67" xfId="14" applyNumberFormat="1" applyFont="1" applyBorder="1" applyAlignment="1">
      <alignment horizontal="center" vertical="center" shrinkToFit="1"/>
    </xf>
    <xf numFmtId="2" fontId="72" fillId="0" borderId="69" xfId="14" applyNumberFormat="1" applyFont="1" applyBorder="1" applyAlignment="1">
      <alignment horizontal="center" vertical="center" wrapText="1"/>
    </xf>
    <xf numFmtId="2" fontId="72" fillId="0" borderId="70" xfId="14" applyNumberFormat="1" applyFont="1" applyBorder="1" applyAlignment="1">
      <alignment horizontal="center" vertical="center" wrapText="1"/>
    </xf>
    <xf numFmtId="2" fontId="72" fillId="0" borderId="71" xfId="14" applyNumberFormat="1" applyFont="1" applyBorder="1" applyAlignment="1">
      <alignment horizontal="center" vertical="center" wrapText="1"/>
    </xf>
    <xf numFmtId="2" fontId="18" fillId="0" borderId="90" xfId="14" applyNumberFormat="1" applyFont="1" applyBorder="1" applyAlignment="1">
      <alignment horizontal="center" vertical="center" wrapText="1"/>
    </xf>
    <xf numFmtId="0" fontId="18" fillId="0" borderId="85" xfId="14" applyFont="1" applyBorder="1" applyAlignment="1">
      <alignment horizontal="center" vertical="center" wrapText="1"/>
    </xf>
    <xf numFmtId="0" fontId="18" fillId="0" borderId="71" xfId="14" applyFont="1" applyBorder="1" applyAlignment="1">
      <alignment horizontal="center" vertical="center" wrapText="1"/>
    </xf>
    <xf numFmtId="2" fontId="18" fillId="0" borderId="69" xfId="14" applyNumberFormat="1" applyFont="1" applyBorder="1" applyAlignment="1">
      <alignment horizontal="center" vertical="center" wrapText="1"/>
    </xf>
    <xf numFmtId="0" fontId="18" fillId="0" borderId="70" xfId="14" applyFont="1" applyBorder="1" applyAlignment="1">
      <alignment horizontal="center" vertical="center" wrapText="1"/>
    </xf>
    <xf numFmtId="0" fontId="18" fillId="0" borderId="69" xfId="14" applyFont="1" applyBorder="1" applyAlignment="1">
      <alignment horizontal="center" vertical="center" wrapText="1"/>
    </xf>
    <xf numFmtId="0" fontId="72" fillId="0" borderId="69" xfId="14" applyFont="1" applyBorder="1" applyAlignment="1">
      <alignment horizontal="center" vertical="center" wrapText="1"/>
    </xf>
    <xf numFmtId="0" fontId="72" fillId="0" borderId="70" xfId="14" applyFont="1" applyBorder="1" applyAlignment="1">
      <alignment horizontal="center" vertical="center" wrapText="1"/>
    </xf>
    <xf numFmtId="0" fontId="72" fillId="0" borderId="71" xfId="14" applyFont="1" applyBorder="1" applyAlignment="1">
      <alignment horizontal="center" vertical="center" wrapText="1"/>
    </xf>
    <xf numFmtId="2" fontId="18" fillId="0" borderId="70" xfId="14" applyNumberFormat="1" applyFont="1" applyBorder="1" applyAlignment="1">
      <alignment horizontal="center" vertical="center" wrapText="1"/>
    </xf>
    <xf numFmtId="2" fontId="18" fillId="0" borderId="71" xfId="14" applyNumberFormat="1" applyFont="1" applyBorder="1" applyAlignment="1">
      <alignment horizontal="center" vertical="center" wrapText="1"/>
    </xf>
    <xf numFmtId="2" fontId="18" fillId="0" borderId="86" xfId="14" applyNumberFormat="1" applyFont="1" applyBorder="1" applyAlignment="1">
      <alignment horizontal="center" vertical="center" wrapText="1"/>
    </xf>
    <xf numFmtId="0" fontId="72" fillId="0" borderId="65" xfId="14" applyFont="1" applyBorder="1" applyAlignment="1">
      <alignment horizontal="center" vertical="center" wrapText="1"/>
    </xf>
    <xf numFmtId="0" fontId="72" fillId="0" borderId="67" xfId="14" applyFont="1" applyBorder="1" applyAlignment="1">
      <alignment horizontal="center" vertical="center" wrapText="1"/>
    </xf>
    <xf numFmtId="0" fontId="72" fillId="0" borderId="66" xfId="14" applyFont="1" applyBorder="1" applyAlignment="1">
      <alignment horizontal="center" vertical="center" wrapText="1"/>
    </xf>
    <xf numFmtId="0" fontId="18" fillId="0" borderId="83" xfId="14" applyFont="1" applyBorder="1" applyAlignment="1">
      <alignment horizontal="center" vertical="center" wrapText="1"/>
    </xf>
    <xf numFmtId="0" fontId="18" fillId="0" borderId="67" xfId="14" applyFont="1" applyBorder="1" applyAlignment="1">
      <alignment horizontal="center" vertical="center" wrapText="1"/>
    </xf>
    <xf numFmtId="2" fontId="18" fillId="0" borderId="66" xfId="14" applyNumberFormat="1" applyFont="1" applyBorder="1" applyAlignment="1">
      <alignment horizontal="center" vertical="center" wrapText="1"/>
    </xf>
    <xf numFmtId="0" fontId="18" fillId="0" borderId="65" xfId="14" applyFont="1" applyBorder="1" applyAlignment="1">
      <alignment horizontal="center" vertical="center" wrapText="1"/>
    </xf>
    <xf numFmtId="0" fontId="18" fillId="0" borderId="66" xfId="14" applyFont="1" applyBorder="1" applyAlignment="1">
      <alignment horizontal="center" vertical="center" wrapText="1"/>
    </xf>
    <xf numFmtId="0" fontId="72" fillId="0" borderId="90" xfId="14" applyFont="1" applyBorder="1" applyAlignment="1">
      <alignment horizontal="center" vertical="center" wrapText="1"/>
    </xf>
    <xf numFmtId="2" fontId="18" fillId="0" borderId="67" xfId="14" applyNumberFormat="1" applyFont="1" applyBorder="1" applyAlignment="1">
      <alignment horizontal="center" vertical="center" wrapText="1"/>
    </xf>
    <xf numFmtId="0" fontId="72" fillId="0" borderId="88" xfId="14" applyFont="1" applyBorder="1" applyAlignment="1">
      <alignment horizontal="center" vertical="center" wrapText="1"/>
    </xf>
    <xf numFmtId="0" fontId="72" fillId="0" borderId="75" xfId="14" applyFont="1" applyBorder="1" applyAlignment="1">
      <alignment horizontal="center" vertical="center" wrapText="1"/>
    </xf>
    <xf numFmtId="0" fontId="72" fillId="0" borderId="89" xfId="14" applyFont="1" applyBorder="1" applyAlignment="1">
      <alignment horizontal="center" vertical="center" wrapText="1"/>
    </xf>
    <xf numFmtId="0" fontId="18" fillId="0" borderId="51" xfId="14" applyFont="1" applyBorder="1" applyAlignment="1">
      <alignment horizontal="center" vertical="center" wrapText="1"/>
    </xf>
    <xf numFmtId="0" fontId="18" fillId="0" borderId="5" xfId="14" applyFont="1" applyBorder="1" applyAlignment="1">
      <alignment horizontal="center" vertical="center" wrapText="1"/>
    </xf>
    <xf numFmtId="0" fontId="72" fillId="0" borderId="85" xfId="14" applyFont="1" applyBorder="1" applyAlignment="1">
      <alignment horizontal="left" vertical="top" wrapText="1"/>
    </xf>
    <xf numFmtId="0" fontId="72" fillId="0" borderId="70" xfId="14" applyFont="1" applyBorder="1" applyAlignment="1">
      <alignment horizontal="left" vertical="top" wrapText="1"/>
    </xf>
    <xf numFmtId="0" fontId="72" fillId="0" borderId="71" xfId="14" applyFont="1" applyBorder="1" applyAlignment="1">
      <alignment horizontal="left" vertical="top" wrapText="1"/>
    </xf>
    <xf numFmtId="0" fontId="72" fillId="0" borderId="5" xfId="14" applyFont="1" applyBorder="1" applyAlignment="1">
      <alignment horizontal="left" vertical="top" wrapText="1"/>
    </xf>
    <xf numFmtId="0" fontId="72" fillId="0" borderId="6" xfId="14" applyFont="1" applyBorder="1" applyAlignment="1">
      <alignment horizontal="left" vertical="top" wrapText="1"/>
    </xf>
    <xf numFmtId="0" fontId="72" fillId="0" borderId="126" xfId="14" applyFont="1" applyBorder="1" applyAlignment="1">
      <alignment horizontal="left" vertical="top" wrapText="1"/>
    </xf>
    <xf numFmtId="0" fontId="17" fillId="0" borderId="118" xfId="14" applyFont="1" applyBorder="1" applyAlignment="1">
      <alignment horizontal="center" vertical="center" wrapText="1"/>
    </xf>
    <xf numFmtId="0" fontId="17" fillId="0" borderId="121" xfId="14" applyFont="1" applyBorder="1" applyAlignment="1">
      <alignment horizontal="center" vertical="center" wrapText="1"/>
    </xf>
    <xf numFmtId="2" fontId="18" fillId="0" borderId="1" xfId="14" applyNumberFormat="1" applyFont="1" applyBorder="1" applyAlignment="1">
      <alignment horizontal="center" vertical="center" wrapText="1"/>
    </xf>
    <xf numFmtId="0" fontId="18" fillId="0" borderId="1" xfId="14" applyFont="1" applyBorder="1" applyAlignment="1">
      <alignment horizontal="center" vertical="center" wrapText="1"/>
    </xf>
    <xf numFmtId="0" fontId="18" fillId="0" borderId="2" xfId="14" applyFont="1" applyBorder="1" applyAlignment="1">
      <alignment horizontal="center" vertical="center" wrapText="1"/>
    </xf>
    <xf numFmtId="0" fontId="18" fillId="0" borderId="3" xfId="14" applyFont="1" applyBorder="1" applyAlignment="1">
      <alignment horizontal="center" vertical="center" wrapText="1"/>
    </xf>
    <xf numFmtId="0" fontId="18" fillId="0" borderId="4" xfId="14" applyFont="1" applyBorder="1" applyAlignment="1">
      <alignment horizontal="center" vertical="center" wrapText="1"/>
    </xf>
    <xf numFmtId="0" fontId="72" fillId="0" borderId="117" xfId="14" applyFont="1" applyBorder="1" applyAlignment="1">
      <alignment horizontal="center" vertical="center" wrapText="1"/>
    </xf>
    <xf numFmtId="0" fontId="72" fillId="0" borderId="82" xfId="14" applyFont="1" applyBorder="1" applyAlignment="1">
      <alignment horizontal="center" vertical="center" wrapText="1"/>
    </xf>
    <xf numFmtId="0" fontId="72" fillId="0" borderId="112" xfId="14" applyFont="1" applyBorder="1" applyAlignment="1">
      <alignment horizontal="center" vertical="center" wrapText="1"/>
    </xf>
    <xf numFmtId="182" fontId="72" fillId="0" borderId="117" xfId="14" applyNumberFormat="1" applyFont="1" applyBorder="1" applyAlignment="1">
      <alignment horizontal="center" vertical="center" wrapText="1"/>
    </xf>
    <xf numFmtId="182" fontId="72" fillId="0" borderId="82" xfId="14" applyNumberFormat="1" applyFont="1" applyBorder="1" applyAlignment="1">
      <alignment horizontal="center" vertical="center" wrapText="1"/>
    </xf>
    <xf numFmtId="182" fontId="72" fillId="0" borderId="112" xfId="14" applyNumberFormat="1" applyFont="1" applyBorder="1" applyAlignment="1">
      <alignment horizontal="center" vertical="center" wrapText="1"/>
    </xf>
    <xf numFmtId="0" fontId="72" fillId="0" borderId="132" xfId="14" applyFont="1" applyBorder="1" applyAlignment="1">
      <alignment horizontal="center" vertical="center" wrapText="1"/>
    </xf>
    <xf numFmtId="0" fontId="20" fillId="0" borderId="83" xfId="14" applyFont="1" applyBorder="1" applyAlignment="1">
      <alignment horizontal="center" vertical="center" wrapText="1"/>
    </xf>
    <xf numFmtId="0" fontId="20" fillId="0" borderId="67" xfId="14" applyFont="1" applyBorder="1" applyAlignment="1">
      <alignment horizontal="center" vertical="center" wrapText="1"/>
    </xf>
    <xf numFmtId="0" fontId="72" fillId="8" borderId="69" xfId="14" applyFont="1" applyFill="1" applyBorder="1" applyAlignment="1">
      <alignment horizontal="center" vertical="center" wrapText="1"/>
    </xf>
    <xf numFmtId="0" fontId="72" fillId="8" borderId="71" xfId="14" applyFont="1" applyFill="1" applyBorder="1" applyAlignment="1">
      <alignment horizontal="center" vertical="center" wrapText="1"/>
    </xf>
    <xf numFmtId="0" fontId="72" fillId="0" borderId="113" xfId="14" applyFont="1" applyBorder="1" applyAlignment="1">
      <alignment horizontal="center" vertical="center" wrapText="1"/>
    </xf>
    <xf numFmtId="0" fontId="72" fillId="0" borderId="108" xfId="14" applyFont="1" applyBorder="1" applyAlignment="1">
      <alignment horizontal="center" vertical="center" wrapText="1"/>
    </xf>
    <xf numFmtId="0" fontId="20" fillId="0" borderId="81" xfId="14" applyFont="1" applyBorder="1" applyAlignment="1">
      <alignment horizontal="center" vertical="center" wrapText="1"/>
    </xf>
    <xf numFmtId="0" fontId="20" fillId="0" borderId="112" xfId="14" applyFont="1" applyBorder="1" applyAlignment="1">
      <alignment horizontal="center" vertical="center" wrapText="1"/>
    </xf>
    <xf numFmtId="2" fontId="72" fillId="0" borderId="117" xfId="14" applyNumberFormat="1" applyFont="1" applyBorder="1" applyAlignment="1">
      <alignment horizontal="center" vertical="center" wrapText="1"/>
    </xf>
    <xf numFmtId="2" fontId="72" fillId="0" borderId="112" xfId="14" applyNumberFormat="1" applyFont="1" applyBorder="1" applyAlignment="1">
      <alignment horizontal="center" vertical="center" wrapText="1"/>
    </xf>
    <xf numFmtId="0" fontId="17" fillId="8" borderId="51" xfId="14" applyFont="1" applyFill="1" applyBorder="1" applyAlignment="1">
      <alignment horizontal="center" vertical="center" wrapText="1"/>
    </xf>
    <xf numFmtId="0" fontId="17" fillId="7" borderId="51" xfId="14" applyFont="1" applyFill="1" applyBorder="1" applyAlignment="1">
      <alignment horizontal="center" vertical="center" wrapText="1"/>
    </xf>
    <xf numFmtId="0" fontId="17" fillId="7" borderId="73" xfId="14" applyFont="1" applyFill="1" applyBorder="1" applyAlignment="1">
      <alignment horizontal="center" vertical="center" wrapText="1"/>
    </xf>
    <xf numFmtId="0" fontId="17" fillId="8" borderId="72" xfId="14" applyFont="1" applyFill="1" applyBorder="1" applyAlignment="1">
      <alignment horizontal="center" vertical="center" wrapText="1"/>
    </xf>
    <xf numFmtId="0" fontId="17" fillId="8" borderId="0" xfId="14" applyFont="1" applyFill="1" applyAlignment="1">
      <alignment horizontal="center" vertical="center" wrapText="1"/>
    </xf>
    <xf numFmtId="0" fontId="17" fillId="8" borderId="73" xfId="14" applyFont="1" applyFill="1" applyBorder="1" applyAlignment="1">
      <alignment horizontal="center" vertical="center" wrapText="1"/>
    </xf>
    <xf numFmtId="0" fontId="57" fillId="0" borderId="0" xfId="14" applyFont="1" applyAlignment="1">
      <alignment horizontal="center" vertical="center" wrapText="1"/>
    </xf>
    <xf numFmtId="0" fontId="57" fillId="0" borderId="38" xfId="14" applyFont="1" applyBorder="1" applyAlignment="1">
      <alignment horizontal="center" vertical="center" wrapText="1"/>
    </xf>
    <xf numFmtId="0" fontId="57" fillId="0" borderId="6" xfId="14" applyFont="1" applyBorder="1" applyAlignment="1">
      <alignment horizontal="center" vertical="center" wrapText="1"/>
    </xf>
    <xf numFmtId="1" fontId="17" fillId="0" borderId="65" xfId="14" applyNumberFormat="1" applyFont="1" applyBorder="1" applyAlignment="1">
      <alignment horizontal="center" vertical="center" shrinkToFit="1"/>
    </xf>
    <xf numFmtId="0" fontId="18" fillId="0" borderId="86" xfId="14" applyFont="1" applyBorder="1" applyAlignment="1">
      <alignment horizontal="center" vertical="center" wrapText="1"/>
    </xf>
    <xf numFmtId="0" fontId="72" fillId="8" borderId="66" xfId="14" applyFont="1" applyFill="1" applyBorder="1" applyAlignment="1">
      <alignment horizontal="center" vertical="center" wrapText="1"/>
    </xf>
    <xf numFmtId="0" fontId="18" fillId="0" borderId="108" xfId="14" applyFont="1" applyBorder="1" applyAlignment="1">
      <alignment horizontal="center" vertical="center" wrapText="1"/>
    </xf>
    <xf numFmtId="2" fontId="57" fillId="0" borderId="57" xfId="14" applyNumberFormat="1" applyFont="1" applyBorder="1" applyAlignment="1">
      <alignment horizontal="center" vertical="center" wrapText="1"/>
    </xf>
    <xf numFmtId="2" fontId="57" fillId="0" borderId="34" xfId="14" applyNumberFormat="1" applyFont="1" applyBorder="1" applyAlignment="1">
      <alignment horizontal="center" vertical="center" wrapText="1"/>
    </xf>
    <xf numFmtId="2" fontId="57" fillId="0" borderId="36" xfId="14" applyNumberFormat="1" applyFont="1" applyBorder="1" applyAlignment="1">
      <alignment horizontal="center" vertical="center" wrapText="1"/>
    </xf>
    <xf numFmtId="0" fontId="57" fillId="0" borderId="60" xfId="14" applyFont="1" applyBorder="1" applyAlignment="1">
      <alignment horizontal="center" vertical="center" wrapText="1"/>
    </xf>
    <xf numFmtId="0" fontId="57" fillId="0" borderId="22" xfId="14" applyFont="1" applyBorder="1" applyAlignment="1">
      <alignment horizontal="center" vertical="center" wrapText="1"/>
    </xf>
    <xf numFmtId="0" fontId="57" fillId="0" borderId="49" xfId="14" applyFont="1" applyBorder="1" applyAlignment="1">
      <alignment horizontal="center" vertical="center" wrapText="1"/>
    </xf>
    <xf numFmtId="2" fontId="55" fillId="0" borderId="14" xfId="14" applyNumberFormat="1" applyFont="1" applyBorder="1" applyAlignment="1">
      <alignment horizontal="center" vertical="center" wrapText="1"/>
    </xf>
    <xf numFmtId="2" fontId="55" fillId="0" borderId="15" xfId="14" applyNumberFormat="1" applyFont="1" applyBorder="1" applyAlignment="1">
      <alignment horizontal="center" vertical="center" wrapText="1"/>
    </xf>
    <xf numFmtId="2" fontId="55" fillId="0" borderId="16" xfId="14" applyNumberFormat="1" applyFont="1" applyBorder="1" applyAlignment="1">
      <alignment horizontal="center" vertical="center" wrapText="1"/>
    </xf>
    <xf numFmtId="0" fontId="17" fillId="0" borderId="114" xfId="14" applyFont="1" applyBorder="1" applyAlignment="1">
      <alignment horizontal="center" vertical="center" wrapText="1"/>
    </xf>
    <xf numFmtId="0" fontId="17" fillId="0" borderId="144" xfId="14" applyFont="1" applyBorder="1" applyAlignment="1">
      <alignment horizontal="center" vertical="center" wrapText="1"/>
    </xf>
    <xf numFmtId="2" fontId="17" fillId="0" borderId="69" xfId="14" applyNumberFormat="1" applyFont="1" applyBorder="1" applyAlignment="1">
      <alignment horizontal="center" vertical="center" wrapText="1"/>
    </xf>
    <xf numFmtId="2" fontId="17" fillId="0" borderId="70" xfId="14" applyNumberFormat="1" applyFont="1" applyBorder="1" applyAlignment="1">
      <alignment horizontal="center" vertical="center" wrapText="1"/>
    </xf>
    <xf numFmtId="2" fontId="17" fillId="0" borderId="86" xfId="14" applyNumberFormat="1" applyFont="1" applyBorder="1" applyAlignment="1">
      <alignment horizontal="center" vertical="center" wrapText="1"/>
    </xf>
    <xf numFmtId="2" fontId="17" fillId="0" borderId="74" xfId="14" applyNumberFormat="1" applyFont="1" applyBorder="1" applyAlignment="1">
      <alignment horizontal="center" vertical="center" wrapText="1"/>
    </xf>
    <xf numFmtId="2" fontId="17" fillId="0" borderId="75" xfId="14" applyNumberFormat="1" applyFont="1" applyBorder="1" applyAlignment="1">
      <alignment horizontal="center" vertical="center" wrapText="1"/>
    </xf>
    <xf numFmtId="2" fontId="17" fillId="0" borderId="89" xfId="14" applyNumberFormat="1" applyFont="1" applyBorder="1" applyAlignment="1">
      <alignment horizontal="center" vertical="center" wrapText="1"/>
    </xf>
    <xf numFmtId="0" fontId="17" fillId="0" borderId="86" xfId="14" applyFont="1" applyBorder="1" applyAlignment="1">
      <alignment horizontal="center" vertical="center" wrapText="1"/>
    </xf>
    <xf numFmtId="0" fontId="17" fillId="0" borderId="89" xfId="14" applyFont="1" applyBorder="1" applyAlignment="1">
      <alignment horizontal="center" vertical="center" wrapText="1"/>
    </xf>
    <xf numFmtId="0" fontId="17" fillId="8" borderId="107" xfId="14" applyFont="1" applyFill="1" applyBorder="1" applyAlignment="1">
      <alignment horizontal="center" vertical="center" wrapText="1"/>
    </xf>
    <xf numFmtId="0" fontId="17" fillId="8" borderId="108" xfId="14" applyFont="1" applyFill="1" applyBorder="1" applyAlignment="1">
      <alignment horizontal="center" vertical="center" wrapText="1"/>
    </xf>
    <xf numFmtId="0" fontId="69" fillId="0" borderId="6" xfId="40" applyFont="1" applyBorder="1" applyAlignment="1">
      <alignment horizontal="center" vertical="center" wrapText="1"/>
    </xf>
    <xf numFmtId="0" fontId="64" fillId="0" borderId="6" xfId="40" applyFont="1" applyBorder="1" applyAlignment="1">
      <alignment horizontal="center" vertical="center"/>
    </xf>
    <xf numFmtId="0" fontId="68" fillId="0" borderId="38" xfId="40" applyFont="1" applyBorder="1" applyAlignment="1">
      <alignment horizontal="center" vertical="center" wrapText="1"/>
    </xf>
    <xf numFmtId="0" fontId="69" fillId="0" borderId="0" xfId="40" applyFont="1" applyAlignment="1">
      <alignment horizontal="center" vertical="center" wrapText="1"/>
    </xf>
    <xf numFmtId="4" fontId="56" fillId="0" borderId="1" xfId="40" applyNumberFormat="1" applyFont="1" applyBorder="1" applyAlignment="1">
      <alignment horizontal="center" vertical="center"/>
    </xf>
    <xf numFmtId="0" fontId="66" fillId="4" borderId="1" xfId="40" applyFont="1" applyFill="1" applyBorder="1" applyAlignment="1">
      <alignment horizontal="center" vertical="center" wrapText="1"/>
    </xf>
    <xf numFmtId="0" fontId="64" fillId="4" borderId="1" xfId="40" applyFont="1" applyFill="1" applyBorder="1" applyAlignment="1">
      <alignment horizontal="center" vertical="center"/>
    </xf>
    <xf numFmtId="0" fontId="64" fillId="4" borderId="0" xfId="40" applyFont="1" applyFill="1" applyAlignment="1">
      <alignment horizontal="justify" vertical="center" wrapText="1"/>
    </xf>
    <xf numFmtId="0" fontId="64" fillId="0" borderId="2" xfId="41" applyFont="1" applyBorder="1" applyAlignment="1">
      <alignment horizontal="center" vertical="center" wrapText="1"/>
    </xf>
    <xf numFmtId="0" fontId="64" fillId="0" borderId="3" xfId="41" applyFont="1" applyBorder="1" applyAlignment="1">
      <alignment horizontal="center" vertical="center" wrapText="1"/>
    </xf>
    <xf numFmtId="0" fontId="64" fillId="0" borderId="4" xfId="41" applyFont="1" applyBorder="1" applyAlignment="1">
      <alignment horizontal="center" vertical="center" wrapText="1"/>
    </xf>
    <xf numFmtId="0" fontId="56" fillId="0" borderId="1" xfId="40" applyFont="1" applyBorder="1" applyAlignment="1">
      <alignment horizontal="center" vertical="center" wrapText="1"/>
    </xf>
    <xf numFmtId="0" fontId="64" fillId="13" borderId="1" xfId="40" applyFont="1" applyFill="1" applyBorder="1" applyAlignment="1">
      <alignment horizontal="center" vertical="center"/>
    </xf>
    <xf numFmtId="0" fontId="64" fillId="13" borderId="1" xfId="40" applyFont="1" applyFill="1" applyBorder="1" applyAlignment="1">
      <alignment horizontal="center" vertical="center" wrapText="1"/>
    </xf>
    <xf numFmtId="0" fontId="57" fillId="0" borderId="50" xfId="14" applyFont="1" applyBorder="1" applyAlignment="1">
      <alignment horizontal="center" vertical="top" wrapText="1"/>
    </xf>
    <xf numFmtId="0" fontId="57" fillId="0" borderId="32" xfId="14" applyFont="1" applyBorder="1" applyAlignment="1">
      <alignment horizontal="center" vertical="top" wrapText="1"/>
    </xf>
    <xf numFmtId="0" fontId="57" fillId="0" borderId="51" xfId="14" applyFont="1" applyBorder="1" applyAlignment="1">
      <alignment horizontal="center" vertical="top" wrapText="1"/>
    </xf>
    <xf numFmtId="0" fontId="57" fillId="0" borderId="52" xfId="14" applyFont="1" applyBorder="1" applyAlignment="1">
      <alignment horizontal="center" vertical="top" wrapText="1"/>
    </xf>
    <xf numFmtId="0" fontId="57" fillId="0" borderId="5" xfId="14" applyFont="1" applyBorder="1" applyAlignment="1">
      <alignment horizontal="center" vertical="top" wrapText="1"/>
    </xf>
    <xf numFmtId="0" fontId="57" fillId="0" borderId="7" xfId="14" applyFont="1" applyBorder="1" applyAlignment="1">
      <alignment horizontal="center" vertical="top" wrapText="1"/>
    </xf>
    <xf numFmtId="0" fontId="57" fillId="0" borderId="83" xfId="14" applyFont="1" applyBorder="1" applyAlignment="1">
      <alignment horizontal="center" vertical="center" wrapText="1"/>
    </xf>
    <xf numFmtId="0" fontId="57" fillId="0" borderId="67" xfId="14" applyFont="1" applyBorder="1" applyAlignment="1">
      <alignment horizontal="center" vertical="center" wrapText="1"/>
    </xf>
    <xf numFmtId="2" fontId="57" fillId="0" borderId="65" xfId="14" applyNumberFormat="1" applyFont="1" applyBorder="1" applyAlignment="1">
      <alignment horizontal="center" vertical="center" wrapText="1"/>
    </xf>
    <xf numFmtId="2" fontId="57" fillId="0" borderId="66" xfId="14" applyNumberFormat="1" applyFont="1" applyBorder="1" applyAlignment="1">
      <alignment horizontal="center" vertical="center" wrapText="1"/>
    </xf>
    <xf numFmtId="0" fontId="57" fillId="0" borderId="65" xfId="14" applyFont="1" applyBorder="1" applyAlignment="1">
      <alignment horizontal="center" vertical="center" wrapText="1"/>
    </xf>
    <xf numFmtId="0" fontId="57" fillId="0" borderId="66" xfId="14" applyFont="1" applyBorder="1" applyAlignment="1">
      <alignment horizontal="center" vertical="center" wrapText="1"/>
    </xf>
    <xf numFmtId="2" fontId="57" fillId="0" borderId="67" xfId="14" applyNumberFormat="1" applyFont="1" applyBorder="1" applyAlignment="1">
      <alignment horizontal="center" vertical="center" wrapText="1"/>
    </xf>
    <xf numFmtId="2" fontId="57" fillId="0" borderId="90" xfId="14" applyNumberFormat="1" applyFont="1" applyBorder="1" applyAlignment="1">
      <alignment horizontal="center" vertical="center" wrapText="1"/>
    </xf>
    <xf numFmtId="0" fontId="57" fillId="0" borderId="50" xfId="14" applyFont="1" applyBorder="1" applyAlignment="1">
      <alignment horizontal="center" vertical="center" wrapText="1"/>
    </xf>
    <xf numFmtId="0" fontId="57" fillId="0" borderId="32" xfId="14" applyFont="1" applyBorder="1" applyAlignment="1">
      <alignment horizontal="center" vertical="center" wrapText="1"/>
    </xf>
    <xf numFmtId="0" fontId="57" fillId="0" borderId="51" xfId="14" applyFont="1" applyBorder="1" applyAlignment="1">
      <alignment horizontal="center" vertical="center" wrapText="1"/>
    </xf>
    <xf numFmtId="0" fontId="57" fillId="0" borderId="52" xfId="14" applyFont="1" applyBorder="1" applyAlignment="1">
      <alignment horizontal="center" vertical="center" wrapText="1"/>
    </xf>
    <xf numFmtId="0" fontId="57" fillId="0" borderId="5" xfId="14" applyFont="1" applyBorder="1" applyAlignment="1">
      <alignment horizontal="center" vertical="center" wrapText="1"/>
    </xf>
    <xf numFmtId="0" fontId="57" fillId="0" borderId="7" xfId="14" applyFont="1" applyBorder="1" applyAlignment="1">
      <alignment horizontal="center" vertical="center" wrapText="1"/>
    </xf>
    <xf numFmtId="0" fontId="57" fillId="0" borderId="107" xfId="14" applyFont="1" applyBorder="1" applyAlignment="1">
      <alignment horizontal="center" vertical="center" wrapText="1"/>
    </xf>
    <xf numFmtId="0" fontId="57" fillId="0" borderId="109" xfId="14" applyFont="1" applyBorder="1" applyAlignment="1">
      <alignment horizontal="center" vertical="center" wrapText="1"/>
    </xf>
    <xf numFmtId="0" fontId="55" fillId="0" borderId="117" xfId="14" applyFont="1" applyBorder="1" applyAlignment="1">
      <alignment horizontal="center" vertical="center" wrapText="1"/>
    </xf>
    <xf numFmtId="0" fontId="55" fillId="0" borderId="132" xfId="14" applyFont="1" applyBorder="1" applyAlignment="1">
      <alignment horizontal="center" vertical="center" wrapText="1"/>
    </xf>
    <xf numFmtId="0" fontId="55" fillId="0" borderId="83" xfId="14" applyFont="1" applyBorder="1" applyAlignment="1">
      <alignment horizontal="center" vertical="center" wrapText="1"/>
    </xf>
    <xf numFmtId="0" fontId="55" fillId="0" borderId="66" xfId="14" applyFont="1" applyBorder="1" applyAlignment="1">
      <alignment horizontal="center" vertical="center" wrapText="1"/>
    </xf>
    <xf numFmtId="0" fontId="55" fillId="0" borderId="14" xfId="14" applyFont="1" applyBorder="1" applyAlignment="1">
      <alignment horizontal="center" vertical="center" wrapText="1"/>
    </xf>
    <xf numFmtId="0" fontId="55" fillId="0" borderId="16" xfId="14" applyFont="1" applyBorder="1" applyAlignment="1">
      <alignment horizontal="center" vertical="center" wrapText="1"/>
    </xf>
    <xf numFmtId="0" fontId="55" fillId="0" borderId="70" xfId="14" applyFont="1" applyBorder="1" applyAlignment="1">
      <alignment horizontal="center" vertical="center" wrapText="1"/>
    </xf>
    <xf numFmtId="0" fontId="55" fillId="0" borderId="86" xfId="14" applyFont="1" applyBorder="1" applyAlignment="1">
      <alignment horizontal="center" vertical="center" wrapText="1"/>
    </xf>
    <xf numFmtId="0" fontId="55" fillId="0" borderId="0" xfId="14" applyFont="1" applyAlignment="1">
      <alignment horizontal="center" vertical="center" wrapText="1"/>
    </xf>
    <xf numFmtId="0" fontId="55" fillId="0" borderId="52" xfId="14" applyFont="1" applyBorder="1" applyAlignment="1">
      <alignment horizontal="center" vertical="center" wrapText="1"/>
    </xf>
    <xf numFmtId="0" fontId="55" fillId="0" borderId="6" xfId="14" applyFont="1" applyBorder="1" applyAlignment="1">
      <alignment horizontal="center" vertical="center" wrapText="1"/>
    </xf>
    <xf numFmtId="0" fontId="55" fillId="0" borderId="7" xfId="14" applyFont="1" applyBorder="1" applyAlignment="1">
      <alignment horizontal="center" vertical="center" wrapText="1"/>
    </xf>
    <xf numFmtId="0" fontId="57" fillId="0" borderId="69" xfId="14" applyFont="1" applyBorder="1" applyAlignment="1">
      <alignment horizontal="center" vertical="top" wrapText="1"/>
    </xf>
    <xf numFmtId="0" fontId="57" fillId="0" borderId="86" xfId="14" applyFont="1" applyBorder="1" applyAlignment="1">
      <alignment horizontal="center" vertical="top" wrapText="1"/>
    </xf>
    <xf numFmtId="0" fontId="57" fillId="0" borderId="72" xfId="14" applyFont="1" applyBorder="1" applyAlignment="1">
      <alignment horizontal="center" vertical="top" wrapText="1"/>
    </xf>
    <xf numFmtId="0" fontId="57" fillId="0" borderId="0" xfId="14" applyFont="1" applyAlignment="1">
      <alignment horizontal="center" vertical="top" wrapText="1"/>
    </xf>
    <xf numFmtId="0" fontId="57" fillId="0" borderId="125" xfId="14" applyFont="1" applyBorder="1" applyAlignment="1">
      <alignment horizontal="center" vertical="top" wrapText="1"/>
    </xf>
    <xf numFmtId="2" fontId="57" fillId="0" borderId="50" xfId="14" applyNumberFormat="1" applyFont="1" applyBorder="1" applyAlignment="1">
      <alignment horizontal="center" vertical="center" wrapText="1"/>
    </xf>
    <xf numFmtId="2" fontId="57" fillId="0" borderId="38" xfId="14" applyNumberFormat="1" applyFont="1" applyBorder="1" applyAlignment="1">
      <alignment horizontal="center" vertical="center" wrapText="1"/>
    </xf>
    <xf numFmtId="2" fontId="57" fillId="0" borderId="32" xfId="14" applyNumberFormat="1" applyFont="1" applyBorder="1" applyAlignment="1">
      <alignment horizontal="center" vertical="center" wrapText="1"/>
    </xf>
    <xf numFmtId="2" fontId="57" fillId="0" borderId="51" xfId="14" applyNumberFormat="1" applyFont="1" applyBorder="1" applyAlignment="1">
      <alignment horizontal="center" vertical="center" wrapText="1"/>
    </xf>
    <xf numFmtId="2" fontId="57" fillId="0" borderId="0" xfId="14" applyNumberFormat="1" applyFont="1" applyAlignment="1">
      <alignment horizontal="center" vertical="center" wrapText="1"/>
    </xf>
    <xf numFmtId="2" fontId="57" fillId="0" borderId="52" xfId="14" applyNumberFormat="1" applyFont="1" applyBorder="1" applyAlignment="1">
      <alignment horizontal="center" vertical="center" wrapText="1"/>
    </xf>
    <xf numFmtId="2" fontId="57" fillId="0" borderId="5" xfId="14" applyNumberFormat="1" applyFont="1" applyBorder="1" applyAlignment="1">
      <alignment horizontal="center" vertical="center" wrapText="1"/>
    </xf>
    <xf numFmtId="2" fontId="57" fillId="0" borderId="6" xfId="14" applyNumberFormat="1" applyFont="1" applyBorder="1" applyAlignment="1">
      <alignment horizontal="center" vertical="center" wrapText="1"/>
    </xf>
    <xf numFmtId="2" fontId="57" fillId="0" borderId="7" xfId="14" applyNumberFormat="1" applyFont="1" applyBorder="1" applyAlignment="1">
      <alignment horizontal="center" vertical="center" wrapText="1"/>
    </xf>
    <xf numFmtId="0" fontId="55" fillId="0" borderId="15" xfId="14" applyFont="1" applyBorder="1" applyAlignment="1">
      <alignment horizontal="center" vertical="center" wrapText="1"/>
    </xf>
    <xf numFmtId="0" fontId="57" fillId="0" borderId="111" xfId="14" applyFont="1" applyBorder="1" applyAlignment="1">
      <alignment horizontal="center" vertical="center" wrapText="1"/>
    </xf>
    <xf numFmtId="0" fontId="57" fillId="0" borderId="113" xfId="14" applyFont="1" applyBorder="1" applyAlignment="1">
      <alignment horizontal="center" vertical="center" wrapText="1"/>
    </xf>
    <xf numFmtId="0" fontId="57" fillId="0" borderId="108" xfId="14" applyFont="1" applyBorder="1" applyAlignment="1">
      <alignment horizontal="center" vertical="center" wrapText="1"/>
    </xf>
    <xf numFmtId="0" fontId="57" fillId="0" borderId="88" xfId="14" applyFont="1" applyBorder="1" applyAlignment="1">
      <alignment horizontal="center" vertical="center" wrapText="1"/>
    </xf>
    <xf numFmtId="0" fontId="57" fillId="0" borderId="75" xfId="14" applyFont="1" applyBorder="1" applyAlignment="1">
      <alignment horizontal="center" vertical="center" wrapText="1"/>
    </xf>
    <xf numFmtId="0" fontId="57" fillId="0" borderId="89" xfId="14" applyFont="1" applyBorder="1" applyAlignment="1">
      <alignment horizontal="center" vertical="center" wrapText="1"/>
    </xf>
    <xf numFmtId="1" fontId="57" fillId="0" borderId="50" xfId="14" applyNumberFormat="1" applyFont="1" applyBorder="1" applyAlignment="1">
      <alignment horizontal="center" vertical="center" shrinkToFit="1"/>
    </xf>
    <xf numFmtId="1" fontId="57" fillId="0" borderId="51" xfId="14" applyNumberFormat="1" applyFont="1" applyBorder="1" applyAlignment="1">
      <alignment horizontal="center" vertical="center" shrinkToFit="1"/>
    </xf>
    <xf numFmtId="1" fontId="57" fillId="0" borderId="5" xfId="14" applyNumberFormat="1" applyFont="1" applyBorder="1" applyAlignment="1">
      <alignment horizontal="center" vertical="center" shrinkToFit="1"/>
    </xf>
    <xf numFmtId="2" fontId="57" fillId="0" borderId="18" xfId="14" applyNumberFormat="1" applyFont="1" applyBorder="1" applyAlignment="1">
      <alignment horizontal="center" vertical="center" wrapText="1"/>
    </xf>
    <xf numFmtId="2" fontId="57" fillId="0" borderId="1" xfId="14" applyNumberFormat="1" applyFont="1" applyBorder="1" applyAlignment="1">
      <alignment horizontal="center" vertical="center" wrapText="1"/>
    </xf>
    <xf numFmtId="0" fontId="57" fillId="0" borderId="70" xfId="14" applyFont="1" applyBorder="1" applyAlignment="1">
      <alignment horizontal="center" vertical="top" wrapText="1"/>
    </xf>
    <xf numFmtId="0" fontId="57" fillId="0" borderId="6" xfId="14" applyFont="1" applyBorder="1" applyAlignment="1">
      <alignment horizontal="center" vertical="top" wrapText="1"/>
    </xf>
    <xf numFmtId="2" fontId="57" fillId="0" borderId="40" xfId="14" applyNumberFormat="1" applyFont="1" applyBorder="1" applyAlignment="1">
      <alignment horizontal="center" vertical="center" wrapText="1"/>
    </xf>
    <xf numFmtId="2" fontId="57" fillId="0" borderId="39" xfId="14" applyNumberFormat="1" applyFont="1" applyBorder="1" applyAlignment="1">
      <alignment horizontal="center" vertical="center" wrapText="1"/>
    </xf>
    <xf numFmtId="2" fontId="57" fillId="0" borderId="79" xfId="14" applyNumberFormat="1" applyFont="1" applyBorder="1" applyAlignment="1">
      <alignment horizontal="center" vertical="center" wrapText="1"/>
    </xf>
    <xf numFmtId="2" fontId="57" fillId="0" borderId="30" xfId="14" applyNumberFormat="1" applyFont="1" applyBorder="1" applyAlignment="1">
      <alignment horizontal="center" vertical="center" wrapText="1"/>
    </xf>
    <xf numFmtId="0" fontId="57" fillId="0" borderId="64" xfId="14" applyFont="1" applyBorder="1" applyAlignment="1">
      <alignment horizontal="center" vertical="center" wrapText="1"/>
    </xf>
    <xf numFmtId="0" fontId="57" fillId="0" borderId="124" xfId="14" applyFont="1" applyBorder="1" applyAlignment="1">
      <alignment horizontal="center" vertical="center" wrapText="1"/>
    </xf>
    <xf numFmtId="0" fontId="57" fillId="0" borderId="73" xfId="14" applyFont="1" applyBorder="1" applyAlignment="1">
      <alignment horizontal="center" vertical="center" wrapText="1"/>
    </xf>
    <xf numFmtId="0" fontId="57" fillId="0" borderId="76" xfId="14" applyFont="1" applyBorder="1" applyAlignment="1">
      <alignment horizontal="center" vertical="center" wrapText="1"/>
    </xf>
    <xf numFmtId="0" fontId="55" fillId="0" borderId="82" xfId="14" applyFont="1" applyBorder="1" applyAlignment="1">
      <alignment horizontal="center" vertical="center" wrapText="1"/>
    </xf>
    <xf numFmtId="0" fontId="55" fillId="8" borderId="31" xfId="14" applyFont="1" applyFill="1" applyBorder="1" applyAlignment="1">
      <alignment horizontal="center" vertical="center" wrapText="1"/>
    </xf>
    <xf numFmtId="0" fontId="55" fillId="8" borderId="102" xfId="14" applyFont="1" applyFill="1" applyBorder="1" applyAlignment="1">
      <alignment horizontal="center" vertical="center" wrapText="1"/>
    </xf>
    <xf numFmtId="0" fontId="55" fillId="8" borderId="103" xfId="14" applyFont="1" applyFill="1" applyBorder="1" applyAlignment="1">
      <alignment horizontal="center" vertical="center" wrapText="1"/>
    </xf>
    <xf numFmtId="0" fontId="55" fillId="8" borderId="37" xfId="14" applyFont="1" applyFill="1" applyBorder="1" applyAlignment="1">
      <alignment horizontal="center" vertical="center" wrapText="1"/>
    </xf>
    <xf numFmtId="0" fontId="55" fillId="8" borderId="29" xfId="14" applyFont="1" applyFill="1" applyBorder="1" applyAlignment="1">
      <alignment horizontal="center" vertical="center" wrapText="1"/>
    </xf>
    <xf numFmtId="0" fontId="55" fillId="0" borderId="102" xfId="14" applyFont="1" applyBorder="1" applyAlignment="1">
      <alignment horizontal="center" vertical="center" wrapText="1"/>
    </xf>
    <xf numFmtId="0" fontId="55" fillId="0" borderId="135" xfId="14" applyFont="1" applyBorder="1" applyAlignment="1">
      <alignment horizontal="center" vertical="center" wrapText="1"/>
    </xf>
    <xf numFmtId="2" fontId="57" fillId="0" borderId="9" xfId="14" applyNumberFormat="1" applyFont="1" applyBorder="1" applyAlignment="1">
      <alignment horizontal="center" vertical="center" wrapText="1"/>
    </xf>
    <xf numFmtId="2" fontId="57" fillId="0" borderId="12" xfId="14" applyNumberFormat="1" applyFont="1" applyBorder="1" applyAlignment="1">
      <alignment horizontal="center" vertical="center" wrapText="1"/>
    </xf>
    <xf numFmtId="0" fontId="57" fillId="0" borderId="136" xfId="14" applyFont="1" applyBorder="1" applyAlignment="1">
      <alignment horizontal="center" vertical="center" wrapText="1"/>
    </xf>
    <xf numFmtId="0" fontId="57" fillId="0" borderId="17" xfId="14" applyFont="1" applyBorder="1" applyAlignment="1">
      <alignment horizontal="center" vertical="center" wrapText="1"/>
    </xf>
    <xf numFmtId="0" fontId="57" fillId="0" borderId="85" xfId="14" applyFont="1" applyBorder="1" applyAlignment="1">
      <alignment horizontal="center" vertical="center" wrapText="1"/>
    </xf>
    <xf numFmtId="0" fontId="57" fillId="0" borderId="70" xfId="14" applyFont="1" applyBorder="1" applyAlignment="1">
      <alignment horizontal="center" vertical="center" wrapText="1"/>
    </xf>
    <xf numFmtId="0" fontId="57" fillId="0" borderId="71" xfId="14" applyFont="1" applyBorder="1" applyAlignment="1">
      <alignment horizontal="center" vertical="center" wrapText="1"/>
    </xf>
    <xf numFmtId="2" fontId="55" fillId="0" borderId="69" xfId="14" applyNumberFormat="1" applyFont="1" applyBorder="1" applyAlignment="1">
      <alignment horizontal="center" vertical="center" wrapText="1"/>
    </xf>
    <xf numFmtId="2" fontId="55" fillId="0" borderId="70" xfId="14" applyNumberFormat="1" applyFont="1" applyBorder="1" applyAlignment="1">
      <alignment horizontal="center" vertical="center" wrapText="1"/>
    </xf>
    <xf numFmtId="2" fontId="55" fillId="0" borderId="86" xfId="14" applyNumberFormat="1" applyFont="1" applyBorder="1" applyAlignment="1">
      <alignment horizontal="center" vertical="center" wrapText="1"/>
    </xf>
    <xf numFmtId="2" fontId="55" fillId="0" borderId="125" xfId="14" applyNumberFormat="1" applyFont="1" applyBorder="1" applyAlignment="1">
      <alignment horizontal="center" vertical="center" wrapText="1"/>
    </xf>
    <xf numFmtId="2" fontId="55" fillId="0" borderId="6" xfId="14" applyNumberFormat="1" applyFont="1" applyBorder="1" applyAlignment="1">
      <alignment horizontal="center" vertical="center" wrapText="1"/>
    </xf>
    <xf numFmtId="2" fontId="55" fillId="0" borderId="7" xfId="14" applyNumberFormat="1" applyFont="1" applyBorder="1" applyAlignment="1">
      <alignment horizontal="center" vertical="center" wrapText="1"/>
    </xf>
    <xf numFmtId="0" fontId="55" fillId="8" borderId="85" xfId="14" applyFont="1" applyFill="1" applyBorder="1" applyAlignment="1">
      <alignment horizontal="center" vertical="center" wrapText="1"/>
    </xf>
    <xf numFmtId="0" fontId="55" fillId="8" borderId="51" xfId="14" applyFont="1" applyFill="1" applyBorder="1" applyAlignment="1">
      <alignment horizontal="center" vertical="center" wrapText="1"/>
    </xf>
    <xf numFmtId="1" fontId="55" fillId="0" borderId="83" xfId="14" applyNumberFormat="1" applyFont="1" applyBorder="1" applyAlignment="1">
      <alignment horizontal="center" vertical="center" shrinkToFit="1"/>
    </xf>
    <xf numFmtId="1" fontId="55" fillId="0" borderId="66" xfId="14" applyNumberFormat="1" applyFont="1" applyBorder="1" applyAlignment="1">
      <alignment horizontal="center" vertical="center" shrinkToFit="1"/>
    </xf>
    <xf numFmtId="1" fontId="55" fillId="0" borderId="67" xfId="14" applyNumberFormat="1" applyFont="1" applyBorder="1" applyAlignment="1">
      <alignment horizontal="center" vertical="center" shrinkToFit="1"/>
    </xf>
    <xf numFmtId="0" fontId="57" fillId="0" borderId="9" xfId="14" applyFont="1" applyBorder="1" applyAlignment="1">
      <alignment horizontal="center" vertical="center" wrapText="1"/>
    </xf>
    <xf numFmtId="0" fontId="55" fillId="8" borderId="88" xfId="14" applyFont="1" applyFill="1" applyBorder="1" applyAlignment="1">
      <alignment horizontal="center" vertical="center" wrapText="1"/>
    </xf>
    <xf numFmtId="2" fontId="57" fillId="0" borderId="69" xfId="14" applyNumberFormat="1" applyFont="1" applyBorder="1" applyAlignment="1">
      <alignment horizontal="center" vertical="center" wrapText="1"/>
    </xf>
    <xf numFmtId="0" fontId="57" fillId="0" borderId="69" xfId="14" applyFont="1" applyBorder="1" applyAlignment="1">
      <alignment horizontal="center" vertical="center" wrapText="1"/>
    </xf>
    <xf numFmtId="2" fontId="57" fillId="0" borderId="70" xfId="14" applyNumberFormat="1" applyFont="1" applyBorder="1" applyAlignment="1">
      <alignment horizontal="center" vertical="center" wrapText="1"/>
    </xf>
    <xf numFmtId="2" fontId="57" fillId="0" borderId="71" xfId="14" applyNumberFormat="1" applyFont="1" applyBorder="1" applyAlignment="1">
      <alignment horizontal="center" vertical="center" wrapText="1"/>
    </xf>
    <xf numFmtId="2" fontId="57" fillId="0" borderId="86" xfId="14" applyNumberFormat="1" applyFont="1" applyBorder="1" applyAlignment="1">
      <alignment horizontal="center" vertical="center" wrapText="1"/>
    </xf>
    <xf numFmtId="0" fontId="57" fillId="0" borderId="51" xfId="14" applyFont="1" applyBorder="1" applyAlignment="1">
      <alignment horizontal="left" vertical="top" wrapText="1"/>
    </xf>
    <xf numFmtId="0" fontId="57" fillId="0" borderId="0" xfId="14" applyFont="1" applyAlignment="1">
      <alignment horizontal="left" vertical="top" wrapText="1"/>
    </xf>
    <xf numFmtId="0" fontId="57" fillId="0" borderId="73" xfId="14" applyFont="1" applyBorder="1" applyAlignment="1">
      <alignment horizontal="left" vertical="top" wrapText="1"/>
    </xf>
    <xf numFmtId="0" fontId="57" fillId="0" borderId="88" xfId="14" applyFont="1" applyBorder="1" applyAlignment="1">
      <alignment horizontal="left" vertical="top" wrapText="1"/>
    </xf>
    <xf numFmtId="0" fontId="57" fillId="0" borderId="75" xfId="14" applyFont="1" applyBorder="1" applyAlignment="1">
      <alignment horizontal="left" vertical="top" wrapText="1"/>
    </xf>
    <xf numFmtId="0" fontId="57" fillId="0" borderId="76" xfId="14" applyFont="1" applyBorder="1" applyAlignment="1">
      <alignment horizontal="left" vertical="top" wrapText="1"/>
    </xf>
    <xf numFmtId="0" fontId="57" fillId="0" borderId="90" xfId="14" applyFont="1" applyBorder="1" applyAlignment="1">
      <alignment horizontal="center" vertical="center" wrapText="1"/>
    </xf>
    <xf numFmtId="0" fontId="55" fillId="8" borderId="107" xfId="14" applyFont="1" applyFill="1" applyBorder="1" applyAlignment="1">
      <alignment horizontal="center" vertical="center" wrapText="1"/>
    </xf>
    <xf numFmtId="0" fontId="55" fillId="8" borderId="108" xfId="14" applyFont="1" applyFill="1" applyBorder="1" applyAlignment="1">
      <alignment horizontal="center" vertical="center" wrapText="1"/>
    </xf>
    <xf numFmtId="0" fontId="55" fillId="0" borderId="133" xfId="14" applyFont="1" applyBorder="1" applyAlignment="1">
      <alignment horizontal="center" vertical="center" wrapText="1"/>
    </xf>
    <xf numFmtId="2" fontId="94" fillId="0" borderId="2" xfId="14" applyNumberFormat="1" applyFont="1" applyBorder="1" applyAlignment="1">
      <alignment horizontal="center" vertical="center" wrapText="1"/>
    </xf>
    <xf numFmtId="2" fontId="94" fillId="0" borderId="4" xfId="14" applyNumberFormat="1" applyFont="1" applyBorder="1" applyAlignment="1">
      <alignment horizontal="center" vertical="center" wrapText="1"/>
    </xf>
    <xf numFmtId="2" fontId="94" fillId="0" borderId="3" xfId="14" applyNumberFormat="1" applyFont="1" applyBorder="1" applyAlignment="1">
      <alignment horizontal="center" vertical="center" wrapText="1"/>
    </xf>
    <xf numFmtId="2" fontId="94" fillId="0" borderId="1" xfId="14" applyNumberFormat="1" applyFont="1" applyBorder="1" applyAlignment="1">
      <alignment horizontal="center" vertical="center" wrapText="1"/>
    </xf>
    <xf numFmtId="2" fontId="92" fillId="0" borderId="1" xfId="14" applyNumberFormat="1" applyFont="1" applyBorder="1" applyAlignment="1">
      <alignment horizontal="center" vertical="center" wrapText="1"/>
    </xf>
    <xf numFmtId="2" fontId="92" fillId="0" borderId="25" xfId="14" applyNumberFormat="1" applyFont="1" applyBorder="1" applyAlignment="1">
      <alignment horizontal="center" vertical="center" wrapText="1"/>
    </xf>
    <xf numFmtId="0" fontId="55" fillId="0" borderId="5" xfId="14" applyFont="1" applyBorder="1" applyAlignment="1">
      <alignment horizontal="center" vertical="center" wrapText="1"/>
    </xf>
    <xf numFmtId="0" fontId="55" fillId="0" borderId="88" xfId="14" applyFont="1" applyBorder="1" applyAlignment="1">
      <alignment horizontal="center" vertical="center" wrapText="1"/>
    </xf>
    <xf numFmtId="0" fontId="55" fillId="0" borderId="75" xfId="14" applyFont="1" applyBorder="1" applyAlignment="1">
      <alignment horizontal="center" vertical="center" wrapText="1"/>
    </xf>
    <xf numFmtId="0" fontId="55" fillId="0" borderId="67" xfId="14" applyFont="1" applyBorder="1" applyAlignment="1">
      <alignment horizontal="center" vertical="center" wrapText="1"/>
    </xf>
    <xf numFmtId="0" fontId="55" fillId="0" borderId="65" xfId="14" applyFont="1" applyBorder="1" applyAlignment="1">
      <alignment horizontal="center" vertical="center" wrapText="1"/>
    </xf>
    <xf numFmtId="0" fontId="55" fillId="0" borderId="90" xfId="14" applyFont="1" applyBorder="1" applyAlignment="1">
      <alignment horizontal="center" vertical="center" wrapText="1"/>
    </xf>
    <xf numFmtId="0" fontId="55" fillId="0" borderId="69" xfId="14" applyFont="1" applyBorder="1" applyAlignment="1">
      <alignment horizontal="center" vertical="center" wrapText="1"/>
    </xf>
    <xf numFmtId="0" fontId="55" fillId="0" borderId="71" xfId="14" applyFont="1" applyBorder="1" applyAlignment="1">
      <alignment horizontal="center" vertical="center" wrapText="1"/>
    </xf>
    <xf numFmtId="0" fontId="55" fillId="0" borderId="74" xfId="14" applyFont="1" applyBorder="1" applyAlignment="1">
      <alignment horizontal="center" vertical="center" wrapText="1"/>
    </xf>
    <xf numFmtId="0" fontId="55" fillId="0" borderId="76" xfId="14" applyFont="1" applyBorder="1" applyAlignment="1">
      <alignment horizontal="center" vertical="center" wrapText="1"/>
    </xf>
    <xf numFmtId="0" fontId="55" fillId="7" borderId="85" xfId="14" applyFont="1" applyFill="1" applyBorder="1" applyAlignment="1">
      <alignment horizontal="center" vertical="center" wrapText="1"/>
    </xf>
    <xf numFmtId="0" fontId="55" fillId="7" borderId="71" xfId="14" applyFont="1" applyFill="1" applyBorder="1" applyAlignment="1">
      <alignment horizontal="center" vertical="center" wrapText="1"/>
    </xf>
    <xf numFmtId="0" fontId="55" fillId="7" borderId="88" xfId="14" applyFont="1" applyFill="1" applyBorder="1" applyAlignment="1">
      <alignment horizontal="center" vertical="center" wrapText="1"/>
    </xf>
    <xf numFmtId="0" fontId="55" fillId="7" borderId="76" xfId="14" applyFont="1" applyFill="1" applyBorder="1" applyAlignment="1">
      <alignment horizontal="center" vertical="center" wrapText="1"/>
    </xf>
    <xf numFmtId="0" fontId="55" fillId="8" borderId="65" xfId="14" applyFont="1" applyFill="1" applyBorder="1" applyAlignment="1">
      <alignment horizontal="center" vertical="center" wrapText="1"/>
    </xf>
    <xf numFmtId="0" fontId="55" fillId="8" borderId="66" xfId="14" applyFont="1" applyFill="1" applyBorder="1" applyAlignment="1">
      <alignment horizontal="center" vertical="center" wrapText="1"/>
    </xf>
    <xf numFmtId="0" fontId="55" fillId="8" borderId="67" xfId="14" applyFont="1" applyFill="1" applyBorder="1" applyAlignment="1">
      <alignment horizontal="center" vertical="center" wrapText="1"/>
    </xf>
    <xf numFmtId="0" fontId="55" fillId="8" borderId="69" xfId="14" applyFont="1" applyFill="1" applyBorder="1" applyAlignment="1">
      <alignment horizontal="center" vertical="center" wrapText="1"/>
    </xf>
    <xf numFmtId="0" fontId="55" fillId="8" borderId="70" xfId="14" applyFont="1" applyFill="1" applyBorder="1" applyAlignment="1">
      <alignment horizontal="center" vertical="center" wrapText="1"/>
    </xf>
    <xf numFmtId="0" fontId="55" fillId="8" borderId="71" xfId="14" applyFont="1" applyFill="1" applyBorder="1" applyAlignment="1">
      <alignment horizontal="center" vertical="center" wrapText="1"/>
    </xf>
    <xf numFmtId="0" fontId="55" fillId="8" borderId="74" xfId="14" applyFont="1" applyFill="1" applyBorder="1" applyAlignment="1">
      <alignment horizontal="center" vertical="center" wrapText="1"/>
    </xf>
    <xf numFmtId="0" fontId="55" fillId="8" borderId="75" xfId="14" applyFont="1" applyFill="1" applyBorder="1" applyAlignment="1">
      <alignment horizontal="center" vertical="center" wrapText="1"/>
    </xf>
    <xf numFmtId="0" fontId="55" fillId="8" borderId="76" xfId="14" applyFont="1" applyFill="1" applyBorder="1" applyAlignment="1">
      <alignment horizontal="center" vertical="center" wrapText="1"/>
    </xf>
    <xf numFmtId="0" fontId="57" fillId="8" borderId="65" xfId="14" applyFont="1" applyFill="1" applyBorder="1" applyAlignment="1">
      <alignment horizontal="center" vertical="center" wrapText="1"/>
    </xf>
    <xf numFmtId="0" fontId="57" fillId="8" borderId="67" xfId="14" applyFont="1" applyFill="1" applyBorder="1" applyAlignment="1">
      <alignment horizontal="center" vertical="center" wrapText="1"/>
    </xf>
    <xf numFmtId="0" fontId="55" fillId="0" borderId="112" xfId="14" applyFont="1" applyBorder="1" applyAlignment="1">
      <alignment horizontal="center" vertical="center" wrapText="1"/>
    </xf>
    <xf numFmtId="0" fontId="57" fillId="0" borderId="86" xfId="14" applyFont="1" applyBorder="1" applyAlignment="1">
      <alignment horizontal="center" vertical="center" wrapText="1"/>
    </xf>
    <xf numFmtId="0" fontId="57" fillId="0" borderId="72" xfId="14" applyFont="1" applyBorder="1" applyAlignment="1">
      <alignment horizontal="left" vertical="top" wrapText="1"/>
    </xf>
    <xf numFmtId="0" fontId="57" fillId="0" borderId="74" xfId="14" applyFont="1" applyBorder="1" applyAlignment="1">
      <alignment horizontal="left" vertical="top" wrapText="1"/>
    </xf>
    <xf numFmtId="0" fontId="57" fillId="0" borderId="92" xfId="14" applyFont="1" applyBorder="1" applyAlignment="1">
      <alignment horizontal="center" vertical="center" wrapText="1"/>
    </xf>
    <xf numFmtId="0" fontId="57" fillId="0" borderId="18" xfId="14" applyFont="1" applyBorder="1" applyAlignment="1">
      <alignment horizontal="center" vertical="center" wrapText="1"/>
    </xf>
    <xf numFmtId="2" fontId="57" fillId="0" borderId="42" xfId="14" applyNumberFormat="1" applyFont="1" applyBorder="1" applyAlignment="1">
      <alignment horizontal="center" vertical="center" wrapText="1"/>
    </xf>
    <xf numFmtId="0" fontId="57" fillId="8" borderId="66" xfId="14" applyFont="1" applyFill="1" applyBorder="1" applyAlignment="1">
      <alignment horizontal="center" vertical="center" wrapText="1"/>
    </xf>
    <xf numFmtId="0" fontId="57" fillId="0" borderId="12" xfId="14" applyFont="1" applyBorder="1" applyAlignment="1">
      <alignment horizontal="center" vertical="center" wrapText="1"/>
    </xf>
    <xf numFmtId="0" fontId="55" fillId="0" borderId="38" xfId="14" applyFont="1" applyBorder="1" applyAlignment="1">
      <alignment horizontal="center" vertical="center" wrapText="1"/>
    </xf>
    <xf numFmtId="0" fontId="55" fillId="0" borderId="124" xfId="14" applyFont="1" applyBorder="1" applyAlignment="1">
      <alignment horizontal="center" vertical="center" wrapText="1"/>
    </xf>
    <xf numFmtId="0" fontId="55" fillId="8" borderId="138" xfId="14" applyFont="1" applyFill="1" applyBorder="1" applyAlignment="1">
      <alignment horizontal="center" vertical="center" wrapText="1"/>
    </xf>
    <xf numFmtId="0" fontId="55" fillId="8" borderId="139" xfId="14" applyFont="1" applyFill="1" applyBorder="1" applyAlignment="1">
      <alignment horizontal="center" vertical="center" wrapText="1"/>
    </xf>
    <xf numFmtId="0" fontId="57" fillId="0" borderId="140" xfId="14" applyFont="1" applyBorder="1" applyAlignment="1">
      <alignment horizontal="center" vertical="center" wrapText="1"/>
    </xf>
    <xf numFmtId="0" fontId="57" fillId="0" borderId="120" xfId="14" applyFont="1" applyBorder="1" applyAlignment="1">
      <alignment horizontal="center" vertical="center" wrapText="1"/>
    </xf>
    <xf numFmtId="2" fontId="57" fillId="0" borderId="118" xfId="14" applyNumberFormat="1" applyFont="1" applyBorder="1" applyAlignment="1">
      <alignment horizontal="center" vertical="center" wrapText="1"/>
    </xf>
    <xf numFmtId="2" fontId="57" fillId="0" borderId="119" xfId="14" applyNumberFormat="1" applyFont="1" applyBorder="1" applyAlignment="1">
      <alignment horizontal="center" vertical="center" wrapText="1"/>
    </xf>
    <xf numFmtId="2" fontId="57" fillId="0" borderId="120" xfId="14" applyNumberFormat="1" applyFont="1" applyBorder="1" applyAlignment="1">
      <alignment horizontal="center" vertical="center" wrapText="1"/>
    </xf>
    <xf numFmtId="0" fontId="57" fillId="0" borderId="1" xfId="14" applyFont="1" applyBorder="1" applyAlignment="1">
      <alignment horizontal="center" vertical="center" wrapText="1"/>
    </xf>
    <xf numFmtId="0" fontId="55" fillId="0" borderId="72" xfId="14" applyFont="1" applyBorder="1" applyAlignment="1">
      <alignment horizontal="center" vertical="center" wrapText="1"/>
    </xf>
    <xf numFmtId="0" fontId="55" fillId="0" borderId="73" xfId="14" applyFont="1" applyBorder="1" applyAlignment="1">
      <alignment horizontal="center" vertical="center" wrapText="1"/>
    </xf>
    <xf numFmtId="0" fontId="55" fillId="0" borderId="125" xfId="14" applyFont="1" applyBorder="1" applyAlignment="1">
      <alignment horizontal="center" vertical="center" wrapText="1"/>
    </xf>
    <xf numFmtId="0" fontId="55" fillId="0" borderId="126" xfId="14" applyFont="1" applyBorder="1" applyAlignment="1">
      <alignment horizontal="center" vertical="center" wrapText="1"/>
    </xf>
    <xf numFmtId="0" fontId="55" fillId="0" borderId="140" xfId="14" applyFont="1" applyBorder="1" applyAlignment="1">
      <alignment horizontal="center" vertical="center" wrapText="1"/>
    </xf>
    <xf numFmtId="0" fontId="55" fillId="0" borderId="119" xfId="14" applyFont="1" applyBorder="1" applyAlignment="1">
      <alignment horizontal="center" vertical="center" wrapText="1"/>
    </xf>
    <xf numFmtId="0" fontId="55" fillId="0" borderId="120" xfId="14" applyFont="1" applyBorder="1" applyAlignment="1">
      <alignment horizontal="center" vertical="center" wrapText="1"/>
    </xf>
    <xf numFmtId="2" fontId="55" fillId="0" borderId="102" xfId="14" applyNumberFormat="1" applyFont="1" applyBorder="1" applyAlignment="1">
      <alignment horizontal="center" vertical="center" wrapText="1"/>
    </xf>
    <xf numFmtId="2" fontId="55" fillId="0" borderId="103" xfId="14" applyNumberFormat="1" applyFont="1" applyBorder="1" applyAlignment="1">
      <alignment horizontal="center" vertical="center" wrapText="1"/>
    </xf>
    <xf numFmtId="0" fontId="55" fillId="0" borderId="1" xfId="14" applyFont="1" applyBorder="1" applyAlignment="1">
      <alignment horizontal="center" vertical="center" wrapText="1"/>
    </xf>
    <xf numFmtId="0" fontId="55" fillId="8" borderId="72" xfId="14" applyFont="1" applyFill="1" applyBorder="1" applyAlignment="1">
      <alignment horizontal="center" vertical="center" wrapText="1"/>
    </xf>
    <xf numFmtId="0" fontId="55" fillId="8" borderId="0" xfId="14" applyFont="1" applyFill="1" applyAlignment="1">
      <alignment horizontal="center" vertical="center" wrapText="1"/>
    </xf>
    <xf numFmtId="0" fontId="55" fillId="8" borderId="73" xfId="14" applyFont="1" applyFill="1" applyBorder="1" applyAlignment="1">
      <alignment horizontal="center" vertical="center" wrapText="1"/>
    </xf>
    <xf numFmtId="0" fontId="57" fillId="8" borderId="69" xfId="14" applyFont="1" applyFill="1" applyBorder="1" applyAlignment="1">
      <alignment horizontal="center" vertical="center" wrapText="1"/>
    </xf>
    <xf numFmtId="0" fontId="57" fillId="8" borderId="70" xfId="14" applyFont="1" applyFill="1" applyBorder="1" applyAlignment="1">
      <alignment horizontal="center" vertical="center" wrapText="1"/>
    </xf>
    <xf numFmtId="0" fontId="57" fillId="8" borderId="72" xfId="14" applyFont="1" applyFill="1" applyBorder="1" applyAlignment="1">
      <alignment horizontal="center" vertical="center" wrapText="1"/>
    </xf>
    <xf numFmtId="0" fontId="57" fillId="8" borderId="0" xfId="14" applyFont="1" applyFill="1" applyAlignment="1">
      <alignment horizontal="center" vertical="center" wrapText="1"/>
    </xf>
    <xf numFmtId="2" fontId="94" fillId="0" borderId="57" xfId="14" applyNumberFormat="1" applyFont="1" applyBorder="1" applyAlignment="1">
      <alignment horizontal="center" vertical="center" wrapText="1"/>
    </xf>
    <xf numFmtId="2" fontId="94" fillId="0" borderId="34" xfId="14" applyNumberFormat="1" applyFont="1" applyBorder="1" applyAlignment="1">
      <alignment horizontal="center" vertical="center" wrapText="1"/>
    </xf>
    <xf numFmtId="2" fontId="94" fillId="0" borderId="56" xfId="14" applyNumberFormat="1" applyFont="1" applyBorder="1" applyAlignment="1">
      <alignment horizontal="center" vertical="center" wrapText="1"/>
    </xf>
    <xf numFmtId="2" fontId="94" fillId="0" borderId="9" xfId="14" applyNumberFormat="1" applyFont="1" applyBorder="1" applyAlignment="1">
      <alignment horizontal="center" vertical="center" wrapText="1"/>
    </xf>
    <xf numFmtId="2" fontId="92" fillId="0" borderId="9" xfId="14" applyNumberFormat="1" applyFont="1" applyBorder="1" applyAlignment="1">
      <alignment horizontal="center" vertical="center" wrapText="1"/>
    </xf>
    <xf numFmtId="2" fontId="92" fillId="0" borderId="12" xfId="14" applyNumberFormat="1" applyFont="1" applyBorder="1" applyAlignment="1">
      <alignment horizontal="center" vertical="center" wrapText="1"/>
    </xf>
    <xf numFmtId="2" fontId="92" fillId="0" borderId="13" xfId="14" applyNumberFormat="1" applyFont="1" applyBorder="1" applyAlignment="1">
      <alignment horizontal="center" vertical="center" wrapText="1"/>
    </xf>
    <xf numFmtId="2" fontId="92" fillId="0" borderId="10" xfId="14" applyNumberFormat="1" applyFont="1" applyBorder="1" applyAlignment="1">
      <alignment horizontal="center" vertical="center" wrapText="1"/>
    </xf>
    <xf numFmtId="2" fontId="92" fillId="0" borderId="51" xfId="14" applyNumberFormat="1" applyFont="1" applyBorder="1" applyAlignment="1">
      <alignment horizontal="center" vertical="center" wrapText="1"/>
    </xf>
    <xf numFmtId="2" fontId="92" fillId="0" borderId="0" xfId="14" applyNumberFormat="1" applyFont="1" applyAlignment="1">
      <alignment horizontal="center" vertical="center" wrapText="1"/>
    </xf>
    <xf numFmtId="2" fontId="92" fillId="0" borderId="52" xfId="14" applyNumberFormat="1" applyFont="1" applyBorder="1" applyAlignment="1">
      <alignment horizontal="center" vertical="center" wrapText="1"/>
    </xf>
    <xf numFmtId="2" fontId="92" fillId="0" borderId="53" xfId="14" applyNumberFormat="1" applyFont="1" applyBorder="1" applyAlignment="1">
      <alignment horizontal="center" vertical="center" wrapText="1"/>
    </xf>
    <xf numFmtId="2" fontId="92" fillId="0" borderId="46" xfId="14" applyNumberFormat="1" applyFont="1" applyBorder="1" applyAlignment="1">
      <alignment horizontal="center" vertical="center" wrapText="1"/>
    </xf>
    <xf numFmtId="2" fontId="92" fillId="0" borderId="47" xfId="14" applyNumberFormat="1" applyFont="1" applyBorder="1" applyAlignment="1">
      <alignment horizontal="center" vertical="center" wrapText="1"/>
    </xf>
    <xf numFmtId="0" fontId="57" fillId="0" borderId="65" xfId="14" applyFont="1" applyBorder="1" applyAlignment="1">
      <alignment horizontal="center" vertical="top" wrapText="1"/>
    </xf>
    <xf numFmtId="0" fontId="57" fillId="0" borderId="66" xfId="14" applyFont="1" applyBorder="1" applyAlignment="1">
      <alignment horizontal="center" vertical="top" wrapText="1"/>
    </xf>
    <xf numFmtId="0" fontId="57" fillId="0" borderId="90" xfId="14" applyFont="1" applyBorder="1" applyAlignment="1">
      <alignment horizontal="center" vertical="top" wrapText="1"/>
    </xf>
    <xf numFmtId="0" fontId="57" fillId="0" borderId="74" xfId="14" applyFont="1" applyBorder="1" applyAlignment="1">
      <alignment horizontal="center" vertical="top" wrapText="1"/>
    </xf>
    <xf numFmtId="0" fontId="57" fillId="0" borderId="75" xfId="14" applyFont="1" applyBorder="1" applyAlignment="1">
      <alignment horizontal="center" vertical="top" wrapText="1"/>
    </xf>
    <xf numFmtId="0" fontId="57" fillId="0" borderId="89" xfId="14" applyFont="1" applyBorder="1" applyAlignment="1">
      <alignment horizontal="center" vertical="top" wrapText="1"/>
    </xf>
    <xf numFmtId="0" fontId="55" fillId="7" borderId="51" xfId="14" applyFont="1" applyFill="1" applyBorder="1" applyAlignment="1">
      <alignment horizontal="center" vertical="center" wrapText="1"/>
    </xf>
    <xf numFmtId="0" fontId="55" fillId="7" borderId="73" xfId="14" applyFont="1" applyFill="1" applyBorder="1" applyAlignment="1">
      <alignment horizontal="center" vertical="center" wrapText="1"/>
    </xf>
    <xf numFmtId="0" fontId="57" fillId="0" borderId="2" xfId="14" applyFont="1" applyBorder="1" applyAlignment="1">
      <alignment horizontal="center" vertical="center" wrapText="1"/>
    </xf>
    <xf numFmtId="0" fontId="57" fillId="0" borderId="3" xfId="14" applyFont="1" applyBorder="1" applyAlignment="1">
      <alignment horizontal="center" vertical="center" wrapText="1"/>
    </xf>
    <xf numFmtId="0" fontId="57" fillId="0" borderId="4" xfId="14" applyFont="1" applyBorder="1" applyAlignment="1">
      <alignment horizontal="center" vertical="center" wrapText="1"/>
    </xf>
    <xf numFmtId="0" fontId="57" fillId="0" borderId="117" xfId="14" applyFont="1" applyBorder="1" applyAlignment="1">
      <alignment horizontal="center" vertical="center" wrapText="1"/>
    </xf>
    <xf numFmtId="0" fontId="57" fillId="0" borderId="132" xfId="14" applyFont="1" applyBorder="1" applyAlignment="1">
      <alignment horizontal="center" vertical="center" wrapText="1"/>
    </xf>
    <xf numFmtId="2" fontId="94" fillId="0" borderId="12" xfId="14" applyNumberFormat="1" applyFont="1" applyBorder="1" applyAlignment="1">
      <alignment horizontal="center" vertical="center" shrinkToFit="1"/>
    </xf>
    <xf numFmtId="2" fontId="94" fillId="0" borderId="12" xfId="14" applyNumberFormat="1" applyFont="1" applyBorder="1" applyAlignment="1">
      <alignment horizontal="center" vertical="center" wrapText="1"/>
    </xf>
    <xf numFmtId="0" fontId="55" fillId="8" borderId="109" xfId="14" applyFont="1" applyFill="1" applyBorder="1" applyAlignment="1">
      <alignment horizontal="center" vertical="center" wrapText="1"/>
    </xf>
    <xf numFmtId="1" fontId="55" fillId="0" borderId="65" xfId="14" applyNumberFormat="1" applyFont="1" applyBorder="1" applyAlignment="1">
      <alignment horizontal="center" vertical="center" shrinkToFit="1"/>
    </xf>
    <xf numFmtId="0" fontId="57" fillId="0" borderId="42" xfId="14" applyFont="1" applyBorder="1" applyAlignment="1">
      <alignment horizontal="center" vertical="center" wrapText="1"/>
    </xf>
    <xf numFmtId="0" fontId="57" fillId="0" borderId="72" xfId="14" applyFont="1" applyBorder="1" applyAlignment="1">
      <alignment horizontal="center" vertical="center" wrapText="1"/>
    </xf>
    <xf numFmtId="0" fontId="57" fillId="0" borderId="74" xfId="14" applyFont="1" applyBorder="1" applyAlignment="1">
      <alignment horizontal="center" vertical="center" wrapText="1"/>
    </xf>
    <xf numFmtId="2" fontId="57" fillId="4" borderId="1" xfId="14" applyNumberFormat="1" applyFont="1" applyFill="1" applyBorder="1" applyAlignment="1">
      <alignment horizontal="center" vertical="center" wrapText="1"/>
    </xf>
    <xf numFmtId="2" fontId="57" fillId="0" borderId="25" xfId="14" applyNumberFormat="1" applyFont="1" applyBorder="1" applyAlignment="1">
      <alignment horizontal="center" vertical="center" wrapText="1"/>
    </xf>
    <xf numFmtId="2" fontId="57" fillId="0" borderId="48" xfId="14" applyNumberFormat="1" applyFont="1" applyBorder="1" applyAlignment="1">
      <alignment horizontal="center" vertical="center" wrapText="1"/>
    </xf>
    <xf numFmtId="2" fontId="55" fillId="0" borderId="133" xfId="14" applyNumberFormat="1" applyFont="1" applyBorder="1" applyAlignment="1">
      <alignment horizontal="center" vertical="center" wrapText="1"/>
    </xf>
    <xf numFmtId="179" fontId="55" fillId="0" borderId="77" xfId="14" applyNumberFormat="1" applyFont="1" applyBorder="1" applyAlignment="1">
      <alignment horizontal="center" vertical="center" wrapText="1"/>
    </xf>
    <xf numFmtId="179" fontId="55" fillId="0" borderId="78" xfId="14" applyNumberFormat="1" applyFont="1" applyBorder="1" applyAlignment="1">
      <alignment horizontal="center" vertical="center" wrapText="1"/>
    </xf>
    <xf numFmtId="0" fontId="57" fillId="0" borderId="122" xfId="14" applyFont="1" applyBorder="1" applyAlignment="1">
      <alignment horizontal="center" vertical="center" wrapText="1"/>
    </xf>
    <xf numFmtId="0" fontId="57" fillId="0" borderId="123" xfId="14" applyFont="1" applyBorder="1" applyAlignment="1">
      <alignment horizontal="center" vertical="center" wrapText="1"/>
    </xf>
    <xf numFmtId="0" fontId="57" fillId="0" borderId="143" xfId="14" applyFont="1" applyBorder="1" applyAlignment="1">
      <alignment horizontal="center" vertical="center" wrapText="1"/>
    </xf>
    <xf numFmtId="0" fontId="57" fillId="0" borderId="109" xfId="14" applyFont="1" applyBorder="1" applyAlignment="1">
      <alignment horizontal="center" vertical="top" wrapText="1"/>
    </xf>
    <xf numFmtId="0" fontId="57" fillId="0" borderId="108" xfId="14" applyFont="1" applyBorder="1" applyAlignment="1">
      <alignment horizontal="center" vertical="top" wrapText="1"/>
    </xf>
    <xf numFmtId="0" fontId="55" fillId="7" borderId="69" xfId="14" applyFont="1" applyFill="1" applyBorder="1" applyAlignment="1">
      <alignment horizontal="center" vertical="center" wrapText="1"/>
    </xf>
    <xf numFmtId="0" fontId="55" fillId="7" borderId="74" xfId="14" applyFont="1" applyFill="1" applyBorder="1" applyAlignment="1">
      <alignment horizontal="center" vertical="center" wrapText="1"/>
    </xf>
    <xf numFmtId="0" fontId="57" fillId="8" borderId="86" xfId="14" applyFont="1" applyFill="1" applyBorder="1" applyAlignment="1">
      <alignment horizontal="center" vertical="center" wrapText="1"/>
    </xf>
    <xf numFmtId="0" fontId="57" fillId="8" borderId="74" xfId="14" applyFont="1" applyFill="1" applyBorder="1" applyAlignment="1">
      <alignment horizontal="center" vertical="center" wrapText="1"/>
    </xf>
    <xf numFmtId="0" fontId="57" fillId="8" borderId="75" xfId="14" applyFont="1" applyFill="1" applyBorder="1" applyAlignment="1">
      <alignment horizontal="center" vertical="center" wrapText="1"/>
    </xf>
    <xf numFmtId="0" fontId="57" fillId="8" borderId="89" xfId="14" applyFont="1" applyFill="1" applyBorder="1" applyAlignment="1">
      <alignment horizontal="center" vertical="center" wrapText="1"/>
    </xf>
    <xf numFmtId="2" fontId="57" fillId="0" borderId="10" xfId="14" applyNumberFormat="1" applyFont="1" applyBorder="1" applyAlignment="1">
      <alignment horizontal="center" vertical="center" wrapText="1"/>
    </xf>
    <xf numFmtId="0" fontId="55" fillId="0" borderId="81" xfId="14" applyFont="1" applyBorder="1" applyAlignment="1">
      <alignment horizontal="center" vertical="center" wrapText="1"/>
    </xf>
    <xf numFmtId="0" fontId="55" fillId="7" borderId="54" xfId="14" applyFont="1" applyFill="1" applyBorder="1" applyAlignment="1">
      <alignment horizontal="center" vertical="center" wrapText="1"/>
    </xf>
    <xf numFmtId="0" fontId="55" fillId="7" borderId="111" xfId="14" applyFont="1" applyFill="1" applyBorder="1" applyAlignment="1">
      <alignment horizontal="center" vertical="center" wrapText="1"/>
    </xf>
    <xf numFmtId="0" fontId="55" fillId="8" borderId="28" xfId="14" applyFont="1" applyFill="1" applyBorder="1" applyAlignment="1">
      <alignment horizontal="center" vertical="center" wrapText="1"/>
    </xf>
    <xf numFmtId="2" fontId="57" fillId="0" borderId="19" xfId="14" applyNumberFormat="1" applyFont="1" applyBorder="1" applyAlignment="1">
      <alignment horizontal="center" vertical="center" wrapText="1"/>
    </xf>
    <xf numFmtId="0" fontId="55" fillId="7" borderId="114" xfId="14" applyFont="1" applyFill="1" applyBorder="1" applyAlignment="1">
      <alignment horizontal="center" vertical="center" wrapText="1"/>
    </xf>
    <xf numFmtId="0" fontId="55" fillId="7" borderId="115" xfId="14" applyFont="1" applyFill="1" applyBorder="1" applyAlignment="1">
      <alignment horizontal="center" vertical="center" wrapText="1"/>
    </xf>
    <xf numFmtId="2" fontId="55" fillId="9" borderId="65" xfId="14" applyNumberFormat="1" applyFont="1" applyFill="1" applyBorder="1" applyAlignment="1">
      <alignment horizontal="center" vertical="center" wrapText="1"/>
    </xf>
    <xf numFmtId="2" fontId="55" fillId="9" borderId="67" xfId="14" applyNumberFormat="1" applyFont="1" applyFill="1" applyBorder="1" applyAlignment="1">
      <alignment horizontal="center" vertical="center" wrapText="1"/>
    </xf>
    <xf numFmtId="2" fontId="55" fillId="0" borderId="65" xfId="14" applyNumberFormat="1" applyFont="1" applyBorder="1" applyAlignment="1">
      <alignment horizontal="center" vertical="center" wrapText="1"/>
    </xf>
    <xf numFmtId="2" fontId="55" fillId="0" borderId="66" xfId="14" applyNumberFormat="1" applyFont="1" applyBorder="1" applyAlignment="1">
      <alignment horizontal="center" vertical="center" wrapText="1"/>
    </xf>
    <xf numFmtId="2" fontId="55" fillId="0" borderId="67" xfId="14" applyNumberFormat="1" applyFont="1" applyBorder="1" applyAlignment="1">
      <alignment horizontal="center" vertical="center" wrapText="1"/>
    </xf>
    <xf numFmtId="2" fontId="57" fillId="0" borderId="60" xfId="14" applyNumberFormat="1" applyFont="1" applyBorder="1" applyAlignment="1">
      <alignment horizontal="center" vertical="center" wrapText="1"/>
    </xf>
    <xf numFmtId="2" fontId="57" fillId="0" borderId="22" xfId="14" applyNumberFormat="1" applyFont="1" applyBorder="1" applyAlignment="1">
      <alignment horizontal="center" vertical="center" wrapText="1"/>
    </xf>
    <xf numFmtId="2" fontId="57" fillId="0" borderId="49" xfId="14" applyNumberFormat="1" applyFont="1" applyBorder="1" applyAlignment="1">
      <alignment horizontal="center" vertical="center" wrapText="1"/>
    </xf>
    <xf numFmtId="0" fontId="55" fillId="0" borderId="35" xfId="14" applyFont="1" applyBorder="1" applyAlignment="1">
      <alignment horizontal="center" vertical="center" wrapText="1"/>
    </xf>
    <xf numFmtId="0" fontId="55" fillId="0" borderId="3" xfId="14" applyFont="1" applyBorder="1" applyAlignment="1">
      <alignment horizontal="center" vertical="center" wrapText="1"/>
    </xf>
    <xf numFmtId="0" fontId="55" fillId="0" borderId="4" xfId="14" applyFont="1" applyBorder="1" applyAlignment="1">
      <alignment horizontal="center" vertical="center" wrapText="1"/>
    </xf>
    <xf numFmtId="0" fontId="57" fillId="0" borderId="69" xfId="14" applyFont="1" applyBorder="1" applyAlignment="1">
      <alignment horizontal="left" vertical="top" wrapText="1"/>
    </xf>
    <xf numFmtId="0" fontId="57" fillId="0" borderId="70" xfId="14" applyFont="1" applyBorder="1" applyAlignment="1">
      <alignment horizontal="left" vertical="top" wrapText="1"/>
    </xf>
    <xf numFmtId="0" fontId="57" fillId="0" borderId="71" xfId="14" applyFont="1" applyBorder="1" applyAlignment="1">
      <alignment horizontal="left" vertical="top" wrapText="1"/>
    </xf>
    <xf numFmtId="0" fontId="55" fillId="7" borderId="116" xfId="14" applyFont="1" applyFill="1" applyBorder="1" applyAlignment="1">
      <alignment horizontal="center" vertical="center" wrapText="1"/>
    </xf>
    <xf numFmtId="0" fontId="55" fillId="8" borderId="69" xfId="14" applyFont="1" applyFill="1" applyBorder="1" applyAlignment="1">
      <alignment horizontal="center" vertical="center"/>
    </xf>
    <xf numFmtId="0" fontId="55" fillId="8" borderId="70" xfId="14" applyFont="1" applyFill="1" applyBorder="1" applyAlignment="1">
      <alignment horizontal="center" vertical="center"/>
    </xf>
    <xf numFmtId="0" fontId="55" fillId="8" borderId="71" xfId="14" applyFont="1" applyFill="1" applyBorder="1" applyAlignment="1">
      <alignment horizontal="center" vertical="center"/>
    </xf>
    <xf numFmtId="0" fontId="55" fillId="8" borderId="74" xfId="14" applyFont="1" applyFill="1" applyBorder="1" applyAlignment="1">
      <alignment horizontal="center" vertical="center"/>
    </xf>
    <xf numFmtId="0" fontId="55" fillId="8" borderId="75" xfId="14" applyFont="1" applyFill="1" applyBorder="1" applyAlignment="1">
      <alignment horizontal="center" vertical="center"/>
    </xf>
    <xf numFmtId="0" fontId="55" fillId="8" borderId="76" xfId="14" applyFont="1" applyFill="1" applyBorder="1" applyAlignment="1">
      <alignment horizontal="center" vertical="center"/>
    </xf>
    <xf numFmtId="0" fontId="55" fillId="0" borderId="50" xfId="14" applyFont="1" applyBorder="1" applyAlignment="1">
      <alignment horizontal="center" vertical="center" wrapText="1"/>
    </xf>
    <xf numFmtId="1" fontId="55" fillId="0" borderId="88" xfId="14" applyNumberFormat="1" applyFont="1" applyBorder="1" applyAlignment="1">
      <alignment horizontal="center" vertical="center" shrinkToFit="1"/>
    </xf>
    <xf numFmtId="1" fontId="55" fillId="0" borderId="75" xfId="14" applyNumberFormat="1" applyFont="1" applyBorder="1" applyAlignment="1">
      <alignment horizontal="center" vertical="center" shrinkToFit="1"/>
    </xf>
    <xf numFmtId="1" fontId="55" fillId="0" borderId="76" xfId="14" applyNumberFormat="1" applyFont="1" applyBorder="1" applyAlignment="1">
      <alignment horizontal="center" vertical="center" shrinkToFit="1"/>
    </xf>
    <xf numFmtId="0" fontId="57" fillId="0" borderId="20" xfId="14" applyFont="1" applyBorder="1" applyAlignment="1">
      <alignment horizontal="center" vertical="center" wrapText="1"/>
    </xf>
    <xf numFmtId="0" fontId="57" fillId="0" borderId="11" xfId="14" applyFont="1" applyBorder="1" applyAlignment="1">
      <alignment horizontal="center" vertical="center" wrapText="1"/>
    </xf>
    <xf numFmtId="2" fontId="92" fillId="0" borderId="1" xfId="14" applyNumberFormat="1" applyFont="1" applyBorder="1" applyAlignment="1">
      <alignment horizontal="left" vertical="top" wrapText="1"/>
    </xf>
    <xf numFmtId="2" fontId="92" fillId="0" borderId="12" xfId="14" applyNumberFormat="1" applyFont="1" applyBorder="1" applyAlignment="1">
      <alignment horizontal="left" vertical="top" wrapText="1"/>
    </xf>
    <xf numFmtId="2" fontId="92" fillId="0" borderId="1" xfId="14" applyNumberFormat="1" applyFont="1" applyBorder="1" applyAlignment="1">
      <alignment horizontal="center" vertical="top" wrapText="1"/>
    </xf>
    <xf numFmtId="2" fontId="92" fillId="0" borderId="25" xfId="14" applyNumberFormat="1" applyFont="1" applyBorder="1" applyAlignment="1">
      <alignment horizontal="center" vertical="top" wrapText="1"/>
    </xf>
    <xf numFmtId="2" fontId="92" fillId="0" borderId="1" xfId="14" applyNumberFormat="1" applyFont="1" applyBorder="1" applyAlignment="1">
      <alignment horizontal="center" vertical="top" shrinkToFit="1"/>
    </xf>
    <xf numFmtId="2" fontId="92" fillId="0" borderId="25" xfId="14" applyNumberFormat="1" applyFont="1" applyBorder="1" applyAlignment="1">
      <alignment horizontal="center" vertical="top" shrinkToFit="1"/>
    </xf>
    <xf numFmtId="2" fontId="94" fillId="0" borderId="12" xfId="14" applyNumberFormat="1" applyFont="1" applyBorder="1" applyAlignment="1">
      <alignment horizontal="center" vertical="top" wrapText="1"/>
    </xf>
    <xf numFmtId="2" fontId="94" fillId="0" borderId="13" xfId="14" applyNumberFormat="1" applyFont="1" applyBorder="1" applyAlignment="1">
      <alignment horizontal="center" vertical="top" wrapText="1"/>
    </xf>
    <xf numFmtId="2" fontId="55" fillId="0" borderId="118" xfId="14" applyNumberFormat="1" applyFont="1" applyBorder="1" applyAlignment="1">
      <alignment horizontal="center" vertical="center" wrapText="1"/>
    </xf>
    <xf numFmtId="2" fontId="55" fillId="0" borderId="119" xfId="14" applyNumberFormat="1" applyFont="1" applyBorder="1" applyAlignment="1">
      <alignment horizontal="center" vertical="center" wrapText="1"/>
    </xf>
    <xf numFmtId="2" fontId="55" fillId="0" borderId="120" xfId="14" applyNumberFormat="1" applyFont="1" applyBorder="1" applyAlignment="1">
      <alignment horizontal="center" vertical="center" wrapText="1"/>
    </xf>
    <xf numFmtId="0" fontId="57" fillId="4" borderId="65" xfId="14" applyFont="1" applyFill="1" applyBorder="1" applyAlignment="1">
      <alignment horizontal="center" vertical="center" wrapText="1"/>
    </xf>
    <xf numFmtId="0" fontId="57" fillId="4" borderId="67" xfId="14" applyFont="1" applyFill="1" applyBorder="1" applyAlignment="1">
      <alignment horizontal="center" vertical="center" wrapText="1"/>
    </xf>
    <xf numFmtId="2" fontId="57" fillId="0" borderId="74" xfId="14" applyNumberFormat="1" applyFont="1" applyBorder="1" applyAlignment="1">
      <alignment horizontal="center" vertical="center" wrapText="1"/>
    </xf>
    <xf numFmtId="2" fontId="57" fillId="0" borderId="75" xfId="14" applyNumberFormat="1" applyFont="1" applyBorder="1" applyAlignment="1">
      <alignment horizontal="center" vertical="center" wrapText="1"/>
    </xf>
    <xf numFmtId="2" fontId="57" fillId="0" borderId="76" xfId="14" applyNumberFormat="1" applyFont="1" applyBorder="1" applyAlignment="1">
      <alignment horizontal="center" vertical="center" wrapText="1"/>
    </xf>
    <xf numFmtId="2" fontId="57" fillId="4" borderId="118" xfId="14" applyNumberFormat="1" applyFont="1" applyFill="1" applyBorder="1" applyAlignment="1">
      <alignment horizontal="center" vertical="center" wrapText="1"/>
    </xf>
    <xf numFmtId="0" fontId="57" fillId="4" borderId="120" xfId="14" applyFont="1" applyFill="1" applyBorder="1" applyAlignment="1">
      <alignment horizontal="center" vertical="center" wrapText="1"/>
    </xf>
    <xf numFmtId="0" fontId="57" fillId="4" borderId="119" xfId="14" applyFont="1" applyFill="1" applyBorder="1" applyAlignment="1">
      <alignment horizontal="center" vertical="center" wrapText="1"/>
    </xf>
    <xf numFmtId="0" fontId="57" fillId="4" borderId="118" xfId="14" applyFont="1" applyFill="1" applyBorder="1" applyAlignment="1">
      <alignment horizontal="center" vertical="center" wrapText="1"/>
    </xf>
    <xf numFmtId="2" fontId="57" fillId="0" borderId="121" xfId="14" applyNumberFormat="1" applyFont="1" applyBorder="1" applyAlignment="1">
      <alignment horizontal="center" vertical="center" wrapText="1"/>
    </xf>
    <xf numFmtId="0" fontId="57" fillId="0" borderId="41" xfId="14" applyFont="1" applyBorder="1" applyAlignment="1">
      <alignment horizontal="center" vertical="center" wrapText="1"/>
    </xf>
    <xf numFmtId="0" fontId="57" fillId="0" borderId="131" xfId="14" applyFont="1" applyBorder="1" applyAlignment="1">
      <alignment horizontal="center" vertical="center" wrapText="1"/>
    </xf>
    <xf numFmtId="0" fontId="57" fillId="0" borderId="118" xfId="14" applyFont="1" applyBorder="1" applyAlignment="1">
      <alignment horizontal="center" vertical="center" wrapText="1"/>
    </xf>
    <xf numFmtId="0" fontId="57" fillId="0" borderId="119" xfId="14" applyFont="1" applyBorder="1" applyAlignment="1">
      <alignment horizontal="center" vertical="center" wrapText="1"/>
    </xf>
    <xf numFmtId="0" fontId="55" fillId="0" borderId="81" xfId="14" applyFont="1" applyBorder="1" applyAlignment="1">
      <alignment horizontal="center" vertical="top" wrapText="1"/>
    </xf>
    <xf numFmtId="0" fontId="55" fillId="0" borderId="82" xfId="14" applyFont="1" applyBorder="1" applyAlignment="1">
      <alignment horizontal="center" vertical="top" wrapText="1"/>
    </xf>
    <xf numFmtId="0" fontId="55" fillId="0" borderId="132" xfId="14" applyFont="1" applyBorder="1" applyAlignment="1">
      <alignment horizontal="center" vertical="top" wrapText="1"/>
    </xf>
    <xf numFmtId="0" fontId="57" fillId="0" borderId="50" xfId="14" applyFont="1" applyBorder="1" applyAlignment="1">
      <alignment horizontal="center" wrapText="1"/>
    </xf>
    <xf numFmtId="0" fontId="57" fillId="0" borderId="32" xfId="14" applyFont="1" applyBorder="1" applyAlignment="1">
      <alignment horizontal="center" wrapText="1"/>
    </xf>
    <xf numFmtId="0" fontId="57" fillId="0" borderId="51" xfId="14" applyFont="1" applyBorder="1" applyAlignment="1">
      <alignment horizontal="center" wrapText="1"/>
    </xf>
    <xf numFmtId="0" fontId="57" fillId="0" borderId="52" xfId="14" applyFont="1" applyBorder="1" applyAlignment="1">
      <alignment horizontal="center" wrapText="1"/>
    </xf>
    <xf numFmtId="0" fontId="57" fillId="0" borderId="5" xfId="14" applyFont="1" applyBorder="1" applyAlignment="1">
      <alignment horizontal="center" wrapText="1"/>
    </xf>
    <xf numFmtId="0" fontId="57" fillId="0" borderId="7" xfId="14" applyFont="1" applyBorder="1" applyAlignment="1">
      <alignment horizontal="center" wrapText="1"/>
    </xf>
    <xf numFmtId="0" fontId="57" fillId="0" borderId="85" xfId="14" applyFont="1" applyBorder="1" applyAlignment="1">
      <alignment horizontal="left" vertical="top" wrapText="1"/>
    </xf>
    <xf numFmtId="0" fontId="57" fillId="0" borderId="5" xfId="14" applyFont="1" applyBorder="1" applyAlignment="1">
      <alignment horizontal="left" vertical="top" wrapText="1"/>
    </xf>
    <xf numFmtId="0" fontId="57" fillId="0" borderId="6" xfId="14" applyFont="1" applyBorder="1" applyAlignment="1">
      <alignment horizontal="left" vertical="top" wrapText="1"/>
    </xf>
    <xf numFmtId="0" fontId="57" fillId="0" borderId="126" xfId="14" applyFont="1" applyBorder="1" applyAlignment="1">
      <alignment horizontal="left" vertical="top" wrapText="1"/>
    </xf>
    <xf numFmtId="0" fontId="55" fillId="0" borderId="118" xfId="14" applyFont="1" applyBorder="1" applyAlignment="1">
      <alignment horizontal="center" vertical="center" wrapText="1"/>
    </xf>
    <xf numFmtId="0" fontId="55" fillId="0" borderId="121" xfId="14" applyFont="1" applyBorder="1" applyAlignment="1">
      <alignment horizontal="center" vertical="center" wrapText="1"/>
    </xf>
    <xf numFmtId="0" fontId="55" fillId="0" borderId="118" xfId="14" applyFont="1" applyBorder="1" applyAlignment="1">
      <alignment horizontal="center" vertical="top" wrapText="1"/>
    </xf>
    <xf numFmtId="0" fontId="55" fillId="0" borderId="119" xfId="14" applyFont="1" applyBorder="1" applyAlignment="1">
      <alignment horizontal="center" vertical="top" wrapText="1"/>
    </xf>
    <xf numFmtId="0" fontId="55" fillId="0" borderId="121" xfId="14" applyFont="1" applyBorder="1" applyAlignment="1">
      <alignment horizontal="center" vertical="top" wrapText="1"/>
    </xf>
    <xf numFmtId="0" fontId="57" fillId="0" borderId="82" xfId="14" applyFont="1" applyBorder="1" applyAlignment="1">
      <alignment horizontal="center" vertical="center" wrapText="1"/>
    </xf>
    <xf numFmtId="0" fontId="57" fillId="0" borderId="112" xfId="14" applyFont="1" applyBorder="1" applyAlignment="1">
      <alignment horizontal="center" vertical="center" wrapText="1"/>
    </xf>
    <xf numFmtId="0" fontId="57" fillId="8" borderId="71" xfId="14" applyFont="1" applyFill="1" applyBorder="1" applyAlignment="1">
      <alignment horizontal="center" vertical="center" wrapText="1"/>
    </xf>
    <xf numFmtId="0" fontId="57" fillId="0" borderId="54" xfId="14" applyFont="1" applyBorder="1" applyAlignment="1">
      <alignment horizontal="center" vertical="center" wrapText="1"/>
    </xf>
    <xf numFmtId="0" fontId="57" fillId="0" borderId="105" xfId="14" applyFont="1" applyBorder="1" applyAlignment="1">
      <alignment horizontal="center" vertical="center" wrapText="1"/>
    </xf>
    <xf numFmtId="0" fontId="57" fillId="0" borderId="55" xfId="14" applyFont="1" applyBorder="1" applyAlignment="1">
      <alignment horizontal="center" vertical="center" wrapText="1"/>
    </xf>
    <xf numFmtId="0" fontId="55" fillId="8" borderId="105" xfId="14" applyFont="1" applyFill="1" applyBorder="1" applyAlignment="1">
      <alignment horizontal="center" vertical="center" wrapText="1"/>
    </xf>
    <xf numFmtId="0" fontId="55" fillId="7" borderId="4" xfId="14" applyFont="1" applyFill="1" applyBorder="1" applyAlignment="1">
      <alignment horizontal="center" vertical="center" wrapText="1"/>
    </xf>
    <xf numFmtId="0" fontId="55" fillId="8" borderId="1" xfId="14" applyFont="1" applyFill="1" applyBorder="1" applyAlignment="1">
      <alignment horizontal="center" vertical="center" wrapText="1"/>
    </xf>
    <xf numFmtId="2" fontId="57" fillId="0" borderId="43" xfId="14" applyNumberFormat="1" applyFont="1" applyBorder="1" applyAlignment="1">
      <alignment horizontal="center" vertical="center" wrapText="1"/>
    </xf>
    <xf numFmtId="2" fontId="57" fillId="0" borderId="146" xfId="14" applyNumberFormat="1" applyFont="1" applyBorder="1" applyAlignment="1">
      <alignment horizontal="center" vertical="center" wrapText="1"/>
    </xf>
    <xf numFmtId="2" fontId="57" fillId="0" borderId="44" xfId="14" applyNumberFormat="1" applyFont="1" applyBorder="1" applyAlignment="1">
      <alignment horizontal="center" vertical="center" wrapText="1"/>
    </xf>
    <xf numFmtId="0" fontId="55" fillId="0" borderId="110" xfId="14" applyFont="1" applyBorder="1" applyAlignment="1">
      <alignment horizontal="center" vertical="center" wrapText="1"/>
    </xf>
    <xf numFmtId="0" fontId="55" fillId="0" borderId="18" xfId="14" applyFont="1" applyBorder="1" applyAlignment="1">
      <alignment horizontal="center" vertical="center" wrapText="1"/>
    </xf>
    <xf numFmtId="0" fontId="55" fillId="0" borderId="19" xfId="14" applyFont="1" applyBorder="1" applyAlignment="1">
      <alignment horizontal="center" vertical="center" wrapText="1"/>
    </xf>
    <xf numFmtId="0" fontId="55" fillId="0" borderId="2" xfId="14" applyFont="1" applyBorder="1" applyAlignment="1">
      <alignment horizontal="center" vertical="center" wrapText="1"/>
    </xf>
    <xf numFmtId="0" fontId="55" fillId="0" borderId="63" xfId="14" applyFont="1" applyBorder="1" applyAlignment="1">
      <alignment horizontal="center" vertical="center" wrapText="1"/>
    </xf>
    <xf numFmtId="1" fontId="55" fillId="0" borderId="1" xfId="14" applyNumberFormat="1" applyFont="1" applyBorder="1" applyAlignment="1">
      <alignment horizontal="center" vertical="center" shrinkToFit="1"/>
    </xf>
    <xf numFmtId="0" fontId="57" fillId="8" borderId="1" xfId="14" applyFont="1" applyFill="1" applyBorder="1" applyAlignment="1">
      <alignment horizontal="center" vertical="center" wrapText="1"/>
    </xf>
    <xf numFmtId="0" fontId="57" fillId="8" borderId="25" xfId="14" applyFont="1" applyFill="1" applyBorder="1" applyAlignment="1">
      <alignment horizontal="center" vertical="center" wrapText="1"/>
    </xf>
    <xf numFmtId="0" fontId="57" fillId="4" borderId="1" xfId="14" applyFont="1" applyFill="1" applyBorder="1" applyAlignment="1">
      <alignment horizontal="center" vertical="center" wrapText="1"/>
    </xf>
    <xf numFmtId="0" fontId="57" fillId="0" borderId="63" xfId="14" applyFont="1" applyBorder="1" applyAlignment="1">
      <alignment horizontal="center" vertical="center" wrapText="1"/>
    </xf>
    <xf numFmtId="0" fontId="98" fillId="0" borderId="65" xfId="14" applyFont="1" applyBorder="1" applyAlignment="1">
      <alignment horizontal="center" vertical="center" wrapText="1"/>
    </xf>
    <xf numFmtId="0" fontId="98" fillId="0" borderId="66" xfId="14" applyFont="1" applyBorder="1" applyAlignment="1">
      <alignment horizontal="center" vertical="center" wrapText="1"/>
    </xf>
    <xf numFmtId="2" fontId="57" fillId="0" borderId="13" xfId="14" applyNumberFormat="1" applyFont="1" applyBorder="1" applyAlignment="1">
      <alignment horizontal="center" vertical="center" wrapText="1"/>
    </xf>
    <xf numFmtId="1" fontId="57" fillId="0" borderId="65" xfId="14" applyNumberFormat="1" applyFont="1" applyBorder="1" applyAlignment="1">
      <alignment horizontal="center" vertical="center" wrapText="1"/>
    </xf>
    <xf numFmtId="1" fontId="57" fillId="0" borderId="66" xfId="14" applyNumberFormat="1" applyFont="1" applyBorder="1" applyAlignment="1">
      <alignment horizontal="center" vertical="center" wrapText="1"/>
    </xf>
    <xf numFmtId="1" fontId="57" fillId="0" borderId="67" xfId="14" applyNumberFormat="1" applyFont="1" applyBorder="1" applyAlignment="1">
      <alignment horizontal="center" vertical="center" wrapText="1"/>
    </xf>
    <xf numFmtId="2" fontId="55" fillId="0" borderId="118" xfId="14" applyNumberFormat="1" applyFont="1" applyBorder="1" applyAlignment="1">
      <alignment horizontal="center" vertical="top" wrapText="1"/>
    </xf>
    <xf numFmtId="2" fontId="55" fillId="0" borderId="119" xfId="14" applyNumberFormat="1" applyFont="1" applyBorder="1" applyAlignment="1">
      <alignment horizontal="center" vertical="top" wrapText="1"/>
    </xf>
    <xf numFmtId="2" fontId="55" fillId="0" borderId="120" xfId="14" applyNumberFormat="1" applyFont="1" applyBorder="1" applyAlignment="1">
      <alignment horizontal="center" vertical="top" wrapText="1"/>
    </xf>
    <xf numFmtId="0" fontId="57" fillId="0" borderId="67" xfId="14" applyFont="1" applyBorder="1" applyAlignment="1">
      <alignment horizontal="center" vertical="top" wrapText="1"/>
    </xf>
    <xf numFmtId="2" fontId="55" fillId="0" borderId="74" xfId="14" applyNumberFormat="1" applyFont="1" applyBorder="1" applyAlignment="1">
      <alignment horizontal="center" vertical="top" wrapText="1"/>
    </xf>
    <xf numFmtId="2" fontId="55" fillId="0" borderId="75" xfId="14" applyNumberFormat="1" applyFont="1" applyBorder="1" applyAlignment="1">
      <alignment horizontal="center" vertical="top" wrapText="1"/>
    </xf>
    <xf numFmtId="2" fontId="55" fillId="0" borderId="76" xfId="14" applyNumberFormat="1" applyFont="1" applyBorder="1" applyAlignment="1">
      <alignment horizontal="center" vertical="top" wrapText="1"/>
    </xf>
    <xf numFmtId="0" fontId="101" fillId="0" borderId="1" xfId="0" applyFont="1" applyBorder="1" applyAlignment="1">
      <alignment horizontal="center" vertical="center"/>
    </xf>
    <xf numFmtId="1" fontId="101" fillId="0" borderId="1" xfId="0" applyNumberFormat="1" applyFont="1" applyBorder="1" applyAlignment="1">
      <alignment horizontal="center" vertical="center"/>
    </xf>
    <xf numFmtId="2" fontId="5" fillId="0" borderId="1" xfId="14" applyNumberFormat="1" applyFont="1" applyBorder="1" applyAlignment="1">
      <alignment horizontal="center" vertical="center" wrapText="1"/>
    </xf>
    <xf numFmtId="2" fontId="5" fillId="0" borderId="25" xfId="14" applyNumberFormat="1" applyFont="1" applyBorder="1" applyAlignment="1">
      <alignment horizontal="center" vertical="center" wrapText="1"/>
    </xf>
    <xf numFmtId="2" fontId="72" fillId="0" borderId="1" xfId="14" applyNumberFormat="1" applyFont="1" applyBorder="1" applyAlignment="1">
      <alignment horizontal="center" vertical="center" wrapText="1"/>
    </xf>
    <xf numFmtId="2" fontId="72" fillId="0" borderId="25" xfId="14" applyNumberFormat="1" applyFont="1" applyBorder="1" applyAlignment="1">
      <alignment horizontal="center" vertical="center" wrapText="1"/>
    </xf>
    <xf numFmtId="0" fontId="72" fillId="0" borderId="65" xfId="14" applyFont="1" applyBorder="1" applyAlignment="1">
      <alignment horizontal="left" vertical="center" wrapText="1"/>
    </xf>
    <xf numFmtId="0" fontId="72" fillId="0" borderId="66" xfId="14" applyFont="1" applyBorder="1" applyAlignment="1">
      <alignment horizontal="left" vertical="center" wrapText="1"/>
    </xf>
    <xf numFmtId="0" fontId="72" fillId="0" borderId="148" xfId="14" applyFont="1" applyBorder="1" applyAlignment="1">
      <alignment horizontal="left" vertical="center" wrapText="1"/>
    </xf>
    <xf numFmtId="0" fontId="72" fillId="0" borderId="2" xfId="14" applyFont="1" applyBorder="1" applyAlignment="1">
      <alignment horizontal="center" vertical="center" wrapText="1"/>
    </xf>
    <xf numFmtId="0" fontId="72" fillId="0" borderId="3" xfId="14" applyFont="1" applyBorder="1" applyAlignment="1">
      <alignment horizontal="center" vertical="center" wrapText="1"/>
    </xf>
    <xf numFmtId="0" fontId="72" fillId="0" borderId="4" xfId="14" applyFont="1" applyBorder="1" applyAlignment="1">
      <alignment horizontal="center" vertical="center" wrapText="1"/>
    </xf>
    <xf numFmtId="0" fontId="72" fillId="0" borderId="1" xfId="14" applyFont="1" applyBorder="1" applyAlignment="1">
      <alignment horizontal="center" vertical="center" wrapText="1"/>
    </xf>
    <xf numFmtId="0" fontId="72" fillId="0" borderId="25" xfId="14" applyFont="1" applyBorder="1" applyAlignment="1">
      <alignment horizontal="center" vertical="center" wrapText="1"/>
    </xf>
    <xf numFmtId="0" fontId="99" fillId="0" borderId="1" xfId="14" applyFont="1" applyBorder="1" applyAlignment="1">
      <alignment horizontal="center" vertical="center"/>
    </xf>
    <xf numFmtId="0" fontId="55" fillId="7" borderId="20" xfId="14" applyFont="1" applyFill="1" applyBorder="1" applyAlignment="1">
      <alignment horizontal="center" vertical="center" wrapText="1"/>
    </xf>
    <xf numFmtId="0" fontId="55" fillId="7" borderId="11" xfId="14" applyFont="1" applyFill="1" applyBorder="1" applyAlignment="1">
      <alignment horizontal="center" vertical="center" wrapText="1"/>
    </xf>
    <xf numFmtId="0" fontId="55" fillId="8" borderId="12" xfId="14" applyFont="1" applyFill="1" applyBorder="1" applyAlignment="1">
      <alignment horizontal="center" vertical="center" wrapText="1"/>
    </xf>
    <xf numFmtId="0" fontId="57" fillId="8" borderId="12" xfId="14" applyFont="1" applyFill="1" applyBorder="1" applyAlignment="1">
      <alignment horizontal="center" vertical="center" wrapText="1"/>
    </xf>
    <xf numFmtId="0" fontId="57" fillId="8" borderId="13" xfId="14" applyFont="1" applyFill="1" applyBorder="1" applyAlignment="1">
      <alignment horizontal="center" vertical="center" wrapText="1"/>
    </xf>
    <xf numFmtId="0" fontId="72" fillId="0" borderId="1" xfId="14" applyFont="1" applyBorder="1" applyAlignment="1">
      <alignment horizontal="center" vertical="center"/>
    </xf>
    <xf numFmtId="0" fontId="99" fillId="0" borderId="1" xfId="14" applyFont="1" applyBorder="1" applyAlignment="1">
      <alignment horizontal="center" vertical="center" wrapText="1"/>
    </xf>
    <xf numFmtId="0" fontId="100" fillId="0" borderId="1" xfId="14" applyFont="1" applyBorder="1" applyAlignment="1">
      <alignment horizontal="center" vertical="center" wrapText="1"/>
    </xf>
    <xf numFmtId="0" fontId="72" fillId="0" borderId="12" xfId="14" applyFont="1" applyBorder="1" applyAlignment="1">
      <alignment horizontal="center" vertical="center" wrapText="1"/>
    </xf>
    <xf numFmtId="0" fontId="17" fillId="8" borderId="109" xfId="14" applyFont="1" applyFill="1" applyBorder="1" applyAlignment="1">
      <alignment horizontal="center" vertical="center" wrapText="1"/>
    </xf>
    <xf numFmtId="0" fontId="72" fillId="0" borderId="64" xfId="14" applyFont="1" applyBorder="1" applyAlignment="1">
      <alignment horizontal="center" vertical="center" wrapText="1"/>
    </xf>
    <xf numFmtId="0" fontId="72" fillId="0" borderId="9" xfId="14" applyFont="1" applyBorder="1" applyAlignment="1">
      <alignment horizontal="center" vertical="center" wrapText="1"/>
    </xf>
    <xf numFmtId="0" fontId="72" fillId="0" borderId="10" xfId="14" applyFont="1" applyBorder="1" applyAlignment="1">
      <alignment horizontal="center" vertical="center" wrapText="1"/>
    </xf>
    <xf numFmtId="0" fontId="72" fillId="0" borderId="72" xfId="14" applyFont="1" applyBorder="1" applyAlignment="1">
      <alignment horizontal="center" vertical="center" wrapText="1"/>
    </xf>
    <xf numFmtId="0" fontId="72" fillId="0" borderId="73" xfId="14" applyFont="1" applyBorder="1" applyAlignment="1">
      <alignment horizontal="center" vertical="center" wrapText="1"/>
    </xf>
    <xf numFmtId="0" fontId="72" fillId="0" borderId="74" xfId="14" applyFont="1" applyBorder="1" applyAlignment="1">
      <alignment horizontal="center" vertical="center" wrapText="1"/>
    </xf>
    <xf numFmtId="0" fontId="72" fillId="0" borderId="76" xfId="14" applyFont="1" applyBorder="1" applyAlignment="1">
      <alignment horizontal="center" vertical="center" wrapText="1"/>
    </xf>
    <xf numFmtId="0" fontId="18" fillId="0" borderId="74" xfId="14" applyFont="1" applyBorder="1" applyAlignment="1">
      <alignment horizontal="center" vertical="center" wrapText="1"/>
    </xf>
    <xf numFmtId="0" fontId="18" fillId="0" borderId="75" xfId="14" applyFont="1" applyBorder="1" applyAlignment="1">
      <alignment horizontal="center" vertical="center" wrapText="1"/>
    </xf>
    <xf numFmtId="0" fontId="17" fillId="0" borderId="119" xfId="14" applyFont="1" applyBorder="1" applyAlignment="1">
      <alignment horizontal="center" vertical="center" wrapText="1"/>
    </xf>
    <xf numFmtId="0" fontId="72" fillId="0" borderId="13" xfId="14" applyFont="1" applyBorder="1" applyAlignment="1">
      <alignment horizontal="center" vertical="center" wrapText="1"/>
    </xf>
    <xf numFmtId="0" fontId="17" fillId="0" borderId="1" xfId="14" applyFont="1" applyBorder="1" applyAlignment="1">
      <alignment horizontal="center" vertical="center" wrapText="1"/>
    </xf>
    <xf numFmtId="0" fontId="17" fillId="0" borderId="20" xfId="14" applyFont="1" applyBorder="1" applyAlignment="1">
      <alignment horizontal="center" vertical="center" wrapText="1"/>
    </xf>
    <xf numFmtId="0" fontId="17" fillId="0" borderId="50" xfId="14" applyFont="1" applyBorder="1" applyAlignment="1">
      <alignment horizontal="center" vertical="center" wrapText="1"/>
    </xf>
    <xf numFmtId="0" fontId="17" fillId="0" borderId="38" xfId="14" applyFont="1" applyBorder="1" applyAlignment="1">
      <alignment horizontal="center" vertical="center" wrapText="1"/>
    </xf>
    <xf numFmtId="0" fontId="17" fillId="0" borderId="32" xfId="14" applyFont="1" applyBorder="1" applyAlignment="1">
      <alignment horizontal="center" vertical="center" wrapText="1"/>
    </xf>
    <xf numFmtId="0" fontId="17" fillId="0" borderId="8" xfId="14" applyFont="1" applyBorder="1" applyAlignment="1">
      <alignment horizontal="center" vertical="center" wrapText="1"/>
    </xf>
    <xf numFmtId="0" fontId="17" fillId="0" borderId="9" xfId="14" applyFont="1" applyBorder="1" applyAlignment="1">
      <alignment horizontal="center" vertical="center" wrapText="1"/>
    </xf>
    <xf numFmtId="0" fontId="17" fillId="0" borderId="10" xfId="14" applyFont="1" applyBorder="1" applyAlignment="1">
      <alignment horizontal="center" vertical="center" wrapText="1"/>
    </xf>
    <xf numFmtId="0" fontId="72" fillId="0" borderId="38" xfId="14" applyFont="1" applyBorder="1" applyAlignment="1">
      <alignment horizontal="center" vertical="top" wrapText="1"/>
    </xf>
    <xf numFmtId="0" fontId="72" fillId="0" borderId="0" xfId="14" applyFont="1" applyAlignment="1">
      <alignment horizontal="center" vertical="top" wrapText="1"/>
    </xf>
    <xf numFmtId="0" fontId="74" fillId="0" borderId="1" xfId="14" applyFont="1" applyBorder="1" applyAlignment="1">
      <alignment horizontal="center" vertical="center" wrapText="1"/>
    </xf>
    <xf numFmtId="0" fontId="74" fillId="0" borderId="25" xfId="14" applyFont="1" applyBorder="1" applyAlignment="1">
      <alignment horizontal="center" vertical="center" wrapText="1"/>
    </xf>
    <xf numFmtId="1" fontId="17" fillId="0" borderId="20" xfId="14" applyNumberFormat="1" applyFont="1" applyBorder="1" applyAlignment="1">
      <alignment horizontal="center" vertical="center" shrinkToFit="1"/>
    </xf>
    <xf numFmtId="1" fontId="17" fillId="0" borderId="1" xfId="14" applyNumberFormat="1" applyFont="1" applyBorder="1" applyAlignment="1">
      <alignment horizontal="center" vertical="center" shrinkToFit="1"/>
    </xf>
    <xf numFmtId="2" fontId="17" fillId="0" borderId="1" xfId="14" applyNumberFormat="1" applyFont="1" applyBorder="1" applyAlignment="1">
      <alignment horizontal="center" vertical="center" wrapText="1"/>
    </xf>
    <xf numFmtId="2" fontId="17" fillId="0" borderId="25" xfId="14" applyNumberFormat="1" applyFont="1" applyBorder="1" applyAlignment="1">
      <alignment horizontal="center" vertical="center" wrapText="1"/>
    </xf>
    <xf numFmtId="0" fontId="17" fillId="7" borderId="69" xfId="14" applyFont="1" applyFill="1" applyBorder="1" applyAlignment="1">
      <alignment horizontal="center" vertical="center" wrapText="1"/>
    </xf>
    <xf numFmtId="0" fontId="17" fillId="7" borderId="74" xfId="14" applyFont="1" applyFill="1" applyBorder="1" applyAlignment="1">
      <alignment horizontal="center" vertical="center" wrapText="1"/>
    </xf>
    <xf numFmtId="2" fontId="18" fillId="0" borderId="50" xfId="14" applyNumberFormat="1" applyFont="1" applyBorder="1" applyAlignment="1">
      <alignment horizontal="center" vertical="center" wrapText="1"/>
    </xf>
    <xf numFmtId="2" fontId="18" fillId="0" borderId="38" xfId="14" applyNumberFormat="1" applyFont="1" applyBorder="1" applyAlignment="1">
      <alignment horizontal="center" vertical="center" wrapText="1"/>
    </xf>
    <xf numFmtId="2" fontId="18" fillId="0" borderId="32" xfId="14" applyNumberFormat="1" applyFont="1" applyBorder="1" applyAlignment="1">
      <alignment horizontal="center" vertical="center" wrapText="1"/>
    </xf>
    <xf numFmtId="2" fontId="18" fillId="0" borderId="51" xfId="14" applyNumberFormat="1" applyFont="1" applyBorder="1" applyAlignment="1">
      <alignment horizontal="center" vertical="center" wrapText="1"/>
    </xf>
    <xf numFmtId="2" fontId="18" fillId="0" borderId="0" xfId="14" applyNumberFormat="1" applyFont="1" applyAlignment="1">
      <alignment horizontal="center" vertical="center" wrapText="1"/>
    </xf>
    <xf numFmtId="2" fontId="18" fillId="0" borderId="52" xfId="14" applyNumberFormat="1" applyFont="1" applyBorder="1" applyAlignment="1">
      <alignment horizontal="center" vertical="center" wrapText="1"/>
    </xf>
    <xf numFmtId="2" fontId="18" fillId="0" borderId="5" xfId="14" applyNumberFormat="1" applyFont="1" applyBorder="1" applyAlignment="1">
      <alignment horizontal="center" vertical="center" wrapText="1"/>
    </xf>
    <xf numFmtId="2" fontId="18" fillId="0" borderId="6" xfId="14" applyNumberFormat="1" applyFont="1" applyBorder="1" applyAlignment="1">
      <alignment horizontal="center" vertical="center" wrapText="1"/>
    </xf>
    <xf numFmtId="2" fontId="18" fillId="0" borderId="7" xfId="14" applyNumberFormat="1" applyFont="1" applyBorder="1" applyAlignment="1">
      <alignment horizontal="center" vertical="center" wrapText="1"/>
    </xf>
    <xf numFmtId="0" fontId="17" fillId="0" borderId="82" xfId="14" applyFont="1" applyBorder="1" applyAlignment="1">
      <alignment horizontal="center" vertical="center" wrapText="1"/>
    </xf>
    <xf numFmtId="0" fontId="17" fillId="0" borderId="112" xfId="14" applyFont="1" applyBorder="1" applyAlignment="1">
      <alignment horizontal="center" vertical="center" wrapText="1"/>
    </xf>
    <xf numFmtId="0" fontId="17" fillId="0" borderId="117" xfId="14" applyFont="1" applyBorder="1" applyAlignment="1">
      <alignment horizontal="center" vertical="center" wrapText="1"/>
    </xf>
    <xf numFmtId="0" fontId="17" fillId="0" borderId="132" xfId="14" applyFont="1" applyBorder="1" applyAlignment="1">
      <alignment horizontal="center" vertical="center" wrapText="1"/>
    </xf>
    <xf numFmtId="0" fontId="72" fillId="0" borderId="69" xfId="14" applyFont="1" applyBorder="1" applyAlignment="1">
      <alignment horizontal="center" vertical="top" wrapText="1"/>
    </xf>
    <xf numFmtId="0" fontId="72" fillId="0" borderId="86" xfId="14" applyFont="1" applyBorder="1" applyAlignment="1">
      <alignment horizontal="center" vertical="top" wrapText="1"/>
    </xf>
    <xf numFmtId="0" fontId="72" fillId="0" borderId="72" xfId="14" applyFont="1" applyBorder="1" applyAlignment="1">
      <alignment horizontal="center" vertical="top" wrapText="1"/>
    </xf>
    <xf numFmtId="0" fontId="72" fillId="0" borderId="125" xfId="14" applyFont="1" applyBorder="1" applyAlignment="1">
      <alignment horizontal="center" vertical="top" wrapText="1"/>
    </xf>
    <xf numFmtId="179" fontId="17" fillId="0" borderId="77" xfId="14" applyNumberFormat="1" applyFont="1" applyBorder="1" applyAlignment="1">
      <alignment horizontal="center" vertical="center" wrapText="1"/>
    </xf>
    <xf numFmtId="179" fontId="17" fillId="0" borderId="78" xfId="14" applyNumberFormat="1" applyFont="1" applyBorder="1" applyAlignment="1">
      <alignment horizontal="center" vertical="center" wrapText="1"/>
    </xf>
    <xf numFmtId="0" fontId="18" fillId="0" borderId="109" xfId="14" applyFont="1" applyBorder="1" applyAlignment="1">
      <alignment horizontal="center" vertical="top" wrapText="1"/>
    </xf>
    <xf numFmtId="0" fontId="18" fillId="0" borderId="108" xfId="14" applyFont="1" applyBorder="1" applyAlignment="1">
      <alignment horizontal="center" vertical="top" wrapText="1"/>
    </xf>
    <xf numFmtId="0" fontId="72" fillId="0" borderId="72" xfId="14" applyFont="1" applyBorder="1" applyAlignment="1">
      <alignment horizontal="left" vertical="top" wrapText="1"/>
    </xf>
    <xf numFmtId="0" fontId="72" fillId="0" borderId="74" xfId="14" applyFont="1" applyBorder="1" applyAlignment="1">
      <alignment horizontal="left" vertical="top" wrapText="1"/>
    </xf>
    <xf numFmtId="2" fontId="17" fillId="0" borderId="74" xfId="14" applyNumberFormat="1" applyFont="1" applyBorder="1" applyAlignment="1">
      <alignment horizontal="center" vertical="top" wrapText="1"/>
    </xf>
    <xf numFmtId="2" fontId="17" fillId="0" borderId="75" xfId="14" applyNumberFormat="1" applyFont="1" applyBorder="1" applyAlignment="1">
      <alignment horizontal="center" vertical="top" wrapText="1"/>
    </xf>
    <xf numFmtId="2" fontId="17" fillId="0" borderId="76" xfId="14" applyNumberFormat="1" applyFont="1" applyBorder="1" applyAlignment="1">
      <alignment horizontal="center" vertical="top" wrapText="1"/>
    </xf>
    <xf numFmtId="0" fontId="18" fillId="0" borderId="66" xfId="14" applyFont="1" applyBorder="1" applyAlignment="1">
      <alignment horizontal="center" vertical="top" wrapText="1"/>
    </xf>
    <xf numFmtId="0" fontId="18" fillId="0" borderId="67" xfId="14" applyFont="1" applyBorder="1" applyAlignment="1">
      <alignment horizontal="center" vertical="top" wrapText="1"/>
    </xf>
    <xf numFmtId="2" fontId="17" fillId="0" borderId="118" xfId="14" applyNumberFormat="1" applyFont="1" applyBorder="1" applyAlignment="1">
      <alignment horizontal="center" vertical="top" wrapText="1"/>
    </xf>
    <xf numFmtId="2" fontId="17" fillId="0" borderId="119" xfId="14" applyNumberFormat="1" applyFont="1" applyBorder="1" applyAlignment="1">
      <alignment horizontal="center" vertical="top" wrapText="1"/>
    </xf>
    <xf numFmtId="2" fontId="17" fillId="0" borderId="120" xfId="14" applyNumberFormat="1" applyFont="1" applyBorder="1" applyAlignment="1">
      <alignment horizontal="center" vertical="top" wrapText="1"/>
    </xf>
    <xf numFmtId="2" fontId="18" fillId="0" borderId="12" xfId="14" applyNumberFormat="1" applyFont="1" applyBorder="1" applyAlignment="1">
      <alignment horizontal="center" vertical="center" wrapText="1"/>
    </xf>
    <xf numFmtId="2" fontId="18" fillId="0" borderId="13" xfId="14" applyNumberFormat="1" applyFont="1" applyBorder="1" applyAlignment="1">
      <alignment horizontal="center" vertical="center" wrapText="1"/>
    </xf>
    <xf numFmtId="0" fontId="17" fillId="7" borderId="114" xfId="14" applyFont="1" applyFill="1" applyBorder="1" applyAlignment="1">
      <alignment horizontal="center" vertical="center" wrapText="1"/>
    </xf>
    <xf numFmtId="0" fontId="17" fillId="7" borderId="116" xfId="14" applyFont="1" applyFill="1" applyBorder="1" applyAlignment="1">
      <alignment horizontal="center" vertical="center" wrapText="1"/>
    </xf>
    <xf numFmtId="0" fontId="17" fillId="0" borderId="124" xfId="14" applyFont="1" applyBorder="1" applyAlignment="1">
      <alignment horizontal="center" vertical="center" wrapText="1"/>
    </xf>
    <xf numFmtId="0" fontId="73" fillId="0" borderId="117" xfId="14" applyFont="1" applyBorder="1" applyAlignment="1">
      <alignment horizontal="center" vertical="center" wrapText="1"/>
    </xf>
    <xf numFmtId="0" fontId="73" fillId="0" borderId="132" xfId="14" applyFont="1" applyBorder="1" applyAlignment="1">
      <alignment horizontal="center" vertical="center" wrapText="1"/>
    </xf>
    <xf numFmtId="0" fontId="17" fillId="0" borderId="81" xfId="14" applyFont="1" applyBorder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0" fontId="17" fillId="0" borderId="52" xfId="14" applyFont="1" applyBorder="1" applyAlignment="1">
      <alignment horizontal="center" vertical="center" wrapText="1"/>
    </xf>
    <xf numFmtId="0" fontId="17" fillId="0" borderId="6" xfId="14" applyFont="1" applyBorder="1" applyAlignment="1">
      <alignment horizontal="center" vertical="center" wrapText="1"/>
    </xf>
    <xf numFmtId="0" fontId="17" fillId="0" borderId="7" xfId="14" applyFont="1" applyBorder="1" applyAlignment="1">
      <alignment horizontal="center" vertical="center" wrapText="1"/>
    </xf>
    <xf numFmtId="0" fontId="17" fillId="0" borderId="72" xfId="14" applyFont="1" applyBorder="1" applyAlignment="1">
      <alignment horizontal="center" vertical="center" wrapText="1"/>
    </xf>
    <xf numFmtId="0" fontId="17" fillId="0" borderId="73" xfId="14" applyFont="1" applyBorder="1" applyAlignment="1">
      <alignment horizontal="center" vertical="center" wrapText="1"/>
    </xf>
    <xf numFmtId="0" fontId="72" fillId="8" borderId="70" xfId="14" applyFont="1" applyFill="1" applyBorder="1" applyAlignment="1">
      <alignment horizontal="center" vertical="center" wrapText="1"/>
    </xf>
    <xf numFmtId="0" fontId="72" fillId="8" borderId="86" xfId="14" applyFont="1" applyFill="1" applyBorder="1" applyAlignment="1">
      <alignment horizontal="center" vertical="center" wrapText="1"/>
    </xf>
    <xf numFmtId="0" fontId="72" fillId="8" borderId="72" xfId="14" applyFont="1" applyFill="1" applyBorder="1" applyAlignment="1">
      <alignment horizontal="center" vertical="center" wrapText="1"/>
    </xf>
    <xf numFmtId="0" fontId="72" fillId="8" borderId="0" xfId="14" applyFont="1" applyFill="1" applyAlignment="1">
      <alignment horizontal="center" vertical="center" wrapText="1"/>
    </xf>
    <xf numFmtId="0" fontId="72" fillId="8" borderId="52" xfId="14" applyFont="1" applyFill="1" applyBorder="1" applyAlignment="1">
      <alignment horizontal="center" vertical="center" wrapText="1"/>
    </xf>
    <xf numFmtId="0" fontId="72" fillId="0" borderId="85" xfId="14" applyFont="1" applyBorder="1" applyAlignment="1">
      <alignment horizontal="center" vertical="center" wrapText="1"/>
    </xf>
    <xf numFmtId="0" fontId="17" fillId="0" borderId="26" xfId="14" applyFont="1" applyBorder="1" applyAlignment="1">
      <alignment horizontal="center" vertical="center" wrapText="1"/>
    </xf>
    <xf numFmtId="0" fontId="17" fillId="0" borderId="146" xfId="14" applyFont="1" applyBorder="1" applyAlignment="1">
      <alignment horizontal="center" vertical="center" wrapText="1"/>
    </xf>
    <xf numFmtId="0" fontId="17" fillId="0" borderId="59" xfId="14" applyFont="1" applyBorder="1" applyAlignment="1">
      <alignment horizontal="center" vertical="center" wrapText="1"/>
    </xf>
    <xf numFmtId="2" fontId="5" fillId="0" borderId="9" xfId="14" applyNumberFormat="1" applyFont="1" applyBorder="1" applyAlignment="1">
      <alignment horizontal="center" vertical="center" wrapText="1"/>
    </xf>
    <xf numFmtId="2" fontId="5" fillId="0" borderId="10" xfId="14" applyNumberFormat="1" applyFont="1" applyBorder="1" applyAlignment="1">
      <alignment horizontal="center" vertical="center" wrapText="1"/>
    </xf>
    <xf numFmtId="1" fontId="5" fillId="0" borderId="4" xfId="14" applyNumberFormat="1" applyFont="1" applyBorder="1" applyAlignment="1">
      <alignment horizontal="center" vertical="center" wrapText="1"/>
    </xf>
    <xf numFmtId="1" fontId="5" fillId="0" borderId="1" xfId="14" applyNumberFormat="1" applyFont="1" applyBorder="1" applyAlignment="1">
      <alignment horizontal="center" vertical="center" wrapText="1"/>
    </xf>
    <xf numFmtId="0" fontId="5" fillId="0" borderId="1" xfId="14" applyFont="1" applyBorder="1" applyAlignment="1">
      <alignment horizontal="center" vertical="center" wrapText="1"/>
    </xf>
    <xf numFmtId="2" fontId="17" fillId="0" borderId="43" xfId="14" applyNumberFormat="1" applyFont="1" applyBorder="1" applyAlignment="1">
      <alignment horizontal="center" vertical="center" wrapText="1"/>
    </xf>
    <xf numFmtId="2" fontId="17" fillId="0" borderId="146" xfId="14" applyNumberFormat="1" applyFont="1" applyBorder="1" applyAlignment="1">
      <alignment horizontal="center" vertical="center" wrapText="1"/>
    </xf>
    <xf numFmtId="2" fontId="17" fillId="0" borderId="44" xfId="14" applyNumberFormat="1" applyFont="1" applyBorder="1" applyAlignment="1">
      <alignment horizontal="center" vertical="center" wrapText="1"/>
    </xf>
    <xf numFmtId="2" fontId="17" fillId="0" borderId="79" xfId="14" applyNumberFormat="1" applyFont="1" applyBorder="1" applyAlignment="1">
      <alignment horizontal="center" vertical="center" wrapText="1"/>
    </xf>
    <xf numFmtId="2" fontId="17" fillId="0" borderId="6" xfId="14" applyNumberFormat="1" applyFont="1" applyBorder="1" applyAlignment="1">
      <alignment horizontal="center" vertical="center" wrapText="1"/>
    </xf>
    <xf numFmtId="2" fontId="17" fillId="0" borderId="7" xfId="14" applyNumberFormat="1" applyFont="1" applyBorder="1" applyAlignment="1">
      <alignment horizontal="center" vertical="center" wrapText="1"/>
    </xf>
    <xf numFmtId="1" fontId="5" fillId="0" borderId="58" xfId="14" applyNumberFormat="1" applyFont="1" applyBorder="1" applyAlignment="1">
      <alignment horizontal="center" vertical="center" wrapText="1"/>
    </xf>
    <xf numFmtId="1" fontId="5" fillId="0" borderId="18" xfId="14" applyNumberFormat="1" applyFont="1" applyBorder="1" applyAlignment="1">
      <alignment horizontal="center" vertical="center" wrapText="1"/>
    </xf>
    <xf numFmtId="0" fontId="5" fillId="0" borderId="18" xfId="14" applyFont="1" applyBorder="1" applyAlignment="1">
      <alignment horizontal="center" vertical="center" wrapText="1"/>
    </xf>
    <xf numFmtId="0" fontId="101" fillId="0" borderId="18" xfId="0" applyFont="1" applyBorder="1" applyAlignment="1">
      <alignment horizontal="center" vertical="center"/>
    </xf>
    <xf numFmtId="2" fontId="5" fillId="0" borderId="18" xfId="14" applyNumberFormat="1" applyFont="1" applyBorder="1" applyAlignment="1">
      <alignment horizontal="center" vertical="center" wrapText="1"/>
    </xf>
    <xf numFmtId="2" fontId="5" fillId="0" borderId="19" xfId="14" applyNumberFormat="1" applyFont="1" applyBorder="1" applyAlignment="1">
      <alignment horizontal="center" vertical="center" wrapText="1"/>
    </xf>
    <xf numFmtId="2" fontId="5" fillId="0" borderId="42" xfId="14" applyNumberFormat="1" applyFont="1" applyBorder="1" applyAlignment="1">
      <alignment horizontal="center" vertical="center" wrapText="1"/>
    </xf>
    <xf numFmtId="2" fontId="5" fillId="0" borderId="48" xfId="14" applyNumberFormat="1" applyFont="1" applyBorder="1" applyAlignment="1">
      <alignment horizontal="center" vertical="center" wrapText="1"/>
    </xf>
    <xf numFmtId="0" fontId="101" fillId="0" borderId="42" xfId="0" applyFont="1" applyBorder="1" applyAlignment="1">
      <alignment horizontal="center" vertical="center"/>
    </xf>
    <xf numFmtId="1" fontId="101" fillId="0" borderId="42" xfId="0" applyNumberFormat="1" applyFont="1" applyBorder="1" applyAlignment="1">
      <alignment horizontal="center" vertical="center"/>
    </xf>
    <xf numFmtId="2" fontId="17" fillId="0" borderId="101" xfId="14" applyNumberFormat="1" applyFont="1" applyBorder="1" applyAlignment="1">
      <alignment horizontal="center" vertical="center" wrapText="1"/>
    </xf>
    <xf numFmtId="2" fontId="17" fillId="0" borderId="102" xfId="14" applyNumberFormat="1" applyFont="1" applyBorder="1" applyAlignment="1">
      <alignment horizontal="center" vertical="center" wrapText="1"/>
    </xf>
    <xf numFmtId="2" fontId="17" fillId="0" borderId="103" xfId="14" applyNumberFormat="1" applyFont="1" applyBorder="1" applyAlignment="1">
      <alignment horizontal="center" vertical="center" wrapText="1"/>
    </xf>
    <xf numFmtId="2" fontId="5" fillId="0" borderId="12" xfId="14" applyNumberFormat="1" applyFont="1" applyBorder="1" applyAlignment="1">
      <alignment horizontal="center" vertical="center" wrapText="1"/>
    </xf>
    <xf numFmtId="2" fontId="5" fillId="0" borderId="13" xfId="14" applyNumberFormat="1" applyFont="1" applyBorder="1" applyAlignment="1">
      <alignment horizontal="center" vertical="center" wrapText="1"/>
    </xf>
    <xf numFmtId="1" fontId="18" fillId="0" borderId="17" xfId="14" applyNumberFormat="1" applyFont="1" applyBorder="1" applyAlignment="1">
      <alignment horizontal="center" vertical="center" wrapText="1" shrinkToFit="1"/>
    </xf>
    <xf numFmtId="1" fontId="18" fillId="0" borderId="18" xfId="14" applyNumberFormat="1" applyFont="1" applyBorder="1" applyAlignment="1">
      <alignment horizontal="center" vertical="center" wrapText="1" shrinkToFit="1"/>
    </xf>
    <xf numFmtId="1" fontId="18" fillId="0" borderId="19" xfId="14" applyNumberFormat="1" applyFont="1" applyBorder="1" applyAlignment="1">
      <alignment horizontal="center" vertical="center" wrapText="1" shrinkToFit="1"/>
    </xf>
    <xf numFmtId="1" fontId="18" fillId="0" borderId="11" xfId="14" applyNumberFormat="1" applyFont="1" applyBorder="1" applyAlignment="1">
      <alignment horizontal="center" vertical="center" wrapText="1" shrinkToFit="1"/>
    </xf>
    <xf numFmtId="1" fontId="18" fillId="0" borderId="12" xfId="14" applyNumberFormat="1" applyFont="1" applyBorder="1" applyAlignment="1">
      <alignment horizontal="center" vertical="center" wrapText="1" shrinkToFit="1"/>
    </xf>
    <xf numFmtId="1" fontId="18" fillId="0" borderId="13" xfId="14" applyNumberFormat="1" applyFont="1" applyBorder="1" applyAlignment="1">
      <alignment horizontal="center" vertical="center" wrapText="1" shrinkToFit="1"/>
    </xf>
    <xf numFmtId="1" fontId="5" fillId="0" borderId="8" xfId="14" applyNumberFormat="1" applyFont="1" applyBorder="1" applyAlignment="1">
      <alignment horizontal="center" vertical="center" wrapText="1"/>
    </xf>
    <xf numFmtId="1" fontId="5" fillId="0" borderId="9" xfId="14" applyNumberFormat="1" applyFont="1" applyBorder="1" applyAlignment="1">
      <alignment horizontal="center" vertical="center" wrapText="1"/>
    </xf>
    <xf numFmtId="0" fontId="5" fillId="0" borderId="9" xfId="14" applyFont="1" applyBorder="1" applyAlignment="1">
      <alignment horizontal="center" vertical="center" wrapText="1"/>
    </xf>
    <xf numFmtId="0" fontId="101" fillId="0" borderId="9" xfId="0" applyFont="1" applyBorder="1" applyAlignment="1">
      <alignment horizontal="center" vertical="center"/>
    </xf>
    <xf numFmtId="0" fontId="18" fillId="0" borderId="113" xfId="14" applyFont="1" applyBorder="1" applyAlignment="1">
      <alignment horizontal="center" vertical="center" wrapText="1"/>
    </xf>
    <xf numFmtId="0" fontId="17" fillId="8" borderId="64" xfId="14" applyFont="1" applyFill="1" applyBorder="1" applyAlignment="1">
      <alignment horizontal="center" vertical="center" wrapText="1"/>
    </xf>
    <xf numFmtId="0" fontId="17" fillId="8" borderId="60" xfId="14" applyFont="1" applyFill="1" applyBorder="1" applyAlignment="1">
      <alignment horizontal="center" vertical="center" wrapText="1"/>
    </xf>
    <xf numFmtId="0" fontId="17" fillId="8" borderId="22" xfId="14" applyFont="1" applyFill="1" applyBorder="1" applyAlignment="1">
      <alignment horizontal="center" vertical="center" wrapText="1"/>
    </xf>
    <xf numFmtId="0" fontId="17" fillId="8" borderId="23" xfId="14" applyFont="1" applyFill="1" applyBorder="1" applyAlignment="1">
      <alignment horizontal="center" vertical="center" wrapText="1"/>
    </xf>
    <xf numFmtId="0" fontId="17" fillId="8" borderId="49" xfId="14" applyFont="1" applyFill="1" applyBorder="1" applyAlignment="1">
      <alignment horizontal="center" vertical="center" wrapText="1"/>
    </xf>
    <xf numFmtId="0" fontId="17" fillId="7" borderId="50" xfId="14" applyFont="1" applyFill="1" applyBorder="1" applyAlignment="1">
      <alignment horizontal="center" vertical="center" wrapText="1"/>
    </xf>
    <xf numFmtId="0" fontId="17" fillId="7" borderId="38" xfId="14" applyFont="1" applyFill="1" applyBorder="1" applyAlignment="1">
      <alignment horizontal="center" vertical="center" wrapText="1"/>
    </xf>
    <xf numFmtId="0" fontId="17" fillId="7" borderId="39" xfId="14" applyFont="1" applyFill="1" applyBorder="1" applyAlignment="1">
      <alignment horizontal="center" vertical="center" wrapText="1"/>
    </xf>
    <xf numFmtId="0" fontId="17" fillId="7" borderId="5" xfId="14" applyFont="1" applyFill="1" applyBorder="1" applyAlignment="1">
      <alignment horizontal="center" vertical="center" wrapText="1"/>
    </xf>
    <xf numFmtId="0" fontId="17" fillId="7" borderId="6" xfId="14" applyFont="1" applyFill="1" applyBorder="1" applyAlignment="1">
      <alignment horizontal="center" vertical="center" wrapText="1"/>
    </xf>
    <xf numFmtId="0" fontId="17" fillId="7" borderId="30" xfId="14" applyFont="1" applyFill="1" applyBorder="1" applyAlignment="1">
      <alignment horizontal="center" vertical="center" wrapText="1"/>
    </xf>
    <xf numFmtId="0" fontId="17" fillId="8" borderId="57" xfId="14" applyFont="1" applyFill="1" applyBorder="1" applyAlignment="1">
      <alignment horizontal="center" vertical="center" wrapText="1"/>
    </xf>
    <xf numFmtId="0" fontId="17" fillId="8" borderId="34" xfId="14" applyFont="1" applyFill="1" applyBorder="1" applyAlignment="1">
      <alignment horizontal="center" vertical="center" wrapText="1"/>
    </xf>
    <xf numFmtId="0" fontId="17" fillId="8" borderId="36" xfId="14" applyFont="1" applyFill="1" applyBorder="1" applyAlignment="1">
      <alignment horizontal="center" vertical="center" wrapText="1"/>
    </xf>
    <xf numFmtId="1" fontId="5" fillId="0" borderId="56" xfId="14" applyNumberFormat="1" applyFont="1" applyBorder="1" applyAlignment="1">
      <alignment horizontal="center" vertical="center" wrapText="1"/>
    </xf>
    <xf numFmtId="1" fontId="5" fillId="0" borderId="11" xfId="14" applyNumberFormat="1" applyFont="1" applyBorder="1" applyAlignment="1">
      <alignment horizontal="center" vertical="center" wrapText="1"/>
    </xf>
    <xf numFmtId="1" fontId="5" fillId="0" borderId="12" xfId="14" applyNumberFormat="1" applyFont="1" applyBorder="1" applyAlignment="1">
      <alignment horizontal="center" vertical="center" wrapText="1"/>
    </xf>
    <xf numFmtId="0" fontId="5" fillId="0" borderId="12" xfId="14" applyFont="1" applyBorder="1" applyAlignment="1">
      <alignment horizontal="center" vertical="center" wrapText="1"/>
    </xf>
    <xf numFmtId="0" fontId="101" fillId="0" borderId="12" xfId="0" applyFont="1" applyBorder="1" applyAlignment="1">
      <alignment horizontal="center" vertical="center"/>
    </xf>
    <xf numFmtId="1" fontId="101" fillId="0" borderId="12" xfId="0" applyNumberFormat="1" applyFont="1" applyBorder="1" applyAlignment="1">
      <alignment horizontal="center" vertical="center"/>
    </xf>
    <xf numFmtId="0" fontId="17" fillId="0" borderId="31" xfId="14" applyFont="1" applyBorder="1" applyAlignment="1">
      <alignment horizontal="center" vertical="center" wrapText="1"/>
    </xf>
    <xf numFmtId="0" fontId="17" fillId="0" borderId="102" xfId="14" applyFont="1" applyBorder="1" applyAlignment="1">
      <alignment horizontal="center" vertical="center" wrapText="1"/>
    </xf>
    <xf numFmtId="0" fontId="17" fillId="0" borderId="110" xfId="14" applyFont="1" applyBorder="1" applyAlignment="1">
      <alignment horizontal="center" vertical="center" wrapText="1"/>
    </xf>
    <xf numFmtId="2" fontId="5" fillId="0" borderId="58" xfId="14" applyNumberFormat="1" applyFont="1" applyBorder="1" applyAlignment="1">
      <alignment horizontal="center" vertical="center" wrapText="1"/>
    </xf>
    <xf numFmtId="2" fontId="5" fillId="0" borderId="4" xfId="14" applyNumberFormat="1" applyFont="1" applyBorder="1" applyAlignment="1">
      <alignment horizontal="center" vertical="center" wrapText="1"/>
    </xf>
    <xf numFmtId="0" fontId="17" fillId="0" borderId="35" xfId="14" applyFont="1" applyBorder="1" applyAlignment="1">
      <alignment horizontal="center" vertical="center" wrapText="1"/>
    </xf>
    <xf numFmtId="0" fontId="17" fillId="0" borderId="3" xfId="14" applyFont="1" applyBorder="1" applyAlignment="1">
      <alignment horizontal="center" vertical="center" wrapText="1"/>
    </xf>
    <xf numFmtId="0" fontId="17" fillId="0" borderId="63" xfId="14" applyFont="1" applyBorder="1" applyAlignment="1">
      <alignment horizontal="center" vertical="center" wrapText="1"/>
    </xf>
    <xf numFmtId="0" fontId="72" fillId="0" borderId="70" xfId="14" applyFont="1" applyBorder="1" applyAlignment="1">
      <alignment horizontal="center" vertical="top" wrapText="1"/>
    </xf>
    <xf numFmtId="0" fontId="72" fillId="0" borderId="6" xfId="14" applyFont="1" applyBorder="1" applyAlignment="1">
      <alignment horizontal="center" vertical="top" wrapText="1"/>
    </xf>
    <xf numFmtId="0" fontId="17" fillId="0" borderId="4" xfId="14" applyFont="1" applyBorder="1" applyAlignment="1">
      <alignment horizontal="center" vertical="center" wrapText="1"/>
    </xf>
    <xf numFmtId="0" fontId="17" fillId="0" borderId="2" xfId="14" applyFont="1" applyBorder="1" applyAlignment="1">
      <alignment horizontal="center" vertical="center" wrapText="1"/>
    </xf>
    <xf numFmtId="1" fontId="17" fillId="0" borderId="35" xfId="14" applyNumberFormat="1" applyFont="1" applyBorder="1" applyAlignment="1">
      <alignment horizontal="center" vertical="center" shrinkToFit="1"/>
    </xf>
    <xf numFmtId="1" fontId="17" fillId="0" borderId="3" xfId="14" applyNumberFormat="1" applyFont="1" applyBorder="1" applyAlignment="1">
      <alignment horizontal="center" vertical="center" shrinkToFit="1"/>
    </xf>
    <xf numFmtId="1" fontId="17" fillId="0" borderId="4" xfId="14" applyNumberFormat="1" applyFont="1" applyBorder="1" applyAlignment="1">
      <alignment horizontal="center" vertical="center" shrinkToFit="1"/>
    </xf>
    <xf numFmtId="0" fontId="17" fillId="0" borderId="43" xfId="14" applyFont="1" applyBorder="1" applyAlignment="1">
      <alignment horizontal="center" vertical="center" wrapText="1"/>
    </xf>
    <xf numFmtId="0" fontId="17" fillId="0" borderId="80" xfId="14" applyFont="1" applyBorder="1" applyAlignment="1">
      <alignment horizontal="center" vertical="center" wrapText="1"/>
    </xf>
    <xf numFmtId="0" fontId="17" fillId="0" borderId="28" xfId="14" applyFont="1" applyBorder="1" applyAlignment="1">
      <alignment horizontal="center" vertical="center" wrapText="1"/>
    </xf>
    <xf numFmtId="1" fontId="5" fillId="0" borderId="23" xfId="14" applyNumberFormat="1" applyFont="1" applyBorder="1" applyAlignment="1">
      <alignment horizontal="center" vertical="center" wrapText="1"/>
    </xf>
    <xf numFmtId="2" fontId="17" fillId="0" borderId="38" xfId="14" applyNumberFormat="1" applyFont="1" applyBorder="1" applyAlignment="1">
      <alignment horizontal="center" vertical="center" wrapText="1"/>
    </xf>
    <xf numFmtId="2" fontId="17" fillId="0" borderId="32" xfId="14" applyNumberFormat="1" applyFont="1" applyBorder="1" applyAlignment="1">
      <alignment horizontal="center" vertical="center" wrapText="1"/>
    </xf>
    <xf numFmtId="1" fontId="5" fillId="0" borderId="59" xfId="14" applyNumberFormat="1" applyFont="1" applyBorder="1" applyAlignment="1">
      <alignment horizontal="center" vertical="center" wrapText="1"/>
    </xf>
    <xf numFmtId="1" fontId="5" fillId="0" borderId="42" xfId="14" applyNumberFormat="1" applyFont="1" applyBorder="1" applyAlignment="1">
      <alignment horizontal="center" vertical="center" wrapText="1"/>
    </xf>
    <xf numFmtId="0" fontId="5" fillId="0" borderId="42" xfId="14" applyFont="1" applyBorder="1" applyAlignment="1">
      <alignment horizontal="center" vertical="center" wrapText="1"/>
    </xf>
    <xf numFmtId="2" fontId="18" fillId="0" borderId="74" xfId="14" applyNumberFormat="1" applyFont="1" applyBorder="1" applyAlignment="1">
      <alignment horizontal="center" vertical="center" wrapText="1"/>
    </xf>
    <xf numFmtId="0" fontId="18" fillId="0" borderId="89" xfId="14" applyFont="1" applyBorder="1" applyAlignment="1">
      <alignment horizontal="center" vertical="center" wrapText="1"/>
    </xf>
    <xf numFmtId="0" fontId="17" fillId="0" borderId="147" xfId="14" applyFont="1" applyBorder="1" applyAlignment="1">
      <alignment horizontal="center" vertical="center" wrapText="1"/>
    </xf>
    <xf numFmtId="0" fontId="17" fillId="0" borderId="47" xfId="14" applyFont="1" applyBorder="1" applyAlignment="1">
      <alignment horizontal="center" vertical="center" wrapText="1"/>
    </xf>
    <xf numFmtId="0" fontId="57" fillId="0" borderId="26" xfId="14" applyFont="1" applyBorder="1" applyAlignment="1">
      <alignment horizontal="center" vertical="center" wrapText="1"/>
    </xf>
    <xf numFmtId="0" fontId="55" fillId="8" borderId="42" xfId="14" applyFont="1" applyFill="1" applyBorder="1" applyAlignment="1">
      <alignment horizontal="center" vertical="center" wrapText="1"/>
    </xf>
    <xf numFmtId="0" fontId="57" fillId="8" borderId="42" xfId="14" applyFont="1" applyFill="1" applyBorder="1" applyAlignment="1">
      <alignment horizontal="center" vertical="center" wrapText="1"/>
    </xf>
    <xf numFmtId="0" fontId="57" fillId="8" borderId="48" xfId="14" applyFont="1" applyFill="1" applyBorder="1" applyAlignment="1">
      <alignment horizontal="center" vertical="center" wrapText="1"/>
    </xf>
    <xf numFmtId="0" fontId="55" fillId="7" borderId="59" xfId="14" applyFont="1" applyFill="1" applyBorder="1" applyAlignment="1">
      <alignment horizontal="center" vertical="center" wrapText="1"/>
    </xf>
    <xf numFmtId="2" fontId="17" fillId="0" borderId="45" xfId="14" applyNumberFormat="1" applyFont="1" applyBorder="1" applyAlignment="1">
      <alignment horizontal="center" vertical="center" wrapText="1"/>
    </xf>
    <xf numFmtId="2" fontId="17" fillId="0" borderId="46" xfId="14" applyNumberFormat="1" applyFont="1" applyBorder="1" applyAlignment="1">
      <alignment horizontal="center" vertical="center" wrapText="1"/>
    </xf>
    <xf numFmtId="2" fontId="17" fillId="0" borderId="47" xfId="14" applyNumberFormat="1" applyFont="1" applyBorder="1" applyAlignment="1">
      <alignment horizontal="center" vertical="center" wrapText="1"/>
    </xf>
    <xf numFmtId="0" fontId="72" fillId="0" borderId="43" xfId="14" applyFont="1" applyBorder="1" applyAlignment="1">
      <alignment horizontal="center" vertical="center" wrapText="1"/>
    </xf>
    <xf numFmtId="0" fontId="72" fillId="0" borderId="146" xfId="14" applyFont="1" applyBorder="1" applyAlignment="1">
      <alignment horizontal="center" vertical="center" wrapText="1"/>
    </xf>
    <xf numFmtId="0" fontId="72" fillId="0" borderId="44" xfId="14" applyFont="1" applyBorder="1" applyAlignment="1">
      <alignment horizontal="center" vertical="center" wrapText="1"/>
    </xf>
    <xf numFmtId="0" fontId="72" fillId="0" borderId="79" xfId="14" applyFont="1" applyBorder="1" applyAlignment="1">
      <alignment horizontal="center" vertical="center" wrapText="1"/>
    </xf>
    <xf numFmtId="0" fontId="72" fillId="0" borderId="124" xfId="14" applyFont="1" applyBorder="1" applyAlignment="1">
      <alignment horizontal="center" vertical="center" wrapText="1"/>
    </xf>
    <xf numFmtId="2" fontId="17" fillId="0" borderId="117" xfId="14" applyNumberFormat="1" applyFont="1" applyBorder="1" applyAlignment="1">
      <alignment horizontal="center" vertical="center" wrapText="1"/>
    </xf>
    <xf numFmtId="2" fontId="17" fillId="0" borderId="82" xfId="14" applyNumberFormat="1" applyFont="1" applyBorder="1" applyAlignment="1">
      <alignment horizontal="center" vertical="center" wrapText="1"/>
    </xf>
    <xf numFmtId="2" fontId="17" fillId="0" borderId="112" xfId="14" applyNumberFormat="1" applyFont="1" applyBorder="1" applyAlignment="1">
      <alignment horizontal="center" vertical="center" wrapText="1"/>
    </xf>
    <xf numFmtId="1" fontId="18" fillId="0" borderId="8" xfId="14" applyNumberFormat="1" applyFont="1" applyBorder="1" applyAlignment="1">
      <alignment horizontal="center" vertical="center" wrapText="1" shrinkToFit="1"/>
    </xf>
    <xf numFmtId="1" fontId="18" fillId="0" borderId="9" xfId="14" applyNumberFormat="1" applyFont="1" applyBorder="1" applyAlignment="1">
      <alignment horizontal="center" vertical="center" wrapText="1" shrinkToFit="1"/>
    </xf>
    <xf numFmtId="1" fontId="18" fillId="0" borderId="10" xfId="14" applyNumberFormat="1" applyFont="1" applyBorder="1" applyAlignment="1">
      <alignment horizontal="center" vertical="center" wrapText="1" shrinkToFit="1"/>
    </xf>
    <xf numFmtId="1" fontId="18" fillId="0" borderId="20" xfId="14" applyNumberFormat="1" applyFont="1" applyBorder="1" applyAlignment="1">
      <alignment horizontal="center" vertical="center" wrapText="1" shrinkToFit="1"/>
    </xf>
    <xf numFmtId="1" fontId="18" fillId="0" borderId="1" xfId="14" applyNumberFormat="1" applyFont="1" applyBorder="1" applyAlignment="1">
      <alignment horizontal="center" vertical="center" wrapText="1" shrinkToFit="1"/>
    </xf>
    <xf numFmtId="1" fontId="18" fillId="0" borderId="25" xfId="14" applyNumberFormat="1" applyFont="1" applyBorder="1" applyAlignment="1">
      <alignment horizontal="center" vertical="center" wrapText="1" shrinkToFit="1"/>
    </xf>
    <xf numFmtId="0" fontId="18" fillId="0" borderId="6" xfId="14" applyFont="1" applyBorder="1" applyAlignment="1">
      <alignment horizontal="center" vertical="center" wrapText="1"/>
    </xf>
    <xf numFmtId="0" fontId="18" fillId="0" borderId="126" xfId="14" applyFont="1" applyBorder="1" applyAlignment="1">
      <alignment horizontal="center" vertical="center" wrapText="1"/>
    </xf>
    <xf numFmtId="2" fontId="17" fillId="0" borderId="118" xfId="14" applyNumberFormat="1" applyFont="1" applyBorder="1" applyAlignment="1">
      <alignment horizontal="center" vertical="center" wrapText="1"/>
    </xf>
    <xf numFmtId="2" fontId="17" fillId="0" borderId="119" xfId="14" applyNumberFormat="1" applyFont="1" applyBorder="1" applyAlignment="1">
      <alignment horizontal="center" vertical="center" wrapText="1"/>
    </xf>
    <xf numFmtId="2" fontId="17" fillId="0" borderId="120" xfId="14" applyNumberFormat="1" applyFont="1" applyBorder="1" applyAlignment="1">
      <alignment horizontal="center" vertical="center" wrapText="1"/>
    </xf>
    <xf numFmtId="2" fontId="57" fillId="0" borderId="38" xfId="14" applyNumberFormat="1" applyFont="1" applyBorder="1" applyAlignment="1">
      <alignment horizontal="left" wrapText="1"/>
    </xf>
    <xf numFmtId="2" fontId="5" fillId="0" borderId="23" xfId="14" applyNumberFormat="1" applyFont="1" applyBorder="1" applyAlignment="1">
      <alignment horizontal="center" vertical="center" wrapText="1"/>
    </xf>
    <xf numFmtId="1" fontId="18" fillId="0" borderId="145" xfId="14" applyNumberFormat="1" applyFont="1" applyBorder="1" applyAlignment="1">
      <alignment horizontal="center" vertical="center" wrapText="1" shrinkToFit="1"/>
    </xf>
    <xf numFmtId="1" fontId="18" fillId="0" borderId="42" xfId="14" applyNumberFormat="1" applyFont="1" applyBorder="1" applyAlignment="1">
      <alignment horizontal="center" vertical="center" wrapText="1" shrinkToFit="1"/>
    </xf>
    <xf numFmtId="1" fontId="18" fillId="0" borderId="48" xfId="14" applyNumberFormat="1" applyFont="1" applyBorder="1" applyAlignment="1">
      <alignment horizontal="center" vertical="center" wrapText="1" shrinkToFit="1"/>
    </xf>
    <xf numFmtId="1" fontId="5" fillId="0" borderId="35" xfId="14" applyNumberFormat="1" applyFont="1" applyBorder="1" applyAlignment="1">
      <alignment horizontal="center" vertical="center" wrapText="1"/>
    </xf>
    <xf numFmtId="1" fontId="5" fillId="0" borderId="3" xfId="14" applyNumberFormat="1" applyFont="1" applyBorder="1" applyAlignment="1">
      <alignment horizontal="center" vertical="center" wrapText="1"/>
    </xf>
    <xf numFmtId="0" fontId="47" fillId="0" borderId="11" xfId="34" applyFont="1" applyBorder="1" applyAlignment="1">
      <alignment horizontal="left" indent="9"/>
    </xf>
    <xf numFmtId="0" fontId="47" fillId="0" borderId="12" xfId="34" applyFont="1" applyBorder="1" applyAlignment="1">
      <alignment horizontal="left" indent="9"/>
    </xf>
    <xf numFmtId="0" fontId="47" fillId="0" borderId="13" xfId="34" applyFont="1" applyBorder="1" applyAlignment="1">
      <alignment horizontal="left" indent="9"/>
    </xf>
    <xf numFmtId="0" fontId="23" fillId="0" borderId="50" xfId="34" applyFont="1" applyBorder="1" applyAlignment="1">
      <alignment horizontal="center" vertical="center" wrapText="1"/>
    </xf>
    <xf numFmtId="0" fontId="23" fillId="0" borderId="38" xfId="34" applyFont="1" applyBorder="1" applyAlignment="1">
      <alignment horizontal="center" vertical="center"/>
    </xf>
    <xf numFmtId="0" fontId="23" fillId="0" borderId="32" xfId="34" applyFont="1" applyBorder="1" applyAlignment="1">
      <alignment horizontal="center" vertical="center"/>
    </xf>
    <xf numFmtId="0" fontId="48" fillId="0" borderId="51" xfId="34" applyFont="1" applyBorder="1" applyAlignment="1">
      <alignment horizontal="center" vertical="center" wrapText="1"/>
    </xf>
    <xf numFmtId="0" fontId="48" fillId="0" borderId="0" xfId="34" applyFont="1" applyAlignment="1">
      <alignment horizontal="center" vertical="center" wrapText="1"/>
    </xf>
    <xf numFmtId="0" fontId="48" fillId="0" borderId="52" xfId="34" applyFont="1" applyBorder="1" applyAlignment="1">
      <alignment horizontal="center" vertical="center" wrapText="1"/>
    </xf>
    <xf numFmtId="0" fontId="48" fillId="0" borderId="51" xfId="34" applyFont="1" applyBorder="1" applyAlignment="1">
      <alignment horizontal="center"/>
    </xf>
    <xf numFmtId="0" fontId="48" fillId="0" borderId="0" xfId="34" applyFont="1" applyAlignment="1">
      <alignment horizontal="center"/>
    </xf>
    <xf numFmtId="0" fontId="48" fillId="0" borderId="52" xfId="34" applyFont="1" applyBorder="1" applyAlignment="1">
      <alignment horizontal="center"/>
    </xf>
    <xf numFmtId="0" fontId="47" fillId="0" borderId="8" xfId="34" applyFont="1" applyBorder="1" applyAlignment="1">
      <alignment horizontal="left" indent="9"/>
    </xf>
    <xf numFmtId="0" fontId="47" fillId="0" borderId="9" xfId="34" applyFont="1" applyBorder="1" applyAlignment="1">
      <alignment horizontal="left" indent="9"/>
    </xf>
    <xf numFmtId="0" fontId="47" fillId="0" borderId="10" xfId="34" applyFont="1" applyBorder="1" applyAlignment="1">
      <alignment horizontal="left" indent="9"/>
    </xf>
    <xf numFmtId="0" fontId="47" fillId="0" borderId="20" xfId="34" applyFont="1" applyBorder="1" applyAlignment="1">
      <alignment horizontal="left" indent="9"/>
    </xf>
    <xf numFmtId="0" fontId="47" fillId="0" borderId="1" xfId="34" applyFont="1" applyBorder="1" applyAlignment="1">
      <alignment horizontal="left" indent="9"/>
    </xf>
    <xf numFmtId="0" fontId="47" fillId="0" borderId="25" xfId="34" applyFont="1" applyBorder="1" applyAlignment="1">
      <alignment horizontal="left" indent="9"/>
    </xf>
    <xf numFmtId="0" fontId="8" fillId="0" borderId="88" xfId="14" applyBorder="1" applyAlignment="1">
      <alignment horizontal="left" wrapText="1"/>
    </xf>
    <xf numFmtId="0" fontId="8" fillId="0" borderId="75" xfId="14" applyBorder="1" applyAlignment="1">
      <alignment horizontal="left" wrapText="1"/>
    </xf>
    <xf numFmtId="0" fontId="8" fillId="0" borderId="89" xfId="14" applyBorder="1" applyAlignment="1">
      <alignment horizontal="left" wrapText="1"/>
    </xf>
    <xf numFmtId="0" fontId="8" fillId="0" borderId="85" xfId="14" applyBorder="1" applyAlignment="1">
      <alignment horizontal="left" wrapText="1"/>
    </xf>
    <xf numFmtId="0" fontId="8" fillId="0" borderId="70" xfId="14" applyBorder="1" applyAlignment="1">
      <alignment horizontal="left" wrapText="1"/>
    </xf>
    <xf numFmtId="0" fontId="8" fillId="0" borderId="86" xfId="14" applyBorder="1" applyAlignment="1">
      <alignment horizontal="left" wrapText="1"/>
    </xf>
    <xf numFmtId="0" fontId="26" fillId="0" borderId="85" xfId="14" applyFont="1" applyBorder="1" applyAlignment="1">
      <alignment horizontal="center" vertical="top" wrapText="1"/>
    </xf>
    <xf numFmtId="0" fontId="26" fillId="0" borderId="70" xfId="14" applyFont="1" applyBorder="1" applyAlignment="1">
      <alignment horizontal="center" vertical="top" wrapText="1"/>
    </xf>
    <xf numFmtId="0" fontId="26" fillId="0" borderId="71" xfId="14" applyFont="1" applyBorder="1" applyAlignment="1">
      <alignment horizontal="center" vertical="top" wrapText="1"/>
    </xf>
    <xf numFmtId="0" fontId="8" fillId="0" borderId="72" xfId="14" applyBorder="1" applyAlignment="1">
      <alignment horizontal="left" wrapText="1"/>
    </xf>
    <xf numFmtId="0" fontId="8" fillId="0" borderId="52" xfId="14" applyBorder="1" applyAlignment="1">
      <alignment horizontal="left" wrapText="1"/>
    </xf>
    <xf numFmtId="0" fontId="7" fillId="0" borderId="81" xfId="14" applyFont="1" applyBorder="1" applyAlignment="1">
      <alignment horizontal="center" vertical="center" wrapText="1"/>
    </xf>
    <xf numFmtId="0" fontId="7" fillId="0" borderId="82" xfId="14" applyFont="1" applyBorder="1" applyAlignment="1">
      <alignment horizontal="center" vertical="center" wrapText="1"/>
    </xf>
    <xf numFmtId="0" fontId="20" fillId="0" borderId="83" xfId="14" applyFont="1" applyBorder="1" applyAlignment="1">
      <alignment horizontal="center" vertical="top" wrapText="1"/>
    </xf>
    <xf numFmtId="0" fontId="20" fillId="0" borderId="66" xfId="14" applyFont="1" applyBorder="1" applyAlignment="1">
      <alignment horizontal="center" vertical="top" wrapText="1"/>
    </xf>
    <xf numFmtId="0" fontId="20" fillId="0" borderId="67" xfId="14" applyFont="1" applyBorder="1" applyAlignment="1">
      <alignment horizontal="center" vertical="top" wrapText="1"/>
    </xf>
    <xf numFmtId="0" fontId="8" fillId="0" borderId="51" xfId="14" applyBorder="1" applyAlignment="1">
      <alignment horizontal="left" wrapText="1"/>
    </xf>
    <xf numFmtId="0" fontId="8" fillId="0" borderId="0" xfId="14" applyAlignment="1">
      <alignment horizontal="left" wrapText="1"/>
    </xf>
    <xf numFmtId="0" fontId="26" fillId="0" borderId="66" xfId="14" applyFont="1" applyBorder="1" applyAlignment="1">
      <alignment horizontal="left" vertical="top" wrapText="1"/>
    </xf>
    <xf numFmtId="0" fontId="8" fillId="0" borderId="72" xfId="14" applyBorder="1" applyAlignment="1">
      <alignment horizontal="left" vertical="top" wrapText="1"/>
    </xf>
    <xf numFmtId="0" fontId="8" fillId="0" borderId="52" xfId="14" applyBorder="1" applyAlignment="1">
      <alignment horizontal="left" vertical="top" wrapText="1"/>
    </xf>
    <xf numFmtId="0" fontId="8" fillId="0" borderId="0" xfId="14" applyAlignment="1">
      <alignment horizontal="left" vertical="top" wrapText="1"/>
    </xf>
    <xf numFmtId="0" fontId="38" fillId="3" borderId="65" xfId="14" applyFont="1" applyFill="1" applyBorder="1" applyAlignment="1">
      <alignment horizontal="center" vertical="center" wrapText="1"/>
    </xf>
    <xf numFmtId="0" fontId="38" fillId="3" borderId="66" xfId="14" applyFont="1" applyFill="1" applyBorder="1" applyAlignment="1">
      <alignment horizontal="center" vertical="center" wrapText="1"/>
    </xf>
    <xf numFmtId="0" fontId="38" fillId="3" borderId="67" xfId="14" applyFont="1" applyFill="1" applyBorder="1" applyAlignment="1">
      <alignment horizontal="center" vertical="center" wrapText="1"/>
    </xf>
    <xf numFmtId="0" fontId="33" fillId="11" borderId="74" xfId="14" applyFont="1" applyFill="1" applyBorder="1" applyAlignment="1">
      <alignment horizontal="center" vertical="center" wrapText="1"/>
    </xf>
    <xf numFmtId="0" fontId="33" fillId="11" borderId="75" xfId="14" applyFont="1" applyFill="1" applyBorder="1" applyAlignment="1">
      <alignment horizontal="center" vertical="center" wrapText="1"/>
    </xf>
    <xf numFmtId="0" fontId="33" fillId="11" borderId="76" xfId="14" applyFont="1" applyFill="1" applyBorder="1" applyAlignment="1">
      <alignment horizontal="center" vertical="center" wrapText="1"/>
    </xf>
    <xf numFmtId="0" fontId="33" fillId="3" borderId="65" xfId="14" applyFont="1" applyFill="1" applyBorder="1" applyAlignment="1">
      <alignment horizontal="center" vertical="top" wrapText="1"/>
    </xf>
    <xf numFmtId="0" fontId="33" fillId="3" borderId="66" xfId="14" applyFont="1" applyFill="1" applyBorder="1" applyAlignment="1">
      <alignment horizontal="center" vertical="top" wrapText="1"/>
    </xf>
    <xf numFmtId="0" fontId="33" fillId="3" borderId="67" xfId="14" applyFont="1" applyFill="1" applyBorder="1" applyAlignment="1">
      <alignment horizontal="center" vertical="top" wrapText="1"/>
    </xf>
    <xf numFmtId="0" fontId="39" fillId="0" borderId="65" xfId="14" applyFont="1" applyBorder="1" applyAlignment="1">
      <alignment horizontal="center" vertical="center" wrapText="1"/>
    </xf>
    <xf numFmtId="0" fontId="39" fillId="0" borderId="67" xfId="14" applyFont="1" applyBorder="1" applyAlignment="1">
      <alignment horizontal="center" vertical="center" wrapText="1"/>
    </xf>
    <xf numFmtId="0" fontId="33" fillId="0" borderId="65" xfId="14" applyFont="1" applyBorder="1" applyAlignment="1">
      <alignment horizontal="center" vertical="center" wrapText="1"/>
    </xf>
    <xf numFmtId="0" fontId="33" fillId="0" borderId="66" xfId="14" applyFont="1" applyBorder="1" applyAlignment="1">
      <alignment horizontal="center" vertical="center" wrapText="1"/>
    </xf>
    <xf numFmtId="0" fontId="33" fillId="0" borderId="67" xfId="14" applyFont="1" applyBorder="1" applyAlignment="1">
      <alignment horizontal="center" vertical="center" wrapText="1"/>
    </xf>
    <xf numFmtId="0" fontId="45" fillId="11" borderId="65" xfId="14" applyFont="1" applyFill="1" applyBorder="1" applyAlignment="1">
      <alignment horizontal="center" vertical="center" wrapText="1"/>
    </xf>
    <xf numFmtId="0" fontId="45" fillId="11" borderId="66" xfId="14" applyFont="1" applyFill="1" applyBorder="1" applyAlignment="1">
      <alignment horizontal="center" vertical="center" wrapText="1"/>
    </xf>
    <xf numFmtId="0" fontId="45" fillId="11" borderId="67" xfId="14" applyFont="1" applyFill="1" applyBorder="1" applyAlignment="1">
      <alignment horizontal="center" vertical="center" wrapText="1"/>
    </xf>
    <xf numFmtId="0" fontId="33" fillId="11" borderId="69" xfId="14" applyFont="1" applyFill="1" applyBorder="1" applyAlignment="1">
      <alignment horizontal="left" vertical="top" wrapText="1"/>
    </xf>
    <xf numFmtId="0" fontId="33" fillId="11" borderId="70" xfId="14" applyFont="1" applyFill="1" applyBorder="1" applyAlignment="1">
      <alignment horizontal="left" vertical="top" wrapText="1"/>
    </xf>
    <xf numFmtId="0" fontId="33" fillId="11" borderId="71" xfId="14" applyFont="1" applyFill="1" applyBorder="1" applyAlignment="1">
      <alignment horizontal="left" vertical="top" wrapText="1"/>
    </xf>
    <xf numFmtId="0" fontId="33" fillId="11" borderId="65" xfId="14" applyFont="1" applyFill="1" applyBorder="1" applyAlignment="1">
      <alignment horizontal="left" vertical="top" wrapText="1"/>
    </xf>
    <xf numFmtId="0" fontId="33" fillId="11" borderId="66" xfId="14" applyFont="1" applyFill="1" applyBorder="1" applyAlignment="1">
      <alignment horizontal="left" vertical="top" wrapText="1"/>
    </xf>
    <xf numFmtId="0" fontId="33" fillId="11" borderId="67" xfId="14" applyFont="1" applyFill="1" applyBorder="1" applyAlignment="1">
      <alignment horizontal="left" vertical="top" wrapText="1"/>
    </xf>
    <xf numFmtId="0" fontId="6" fillId="0" borderId="48" xfId="16" applyFont="1" applyBorder="1" applyAlignment="1">
      <alignment horizontal="center" vertical="center" wrapText="1"/>
    </xf>
    <xf numFmtId="0" fontId="6" fillId="0" borderId="19" xfId="16" applyFont="1" applyBorder="1" applyAlignment="1">
      <alignment horizontal="center" vertical="center" wrapText="1"/>
    </xf>
    <xf numFmtId="0" fontId="42" fillId="0" borderId="98" xfId="0" applyFont="1" applyBorder="1" applyAlignment="1">
      <alignment horizontal="center" wrapText="1"/>
    </xf>
    <xf numFmtId="0" fontId="42" fillId="0" borderId="99" xfId="0" applyFont="1" applyBorder="1" applyAlignment="1">
      <alignment horizontal="center" wrapText="1"/>
    </xf>
    <xf numFmtId="0" fontId="2" fillId="0" borderId="51" xfId="5" applyFont="1" applyBorder="1" applyAlignment="1">
      <alignment horizontal="center" vertical="top"/>
    </xf>
    <xf numFmtId="0" fontId="2" fillId="0" borderId="0" xfId="5" applyFont="1" applyAlignment="1">
      <alignment horizontal="center" vertical="top"/>
    </xf>
    <xf numFmtId="0" fontId="2" fillId="0" borderId="52" xfId="5" applyFont="1" applyBorder="1" applyAlignment="1">
      <alignment horizontal="center" vertical="top"/>
    </xf>
    <xf numFmtId="0" fontId="2" fillId="0" borderId="51" xfId="5" applyFont="1" applyBorder="1" applyAlignment="1">
      <alignment horizontal="center"/>
    </xf>
    <xf numFmtId="0" fontId="2" fillId="0" borderId="0" xfId="5" applyFont="1" applyAlignment="1">
      <alignment horizontal="center"/>
    </xf>
    <xf numFmtId="0" fontId="2" fillId="0" borderId="52" xfId="5" applyFont="1" applyBorder="1" applyAlignment="1">
      <alignment horizontal="center"/>
    </xf>
    <xf numFmtId="0" fontId="6" fillId="2" borderId="20" xfId="31" applyFont="1" applyFill="1" applyBorder="1" applyAlignment="1">
      <alignment horizontal="center" vertical="center" wrapText="1"/>
    </xf>
    <xf numFmtId="0" fontId="6" fillId="2" borderId="1" xfId="31" applyFont="1" applyFill="1" applyBorder="1" applyAlignment="1">
      <alignment horizontal="center" vertical="center" wrapText="1"/>
    </xf>
    <xf numFmtId="0" fontId="6" fillId="2" borderId="25" xfId="31" applyFont="1" applyFill="1" applyBorder="1" applyAlignment="1">
      <alignment horizontal="center" vertical="center" wrapText="1"/>
    </xf>
    <xf numFmtId="0" fontId="10" fillId="0" borderId="50" xfId="15" applyFont="1" applyBorder="1" applyAlignment="1" applyProtection="1">
      <alignment horizontal="center"/>
    </xf>
    <xf numFmtId="0" fontId="10" fillId="0" borderId="39" xfId="15" applyFont="1" applyBorder="1" applyAlignment="1" applyProtection="1">
      <alignment horizontal="center"/>
    </xf>
    <xf numFmtId="0" fontId="10" fillId="0" borderId="51" xfId="15" applyFont="1" applyBorder="1" applyAlignment="1" applyProtection="1">
      <alignment horizontal="center"/>
    </xf>
    <xf numFmtId="0" fontId="10" fillId="0" borderId="28" xfId="15" applyFont="1" applyBorder="1" applyAlignment="1" applyProtection="1">
      <alignment horizontal="center"/>
    </xf>
    <xf numFmtId="0" fontId="10" fillId="0" borderId="53" xfId="15" applyFont="1" applyBorder="1" applyAlignment="1" applyProtection="1">
      <alignment horizontal="center"/>
    </xf>
    <xf numFmtId="0" fontId="10" fillId="0" borderId="58" xfId="15" applyFont="1" applyBorder="1" applyAlignment="1" applyProtection="1">
      <alignment horizontal="center"/>
    </xf>
    <xf numFmtId="0" fontId="7" fillId="0" borderId="38" xfId="31" applyFont="1" applyBorder="1" applyAlignment="1">
      <alignment horizontal="center"/>
    </xf>
    <xf numFmtId="0" fontId="7" fillId="0" borderId="39" xfId="31" applyFont="1" applyBorder="1" applyAlignment="1">
      <alignment horizontal="center"/>
    </xf>
    <xf numFmtId="0" fontId="6" fillId="0" borderId="40" xfId="16" applyFont="1" applyBorder="1" applyAlignment="1">
      <alignment horizontal="center" vertical="center"/>
    </xf>
    <xf numFmtId="0" fontId="6" fillId="0" borderId="38" xfId="16" applyFont="1" applyBorder="1" applyAlignment="1">
      <alignment horizontal="center" vertical="center"/>
    </xf>
    <xf numFmtId="0" fontId="6" fillId="0" borderId="32" xfId="16" applyFont="1" applyBorder="1" applyAlignment="1">
      <alignment horizontal="center" vertical="center"/>
    </xf>
    <xf numFmtId="0" fontId="7" fillId="0" borderId="0" xfId="31" applyFont="1" applyAlignment="1">
      <alignment horizontal="center"/>
    </xf>
    <xf numFmtId="0" fontId="7" fillId="0" borderId="28" xfId="31" applyFont="1" applyBorder="1" applyAlignment="1">
      <alignment horizontal="center"/>
    </xf>
    <xf numFmtId="0" fontId="6" fillId="0" borderId="42" xfId="16" applyFont="1" applyBorder="1" applyAlignment="1">
      <alignment horizontal="center" vertical="center"/>
    </xf>
    <xf numFmtId="0" fontId="6" fillId="0" borderId="18" xfId="31" applyFont="1" applyBorder="1" applyAlignment="1">
      <alignment horizontal="center" vertical="center"/>
    </xf>
    <xf numFmtId="0" fontId="6" fillId="0" borderId="43" xfId="16" applyFont="1" applyBorder="1" applyAlignment="1">
      <alignment horizontal="center" vertical="center"/>
    </xf>
    <xf numFmtId="0" fontId="6" fillId="0" borderId="27" xfId="16" applyFont="1" applyBorder="1" applyAlignment="1">
      <alignment horizontal="center" vertical="center"/>
    </xf>
    <xf numFmtId="0" fontId="6" fillId="0" borderId="44" xfId="16" applyFont="1" applyBorder="1" applyAlignment="1">
      <alignment horizontal="center" vertical="center"/>
    </xf>
    <xf numFmtId="0" fontId="6" fillId="0" borderId="45" xfId="31" applyFont="1" applyBorder="1" applyAlignment="1">
      <alignment horizontal="center" vertical="center"/>
    </xf>
    <xf numFmtId="0" fontId="6" fillId="0" borderId="46" xfId="31" applyFont="1" applyBorder="1" applyAlignment="1">
      <alignment horizontal="center" vertical="center"/>
    </xf>
    <xf numFmtId="0" fontId="6" fillId="0" borderId="47" xfId="31" applyFont="1" applyBorder="1" applyAlignment="1">
      <alignment horizontal="center" vertical="center"/>
    </xf>
    <xf numFmtId="0" fontId="2" fillId="0" borderId="0" xfId="31" applyFont="1" applyAlignment="1">
      <alignment horizontal="justify" vertical="center"/>
    </xf>
    <xf numFmtId="0" fontId="2" fillId="0" borderId="28" xfId="31" applyFont="1" applyBorder="1" applyAlignment="1">
      <alignment horizontal="justify" vertical="center"/>
    </xf>
    <xf numFmtId="0" fontId="6" fillId="0" borderId="18" xfId="16" applyFont="1" applyBorder="1" applyAlignment="1">
      <alignment horizontal="center" vertical="center"/>
    </xf>
    <xf numFmtId="0" fontId="6" fillId="0" borderId="39" xfId="31" applyFont="1" applyBorder="1" applyAlignment="1">
      <alignment horizontal="center" vertical="center"/>
    </xf>
    <xf numFmtId="0" fontId="6" fillId="0" borderId="28" xfId="31" applyFont="1" applyBorder="1" applyAlignment="1">
      <alignment horizontal="center" vertical="center"/>
    </xf>
    <xf numFmtId="0" fontId="7" fillId="0" borderId="51" xfId="31" applyFont="1" applyBorder="1" applyAlignment="1">
      <alignment horizontal="right" vertical="center"/>
    </xf>
    <xf numFmtId="0" fontId="7" fillId="0" borderId="0" xfId="31" applyFont="1" applyAlignment="1">
      <alignment horizontal="right" vertical="center"/>
    </xf>
    <xf numFmtId="0" fontId="6" fillId="0" borderId="14" xfId="31" applyFont="1" applyBorder="1" applyAlignment="1">
      <alignment horizontal="center"/>
    </xf>
    <xf numFmtId="0" fontId="6" fillId="0" borderId="15" xfId="31" applyFont="1" applyBorder="1" applyAlignment="1">
      <alignment horizontal="center"/>
    </xf>
    <xf numFmtId="0" fontId="6" fillId="0" borderId="16" xfId="31" applyFont="1" applyBorder="1" applyAlignment="1">
      <alignment horizontal="center"/>
    </xf>
    <xf numFmtId="0" fontId="7" fillId="0" borderId="50" xfId="31" applyFont="1" applyBorder="1" applyAlignment="1" applyProtection="1">
      <alignment horizontal="center"/>
      <protection locked="0"/>
    </xf>
    <xf numFmtId="0" fontId="7" fillId="0" borderId="38" xfId="31" applyFont="1" applyBorder="1" applyAlignment="1" applyProtection="1">
      <alignment horizontal="center"/>
      <protection locked="0"/>
    </xf>
    <xf numFmtId="0" fontId="7" fillId="0" borderId="32" xfId="31" applyFont="1" applyBorder="1" applyAlignment="1" applyProtection="1">
      <alignment horizontal="center"/>
      <protection locked="0"/>
    </xf>
    <xf numFmtId="0" fontId="13" fillId="3" borderId="33" xfId="31" applyFont="1" applyFill="1" applyBorder="1" applyAlignment="1">
      <alignment horizontal="left" vertical="center" wrapText="1"/>
    </xf>
    <xf numFmtId="0" fontId="13" fillId="3" borderId="34" xfId="31" applyFont="1" applyFill="1" applyBorder="1" applyAlignment="1">
      <alignment horizontal="left" vertical="center" wrapText="1"/>
    </xf>
    <xf numFmtId="0" fontId="13" fillId="3" borderId="36" xfId="31" applyFont="1" applyFill="1" applyBorder="1" applyAlignment="1">
      <alignment horizontal="left" vertical="center" wrapText="1"/>
    </xf>
    <xf numFmtId="0" fontId="13" fillId="3" borderId="33" xfId="31" applyFont="1" applyFill="1" applyBorder="1" applyAlignment="1">
      <alignment horizontal="center" vertical="center"/>
    </xf>
    <xf numFmtId="0" fontId="13" fillId="3" borderId="36" xfId="31" applyFont="1" applyFill="1" applyBorder="1" applyAlignment="1">
      <alignment horizontal="center" vertical="center"/>
    </xf>
    <xf numFmtId="0" fontId="14" fillId="3" borderId="21" xfId="31" applyFont="1" applyFill="1" applyBorder="1" applyAlignment="1">
      <alignment horizontal="center" vertical="center"/>
    </xf>
    <xf numFmtId="0" fontId="14" fillId="3" borderId="22" xfId="31" applyFont="1" applyFill="1" applyBorder="1" applyAlignment="1">
      <alignment horizontal="center" vertical="center"/>
    </xf>
    <xf numFmtId="0" fontId="14" fillId="3" borderId="49" xfId="31" applyFont="1" applyFill="1" applyBorder="1" applyAlignment="1">
      <alignment horizontal="center" vertical="center"/>
    </xf>
    <xf numFmtId="0" fontId="7" fillId="0" borderId="50" xfId="31" applyFont="1" applyBorder="1" applyAlignment="1">
      <alignment horizontal="left" vertical="center"/>
    </xf>
    <xf numFmtId="0" fontId="7" fillId="0" borderId="38" xfId="31" applyFont="1" applyBorder="1" applyAlignment="1">
      <alignment horizontal="left" vertical="center"/>
    </xf>
    <xf numFmtId="0" fontId="7" fillId="0" borderId="32" xfId="31" applyFont="1" applyBorder="1" applyAlignment="1">
      <alignment horizontal="left" vertical="center"/>
    </xf>
    <xf numFmtId="0" fontId="7" fillId="0" borderId="51" xfId="31" applyFont="1" applyBorder="1" applyAlignment="1">
      <alignment horizontal="left" vertical="center"/>
    </xf>
    <xf numFmtId="0" fontId="7" fillId="0" borderId="0" xfId="31" applyFont="1" applyAlignment="1">
      <alignment horizontal="left" vertical="center"/>
    </xf>
    <xf numFmtId="0" fontId="7" fillId="0" borderId="52" xfId="31" applyFont="1" applyBorder="1" applyAlignment="1">
      <alignment horizontal="left" vertical="center"/>
    </xf>
    <xf numFmtId="0" fontId="7" fillId="0" borderId="5" xfId="31" applyFont="1" applyBorder="1" applyAlignment="1">
      <alignment horizontal="left" vertical="center"/>
    </xf>
    <xf numFmtId="0" fontId="7" fillId="0" borderId="6" xfId="31" applyFont="1" applyBorder="1" applyAlignment="1">
      <alignment horizontal="left" vertical="center"/>
    </xf>
    <xf numFmtId="0" fontId="7" fillId="0" borderId="7" xfId="31" applyFont="1" applyBorder="1" applyAlignment="1">
      <alignment horizontal="left" vertical="center"/>
    </xf>
    <xf numFmtId="0" fontId="13" fillId="3" borderId="33" xfId="31" applyFont="1" applyFill="1" applyBorder="1" applyAlignment="1">
      <alignment horizontal="center" vertical="center" wrapText="1"/>
    </xf>
    <xf numFmtId="0" fontId="13" fillId="3" borderId="34" xfId="31" applyFont="1" applyFill="1" applyBorder="1" applyAlignment="1">
      <alignment horizontal="center" vertical="center" wrapText="1"/>
    </xf>
    <xf numFmtId="0" fontId="14" fillId="3" borderId="34" xfId="31" applyFont="1" applyFill="1" applyBorder="1" applyAlignment="1">
      <alignment horizontal="center" vertical="center" wrapText="1"/>
    </xf>
    <xf numFmtId="0" fontId="14" fillId="3" borderId="56" xfId="31" applyFont="1" applyFill="1" applyBorder="1" applyAlignment="1">
      <alignment horizontal="center" vertical="center" wrapText="1"/>
    </xf>
    <xf numFmtId="0" fontId="13" fillId="3" borderId="57" xfId="31" applyFont="1" applyFill="1" applyBorder="1" applyAlignment="1">
      <alignment horizontal="center" vertical="center" wrapText="1"/>
    </xf>
    <xf numFmtId="0" fontId="13" fillId="3" borderId="45" xfId="31" applyFont="1" applyFill="1" applyBorder="1" applyAlignment="1">
      <alignment horizontal="center" vertical="center" wrapText="1"/>
    </xf>
    <xf numFmtId="0" fontId="13" fillId="3" borderId="58" xfId="31" applyFont="1" applyFill="1" applyBorder="1" applyAlignment="1">
      <alignment horizontal="center" vertical="center" wrapText="1"/>
    </xf>
    <xf numFmtId="0" fontId="13" fillId="3" borderId="56" xfId="31" applyFont="1" applyFill="1" applyBorder="1" applyAlignment="1">
      <alignment horizontal="center" vertical="center" wrapText="1"/>
    </xf>
    <xf numFmtId="0" fontId="6" fillId="0" borderId="35" xfId="31" applyFont="1" applyBorder="1"/>
    <xf numFmtId="0" fontId="6" fillId="0" borderId="3" xfId="31" applyFont="1" applyBorder="1"/>
    <xf numFmtId="0" fontId="6" fillId="0" borderId="4" xfId="31" applyFont="1" applyBorder="1"/>
    <xf numFmtId="174" fontId="6" fillId="0" borderId="2" xfId="32" applyNumberFormat="1" applyFont="1" applyBorder="1" applyAlignment="1">
      <alignment horizontal="center"/>
    </xf>
    <xf numFmtId="174" fontId="6" fillId="0" borderId="4" xfId="32" applyNumberFormat="1" applyFont="1" applyBorder="1" applyAlignment="1">
      <alignment horizontal="center"/>
    </xf>
    <xf numFmtId="0" fontId="6" fillId="0" borderId="21" xfId="31" applyFont="1" applyBorder="1"/>
    <xf numFmtId="0" fontId="6" fillId="0" borderId="22" xfId="31" applyFont="1" applyBorder="1"/>
    <xf numFmtId="0" fontId="6" fillId="0" borderId="23" xfId="31" applyFont="1" applyBorder="1"/>
    <xf numFmtId="0" fontId="6" fillId="0" borderId="60" xfId="31" applyFont="1" applyBorder="1"/>
    <xf numFmtId="0" fontId="7" fillId="0" borderId="14" xfId="31" applyFont="1" applyBorder="1" applyAlignment="1">
      <alignment horizontal="right"/>
    </xf>
    <xf numFmtId="0" fontId="7" fillId="0" borderId="15" xfId="31" applyFont="1" applyBorder="1" applyAlignment="1">
      <alignment horizontal="right"/>
    </xf>
    <xf numFmtId="0" fontId="7" fillId="0" borderId="16" xfId="31" applyFont="1" applyBorder="1" applyAlignment="1">
      <alignment horizontal="right"/>
    </xf>
    <xf numFmtId="0" fontId="6" fillId="0" borderId="35" xfId="31" quotePrefix="1" applyFont="1" applyBorder="1" applyAlignment="1">
      <alignment wrapText="1"/>
    </xf>
    <xf numFmtId="43" fontId="6" fillId="0" borderId="2" xfId="32" applyFont="1" applyFill="1" applyBorder="1" applyAlignment="1">
      <alignment vertical="center"/>
    </xf>
    <xf numFmtId="43" fontId="6" fillId="0" borderId="4" xfId="32" applyFont="1" applyFill="1" applyBorder="1" applyAlignment="1">
      <alignment vertical="center"/>
    </xf>
    <xf numFmtId="0" fontId="6" fillId="0" borderId="35" xfId="31" applyFont="1" applyBorder="1" applyAlignment="1">
      <alignment wrapText="1"/>
    </xf>
    <xf numFmtId="43" fontId="6" fillId="0" borderId="2" xfId="32" applyFont="1" applyBorder="1" applyAlignment="1">
      <alignment vertical="center"/>
    </xf>
    <xf numFmtId="43" fontId="6" fillId="0" borderId="4" xfId="32" applyFont="1" applyBorder="1" applyAlignment="1">
      <alignment vertical="center"/>
    </xf>
    <xf numFmtId="43" fontId="6" fillId="0" borderId="2" xfId="32" applyFont="1" applyBorder="1" applyAlignment="1">
      <alignment horizontal="center"/>
    </xf>
    <xf numFmtId="43" fontId="6" fillId="0" borderId="4" xfId="32" applyFont="1" applyBorder="1" applyAlignment="1">
      <alignment horizontal="center"/>
    </xf>
    <xf numFmtId="164" fontId="6" fillId="0" borderId="2" xfId="3" applyNumberFormat="1" applyFont="1" applyFill="1" applyBorder="1" applyAlignment="1">
      <alignment horizontal="center"/>
    </xf>
    <xf numFmtId="164" fontId="6" fillId="0" borderId="4" xfId="3" applyNumberFormat="1" applyFont="1" applyFill="1" applyBorder="1" applyAlignment="1">
      <alignment horizontal="center"/>
    </xf>
    <xf numFmtId="0" fontId="6" fillId="0" borderId="60" xfId="31" applyFont="1" applyBorder="1" applyAlignment="1">
      <alignment horizontal="center"/>
    </xf>
    <xf numFmtId="0" fontId="6" fillId="0" borderId="23" xfId="31" applyFont="1" applyBorder="1" applyAlignment="1">
      <alignment horizontal="center"/>
    </xf>
    <xf numFmtId="0" fontId="13" fillId="3" borderId="14" xfId="31" applyFont="1" applyFill="1" applyBorder="1" applyAlignment="1">
      <alignment horizontal="right"/>
    </xf>
    <xf numFmtId="0" fontId="13" fillId="3" borderId="15" xfId="31" applyFont="1" applyFill="1" applyBorder="1" applyAlignment="1">
      <alignment horizontal="right"/>
    </xf>
    <xf numFmtId="0" fontId="13" fillId="3" borderId="16" xfId="31" applyFont="1" applyFill="1" applyBorder="1" applyAlignment="1">
      <alignment horizontal="right"/>
    </xf>
    <xf numFmtId="0" fontId="7" fillId="0" borderId="51" xfId="14" applyFont="1" applyBorder="1" applyAlignment="1">
      <alignment horizontal="justify" wrapText="1"/>
    </xf>
    <xf numFmtId="0" fontId="7" fillId="0" borderId="0" xfId="14" applyFont="1" applyAlignment="1">
      <alignment horizontal="justify" wrapText="1"/>
    </xf>
    <xf numFmtId="0" fontId="7" fillId="0" borderId="52" xfId="14" applyFont="1" applyBorder="1" applyAlignment="1">
      <alignment horizontal="justify" wrapText="1"/>
    </xf>
    <xf numFmtId="0" fontId="6" fillId="0" borderId="21" xfId="31" applyFont="1" applyBorder="1" applyAlignment="1">
      <alignment horizontal="left"/>
    </xf>
    <xf numFmtId="0" fontId="6" fillId="0" borderId="22" xfId="31" applyFont="1" applyBorder="1" applyAlignment="1">
      <alignment horizontal="left"/>
    </xf>
    <xf numFmtId="0" fontId="6" fillId="0" borderId="23" xfId="31" applyFont="1" applyBorder="1" applyAlignment="1">
      <alignment horizontal="left"/>
    </xf>
    <xf numFmtId="0" fontId="6" fillId="0" borderId="33" xfId="14" applyFont="1" applyBorder="1" applyAlignment="1">
      <alignment horizontal="center"/>
    </xf>
    <xf numFmtId="0" fontId="6" fillId="0" borderId="34" xfId="14" applyFont="1" applyBorder="1" applyAlignment="1">
      <alignment horizontal="center"/>
    </xf>
    <xf numFmtId="0" fontId="6" fillId="0" borderId="36" xfId="14" applyFont="1" applyBorder="1" applyAlignment="1">
      <alignment horizontal="center"/>
    </xf>
    <xf numFmtId="0" fontId="6" fillId="0" borderId="35" xfId="31" quotePrefix="1" applyFont="1" applyBorder="1"/>
    <xf numFmtId="0" fontId="6" fillId="0" borderId="3" xfId="31" quotePrefix="1" applyFont="1" applyBorder="1"/>
    <xf numFmtId="0" fontId="6" fillId="0" borderId="4" xfId="31" quotePrefix="1" applyFont="1" applyBorder="1"/>
    <xf numFmtId="0" fontId="6" fillId="0" borderId="2" xfId="31" applyFont="1" applyBorder="1"/>
    <xf numFmtId="0" fontId="6" fillId="0" borderId="35" xfId="31" applyFont="1" applyBorder="1" applyAlignment="1">
      <alignment horizontal="left"/>
    </xf>
    <xf numFmtId="0" fontId="6" fillId="0" borderId="3" xfId="31" applyFont="1" applyBorder="1" applyAlignment="1">
      <alignment horizontal="left"/>
    </xf>
    <xf numFmtId="0" fontId="6" fillId="0" borderId="4" xfId="31" applyFont="1" applyBorder="1" applyAlignment="1">
      <alignment horizontal="left"/>
    </xf>
    <xf numFmtId="0" fontId="13" fillId="3" borderId="57" xfId="31" applyFont="1" applyFill="1" applyBorder="1" applyAlignment="1">
      <alignment vertical="center" wrapText="1"/>
    </xf>
    <xf numFmtId="0" fontId="13" fillId="3" borderId="56" xfId="31" applyFont="1" applyFill="1" applyBorder="1" applyAlignment="1">
      <alignment vertical="center" wrapText="1"/>
    </xf>
    <xf numFmtId="0" fontId="6" fillId="0" borderId="35" xfId="14" applyFont="1" applyBorder="1" applyAlignment="1">
      <alignment horizontal="center"/>
    </xf>
    <xf numFmtId="0" fontId="6" fillId="0" borderId="3" xfId="14" applyFont="1" applyBorder="1" applyAlignment="1">
      <alignment horizontal="center"/>
    </xf>
    <xf numFmtId="0" fontId="6" fillId="0" borderId="63" xfId="14" applyFont="1" applyBorder="1" applyAlignment="1">
      <alignment horizontal="center"/>
    </xf>
    <xf numFmtId="0" fontId="6" fillId="0" borderId="8" xfId="14" quotePrefix="1" applyFont="1" applyBorder="1"/>
    <xf numFmtId="0" fontId="6" fillId="0" borderId="9" xfId="14" applyFont="1" applyBorder="1"/>
    <xf numFmtId="0" fontId="6" fillId="0" borderId="20" xfId="14" applyFont="1" applyBorder="1" applyAlignment="1">
      <alignment wrapText="1"/>
    </xf>
    <xf numFmtId="0" fontId="6" fillId="0" borderId="1" xfId="14" applyFont="1" applyBorder="1"/>
    <xf numFmtId="0" fontId="6" fillId="0" borderId="20" xfId="14" applyFont="1" applyBorder="1"/>
    <xf numFmtId="43" fontId="6" fillId="0" borderId="2" xfId="32" applyFont="1" applyFill="1" applyBorder="1" applyAlignment="1">
      <alignment horizontal="center"/>
    </xf>
    <xf numFmtId="43" fontId="6" fillId="0" borderId="4" xfId="32" applyFont="1" applyFill="1" applyBorder="1" applyAlignment="1">
      <alignment horizontal="center"/>
    </xf>
    <xf numFmtId="0" fontId="6" fillId="0" borderId="20" xfId="14" quotePrefix="1" applyFont="1" applyBorder="1"/>
    <xf numFmtId="0" fontId="6" fillId="0" borderId="11" xfId="14" applyFont="1" applyBorder="1"/>
    <xf numFmtId="0" fontId="6" fillId="0" borderId="12" xfId="14" applyFont="1" applyBorder="1"/>
    <xf numFmtId="174" fontId="6" fillId="0" borderId="2" xfId="32" applyNumberFormat="1" applyFont="1" applyBorder="1" applyAlignment="1">
      <alignment horizontal="center" wrapText="1"/>
    </xf>
    <xf numFmtId="174" fontId="6" fillId="0" borderId="4" xfId="32" applyNumberFormat="1" applyFont="1" applyBorder="1" applyAlignment="1">
      <alignment horizontal="center" wrapText="1"/>
    </xf>
    <xf numFmtId="2" fontId="6" fillId="0" borderId="2" xfId="31" applyNumberFormat="1" applyFont="1" applyBorder="1" applyAlignment="1">
      <alignment horizontal="right" vertical="center" wrapText="1"/>
    </xf>
    <xf numFmtId="2" fontId="6" fillId="0" borderId="4" xfId="31" applyNumberFormat="1" applyFont="1" applyBorder="1" applyAlignment="1">
      <alignment horizontal="right" vertical="center" wrapText="1"/>
    </xf>
    <xf numFmtId="0" fontId="7" fillId="0" borderId="14" xfId="31" applyFont="1" applyBorder="1" applyAlignment="1">
      <alignment horizontal="center"/>
    </xf>
    <xf numFmtId="0" fontId="7" fillId="0" borderId="15" xfId="31" applyFont="1" applyBorder="1" applyAlignment="1">
      <alignment horizontal="center"/>
    </xf>
    <xf numFmtId="0" fontId="7" fillId="0" borderId="16" xfId="31" applyFont="1" applyBorder="1" applyAlignment="1">
      <alignment horizontal="center"/>
    </xf>
    <xf numFmtId="0" fontId="6" fillId="0" borderId="35" xfId="14" quotePrefix="1" applyFont="1" applyBorder="1"/>
    <xf numFmtId="0" fontId="6" fillId="0" borderId="3" xfId="14" quotePrefix="1" applyFont="1" applyBorder="1"/>
    <xf numFmtId="0" fontId="6" fillId="0" borderId="4" xfId="14" quotePrefix="1" applyFont="1" applyBorder="1"/>
    <xf numFmtId="0" fontId="6" fillId="0" borderId="35" xfId="14" applyFont="1" applyBorder="1" applyAlignment="1">
      <alignment horizontal="left" vertical="center" wrapText="1"/>
    </xf>
    <xf numFmtId="0" fontId="6" fillId="0" borderId="3" xfId="14" applyFont="1" applyBorder="1" applyAlignment="1">
      <alignment horizontal="left" vertical="center" wrapText="1"/>
    </xf>
    <xf numFmtId="0" fontId="6" fillId="0" borderId="4" xfId="14" applyFont="1" applyBorder="1" applyAlignment="1">
      <alignment horizontal="left" vertical="center" wrapText="1"/>
    </xf>
    <xf numFmtId="0" fontId="6" fillId="0" borderId="21" xfId="14" applyFont="1" applyBorder="1"/>
    <xf numFmtId="0" fontId="6" fillId="0" borderId="22" xfId="14" applyFont="1" applyBorder="1"/>
    <xf numFmtId="0" fontId="6" fillId="0" borderId="23" xfId="14" applyFont="1" applyBorder="1"/>
    <xf numFmtId="0" fontId="6" fillId="0" borderId="35" xfId="14" applyFont="1" applyBorder="1" applyAlignment="1">
      <alignment horizontal="left"/>
    </xf>
    <xf numFmtId="0" fontId="6" fillId="0" borderId="3" xfId="14" applyFont="1" applyBorder="1" applyAlignment="1">
      <alignment horizontal="left"/>
    </xf>
    <xf numFmtId="0" fontId="6" fillId="0" borderId="4" xfId="14" applyFont="1" applyBorder="1" applyAlignment="1">
      <alignment horizontal="left"/>
    </xf>
    <xf numFmtId="2" fontId="6" fillId="0" borderId="2" xfId="31" applyNumberFormat="1" applyFont="1" applyBorder="1" applyAlignment="1">
      <alignment horizontal="center"/>
    </xf>
    <xf numFmtId="2" fontId="6" fillId="0" borderId="4" xfId="31" applyNumberFormat="1" applyFont="1" applyBorder="1" applyAlignment="1">
      <alignment horizontal="center"/>
    </xf>
    <xf numFmtId="0" fontId="6" fillId="0" borderId="26" xfId="14" applyFont="1" applyBorder="1"/>
    <xf numFmtId="0" fontId="6" fillId="0" borderId="27" xfId="14" applyFont="1" applyBorder="1"/>
    <xf numFmtId="0" fontId="6" fillId="0" borderId="59" xfId="14" applyFont="1" applyBorder="1"/>
    <xf numFmtId="43" fontId="6" fillId="0" borderId="43" xfId="32" applyFont="1" applyBorder="1" applyAlignment="1">
      <alignment horizontal="center"/>
    </xf>
    <xf numFmtId="43" fontId="6" fillId="0" borderId="59" xfId="32" applyFont="1" applyBorder="1" applyAlignment="1">
      <alignment horizontal="center"/>
    </xf>
    <xf numFmtId="0" fontId="6" fillId="0" borderId="1" xfId="31" applyFont="1" applyBorder="1"/>
    <xf numFmtId="43" fontId="6" fillId="0" borderId="1" xfId="32" applyFont="1" applyBorder="1" applyAlignment="1">
      <alignment horizontal="center"/>
    </xf>
    <xf numFmtId="0" fontId="7" fillId="0" borderId="5" xfId="31" applyFont="1" applyBorder="1" applyAlignment="1">
      <alignment horizontal="right"/>
    </xf>
    <xf numFmtId="0" fontId="7" fillId="0" borderId="6" xfId="31" applyFont="1" applyBorder="1" applyAlignment="1">
      <alignment horizontal="right"/>
    </xf>
    <xf numFmtId="0" fontId="7" fillId="0" borderId="7" xfId="31" applyFont="1" applyBorder="1" applyAlignment="1">
      <alignment horizontal="right"/>
    </xf>
    <xf numFmtId="0" fontId="13" fillId="3" borderId="50" xfId="31" applyFont="1" applyFill="1" applyBorder="1" applyAlignment="1">
      <alignment horizontal="center" vertical="center" wrapText="1"/>
    </xf>
    <xf numFmtId="0" fontId="13" fillId="3" borderId="38" xfId="31" applyFont="1" applyFill="1" applyBorder="1" applyAlignment="1">
      <alignment horizontal="center" vertical="center" wrapText="1"/>
    </xf>
    <xf numFmtId="0" fontId="13" fillId="3" borderId="40" xfId="31" applyFont="1" applyFill="1" applyBorder="1" applyAlignment="1">
      <alignment horizontal="center" vertical="center" wrapText="1"/>
    </xf>
    <xf numFmtId="0" fontId="13" fillId="3" borderId="39" xfId="31" applyFont="1" applyFill="1" applyBorder="1" applyAlignment="1">
      <alignment horizontal="center" vertical="center" wrapText="1"/>
    </xf>
    <xf numFmtId="0" fontId="6" fillId="0" borderId="33" xfId="14" quotePrefix="1" applyFont="1" applyBorder="1"/>
    <xf numFmtId="0" fontId="6" fillId="0" borderId="34" xfId="14" quotePrefix="1" applyFont="1" applyBorder="1"/>
    <xf numFmtId="0" fontId="6" fillId="0" borderId="56" xfId="14" quotePrefix="1" applyFont="1" applyBorder="1"/>
    <xf numFmtId="178" fontId="6" fillId="0" borderId="57" xfId="28" applyNumberFormat="1" applyFont="1" applyBorder="1" applyAlignment="1">
      <alignment horizontal="center"/>
    </xf>
    <xf numFmtId="178" fontId="6" fillId="0" borderId="56" xfId="28" applyNumberFormat="1" applyFont="1" applyBorder="1" applyAlignment="1">
      <alignment horizontal="center"/>
    </xf>
    <xf numFmtId="0" fontId="36" fillId="0" borderId="35" xfId="14" quotePrefix="1" applyFont="1" applyBorder="1"/>
    <xf numFmtId="0" fontId="36" fillId="0" borderId="3" xfId="14" applyFont="1" applyBorder="1"/>
    <xf numFmtId="0" fontId="36" fillId="0" borderId="21" xfId="14" quotePrefix="1" applyFont="1" applyBorder="1"/>
    <xf numFmtId="0" fontId="36" fillId="0" borderId="22" xfId="14" applyFont="1" applyBorder="1"/>
    <xf numFmtId="0" fontId="36" fillId="0" borderId="21" xfId="14" applyFont="1" applyBorder="1"/>
    <xf numFmtId="164" fontId="6" fillId="0" borderId="60" xfId="3" applyNumberFormat="1" applyFont="1" applyFill="1" applyBorder="1" applyAlignment="1">
      <alignment horizontal="center"/>
    </xf>
    <xf numFmtId="164" fontId="6" fillId="0" borderId="23" xfId="3" applyNumberFormat="1" applyFont="1" applyFill="1" applyBorder="1" applyAlignment="1">
      <alignment horizontal="center"/>
    </xf>
    <xf numFmtId="0" fontId="6" fillId="0" borderId="33" xfId="14" quotePrefix="1" applyFont="1" applyBorder="1" applyAlignment="1">
      <alignment wrapText="1"/>
    </xf>
    <xf numFmtId="0" fontId="36" fillId="0" borderId="8" xfId="14" quotePrefix="1" applyFont="1" applyBorder="1"/>
    <xf numFmtId="0" fontId="36" fillId="0" borderId="9" xfId="14" applyFont="1" applyBorder="1"/>
    <xf numFmtId="164" fontId="6" fillId="0" borderId="9" xfId="3" applyNumberFormat="1" applyFont="1" applyFill="1" applyBorder="1" applyAlignment="1">
      <alignment horizontal="center"/>
    </xf>
    <xf numFmtId="0" fontId="36" fillId="0" borderId="11" xfId="14" applyFont="1" applyBorder="1"/>
    <xf numFmtId="0" fontId="36" fillId="0" borderId="12" xfId="14" applyFont="1" applyBorder="1"/>
    <xf numFmtId="164" fontId="6" fillId="0" borderId="12" xfId="3" applyNumberFormat="1" applyFont="1" applyFill="1" applyBorder="1" applyAlignment="1">
      <alignment horizontal="center"/>
    </xf>
    <xf numFmtId="0" fontId="4" fillId="0" borderId="33" xfId="14" applyFont="1" applyBorder="1"/>
    <xf numFmtId="0" fontId="4" fillId="0" borderId="34" xfId="14" applyFont="1" applyBorder="1"/>
    <xf numFmtId="0" fontId="4" fillId="0" borderId="56" xfId="14" applyFont="1" applyBorder="1"/>
    <xf numFmtId="43" fontId="6" fillId="0" borderId="57" xfId="32" applyFont="1" applyFill="1" applyBorder="1" applyAlignment="1">
      <alignment horizontal="center"/>
    </xf>
    <xf numFmtId="43" fontId="6" fillId="0" borderId="56" xfId="32" applyFont="1" applyFill="1" applyBorder="1" applyAlignment="1">
      <alignment horizontal="center"/>
    </xf>
    <xf numFmtId="0" fontId="4" fillId="0" borderId="35" xfId="14" applyFont="1" applyBorder="1"/>
    <xf numFmtId="0" fontId="4" fillId="0" borderId="3" xfId="14" applyFont="1" applyBorder="1"/>
    <xf numFmtId="0" fontId="4" fillId="0" borderId="4" xfId="14" applyFont="1" applyBorder="1"/>
    <xf numFmtId="0" fontId="4" fillId="0" borderId="35" xfId="14" quotePrefix="1" applyFont="1" applyBorder="1"/>
    <xf numFmtId="43" fontId="6" fillId="0" borderId="12" xfId="32" applyFont="1" applyBorder="1" applyAlignment="1">
      <alignment horizontal="center"/>
    </xf>
    <xf numFmtId="0" fontId="60" fillId="3" borderId="50" xfId="31" applyFont="1" applyFill="1" applyBorder="1" applyAlignment="1">
      <alignment horizontal="center" vertical="center" wrapText="1"/>
    </xf>
    <xf numFmtId="0" fontId="60" fillId="3" borderId="38" xfId="31" applyFont="1" applyFill="1" applyBorder="1" applyAlignment="1">
      <alignment horizontal="center" vertical="center" wrapText="1"/>
    </xf>
    <xf numFmtId="0" fontId="60" fillId="3" borderId="39" xfId="31" applyFont="1" applyFill="1" applyBorder="1" applyAlignment="1">
      <alignment horizontal="center" vertical="center" wrapText="1"/>
    </xf>
    <xf numFmtId="0" fontId="60" fillId="3" borderId="40" xfId="31" applyFont="1" applyFill="1" applyBorder="1" applyAlignment="1">
      <alignment horizontal="center" vertical="center" wrapText="1"/>
    </xf>
    <xf numFmtId="0" fontId="6" fillId="0" borderId="8" xfId="31" quotePrefix="1" applyFont="1" applyBorder="1" applyAlignment="1">
      <alignment wrapText="1"/>
    </xf>
    <xf numFmtId="0" fontId="6" fillId="0" borderId="9" xfId="31" applyFont="1" applyBorder="1"/>
    <xf numFmtId="43" fontId="6" fillId="0" borderId="9" xfId="32" applyFont="1" applyFill="1" applyBorder="1" applyAlignment="1">
      <alignment horizontal="center"/>
    </xf>
    <xf numFmtId="0" fontId="6" fillId="0" borderId="20" xfId="31" applyFont="1" applyBorder="1"/>
    <xf numFmtId="0" fontId="6" fillId="0" borderId="20" xfId="31" applyFont="1" applyBorder="1" applyAlignment="1">
      <alignment horizontal="left"/>
    </xf>
    <xf numFmtId="0" fontId="6" fillId="0" borderId="1" xfId="31" applyFont="1" applyBorder="1" applyAlignment="1">
      <alignment horizontal="left"/>
    </xf>
    <xf numFmtId="0" fontId="6" fillId="0" borderId="11" xfId="31" applyFont="1" applyBorder="1"/>
    <xf numFmtId="0" fontId="6" fillId="0" borderId="12" xfId="31" applyFont="1" applyBorder="1"/>
    <xf numFmtId="0" fontId="64" fillId="0" borderId="57" xfId="34" applyFont="1" applyBorder="1" applyAlignment="1">
      <alignment horizontal="center" vertical="center" wrapText="1"/>
    </xf>
    <xf numFmtId="0" fontId="64" fillId="0" borderId="34" xfId="34" applyFont="1" applyBorder="1" applyAlignment="1">
      <alignment horizontal="center" vertical="center" wrapText="1"/>
    </xf>
    <xf numFmtId="0" fontId="64" fillId="0" borderId="56" xfId="34" applyFont="1" applyBorder="1" applyAlignment="1">
      <alignment horizontal="center" vertical="center" wrapText="1"/>
    </xf>
    <xf numFmtId="0" fontId="66" fillId="0" borderId="8" xfId="34" applyFont="1" applyBorder="1" applyAlignment="1">
      <alignment horizontal="center" vertical="center" wrapText="1"/>
    </xf>
    <xf numFmtId="0" fontId="66" fillId="0" borderId="9" xfId="34" applyFont="1" applyBorder="1" applyAlignment="1">
      <alignment horizontal="center" vertical="center" wrapText="1"/>
    </xf>
    <xf numFmtId="198" fontId="66" fillId="0" borderId="34" xfId="34" applyNumberFormat="1" applyFont="1" applyBorder="1" applyAlignment="1">
      <alignment horizontal="center" vertical="center" wrapText="1"/>
    </xf>
    <xf numFmtId="198" fontId="66" fillId="0" borderId="36" xfId="34" applyNumberFormat="1" applyFont="1" applyBorder="1" applyAlignment="1">
      <alignment horizontal="center" vertical="center" wrapText="1"/>
    </xf>
    <xf numFmtId="0" fontId="66" fillId="0" borderId="20" xfId="34" applyFont="1" applyBorder="1" applyAlignment="1">
      <alignment horizontal="center" vertical="center" wrapText="1"/>
    </xf>
    <xf numFmtId="0" fontId="66" fillId="0" borderId="1" xfId="34" applyFont="1" applyBorder="1" applyAlignment="1">
      <alignment horizontal="center" vertical="center" wrapText="1"/>
    </xf>
    <xf numFmtId="198" fontId="66" fillId="0" borderId="3" xfId="34" applyNumberFormat="1" applyFont="1" applyBorder="1" applyAlignment="1">
      <alignment horizontal="center" vertical="center" wrapText="1"/>
    </xf>
    <xf numFmtId="198" fontId="66" fillId="0" borderId="63" xfId="34" applyNumberFormat="1" applyFont="1" applyBorder="1" applyAlignment="1">
      <alignment horizontal="center" vertical="center" wrapText="1"/>
    </xf>
    <xf numFmtId="0" fontId="66" fillId="0" borderId="11" xfId="34" applyFont="1" applyBorder="1" applyAlignment="1">
      <alignment horizontal="center" vertical="center" wrapText="1"/>
    </xf>
    <xf numFmtId="0" fontId="66" fillId="0" borderId="12" xfId="34" applyFont="1" applyBorder="1" applyAlignment="1">
      <alignment horizontal="center" vertical="center" wrapText="1"/>
    </xf>
    <xf numFmtId="2" fontId="66" fillId="0" borderId="22" xfId="34" applyNumberFormat="1" applyFont="1" applyBorder="1" applyAlignment="1">
      <alignment horizontal="center" vertical="center" wrapText="1"/>
    </xf>
    <xf numFmtId="2" fontId="66" fillId="0" borderId="49" xfId="34" applyNumberFormat="1" applyFont="1" applyBorder="1" applyAlignment="1">
      <alignment horizontal="center" vertical="center" wrapText="1"/>
    </xf>
    <xf numFmtId="0" fontId="66" fillId="0" borderId="50" xfId="0" applyFont="1" applyBorder="1" applyAlignment="1">
      <alignment horizontal="center" vertical="center" wrapText="1"/>
    </xf>
    <xf numFmtId="0" fontId="66" fillId="0" borderId="32" xfId="0" applyFont="1" applyBorder="1" applyAlignment="1">
      <alignment horizontal="center" vertical="center" wrapText="1"/>
    </xf>
    <xf numFmtId="0" fontId="66" fillId="0" borderId="51" xfId="0" applyFont="1" applyBorder="1" applyAlignment="1">
      <alignment horizontal="center" vertical="center" wrapText="1"/>
    </xf>
    <xf numFmtId="0" fontId="66" fillId="0" borderId="52" xfId="0" applyFont="1" applyBorder="1" applyAlignment="1">
      <alignment horizontal="center" vertical="center" wrapText="1"/>
    </xf>
    <xf numFmtId="0" fontId="66" fillId="0" borderId="5" xfId="0" applyFont="1" applyBorder="1" applyAlignment="1">
      <alignment horizontal="center" vertical="center" wrapText="1"/>
    </xf>
    <xf numFmtId="0" fontId="66" fillId="0" borderId="7" xfId="0" applyFont="1" applyBorder="1" applyAlignment="1">
      <alignment horizontal="center" vertical="center" wrapText="1"/>
    </xf>
    <xf numFmtId="0" fontId="64" fillId="4" borderId="14" xfId="8" applyFont="1" applyFill="1" applyBorder="1" applyAlignment="1">
      <alignment horizontal="center" vertical="center" wrapText="1"/>
    </xf>
    <xf numFmtId="0" fontId="64" fillId="4" borderId="15" xfId="8" applyFont="1" applyFill="1" applyBorder="1" applyAlignment="1">
      <alignment horizontal="center" vertical="center" wrapText="1"/>
    </xf>
    <xf numFmtId="0" fontId="64" fillId="4" borderId="16" xfId="8" applyFont="1" applyFill="1" applyBorder="1" applyAlignment="1">
      <alignment horizontal="center" vertical="center" wrapText="1"/>
    </xf>
    <xf numFmtId="0" fontId="64" fillId="4" borderId="51" xfId="8" applyFont="1" applyFill="1" applyBorder="1" applyAlignment="1">
      <alignment horizontal="center" vertical="center" wrapText="1"/>
    </xf>
    <xf numFmtId="0" fontId="64" fillId="4" borderId="0" xfId="8" applyFont="1" applyFill="1" applyAlignment="1">
      <alignment horizontal="center" vertical="center" wrapText="1"/>
    </xf>
    <xf numFmtId="0" fontId="64" fillId="4" borderId="52" xfId="8" applyFont="1" applyFill="1" applyBorder="1" applyAlignment="1">
      <alignment horizontal="center" vertical="center" wrapText="1"/>
    </xf>
    <xf numFmtId="0" fontId="64" fillId="0" borderId="2" xfId="34" applyFont="1" applyBorder="1" applyAlignment="1">
      <alignment horizontal="justify" vertical="center" wrapText="1"/>
    </xf>
    <xf numFmtId="0" fontId="64" fillId="0" borderId="3" xfId="34" applyFont="1" applyBorder="1" applyAlignment="1">
      <alignment horizontal="justify" vertical="center" wrapText="1"/>
    </xf>
    <xf numFmtId="0" fontId="64" fillId="0" borderId="4" xfId="34" applyFont="1" applyBorder="1" applyAlignment="1">
      <alignment horizontal="justify" vertical="center" wrapText="1"/>
    </xf>
    <xf numFmtId="0" fontId="66" fillId="0" borderId="2" xfId="34" applyFont="1" applyBorder="1" applyAlignment="1">
      <alignment horizontal="justify" vertical="center" wrapText="1"/>
    </xf>
    <xf numFmtId="0" fontId="66" fillId="0" borderId="3" xfId="34" applyFont="1" applyBorder="1" applyAlignment="1">
      <alignment horizontal="justify" vertical="center" wrapText="1"/>
    </xf>
    <xf numFmtId="0" fontId="66" fillId="0" borderId="4" xfId="34" applyFont="1" applyBorder="1" applyAlignment="1">
      <alignment horizontal="justify" vertical="center" wrapText="1"/>
    </xf>
    <xf numFmtId="0" fontId="66" fillId="4" borderId="2" xfId="34" applyFont="1" applyFill="1" applyBorder="1" applyAlignment="1">
      <alignment horizontal="justify" vertical="center" wrapText="1"/>
    </xf>
    <xf numFmtId="0" fontId="66" fillId="4" borderId="3" xfId="34" applyFont="1" applyFill="1" applyBorder="1" applyAlignment="1">
      <alignment horizontal="justify" vertical="center" wrapText="1"/>
    </xf>
    <xf numFmtId="0" fontId="66" fillId="4" borderId="4" xfId="34" applyFont="1" applyFill="1" applyBorder="1" applyAlignment="1">
      <alignment horizontal="justify" vertical="center" wrapText="1"/>
    </xf>
    <xf numFmtId="193" fontId="65" fillId="0" borderId="0" xfId="38" applyNumberFormat="1" applyFont="1" applyAlignment="1">
      <alignment horizontal="center" vertical="center" wrapText="1"/>
    </xf>
    <xf numFmtId="0" fontId="66" fillId="4" borderId="2" xfId="34" applyFont="1" applyFill="1" applyBorder="1" applyAlignment="1">
      <alignment horizontal="left" vertical="center" wrapText="1"/>
    </xf>
    <xf numFmtId="0" fontId="66" fillId="4" borderId="3" xfId="34" applyFont="1" applyFill="1" applyBorder="1" applyAlignment="1">
      <alignment horizontal="left" vertical="center" wrapText="1"/>
    </xf>
    <xf numFmtId="0" fontId="66" fillId="4" borderId="4" xfId="34" applyFont="1" applyFill="1" applyBorder="1" applyAlignment="1">
      <alignment horizontal="left" vertical="center" wrapText="1"/>
    </xf>
    <xf numFmtId="0" fontId="80" fillId="0" borderId="0" xfId="0" applyFont="1" applyAlignment="1">
      <alignment horizontal="left" vertical="center" wrapText="1"/>
    </xf>
    <xf numFmtId="0" fontId="64" fillId="10" borderId="2" xfId="34" applyFont="1" applyFill="1" applyBorder="1" applyAlignment="1">
      <alignment horizontal="justify" vertical="center" wrapText="1"/>
    </xf>
    <xf numFmtId="0" fontId="64" fillId="10" borderId="3" xfId="34" applyFont="1" applyFill="1" applyBorder="1" applyAlignment="1">
      <alignment horizontal="justify" vertical="center" wrapText="1"/>
    </xf>
    <xf numFmtId="0" fontId="64" fillId="10" borderId="4" xfId="34" applyFont="1" applyFill="1" applyBorder="1" applyAlignment="1">
      <alignment horizontal="justify" vertical="center" wrapText="1"/>
    </xf>
    <xf numFmtId="0" fontId="64" fillId="0" borderId="60" xfId="34" applyFont="1" applyBorder="1" applyAlignment="1">
      <alignment horizontal="justify" vertical="center" wrapText="1"/>
    </xf>
    <xf numFmtId="0" fontId="64" fillId="0" borderId="22" xfId="34" applyFont="1" applyBorder="1" applyAlignment="1">
      <alignment horizontal="justify" vertical="center" wrapText="1"/>
    </xf>
    <xf numFmtId="0" fontId="64" fillId="0" borderId="23" xfId="34" applyFont="1" applyBorder="1" applyAlignment="1">
      <alignment horizontal="justify" vertical="center" wrapText="1"/>
    </xf>
    <xf numFmtId="193" fontId="56" fillId="0" borderId="146" xfId="38" applyNumberFormat="1" applyFont="1" applyBorder="1" applyAlignment="1">
      <alignment horizontal="center" vertical="center" wrapText="1"/>
    </xf>
    <xf numFmtId="0" fontId="64" fillId="0" borderId="146" xfId="0" applyFont="1" applyBorder="1" applyAlignment="1">
      <alignment horizontal="left" vertical="center" wrapText="1"/>
    </xf>
    <xf numFmtId="0" fontId="56" fillId="3" borderId="14" xfId="8" applyFont="1" applyFill="1" applyBorder="1" applyAlignment="1">
      <alignment horizontal="center" vertical="center"/>
    </xf>
    <xf numFmtId="0" fontId="56" fillId="3" borderId="15" xfId="8" applyFont="1" applyFill="1" applyBorder="1" applyAlignment="1">
      <alignment horizontal="center" vertical="center"/>
    </xf>
    <xf numFmtId="0" fontId="56" fillId="3" borderId="16" xfId="8" applyFont="1" applyFill="1" applyBorder="1" applyAlignment="1">
      <alignment horizontal="center" vertical="center"/>
    </xf>
    <xf numFmtId="0" fontId="86" fillId="14" borderId="5" xfId="8" applyFont="1" applyFill="1" applyBorder="1" applyAlignment="1">
      <alignment horizontal="right" vertical="center"/>
    </xf>
    <xf numFmtId="0" fontId="86" fillId="14" borderId="6" xfId="8" applyFont="1" applyFill="1" applyBorder="1" applyAlignment="1">
      <alignment horizontal="right" vertical="center"/>
    </xf>
    <xf numFmtId="0" fontId="86" fillId="14" borderId="7" xfId="8" applyFont="1" applyFill="1" applyBorder="1" applyAlignment="1">
      <alignment horizontal="right" vertical="center"/>
    </xf>
    <xf numFmtId="0" fontId="56" fillId="3" borderId="50" xfId="8" applyFont="1" applyFill="1" applyBorder="1" applyAlignment="1">
      <alignment horizontal="center" vertical="center"/>
    </xf>
    <xf numFmtId="0" fontId="56" fillId="3" borderId="38" xfId="8" applyFont="1" applyFill="1" applyBorder="1" applyAlignment="1">
      <alignment horizontal="center" vertical="center"/>
    </xf>
    <xf numFmtId="0" fontId="56" fillId="3" borderId="32" xfId="8" applyFont="1" applyFill="1" applyBorder="1" applyAlignment="1">
      <alignment horizontal="center" vertical="center"/>
    </xf>
    <xf numFmtId="0" fontId="86" fillId="14" borderId="14" xfId="8" applyFont="1" applyFill="1" applyBorder="1" applyAlignment="1">
      <alignment horizontal="right" vertical="center"/>
    </xf>
    <xf numFmtId="0" fontId="86" fillId="14" borderId="15" xfId="8" applyFont="1" applyFill="1" applyBorder="1" applyAlignment="1">
      <alignment horizontal="right" vertical="center"/>
    </xf>
    <xf numFmtId="0" fontId="86" fillId="14" borderId="16" xfId="8" applyFont="1" applyFill="1" applyBorder="1" applyAlignment="1">
      <alignment horizontal="right" vertical="center"/>
    </xf>
    <xf numFmtId="0" fontId="82" fillId="0" borderId="127" xfId="5" applyFont="1" applyBorder="1" applyAlignment="1">
      <alignment horizontal="center" wrapText="1"/>
    </xf>
    <xf numFmtId="0" fontId="82" fillId="0" borderId="128" xfId="5" applyFont="1" applyBorder="1" applyAlignment="1">
      <alignment horizontal="center" wrapText="1"/>
    </xf>
    <xf numFmtId="0" fontId="82" fillId="0" borderId="129" xfId="5" applyFont="1" applyBorder="1" applyAlignment="1">
      <alignment horizontal="center" wrapText="1"/>
    </xf>
    <xf numFmtId="0" fontId="56" fillId="0" borderId="51" xfId="5" applyFont="1" applyBorder="1" applyAlignment="1">
      <alignment horizontal="center" vertical="top"/>
    </xf>
    <xf numFmtId="0" fontId="56" fillId="0" borderId="0" xfId="5" applyFont="1" applyAlignment="1">
      <alignment horizontal="center" vertical="top"/>
    </xf>
    <xf numFmtId="0" fontId="56" fillId="0" borderId="52" xfId="5" applyFont="1" applyBorder="1" applyAlignment="1">
      <alignment horizontal="center" vertical="top"/>
    </xf>
    <xf numFmtId="0" fontId="56" fillId="0" borderId="5" xfId="5" applyFont="1" applyBorder="1" applyAlignment="1">
      <alignment horizontal="center"/>
    </xf>
    <xf numFmtId="0" fontId="56" fillId="0" borderId="6" xfId="5" applyFont="1" applyBorder="1" applyAlignment="1">
      <alignment horizontal="center"/>
    </xf>
    <xf numFmtId="0" fontId="56" fillId="0" borderId="7" xfId="5" applyFont="1" applyBorder="1" applyAlignment="1">
      <alignment horizontal="center"/>
    </xf>
    <xf numFmtId="0" fontId="65" fillId="2" borderId="17" xfId="5" applyFont="1" applyFill="1" applyBorder="1" applyAlignment="1">
      <alignment horizontal="left" vertical="center" wrapText="1"/>
    </xf>
    <xf numFmtId="0" fontId="65" fillId="2" borderId="18" xfId="5" applyFont="1" applyFill="1" applyBorder="1" applyAlignment="1">
      <alignment horizontal="left" vertical="center" wrapText="1"/>
    </xf>
    <xf numFmtId="0" fontId="65" fillId="2" borderId="19" xfId="5" applyFont="1" applyFill="1" applyBorder="1" applyAlignment="1">
      <alignment horizontal="left" vertical="center" wrapText="1"/>
    </xf>
    <xf numFmtId="0" fontId="65" fillId="2" borderId="20" xfId="5" applyFont="1" applyFill="1" applyBorder="1" applyAlignment="1">
      <alignment horizontal="left" vertical="center" wrapText="1"/>
    </xf>
    <xf numFmtId="0" fontId="65" fillId="2" borderId="1" xfId="5" applyFont="1" applyFill="1" applyBorder="1" applyAlignment="1">
      <alignment horizontal="left" vertical="center" wrapText="1"/>
    </xf>
    <xf numFmtId="0" fontId="65" fillId="2" borderId="25" xfId="5" applyFont="1" applyFill="1" applyBorder="1" applyAlignment="1">
      <alignment horizontal="left" vertical="center" wrapText="1"/>
    </xf>
    <xf numFmtId="0" fontId="66" fillId="0" borderId="35" xfId="5" applyFont="1" applyBorder="1" applyAlignment="1">
      <alignment horizontal="center" vertical="center" wrapText="1"/>
    </xf>
    <xf numFmtId="0" fontId="66" fillId="0" borderId="3" xfId="5" applyFont="1" applyBorder="1" applyAlignment="1">
      <alignment horizontal="center" vertical="center" wrapText="1"/>
    </xf>
    <xf numFmtId="0" fontId="66" fillId="0" borderId="63" xfId="5" applyFont="1" applyBorder="1" applyAlignment="1">
      <alignment horizontal="center" vertical="center" wrapText="1"/>
    </xf>
    <xf numFmtId="0" fontId="56" fillId="0" borderId="0" xfId="0" applyFont="1" applyAlignment="1">
      <alignment horizontal="center"/>
    </xf>
    <xf numFmtId="0" fontId="65" fillId="0" borderId="0" xfId="0" applyFont="1" applyAlignment="1">
      <alignment horizontal="center" vertical="center" wrapText="1"/>
    </xf>
    <xf numFmtId="0" fontId="64" fillId="0" borderId="35" xfId="5" applyFont="1" applyBorder="1" applyAlignment="1">
      <alignment horizontal="center" vertical="center" wrapText="1"/>
    </xf>
    <xf numFmtId="0" fontId="64" fillId="0" borderId="3" xfId="5" applyFont="1" applyBorder="1" applyAlignment="1">
      <alignment horizontal="center" vertical="center" wrapText="1"/>
    </xf>
    <xf numFmtId="0" fontId="64" fillId="0" borderId="63" xfId="5" applyFont="1" applyBorder="1" applyAlignment="1">
      <alignment horizontal="center" vertical="center" wrapText="1"/>
    </xf>
    <xf numFmtId="0" fontId="86" fillId="4" borderId="9" xfId="8" applyFont="1" applyFill="1" applyBorder="1" applyAlignment="1">
      <alignment horizontal="center" vertical="center" wrapText="1"/>
    </xf>
    <xf numFmtId="0" fontId="86" fillId="4" borderId="12" xfId="8" applyFont="1" applyFill="1" applyBorder="1" applyAlignment="1">
      <alignment horizontal="center" vertical="center" wrapText="1"/>
    </xf>
    <xf numFmtId="0" fontId="56" fillId="3" borderId="5" xfId="8" applyFont="1" applyFill="1" applyBorder="1" applyAlignment="1">
      <alignment horizontal="left" vertical="center"/>
    </xf>
    <xf numFmtId="0" fontId="56" fillId="3" borderId="6" xfId="8" applyFont="1" applyFill="1" applyBorder="1" applyAlignment="1">
      <alignment horizontal="left" vertical="center"/>
    </xf>
    <xf numFmtId="0" fontId="56" fillId="3" borderId="7" xfId="8" applyFont="1" applyFill="1" applyBorder="1" applyAlignment="1">
      <alignment horizontal="left" vertical="center"/>
    </xf>
    <xf numFmtId="4" fontId="86" fillId="4" borderId="9" xfId="8" applyNumberFormat="1" applyFont="1" applyFill="1" applyBorder="1" applyAlignment="1">
      <alignment horizontal="center" vertical="center" wrapText="1"/>
    </xf>
    <xf numFmtId="4" fontId="86" fillId="4" borderId="12" xfId="8" applyNumberFormat="1" applyFont="1" applyFill="1" applyBorder="1" applyAlignment="1">
      <alignment horizontal="center" vertical="center" wrapText="1"/>
    </xf>
    <xf numFmtId="4" fontId="86" fillId="4" borderId="10" xfId="8" applyNumberFormat="1" applyFont="1" applyFill="1" applyBorder="1" applyAlignment="1">
      <alignment horizontal="center" vertical="center" wrapText="1"/>
    </xf>
    <xf numFmtId="4" fontId="86" fillId="4" borderId="13" xfId="8" applyNumberFormat="1" applyFont="1" applyFill="1" applyBorder="1" applyAlignment="1">
      <alignment horizontal="center" vertical="center" wrapText="1"/>
    </xf>
    <xf numFmtId="0" fontId="86" fillId="4" borderId="8" xfId="8" applyFont="1" applyFill="1" applyBorder="1" applyAlignment="1">
      <alignment horizontal="center" vertical="center" wrapText="1"/>
    </xf>
    <xf numFmtId="0" fontId="86" fillId="4" borderId="11" xfId="8" applyFont="1" applyFill="1" applyBorder="1" applyAlignment="1">
      <alignment horizontal="center" vertical="center" wrapText="1"/>
    </xf>
    <xf numFmtId="0" fontId="86" fillId="0" borderId="9" xfId="7" applyFont="1" applyBorder="1" applyAlignment="1">
      <alignment horizontal="center" vertical="center" wrapText="1"/>
    </xf>
    <xf numFmtId="0" fontId="86" fillId="4" borderId="92" xfId="8" applyFont="1" applyFill="1" applyBorder="1" applyAlignment="1">
      <alignment horizontal="center" vertical="center" wrapText="1"/>
    </xf>
    <xf numFmtId="0" fontId="86" fillId="4" borderId="61" xfId="8" applyFont="1" applyFill="1" applyBorder="1" applyAlignment="1">
      <alignment horizontal="center" vertical="center" wrapText="1"/>
    </xf>
    <xf numFmtId="0" fontId="97" fillId="0" borderId="5" xfId="0" applyFont="1" applyBorder="1" applyAlignment="1">
      <alignment horizontal="center"/>
    </xf>
    <xf numFmtId="0" fontId="97" fillId="0" borderId="6" xfId="0" applyFont="1" applyBorder="1" applyAlignment="1">
      <alignment horizontal="center"/>
    </xf>
    <xf numFmtId="0" fontId="92" fillId="0" borderId="6" xfId="5" applyFont="1" applyBorder="1" applyAlignment="1">
      <alignment horizontal="center" vertical="center" wrapText="1"/>
    </xf>
    <xf numFmtId="0" fontId="92" fillId="0" borderId="7" xfId="5" applyFont="1" applyBorder="1" applyAlignment="1">
      <alignment horizontal="center" vertical="center" wrapText="1"/>
    </xf>
    <xf numFmtId="0" fontId="56" fillId="0" borderId="11" xfId="11" applyFont="1" applyBorder="1" applyAlignment="1">
      <alignment horizontal="center" vertical="center"/>
    </xf>
    <xf numFmtId="0" fontId="56" fillId="0" borderId="12" xfId="11" applyFont="1" applyBorder="1" applyAlignment="1">
      <alignment horizontal="center" vertical="center"/>
    </xf>
    <xf numFmtId="0" fontId="56" fillId="0" borderId="14" xfId="6" applyFont="1" applyBorder="1" applyAlignment="1">
      <alignment horizontal="center" vertical="center"/>
    </xf>
    <xf numFmtId="0" fontId="56" fillId="0" borderId="15" xfId="6" applyFont="1" applyBorder="1" applyAlignment="1">
      <alignment horizontal="center" vertical="center"/>
    </xf>
    <xf numFmtId="0" fontId="56" fillId="0" borderId="16" xfId="6" applyFont="1" applyBorder="1" applyAlignment="1">
      <alignment horizontal="center" vertical="center"/>
    </xf>
    <xf numFmtId="0" fontId="96" fillId="4" borderId="17" xfId="5" applyFont="1" applyFill="1" applyBorder="1" applyAlignment="1">
      <alignment vertical="center" wrapText="1"/>
    </xf>
    <xf numFmtId="0" fontId="96" fillId="4" borderId="18" xfId="5" applyFont="1" applyFill="1" applyBorder="1" applyAlignment="1">
      <alignment vertical="center" wrapText="1"/>
    </xf>
    <xf numFmtId="3" fontId="86" fillId="4" borderId="18" xfId="5" applyNumberFormat="1" applyFont="1" applyFill="1" applyBorder="1" applyAlignment="1">
      <alignment horizontal="center" vertical="center" wrapText="1"/>
    </xf>
    <xf numFmtId="0" fontId="65" fillId="0" borderId="51" xfId="5" applyFont="1" applyBorder="1" applyAlignment="1">
      <alignment horizontal="left"/>
    </xf>
    <xf numFmtId="0" fontId="65" fillId="0" borderId="0" xfId="5" applyFont="1" applyAlignment="1">
      <alignment horizontal="left"/>
    </xf>
    <xf numFmtId="0" fontId="65" fillId="0" borderId="52" xfId="5" applyFont="1" applyBorder="1" applyAlignment="1">
      <alignment horizontal="left"/>
    </xf>
    <xf numFmtId="0" fontId="96" fillId="4" borderId="20" xfId="5" applyFont="1" applyFill="1" applyBorder="1" applyAlignment="1">
      <alignment vertical="center" wrapText="1"/>
    </xf>
    <xf numFmtId="0" fontId="96" fillId="4" borderId="1" xfId="5" applyFont="1" applyFill="1" applyBorder="1" applyAlignment="1">
      <alignment vertical="center" wrapText="1"/>
    </xf>
    <xf numFmtId="3" fontId="86" fillId="4" borderId="1" xfId="5" applyNumberFormat="1" applyFont="1" applyFill="1" applyBorder="1" applyAlignment="1">
      <alignment horizontal="center" vertical="center"/>
    </xf>
    <xf numFmtId="0" fontId="86" fillId="4" borderId="1" xfId="5" applyFont="1" applyFill="1" applyBorder="1" applyAlignment="1">
      <alignment horizontal="center" vertical="center" wrapText="1"/>
    </xf>
    <xf numFmtId="0" fontId="86" fillId="4" borderId="1" xfId="5" applyFont="1" applyFill="1" applyBorder="1" applyAlignment="1">
      <alignment horizontal="center" vertical="center"/>
    </xf>
    <xf numFmtId="3" fontId="86" fillId="4" borderId="1" xfId="5" applyNumberFormat="1" applyFont="1" applyFill="1" applyBorder="1" applyAlignment="1">
      <alignment horizontal="center" vertical="center" wrapText="1"/>
    </xf>
    <xf numFmtId="0" fontId="94" fillId="4" borderId="51" xfId="5" applyFont="1" applyFill="1" applyBorder="1" applyAlignment="1">
      <alignment horizontal="center" vertical="center" wrapText="1"/>
    </xf>
    <xf numFmtId="0" fontId="94" fillId="4" borderId="0" xfId="5" applyFont="1" applyFill="1" applyAlignment="1">
      <alignment horizontal="center" vertical="center" wrapText="1"/>
    </xf>
    <xf numFmtId="0" fontId="94" fillId="0" borderId="0" xfId="5" applyFont="1" applyAlignment="1">
      <alignment horizontal="center" vertical="center"/>
    </xf>
    <xf numFmtId="0" fontId="94" fillId="0" borderId="52" xfId="5" applyFont="1" applyBorder="1" applyAlignment="1">
      <alignment horizontal="center" vertical="center"/>
    </xf>
    <xf numFmtId="0" fontId="92" fillId="0" borderId="8" xfId="11" applyFont="1" applyBorder="1" applyAlignment="1">
      <alignment horizontal="center" vertical="center" wrapText="1"/>
    </xf>
    <xf numFmtId="0" fontId="92" fillId="0" borderId="9" xfId="11" applyFont="1" applyBorder="1" applyAlignment="1">
      <alignment horizontal="center" vertical="center" wrapText="1"/>
    </xf>
    <xf numFmtId="0" fontId="56" fillId="3" borderId="5" xfId="8" applyFont="1" applyFill="1" applyBorder="1" applyAlignment="1">
      <alignment horizontal="right" vertical="center"/>
    </xf>
    <xf numFmtId="0" fontId="56" fillId="3" borderId="6" xfId="8" applyFont="1" applyFill="1" applyBorder="1" applyAlignment="1">
      <alignment horizontal="right" vertical="center"/>
    </xf>
    <xf numFmtId="0" fontId="56" fillId="3" borderId="0" xfId="8" applyFont="1" applyFill="1" applyAlignment="1">
      <alignment horizontal="right" vertical="center"/>
    </xf>
    <xf numFmtId="0" fontId="56" fillId="3" borderId="28" xfId="8" applyFont="1" applyFill="1" applyBorder="1" applyAlignment="1">
      <alignment horizontal="right" vertical="center"/>
    </xf>
    <xf numFmtId="0" fontId="65" fillId="0" borderId="0" xfId="0" applyFont="1" applyAlignment="1">
      <alignment horizontal="center"/>
    </xf>
    <xf numFmtId="0" fontId="82" fillId="0" borderId="98" xfId="0" applyFont="1" applyBorder="1" applyAlignment="1">
      <alignment horizontal="center" wrapText="1"/>
    </xf>
    <xf numFmtId="0" fontId="82" fillId="0" borderId="99" xfId="0" applyFont="1" applyBorder="1" applyAlignment="1">
      <alignment horizontal="center" wrapText="1"/>
    </xf>
    <xf numFmtId="0" fontId="65" fillId="0" borderId="33" xfId="14" applyFont="1" applyBorder="1" applyAlignment="1">
      <alignment horizontal="center"/>
    </xf>
    <xf numFmtId="0" fontId="65" fillId="0" borderId="34" xfId="14" applyFont="1" applyBorder="1" applyAlignment="1">
      <alignment horizontal="center"/>
    </xf>
    <xf numFmtId="0" fontId="65" fillId="0" borderId="36" xfId="14" applyFont="1" applyBorder="1" applyAlignment="1">
      <alignment horizontal="center"/>
    </xf>
    <xf numFmtId="0" fontId="56" fillId="0" borderId="51" xfId="14" applyFont="1" applyBorder="1" applyAlignment="1">
      <alignment horizontal="justify" wrapText="1"/>
    </xf>
    <xf numFmtId="0" fontId="56" fillId="0" borderId="0" xfId="14" applyFont="1" applyAlignment="1">
      <alignment horizontal="justify" wrapText="1"/>
    </xf>
    <xf numFmtId="0" fontId="56" fillId="0" borderId="52" xfId="14" applyFont="1" applyBorder="1" applyAlignment="1">
      <alignment horizontal="justify" wrapText="1"/>
    </xf>
    <xf numFmtId="0" fontId="65" fillId="0" borderId="1" xfId="20" applyFont="1" applyBorder="1" applyAlignment="1">
      <alignment horizontal="center"/>
    </xf>
    <xf numFmtId="0" fontId="56" fillId="0" borderId="14" xfId="20" applyFont="1" applyBorder="1" applyAlignment="1">
      <alignment horizontal="right"/>
    </xf>
    <xf numFmtId="0" fontId="56" fillId="0" borderId="15" xfId="20" applyFont="1" applyBorder="1" applyAlignment="1">
      <alignment horizontal="right"/>
    </xf>
    <xf numFmtId="0" fontId="56" fillId="0" borderId="16" xfId="20" applyFont="1" applyBorder="1" applyAlignment="1">
      <alignment horizontal="right"/>
    </xf>
    <xf numFmtId="0" fontId="88" fillId="3" borderId="14" xfId="20" applyFont="1" applyFill="1" applyBorder="1" applyAlignment="1">
      <alignment horizontal="right"/>
    </xf>
    <xf numFmtId="0" fontId="88" fillId="3" borderId="15" xfId="20" applyFont="1" applyFill="1" applyBorder="1" applyAlignment="1">
      <alignment horizontal="right"/>
    </xf>
    <xf numFmtId="0" fontId="88" fillId="3" borderId="16" xfId="20" applyFont="1" applyFill="1" applyBorder="1" applyAlignment="1">
      <alignment horizontal="right"/>
    </xf>
    <xf numFmtId="0" fontId="56" fillId="0" borderId="50" xfId="20" applyFont="1" applyBorder="1" applyAlignment="1">
      <alignment horizontal="left" vertical="center"/>
    </xf>
    <xf numFmtId="0" fontId="56" fillId="0" borderId="38" xfId="20" applyFont="1" applyBorder="1" applyAlignment="1">
      <alignment horizontal="left" vertical="center"/>
    </xf>
    <xf numFmtId="0" fontId="56" fillId="0" borderId="32" xfId="20" applyFont="1" applyBorder="1" applyAlignment="1">
      <alignment horizontal="left" vertical="center"/>
    </xf>
    <xf numFmtId="0" fontId="56" fillId="0" borderId="51" xfId="20" applyFont="1" applyBorder="1" applyAlignment="1">
      <alignment horizontal="left" vertical="center"/>
    </xf>
    <xf numFmtId="0" fontId="56" fillId="0" borderId="0" xfId="20" applyFont="1" applyAlignment="1">
      <alignment horizontal="left" vertical="center"/>
    </xf>
    <xf numFmtId="0" fontId="56" fillId="0" borderId="52" xfId="20" applyFont="1" applyBorder="1" applyAlignment="1">
      <alignment horizontal="left" vertical="center"/>
    </xf>
    <xf numFmtId="0" fontId="56" fillId="0" borderId="5" xfId="20" applyFont="1" applyBorder="1" applyAlignment="1">
      <alignment horizontal="left" vertical="center"/>
    </xf>
    <xf numFmtId="0" fontId="56" fillId="0" borderId="6" xfId="20" applyFont="1" applyBorder="1" applyAlignment="1">
      <alignment horizontal="left" vertical="center"/>
    </xf>
    <xf numFmtId="0" fontId="56" fillId="0" borderId="7" xfId="20" applyFont="1" applyBorder="1" applyAlignment="1">
      <alignment horizontal="left" vertical="center"/>
    </xf>
    <xf numFmtId="0" fontId="88" fillId="3" borderId="33" xfId="20" applyFont="1" applyFill="1" applyBorder="1" applyAlignment="1">
      <alignment horizontal="center" vertical="center" wrapText="1"/>
    </xf>
    <xf numFmtId="0" fontId="88" fillId="3" borderId="34" xfId="20" applyFont="1" applyFill="1" applyBorder="1" applyAlignment="1">
      <alignment horizontal="center" vertical="center" wrapText="1"/>
    </xf>
    <xf numFmtId="0" fontId="88" fillId="3" borderId="57" xfId="20" applyFont="1" applyFill="1" applyBorder="1" applyAlignment="1">
      <alignment horizontal="center" vertical="center" wrapText="1"/>
    </xf>
    <xf numFmtId="0" fontId="88" fillId="3" borderId="56" xfId="20" applyFont="1" applyFill="1" applyBorder="1" applyAlignment="1">
      <alignment horizontal="center" vertical="center" wrapText="1"/>
    </xf>
    <xf numFmtId="0" fontId="65" fillId="0" borderId="35" xfId="20" applyFont="1" applyBorder="1"/>
    <xf numFmtId="0" fontId="65" fillId="0" borderId="3" xfId="20" applyFont="1" applyBorder="1"/>
    <xf numFmtId="164" fontId="65" fillId="0" borderId="2" xfId="3" applyNumberFormat="1" applyFont="1" applyBorder="1" applyAlignment="1">
      <alignment horizontal="center"/>
    </xf>
    <xf numFmtId="164" fontId="65" fillId="0" borderId="4" xfId="3" applyNumberFormat="1" applyFont="1" applyBorder="1" applyAlignment="1">
      <alignment horizontal="center"/>
    </xf>
    <xf numFmtId="0" fontId="65" fillId="0" borderId="21" xfId="20" applyFont="1" applyBorder="1" applyAlignment="1">
      <alignment horizontal="left"/>
    </xf>
    <xf numFmtId="0" fontId="65" fillId="0" borderId="22" xfId="20" applyFont="1" applyBorder="1" applyAlignment="1">
      <alignment horizontal="left"/>
    </xf>
    <xf numFmtId="0" fontId="65" fillId="0" borderId="23" xfId="20" applyFont="1" applyBorder="1" applyAlignment="1">
      <alignment horizontal="left"/>
    </xf>
    <xf numFmtId="0" fontId="65" fillId="0" borderId="35" xfId="20" applyFont="1" applyBorder="1" applyAlignment="1">
      <alignment horizontal="left"/>
    </xf>
    <xf numFmtId="0" fontId="65" fillId="0" borderId="3" xfId="20" applyFont="1" applyBorder="1" applyAlignment="1">
      <alignment horizontal="left"/>
    </xf>
    <xf numFmtId="0" fontId="65" fillId="0" borderId="4" xfId="20" applyFont="1" applyBorder="1" applyAlignment="1">
      <alignment horizontal="left"/>
    </xf>
    <xf numFmtId="43" fontId="65" fillId="0" borderId="2" xfId="20" applyNumberFormat="1" applyFont="1" applyBorder="1" applyAlignment="1">
      <alignment horizontal="center" vertical="center" wrapText="1"/>
    </xf>
    <xf numFmtId="43" fontId="65" fillId="0" borderId="4" xfId="20" applyNumberFormat="1" applyFont="1" applyBorder="1" applyAlignment="1">
      <alignment horizontal="center" vertical="center" wrapText="1"/>
    </xf>
    <xf numFmtId="43" fontId="65" fillId="0" borderId="2" xfId="20" applyNumberFormat="1" applyFont="1" applyBorder="1" applyAlignment="1">
      <alignment horizontal="center"/>
    </xf>
    <xf numFmtId="43" fontId="65" fillId="0" borderId="4" xfId="20" applyNumberFormat="1" applyFont="1" applyBorder="1" applyAlignment="1">
      <alignment horizontal="center"/>
    </xf>
    <xf numFmtId="0" fontId="65" fillId="0" borderId="21" xfId="20" applyFont="1" applyBorder="1"/>
    <xf numFmtId="0" fontId="65" fillId="0" borderId="22" xfId="20" applyFont="1" applyBorder="1"/>
    <xf numFmtId="0" fontId="65" fillId="0" borderId="60" xfId="20" applyFont="1" applyBorder="1" applyAlignment="1">
      <alignment horizontal="center"/>
    </xf>
    <xf numFmtId="0" fontId="65" fillId="0" borderId="23" xfId="20" applyFont="1" applyBorder="1" applyAlignment="1">
      <alignment horizontal="center"/>
    </xf>
    <xf numFmtId="0" fontId="88" fillId="3" borderId="50" xfId="20" applyFont="1" applyFill="1" applyBorder="1" applyAlignment="1">
      <alignment horizontal="center" vertical="center" wrapText="1"/>
    </xf>
    <xf numFmtId="0" fontId="88" fillId="3" borderId="38" xfId="20" applyFont="1" applyFill="1" applyBorder="1" applyAlignment="1">
      <alignment horizontal="center" vertical="center" wrapText="1"/>
    </xf>
    <xf numFmtId="0" fontId="88" fillId="3" borderId="40" xfId="20" applyFont="1" applyFill="1" applyBorder="1" applyAlignment="1">
      <alignment horizontal="center" vertical="center" wrapText="1"/>
    </xf>
    <xf numFmtId="0" fontId="88" fillId="3" borderId="39" xfId="20" applyFont="1" applyFill="1" applyBorder="1" applyAlignment="1">
      <alignment horizontal="center" vertical="center" wrapText="1"/>
    </xf>
    <xf numFmtId="0" fontId="65" fillId="0" borderId="33" xfId="20" applyFont="1" applyBorder="1" applyAlignment="1">
      <alignment horizontal="left"/>
    </xf>
    <xf numFmtId="0" fontId="65" fillId="0" borderId="34" xfId="20" applyFont="1" applyBorder="1" applyAlignment="1">
      <alignment horizontal="left"/>
    </xf>
    <xf numFmtId="0" fontId="65" fillId="0" borderId="56" xfId="20" applyFont="1" applyBorder="1" applyAlignment="1">
      <alignment horizontal="left"/>
    </xf>
    <xf numFmtId="43" fontId="65" fillId="0" borderId="57" xfId="21" applyFont="1" applyBorder="1" applyAlignment="1">
      <alignment horizontal="center" wrapText="1"/>
    </xf>
    <xf numFmtId="43" fontId="65" fillId="0" borderId="56" xfId="21" applyFont="1" applyBorder="1" applyAlignment="1">
      <alignment horizontal="center" wrapText="1"/>
    </xf>
    <xf numFmtId="0" fontId="65" fillId="0" borderId="35" xfId="20" quotePrefix="1" applyFont="1" applyBorder="1"/>
    <xf numFmtId="2" fontId="65" fillId="0" borderId="2" xfId="20" applyNumberFormat="1" applyFont="1" applyBorder="1" applyAlignment="1">
      <alignment horizontal="center"/>
    </xf>
    <xf numFmtId="2" fontId="65" fillId="0" borderId="4" xfId="20" applyNumberFormat="1" applyFont="1" applyBorder="1" applyAlignment="1">
      <alignment horizontal="center"/>
    </xf>
    <xf numFmtId="0" fontId="65" fillId="0" borderId="33" xfId="20" applyFont="1" applyBorder="1"/>
    <xf numFmtId="0" fontId="65" fillId="0" borderId="34" xfId="20" applyFont="1" applyBorder="1"/>
    <xf numFmtId="0" fontId="65" fillId="0" borderId="56" xfId="20" applyFont="1" applyBorder="1"/>
    <xf numFmtId="164" fontId="65" fillId="0" borderId="57" xfId="3" applyNumberFormat="1" applyFont="1" applyBorder="1" applyAlignment="1">
      <alignment horizontal="center"/>
    </xf>
    <xf numFmtId="164" fontId="65" fillId="0" borderId="56" xfId="3" applyNumberFormat="1" applyFont="1" applyBorder="1" applyAlignment="1">
      <alignment horizontal="center"/>
    </xf>
    <xf numFmtId="0" fontId="65" fillId="0" borderId="4" xfId="20" applyFont="1" applyBorder="1"/>
    <xf numFmtId="164" fontId="65" fillId="0" borderId="60" xfId="3" applyNumberFormat="1" applyFont="1" applyBorder="1" applyAlignment="1">
      <alignment horizontal="center"/>
    </xf>
    <xf numFmtId="164" fontId="65" fillId="0" borderId="23" xfId="3" applyNumberFormat="1" applyFont="1" applyBorder="1" applyAlignment="1">
      <alignment horizontal="center"/>
    </xf>
    <xf numFmtId="0" fontId="56" fillId="0" borderId="5" xfId="20" applyFont="1" applyBorder="1" applyAlignment="1">
      <alignment horizontal="right"/>
    </xf>
    <xf numFmtId="0" fontId="56" fillId="0" borderId="6" xfId="20" applyFont="1" applyBorder="1" applyAlignment="1">
      <alignment horizontal="right"/>
    </xf>
    <xf numFmtId="0" fontId="56" fillId="0" borderId="7" xfId="20" applyFont="1" applyBorder="1" applyAlignment="1">
      <alignment horizontal="right"/>
    </xf>
    <xf numFmtId="0" fontId="65" fillId="0" borderId="20" xfId="20" applyFont="1" applyBorder="1"/>
    <xf numFmtId="0" fontId="65" fillId="0" borderId="1" xfId="20" applyFont="1" applyBorder="1"/>
    <xf numFmtId="174" fontId="65" fillId="0" borderId="1" xfId="21" applyNumberFormat="1" applyFont="1" applyBorder="1" applyAlignment="1">
      <alignment horizontal="center"/>
    </xf>
    <xf numFmtId="0" fontId="65" fillId="0" borderId="11" xfId="20" applyFont="1" applyBorder="1"/>
    <xf numFmtId="0" fontId="65" fillId="0" borderId="12" xfId="20" applyFont="1" applyBorder="1"/>
    <xf numFmtId="174" fontId="65" fillId="0" borderId="12" xfId="21" applyNumberFormat="1" applyFont="1" applyBorder="1" applyAlignment="1">
      <alignment horizontal="center"/>
    </xf>
    <xf numFmtId="0" fontId="65" fillId="0" borderId="2" xfId="20" applyFont="1" applyBorder="1" applyAlignment="1">
      <alignment horizontal="center"/>
    </xf>
    <xf numFmtId="0" fontId="65" fillId="0" borderId="4" xfId="20" applyFont="1" applyBorder="1" applyAlignment="1">
      <alignment horizontal="center"/>
    </xf>
    <xf numFmtId="0" fontId="65" fillId="0" borderId="8" xfId="20" quotePrefix="1" applyFont="1" applyBorder="1"/>
    <xf numFmtId="0" fontId="65" fillId="0" borderId="9" xfId="20" quotePrefix="1" applyFont="1" applyBorder="1"/>
    <xf numFmtId="0" fontId="65" fillId="0" borderId="9" xfId="20" applyFont="1" applyBorder="1"/>
    <xf numFmtId="0" fontId="65" fillId="0" borderId="9" xfId="20" applyFont="1" applyBorder="1" applyAlignment="1">
      <alignment horizontal="center"/>
    </xf>
    <xf numFmtId="174" fontId="65" fillId="0" borderId="9" xfId="21" applyNumberFormat="1" applyFont="1" applyBorder="1" applyAlignment="1">
      <alignment horizontal="center"/>
    </xf>
    <xf numFmtId="0" fontId="65" fillId="0" borderId="39" xfId="20" applyFont="1" applyBorder="1" applyAlignment="1">
      <alignment horizontal="center" vertical="center"/>
    </xf>
    <xf numFmtId="0" fontId="65" fillId="0" borderId="28" xfId="20" applyFont="1" applyBorder="1" applyAlignment="1">
      <alignment horizontal="center" vertical="center"/>
    </xf>
    <xf numFmtId="0" fontId="56" fillId="0" borderId="51" xfId="20" applyFont="1" applyBorder="1" applyAlignment="1">
      <alignment horizontal="right" vertical="center"/>
    </xf>
    <xf numFmtId="0" fontId="56" fillId="0" borderId="0" xfId="20" applyFont="1" applyAlignment="1">
      <alignment horizontal="right" vertical="center"/>
    </xf>
    <xf numFmtId="0" fontId="56" fillId="0" borderId="50" xfId="20" applyFont="1" applyBorder="1" applyAlignment="1" applyProtection="1">
      <alignment horizontal="center"/>
      <protection locked="0"/>
    </xf>
    <xf numFmtId="0" fontId="56" fillId="0" borderId="38" xfId="20" applyFont="1" applyBorder="1" applyAlignment="1" applyProtection="1">
      <alignment horizontal="center"/>
      <protection locked="0"/>
    </xf>
    <xf numFmtId="0" fontId="56" fillId="0" borderId="32" xfId="20" applyFont="1" applyBorder="1" applyAlignment="1" applyProtection="1">
      <alignment horizontal="center"/>
      <protection locked="0"/>
    </xf>
    <xf numFmtId="0" fontId="88" fillId="3" borderId="33" xfId="20" applyFont="1" applyFill="1" applyBorder="1" applyAlignment="1">
      <alignment horizontal="center" vertical="center"/>
    </xf>
    <xf numFmtId="0" fontId="88" fillId="3" borderId="36" xfId="20" applyFont="1" applyFill="1" applyBorder="1" applyAlignment="1">
      <alignment horizontal="center" vertical="center"/>
    </xf>
    <xf numFmtId="0" fontId="89" fillId="3" borderId="21" xfId="20" applyFont="1" applyFill="1" applyBorder="1" applyAlignment="1">
      <alignment horizontal="center" vertical="center"/>
    </xf>
    <xf numFmtId="0" fontId="89" fillId="3" borderId="49" xfId="20" applyFont="1" applyFill="1" applyBorder="1" applyAlignment="1">
      <alignment horizontal="center" vertical="center"/>
    </xf>
    <xf numFmtId="0" fontId="89" fillId="3" borderId="38" xfId="20" applyFont="1" applyFill="1" applyBorder="1" applyAlignment="1">
      <alignment horizontal="center" vertical="center" wrapText="1"/>
    </xf>
    <xf numFmtId="0" fontId="89" fillId="3" borderId="39" xfId="20" applyFont="1" applyFill="1" applyBorder="1" applyAlignment="1">
      <alignment horizontal="center" vertical="center" wrapText="1"/>
    </xf>
    <xf numFmtId="0" fontId="88" fillId="3" borderId="80" xfId="20" applyFont="1" applyFill="1" applyBorder="1" applyAlignment="1">
      <alignment horizontal="center" vertical="center" wrapText="1"/>
    </xf>
    <xf numFmtId="0" fontId="88" fillId="3" borderId="28" xfId="20" applyFont="1" applyFill="1" applyBorder="1" applyAlignment="1">
      <alignment horizontal="center" vertical="center" wrapText="1"/>
    </xf>
    <xf numFmtId="0" fontId="88" fillId="3" borderId="32" xfId="20" applyFont="1" applyFill="1" applyBorder="1" applyAlignment="1">
      <alignment horizontal="center" vertical="center" wrapText="1"/>
    </xf>
    <xf numFmtId="0" fontId="88" fillId="3" borderId="5" xfId="20" applyFont="1" applyFill="1" applyBorder="1" applyAlignment="1">
      <alignment horizontal="center" vertical="center" wrapText="1"/>
    </xf>
    <xf numFmtId="0" fontId="88" fillId="3" borderId="6" xfId="20" applyFont="1" applyFill="1" applyBorder="1" applyAlignment="1">
      <alignment horizontal="center" vertical="center" wrapText="1"/>
    </xf>
    <xf numFmtId="0" fontId="88" fillId="3" borderId="7" xfId="20" applyFont="1" applyFill="1" applyBorder="1" applyAlignment="1">
      <alignment horizontal="center" vertical="center" wrapText="1"/>
    </xf>
    <xf numFmtId="0" fontId="65" fillId="0" borderId="48" xfId="16" applyFont="1" applyBorder="1" applyAlignment="1">
      <alignment horizontal="center" vertical="center" wrapText="1"/>
    </xf>
    <xf numFmtId="0" fontId="65" fillId="0" borderId="19" xfId="16" applyFont="1" applyBorder="1" applyAlignment="1">
      <alignment horizontal="center" vertical="center" wrapText="1"/>
    </xf>
    <xf numFmtId="0" fontId="86" fillId="0" borderId="51" xfId="5" applyFont="1" applyBorder="1" applyAlignment="1">
      <alignment horizontal="center" vertical="top"/>
    </xf>
    <xf numFmtId="0" fontId="86" fillId="0" borderId="0" xfId="5" applyFont="1" applyAlignment="1">
      <alignment horizontal="center" vertical="top"/>
    </xf>
    <xf numFmtId="0" fontId="86" fillId="0" borderId="52" xfId="5" applyFont="1" applyBorder="1" applyAlignment="1">
      <alignment horizontal="center" vertical="top"/>
    </xf>
    <xf numFmtId="0" fontId="86" fillId="0" borderId="51" xfId="5" applyFont="1" applyBorder="1" applyAlignment="1">
      <alignment horizontal="center"/>
    </xf>
    <xf numFmtId="0" fontId="86" fillId="0" borderId="0" xfId="5" applyFont="1" applyAlignment="1">
      <alignment horizontal="center"/>
    </xf>
    <xf numFmtId="0" fontId="86" fillId="0" borderId="52" xfId="5" applyFont="1" applyBorder="1" applyAlignment="1">
      <alignment horizontal="center"/>
    </xf>
    <xf numFmtId="0" fontId="65" fillId="2" borderId="20" xfId="20" applyFont="1" applyFill="1" applyBorder="1" applyAlignment="1">
      <alignment horizontal="center" vertical="center" wrapText="1"/>
    </xf>
    <xf numFmtId="0" fontId="65" fillId="2" borderId="1" xfId="20" applyFont="1" applyFill="1" applyBorder="1" applyAlignment="1">
      <alignment horizontal="center" vertical="center" wrapText="1"/>
    </xf>
    <xf numFmtId="0" fontId="65" fillId="2" borderId="25" xfId="20" applyFont="1" applyFill="1" applyBorder="1" applyAlignment="1">
      <alignment horizontal="center" vertical="center" wrapText="1"/>
    </xf>
    <xf numFmtId="0" fontId="56" fillId="0" borderId="38" xfId="20" applyFont="1" applyBorder="1" applyAlignment="1">
      <alignment horizontal="center"/>
    </xf>
    <xf numFmtId="0" fontId="56" fillId="0" borderId="39" xfId="20" applyFont="1" applyBorder="1" applyAlignment="1">
      <alignment horizontal="center"/>
    </xf>
    <xf numFmtId="0" fontId="65" fillId="0" borderId="40" xfId="16" applyFont="1" applyBorder="1" applyAlignment="1">
      <alignment horizontal="center" vertical="center"/>
    </xf>
    <xf numFmtId="0" fontId="65" fillId="0" borderId="38" xfId="16" applyFont="1" applyBorder="1" applyAlignment="1">
      <alignment horizontal="center" vertical="center"/>
    </xf>
    <xf numFmtId="0" fontId="65" fillId="0" borderId="32" xfId="16" applyFont="1" applyBorder="1" applyAlignment="1">
      <alignment horizontal="center" vertical="center"/>
    </xf>
    <xf numFmtId="0" fontId="56" fillId="0" borderId="0" xfId="20" applyFont="1" applyAlignment="1">
      <alignment horizontal="center"/>
    </xf>
    <xf numFmtId="0" fontId="56" fillId="0" borderId="28" xfId="20" applyFont="1" applyBorder="1" applyAlignment="1">
      <alignment horizontal="center"/>
    </xf>
    <xf numFmtId="0" fontId="65" fillId="0" borderId="42" xfId="16" applyFont="1" applyBorder="1" applyAlignment="1">
      <alignment horizontal="center" vertical="center"/>
    </xf>
    <xf numFmtId="0" fontId="65" fillId="0" borderId="18" xfId="20" applyFont="1" applyBorder="1" applyAlignment="1">
      <alignment horizontal="center" vertical="center"/>
    </xf>
    <xf numFmtId="0" fontId="65" fillId="0" borderId="43" xfId="16" applyFont="1" applyBorder="1" applyAlignment="1">
      <alignment horizontal="center" vertical="center"/>
    </xf>
    <xf numFmtId="0" fontId="65" fillId="0" borderId="27" xfId="16" applyFont="1" applyBorder="1" applyAlignment="1">
      <alignment horizontal="center" vertical="center"/>
    </xf>
    <xf numFmtId="0" fontId="65" fillId="0" borderId="44" xfId="16" applyFont="1" applyBorder="1" applyAlignment="1">
      <alignment horizontal="center" vertical="center"/>
    </xf>
    <xf numFmtId="0" fontId="65" fillId="0" borderId="45" xfId="20" applyFont="1" applyBorder="1" applyAlignment="1">
      <alignment horizontal="center" vertical="center"/>
    </xf>
    <xf numFmtId="0" fontId="65" fillId="0" borderId="46" xfId="20" applyFont="1" applyBorder="1" applyAlignment="1">
      <alignment horizontal="center" vertical="center"/>
    </xf>
    <xf numFmtId="0" fontId="65" fillId="0" borderId="47" xfId="20" applyFont="1" applyBorder="1" applyAlignment="1">
      <alignment horizontal="center" vertical="center"/>
    </xf>
    <xf numFmtId="0" fontId="56" fillId="0" borderId="0" xfId="20" applyFont="1" applyAlignment="1">
      <alignment horizontal="justify" vertical="center"/>
    </xf>
    <xf numFmtId="0" fontId="56" fillId="0" borderId="28" xfId="20" applyFont="1" applyBorder="1" applyAlignment="1">
      <alignment horizontal="justify" vertical="center"/>
    </xf>
    <xf numFmtId="0" fontId="65" fillId="0" borderId="18" xfId="16" applyFont="1" applyBorder="1" applyAlignment="1">
      <alignment horizontal="center" vertical="center"/>
    </xf>
    <xf numFmtId="0" fontId="87" fillId="0" borderId="50" xfId="15" applyFont="1" applyBorder="1" applyAlignment="1" applyProtection="1">
      <alignment horizontal="center"/>
    </xf>
    <xf numFmtId="0" fontId="87" fillId="0" borderId="39" xfId="15" applyFont="1" applyBorder="1" applyAlignment="1" applyProtection="1">
      <alignment horizontal="center"/>
    </xf>
    <xf numFmtId="0" fontId="87" fillId="0" borderId="51" xfId="15" applyFont="1" applyBorder="1" applyAlignment="1" applyProtection="1">
      <alignment horizontal="center"/>
    </xf>
    <xf numFmtId="0" fontId="87" fillId="0" borderId="28" xfId="15" applyFont="1" applyBorder="1" applyAlignment="1" applyProtection="1">
      <alignment horizontal="center"/>
    </xf>
    <xf numFmtId="0" fontId="87" fillId="0" borderId="53" xfId="15" applyFont="1" applyBorder="1" applyAlignment="1" applyProtection="1">
      <alignment horizontal="center"/>
    </xf>
    <xf numFmtId="0" fontId="87" fillId="0" borderId="58" xfId="15" applyFont="1" applyBorder="1" applyAlignment="1" applyProtection="1">
      <alignment horizontal="center"/>
    </xf>
    <xf numFmtId="0" fontId="82" fillId="0" borderId="50" xfId="0" applyFont="1" applyBorder="1" applyAlignment="1">
      <alignment horizontal="center" wrapText="1"/>
    </xf>
    <xf numFmtId="0" fontId="82" fillId="0" borderId="38" xfId="0" applyFont="1" applyBorder="1" applyAlignment="1">
      <alignment horizontal="center" wrapText="1"/>
    </xf>
    <xf numFmtId="0" fontId="65" fillId="0" borderId="35" xfId="14" applyFont="1" applyBorder="1" applyAlignment="1">
      <alignment horizontal="left"/>
    </xf>
    <xf numFmtId="0" fontId="65" fillId="0" borderId="3" xfId="14" applyFont="1" applyBorder="1" applyAlignment="1">
      <alignment horizontal="left"/>
    </xf>
    <xf numFmtId="0" fontId="65" fillId="0" borderId="4" xfId="14" applyFont="1" applyBorder="1" applyAlignment="1">
      <alignment horizontal="left"/>
    </xf>
    <xf numFmtId="197" fontId="65" fillId="0" borderId="2" xfId="18" applyNumberFormat="1" applyFont="1" applyBorder="1" applyAlignment="1">
      <alignment horizontal="center" wrapText="1"/>
    </xf>
    <xf numFmtId="197" fontId="65" fillId="0" borderId="4" xfId="18" applyNumberFormat="1" applyFont="1" applyBorder="1" applyAlignment="1">
      <alignment horizontal="center" wrapText="1"/>
    </xf>
    <xf numFmtId="2" fontId="65" fillId="0" borderId="2" xfId="14" applyNumberFormat="1" applyFont="1" applyBorder="1" applyAlignment="1">
      <alignment horizontal="center" wrapText="1"/>
    </xf>
    <xf numFmtId="2" fontId="65" fillId="0" borderId="4" xfId="14" applyNumberFormat="1" applyFont="1" applyBorder="1" applyAlignment="1">
      <alignment horizontal="center" wrapText="1"/>
    </xf>
    <xf numFmtId="2" fontId="65" fillId="0" borderId="2" xfId="14" applyNumberFormat="1" applyFont="1" applyBorder="1" applyAlignment="1">
      <alignment horizontal="center"/>
    </xf>
    <xf numFmtId="2" fontId="65" fillId="0" borderId="4" xfId="14" applyNumberFormat="1" applyFont="1" applyBorder="1" applyAlignment="1">
      <alignment horizontal="center"/>
    </xf>
    <xf numFmtId="0" fontId="65" fillId="0" borderId="21" xfId="14" applyFont="1" applyBorder="1"/>
    <xf numFmtId="0" fontId="65" fillId="0" borderId="22" xfId="14" applyFont="1" applyBorder="1"/>
    <xf numFmtId="0" fontId="65" fillId="0" borderId="60" xfId="14" applyFont="1" applyBorder="1" applyAlignment="1">
      <alignment horizontal="center"/>
    </xf>
    <xf numFmtId="0" fontId="65" fillId="0" borderId="23" xfId="14" applyFont="1" applyBorder="1" applyAlignment="1">
      <alignment horizontal="center"/>
    </xf>
    <xf numFmtId="0" fontId="56" fillId="0" borderId="14" xfId="14" applyFont="1" applyBorder="1" applyAlignment="1">
      <alignment horizontal="right"/>
    </xf>
    <xf numFmtId="0" fontId="56" fillId="0" borderId="15" xfId="14" applyFont="1" applyBorder="1" applyAlignment="1">
      <alignment horizontal="right"/>
    </xf>
    <xf numFmtId="0" fontId="56" fillId="0" borderId="16" xfId="14" applyFont="1" applyBorder="1" applyAlignment="1">
      <alignment horizontal="right"/>
    </xf>
    <xf numFmtId="0" fontId="56" fillId="0" borderId="50" xfId="14" applyFont="1" applyBorder="1" applyAlignment="1">
      <alignment horizontal="left" vertical="center"/>
    </xf>
    <xf numFmtId="0" fontId="56" fillId="0" borderId="38" xfId="14" applyFont="1" applyBorder="1" applyAlignment="1">
      <alignment horizontal="left" vertical="center"/>
    </xf>
    <xf numFmtId="0" fontId="56" fillId="0" borderId="32" xfId="14" applyFont="1" applyBorder="1" applyAlignment="1">
      <alignment horizontal="left" vertical="center"/>
    </xf>
    <xf numFmtId="0" fontId="56" fillId="0" borderId="51" xfId="14" applyFont="1" applyBorder="1" applyAlignment="1">
      <alignment horizontal="left" vertical="center"/>
    </xf>
    <xf numFmtId="0" fontId="56" fillId="0" borderId="0" xfId="14" applyFont="1" applyAlignment="1">
      <alignment horizontal="left" vertical="center"/>
    </xf>
    <xf numFmtId="0" fontId="56" fillId="0" borderId="52" xfId="14" applyFont="1" applyBorder="1" applyAlignment="1">
      <alignment horizontal="left" vertical="center"/>
    </xf>
    <xf numFmtId="0" fontId="56" fillId="0" borderId="5" xfId="14" applyFont="1" applyBorder="1" applyAlignment="1">
      <alignment horizontal="left" vertical="center"/>
    </xf>
    <xf numFmtId="0" fontId="56" fillId="0" borderId="6" xfId="14" applyFont="1" applyBorder="1" applyAlignment="1">
      <alignment horizontal="left" vertical="center"/>
    </xf>
    <xf numFmtId="0" fontId="56" fillId="0" borderId="7" xfId="14" applyFont="1" applyBorder="1" applyAlignment="1">
      <alignment horizontal="left" vertical="center"/>
    </xf>
    <xf numFmtId="0" fontId="88" fillId="3" borderId="33" xfId="14" applyFont="1" applyFill="1" applyBorder="1" applyAlignment="1">
      <alignment horizontal="center" vertical="center" wrapText="1"/>
    </xf>
    <xf numFmtId="0" fontId="88" fillId="3" borderId="34" xfId="14" applyFont="1" applyFill="1" applyBorder="1" applyAlignment="1">
      <alignment horizontal="center" vertical="center" wrapText="1"/>
    </xf>
    <xf numFmtId="0" fontId="88" fillId="3" borderId="57" xfId="14" applyFont="1" applyFill="1" applyBorder="1" applyAlignment="1">
      <alignment horizontal="center" vertical="center" wrapText="1"/>
    </xf>
    <xf numFmtId="0" fontId="88" fillId="3" borderId="56" xfId="14" applyFont="1" applyFill="1" applyBorder="1" applyAlignment="1">
      <alignment horizontal="center" vertical="center" wrapText="1"/>
    </xf>
    <xf numFmtId="0" fontId="88" fillId="3" borderId="14" xfId="14" applyFont="1" applyFill="1" applyBorder="1" applyAlignment="1">
      <alignment horizontal="right"/>
    </xf>
    <xf numFmtId="0" fontId="88" fillId="3" borderId="15" xfId="14" applyFont="1" applyFill="1" applyBorder="1" applyAlignment="1">
      <alignment horizontal="right"/>
    </xf>
    <xf numFmtId="0" fontId="88" fillId="3" borderId="16" xfId="14" applyFont="1" applyFill="1" applyBorder="1" applyAlignment="1">
      <alignment horizontal="right"/>
    </xf>
    <xf numFmtId="0" fontId="65" fillId="0" borderId="35" xfId="14" applyFont="1" applyBorder="1"/>
    <xf numFmtId="0" fontId="65" fillId="0" borderId="3" xfId="14" applyFont="1" applyBorder="1"/>
    <xf numFmtId="0" fontId="65" fillId="0" borderId="0" xfId="0" applyFont="1" applyAlignment="1">
      <alignment horizontal="left"/>
    </xf>
    <xf numFmtId="0" fontId="65" fillId="0" borderId="21" xfId="14" applyFont="1" applyBorder="1" applyAlignment="1">
      <alignment horizontal="left"/>
    </xf>
    <xf numFmtId="0" fontId="65" fillId="0" borderId="22" xfId="14" applyFont="1" applyBorder="1" applyAlignment="1">
      <alignment horizontal="left"/>
    </xf>
    <xf numFmtId="0" fontId="65" fillId="0" borderId="23" xfId="14" applyFont="1" applyBorder="1" applyAlignment="1">
      <alignment horizontal="left"/>
    </xf>
    <xf numFmtId="0" fontId="65" fillId="0" borderId="35" xfId="14" quotePrefix="1" applyFont="1" applyBorder="1"/>
    <xf numFmtId="0" fontId="65" fillId="0" borderId="4" xfId="14" applyFont="1" applyBorder="1"/>
    <xf numFmtId="43" fontId="65" fillId="0" borderId="2" xfId="17" applyFont="1" applyBorder="1" applyAlignment="1">
      <alignment horizontal="center"/>
    </xf>
    <xf numFmtId="43" fontId="65" fillId="0" borderId="4" xfId="17" applyFont="1" applyBorder="1" applyAlignment="1">
      <alignment horizontal="center"/>
    </xf>
    <xf numFmtId="0" fontId="65" fillId="0" borderId="23" xfId="14" applyFont="1" applyBorder="1"/>
    <xf numFmtId="0" fontId="65" fillId="0" borderId="20" xfId="14" quotePrefix="1" applyFont="1" applyBorder="1" applyAlignment="1">
      <alignment horizontal="left" vertical="center"/>
    </xf>
    <xf numFmtId="0" fontId="65" fillId="0" borderId="1" xfId="14" quotePrefix="1" applyFont="1" applyBorder="1" applyAlignment="1">
      <alignment horizontal="left" vertical="center"/>
    </xf>
    <xf numFmtId="174" fontId="65" fillId="0" borderId="1" xfId="17" applyNumberFormat="1" applyFont="1" applyBorder="1" applyAlignment="1">
      <alignment horizontal="center" vertical="center"/>
    </xf>
    <xf numFmtId="0" fontId="65" fillId="0" borderId="20" xfId="14" applyFont="1" applyBorder="1" applyAlignment="1">
      <alignment horizontal="center" vertical="center"/>
    </xf>
    <xf numFmtId="0" fontId="65" fillId="0" borderId="1" xfId="14" applyFont="1" applyBorder="1" applyAlignment="1">
      <alignment horizontal="center" vertical="center"/>
    </xf>
    <xf numFmtId="44" fontId="65" fillId="0" borderId="1" xfId="18" applyFont="1" applyBorder="1" applyAlignment="1">
      <alignment horizontal="center" vertical="center"/>
    </xf>
    <xf numFmtId="0" fontId="65" fillId="0" borderId="11" xfId="14" applyFont="1" applyBorder="1"/>
    <xf numFmtId="0" fontId="65" fillId="0" borderId="12" xfId="14" applyFont="1" applyBorder="1"/>
    <xf numFmtId="2" fontId="65" fillId="0" borderId="12" xfId="14" applyNumberFormat="1" applyFont="1" applyBorder="1" applyAlignment="1">
      <alignment horizontal="center"/>
    </xf>
    <xf numFmtId="0" fontId="56" fillId="0" borderId="5" xfId="14" applyFont="1" applyBorder="1" applyAlignment="1">
      <alignment horizontal="right"/>
    </xf>
    <xf numFmtId="0" fontId="56" fillId="0" borderId="6" xfId="14" applyFont="1" applyBorder="1" applyAlignment="1">
      <alignment horizontal="right"/>
    </xf>
    <xf numFmtId="0" fontId="56" fillId="0" borderId="7" xfId="14" applyFont="1" applyBorder="1" applyAlignment="1">
      <alignment horizontal="right"/>
    </xf>
    <xf numFmtId="0" fontId="65" fillId="0" borderId="39" xfId="14" applyFont="1" applyBorder="1" applyAlignment="1">
      <alignment horizontal="center" vertical="center"/>
    </xf>
    <xf numFmtId="0" fontId="65" fillId="0" borderId="28" xfId="14" applyFont="1" applyBorder="1" applyAlignment="1">
      <alignment horizontal="center" vertical="center"/>
    </xf>
    <xf numFmtId="0" fontId="56" fillId="0" borderId="51" xfId="14" applyFont="1" applyBorder="1" applyAlignment="1">
      <alignment horizontal="right" vertical="center"/>
    </xf>
    <xf numFmtId="0" fontId="56" fillId="0" borderId="0" xfId="14" applyFont="1" applyAlignment="1">
      <alignment horizontal="right" vertical="center"/>
    </xf>
    <xf numFmtId="0" fontId="56" fillId="0" borderId="50" xfId="14" applyFont="1" applyBorder="1" applyAlignment="1" applyProtection="1">
      <alignment horizontal="center"/>
      <protection locked="0"/>
    </xf>
    <xf numFmtId="0" fontId="56" fillId="0" borderId="38" xfId="14" applyFont="1" applyBorder="1" applyAlignment="1" applyProtection="1">
      <alignment horizontal="center"/>
      <protection locked="0"/>
    </xf>
    <xf numFmtId="0" fontId="56" fillId="0" borderId="32" xfId="14" applyFont="1" applyBorder="1" applyAlignment="1" applyProtection="1">
      <alignment horizontal="center"/>
      <protection locked="0"/>
    </xf>
    <xf numFmtId="0" fontId="88" fillId="3" borderId="33" xfId="14" applyFont="1" applyFill="1" applyBorder="1" applyAlignment="1">
      <alignment horizontal="center" vertical="center"/>
    </xf>
    <xf numFmtId="0" fontId="88" fillId="3" borderId="36" xfId="14" applyFont="1" applyFill="1" applyBorder="1" applyAlignment="1">
      <alignment horizontal="center" vertical="center"/>
    </xf>
    <xf numFmtId="0" fontId="89" fillId="3" borderId="21" xfId="14" applyFont="1" applyFill="1" applyBorder="1" applyAlignment="1">
      <alignment horizontal="center" vertical="center"/>
    </xf>
    <xf numFmtId="0" fontId="89" fillId="3" borderId="49" xfId="14" applyFont="1" applyFill="1" applyBorder="1" applyAlignment="1">
      <alignment horizontal="center" vertical="center"/>
    </xf>
    <xf numFmtId="0" fontId="88" fillId="3" borderId="50" xfId="14" applyFont="1" applyFill="1" applyBorder="1" applyAlignment="1">
      <alignment horizontal="center" vertical="center" wrapText="1"/>
    </xf>
    <xf numFmtId="0" fontId="88" fillId="3" borderId="38" xfId="14" applyFont="1" applyFill="1" applyBorder="1" applyAlignment="1">
      <alignment horizontal="center" vertical="center" wrapText="1"/>
    </xf>
    <xf numFmtId="0" fontId="88" fillId="3" borderId="32" xfId="14" applyFont="1" applyFill="1" applyBorder="1" applyAlignment="1">
      <alignment horizontal="center" vertical="center" wrapText="1"/>
    </xf>
    <xf numFmtId="0" fontId="88" fillId="3" borderId="5" xfId="14" applyFont="1" applyFill="1" applyBorder="1" applyAlignment="1">
      <alignment horizontal="center" vertical="center" wrapText="1"/>
    </xf>
    <xf numFmtId="0" fontId="88" fillId="3" borderId="6" xfId="14" applyFont="1" applyFill="1" applyBorder="1" applyAlignment="1">
      <alignment horizontal="center" vertical="center" wrapText="1"/>
    </xf>
    <xf numFmtId="0" fontId="88" fillId="3" borderId="7" xfId="14" applyFont="1" applyFill="1" applyBorder="1" applyAlignment="1">
      <alignment horizontal="center" vertical="center" wrapText="1"/>
    </xf>
    <xf numFmtId="0" fontId="89" fillId="3" borderId="38" xfId="14" applyFont="1" applyFill="1" applyBorder="1" applyAlignment="1">
      <alignment horizontal="center" vertical="center" wrapText="1"/>
    </xf>
    <xf numFmtId="0" fontId="89" fillId="3" borderId="39" xfId="14" applyFont="1" applyFill="1" applyBorder="1" applyAlignment="1">
      <alignment horizontal="center" vertical="center" wrapText="1"/>
    </xf>
    <xf numFmtId="0" fontId="88" fillId="3" borderId="40" xfId="14" applyFont="1" applyFill="1" applyBorder="1" applyAlignment="1">
      <alignment horizontal="center" vertical="center" wrapText="1"/>
    </xf>
    <xf numFmtId="0" fontId="88" fillId="3" borderId="80" xfId="14" applyFont="1" applyFill="1" applyBorder="1" applyAlignment="1">
      <alignment horizontal="center" vertical="center" wrapText="1"/>
    </xf>
    <xf numFmtId="0" fontId="88" fillId="3" borderId="28" xfId="14" applyFont="1" applyFill="1" applyBorder="1" applyAlignment="1">
      <alignment horizontal="center" vertical="center" wrapText="1"/>
    </xf>
    <xf numFmtId="0" fontId="88" fillId="3" borderId="39" xfId="14" applyFont="1" applyFill="1" applyBorder="1" applyAlignment="1">
      <alignment horizontal="center" vertical="center" wrapText="1"/>
    </xf>
    <xf numFmtId="0" fontId="65" fillId="0" borderId="146" xfId="0" applyFont="1" applyBorder="1" applyAlignment="1">
      <alignment horizontal="left"/>
    </xf>
    <xf numFmtId="0" fontId="65" fillId="2" borderId="20" xfId="14" applyFont="1" applyFill="1" applyBorder="1" applyAlignment="1">
      <alignment horizontal="center" vertical="center" wrapText="1"/>
    </xf>
    <xf numFmtId="0" fontId="65" fillId="2" borderId="1" xfId="14" applyFont="1" applyFill="1" applyBorder="1" applyAlignment="1">
      <alignment horizontal="center" vertical="center" wrapText="1"/>
    </xf>
    <xf numFmtId="0" fontId="65" fillId="2" borderId="25" xfId="14" applyFont="1" applyFill="1" applyBorder="1" applyAlignment="1">
      <alignment horizontal="center" vertical="center" wrapText="1"/>
    </xf>
    <xf numFmtId="0" fontId="56" fillId="0" borderId="38" xfId="14" applyFont="1" applyBorder="1" applyAlignment="1">
      <alignment horizontal="center"/>
    </xf>
    <xf numFmtId="0" fontId="56" fillId="0" borderId="39" xfId="14" applyFont="1" applyBorder="1" applyAlignment="1">
      <alignment horizontal="center"/>
    </xf>
    <xf numFmtId="0" fontId="56" fillId="0" borderId="0" xfId="14" applyFont="1" applyAlignment="1">
      <alignment horizontal="center"/>
    </xf>
    <xf numFmtId="0" fontId="56" fillId="0" borderId="28" xfId="14" applyFont="1" applyBorder="1" applyAlignment="1">
      <alignment horizontal="center"/>
    </xf>
    <xf numFmtId="0" fontId="65" fillId="0" borderId="18" xfId="14" applyFont="1" applyBorder="1" applyAlignment="1">
      <alignment horizontal="center" vertical="center"/>
    </xf>
    <xf numFmtId="0" fontId="65" fillId="0" borderId="45" xfId="14" applyFont="1" applyBorder="1" applyAlignment="1">
      <alignment horizontal="center" vertical="center"/>
    </xf>
    <xf numFmtId="0" fontId="65" fillId="0" borderId="46" xfId="14" applyFont="1" applyBorder="1" applyAlignment="1">
      <alignment horizontal="center" vertical="center"/>
    </xf>
    <xf numFmtId="0" fontId="65" fillId="0" borderId="47" xfId="14" applyFont="1" applyBorder="1" applyAlignment="1">
      <alignment horizontal="center" vertical="center"/>
    </xf>
    <xf numFmtId="0" fontId="56" fillId="0" borderId="0" xfId="14" applyFont="1" applyAlignment="1">
      <alignment horizontal="justify" vertical="center"/>
    </xf>
    <xf numFmtId="0" fontId="56" fillId="0" borderId="28" xfId="14" applyFont="1" applyBorder="1" applyAlignment="1">
      <alignment horizontal="justify" vertical="center"/>
    </xf>
    <xf numFmtId="0" fontId="65" fillId="0" borderId="0" xfId="0" applyFont="1" applyAlignment="1">
      <alignment horizontal="right"/>
    </xf>
    <xf numFmtId="0" fontId="65" fillId="0" borderId="52" xfId="0" applyFont="1" applyBorder="1" applyAlignment="1">
      <alignment horizontal="right"/>
    </xf>
    <xf numFmtId="0" fontId="65" fillId="0" borderId="6" xfId="0" applyFont="1" applyBorder="1" applyAlignment="1">
      <alignment horizontal="right"/>
    </xf>
    <xf numFmtId="0" fontId="65" fillId="0" borderId="7" xfId="0" applyFont="1" applyBorder="1" applyAlignment="1">
      <alignment horizontal="right"/>
    </xf>
    <xf numFmtId="0" fontId="65" fillId="0" borderId="5" xfId="0" applyFont="1" applyBorder="1" applyAlignment="1">
      <alignment horizontal="left"/>
    </xf>
    <xf numFmtId="0" fontId="65" fillId="0" borderId="6" xfId="0" applyFont="1" applyBorder="1" applyAlignment="1">
      <alignment horizontal="left"/>
    </xf>
    <xf numFmtId="0" fontId="65" fillId="0" borderId="35" xfId="0" applyFont="1" applyBorder="1"/>
    <xf numFmtId="0" fontId="65" fillId="0" borderId="3" xfId="0" applyFont="1" applyBorder="1"/>
    <xf numFmtId="0" fontId="65" fillId="0" borderId="21" xfId="0" applyFont="1" applyBorder="1" applyAlignment="1">
      <alignment horizontal="left"/>
    </xf>
    <xf numFmtId="0" fontId="65" fillId="0" borderId="22" xfId="0" applyFont="1" applyBorder="1" applyAlignment="1">
      <alignment horizontal="left"/>
    </xf>
    <xf numFmtId="0" fontId="65" fillId="0" borderId="23" xfId="0" applyFont="1" applyBorder="1" applyAlignment="1">
      <alignment horizontal="left"/>
    </xf>
    <xf numFmtId="0" fontId="56" fillId="0" borderId="14" xfId="0" applyFont="1" applyBorder="1" applyAlignment="1">
      <alignment horizontal="right"/>
    </xf>
    <xf numFmtId="0" fontId="56" fillId="0" borderId="15" xfId="0" applyFont="1" applyBorder="1" applyAlignment="1">
      <alignment horizontal="right"/>
    </xf>
    <xf numFmtId="0" fontId="56" fillId="0" borderId="16" xfId="0" applyFont="1" applyBorder="1" applyAlignment="1">
      <alignment horizontal="right"/>
    </xf>
    <xf numFmtId="0" fontId="88" fillId="3" borderId="14" xfId="0" applyFont="1" applyFill="1" applyBorder="1" applyAlignment="1">
      <alignment horizontal="right"/>
    </xf>
    <xf numFmtId="0" fontId="88" fillId="3" borderId="15" xfId="0" applyFont="1" applyFill="1" applyBorder="1" applyAlignment="1">
      <alignment horizontal="right"/>
    </xf>
    <xf numFmtId="0" fontId="88" fillId="3" borderId="16" xfId="0" applyFont="1" applyFill="1" applyBorder="1" applyAlignment="1">
      <alignment horizontal="right"/>
    </xf>
    <xf numFmtId="0" fontId="65" fillId="0" borderId="35" xfId="14" applyFont="1" applyBorder="1" applyAlignment="1">
      <alignment horizontal="center"/>
    </xf>
    <xf numFmtId="0" fontId="65" fillId="0" borderId="3" xfId="14" applyFont="1" applyBorder="1" applyAlignment="1">
      <alignment horizontal="center"/>
    </xf>
    <xf numFmtId="0" fontId="65" fillId="0" borderId="63" xfId="14" applyFont="1" applyBorder="1" applyAlignment="1">
      <alignment horizontal="center"/>
    </xf>
    <xf numFmtId="0" fontId="88" fillId="3" borderId="33" xfId="0" applyFont="1" applyFill="1" applyBorder="1" applyAlignment="1">
      <alignment horizontal="center" vertical="center" wrapText="1"/>
    </xf>
    <xf numFmtId="0" fontId="88" fillId="3" borderId="34" xfId="0" applyFont="1" applyFill="1" applyBorder="1" applyAlignment="1">
      <alignment horizontal="center" vertical="center" wrapText="1"/>
    </xf>
    <xf numFmtId="0" fontId="88" fillId="3" borderId="57" xfId="0" applyFont="1" applyFill="1" applyBorder="1" applyAlignment="1">
      <alignment horizontal="center" vertical="center" wrapText="1"/>
    </xf>
    <xf numFmtId="0" fontId="88" fillId="3" borderId="56" xfId="0" applyFont="1" applyFill="1" applyBorder="1" applyAlignment="1">
      <alignment horizontal="center" vertical="center" wrapText="1"/>
    </xf>
    <xf numFmtId="0" fontId="65" fillId="0" borderId="35" xfId="0" applyFont="1" applyBorder="1" applyAlignment="1">
      <alignment horizontal="left"/>
    </xf>
    <xf numFmtId="0" fontId="65" fillId="0" borderId="3" xfId="0" applyFont="1" applyBorder="1" applyAlignment="1">
      <alignment horizontal="left"/>
    </xf>
    <xf numFmtId="0" fontId="65" fillId="0" borderId="4" xfId="0" applyFont="1" applyBorder="1" applyAlignment="1">
      <alignment horizontal="left"/>
    </xf>
    <xf numFmtId="2" fontId="65" fillId="0" borderId="2" xfId="0" applyNumberFormat="1" applyFont="1" applyBorder="1" applyAlignment="1">
      <alignment horizontal="center" wrapText="1"/>
    </xf>
    <xf numFmtId="2" fontId="65" fillId="0" borderId="4" xfId="0" applyNumberFormat="1" applyFont="1" applyBorder="1" applyAlignment="1">
      <alignment horizontal="center" wrapText="1"/>
    </xf>
    <xf numFmtId="2" fontId="65" fillId="0" borderId="2" xfId="0" applyNumberFormat="1" applyFont="1" applyBorder="1" applyAlignment="1">
      <alignment horizontal="center"/>
    </xf>
    <xf numFmtId="2" fontId="65" fillId="0" borderId="4" xfId="0" applyNumberFormat="1" applyFont="1" applyBorder="1" applyAlignment="1">
      <alignment horizontal="center"/>
    </xf>
    <xf numFmtId="0" fontId="65" fillId="0" borderId="21" xfId="0" applyFont="1" applyBorder="1"/>
    <xf numFmtId="0" fontId="65" fillId="0" borderId="22" xfId="0" applyFont="1" applyBorder="1"/>
    <xf numFmtId="0" fontId="65" fillId="0" borderId="60" xfId="0" applyFont="1" applyBorder="1" applyAlignment="1">
      <alignment horizontal="center"/>
    </xf>
    <xf numFmtId="0" fontId="65" fillId="0" borderId="23" xfId="0" applyFont="1" applyBorder="1" applyAlignment="1">
      <alignment horizontal="center"/>
    </xf>
    <xf numFmtId="0" fontId="56" fillId="0" borderId="50" xfId="0" applyFont="1" applyBorder="1" applyAlignment="1">
      <alignment horizontal="left" vertical="center"/>
    </xf>
    <xf numFmtId="0" fontId="56" fillId="0" borderId="38" xfId="0" applyFont="1" applyBorder="1" applyAlignment="1">
      <alignment horizontal="left" vertical="center"/>
    </xf>
    <xf numFmtId="0" fontId="56" fillId="0" borderId="32" xfId="0" applyFont="1" applyBorder="1" applyAlignment="1">
      <alignment horizontal="left" vertical="center"/>
    </xf>
    <xf numFmtId="0" fontId="56" fillId="0" borderId="51" xfId="0" applyFont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6" fillId="0" borderId="52" xfId="0" applyFont="1" applyBorder="1" applyAlignment="1">
      <alignment horizontal="left" vertical="center"/>
    </xf>
    <xf numFmtId="0" fontId="56" fillId="0" borderId="5" xfId="0" applyFont="1" applyBorder="1" applyAlignment="1">
      <alignment horizontal="left" vertical="center"/>
    </xf>
    <xf numFmtId="0" fontId="56" fillId="0" borderId="6" xfId="0" applyFont="1" applyBorder="1" applyAlignment="1">
      <alignment horizontal="left" vertical="center"/>
    </xf>
    <xf numFmtId="0" fontId="56" fillId="0" borderId="7" xfId="0" applyFont="1" applyBorder="1" applyAlignment="1">
      <alignment horizontal="left" vertical="center"/>
    </xf>
    <xf numFmtId="44" fontId="65" fillId="0" borderId="2" xfId="2" applyFont="1" applyBorder="1" applyAlignment="1">
      <alignment horizontal="center"/>
    </xf>
    <xf numFmtId="44" fontId="65" fillId="0" borderId="4" xfId="2" applyFont="1" applyBorder="1" applyAlignment="1">
      <alignment horizontal="center"/>
    </xf>
    <xf numFmtId="0" fontId="65" fillId="0" borderId="23" xfId="0" applyFont="1" applyBorder="1"/>
    <xf numFmtId="44" fontId="65" fillId="0" borderId="60" xfId="2" applyFont="1" applyBorder="1" applyAlignment="1">
      <alignment horizontal="center"/>
    </xf>
    <xf numFmtId="44" fontId="65" fillId="0" borderId="23" xfId="2" applyFont="1" applyBorder="1" applyAlignment="1">
      <alignment horizontal="center"/>
    </xf>
    <xf numFmtId="0" fontId="65" fillId="0" borderId="35" xfId="0" quotePrefix="1" applyFont="1" applyBorder="1" applyAlignment="1">
      <alignment wrapText="1"/>
    </xf>
    <xf numFmtId="164" fontId="65" fillId="0" borderId="2" xfId="3" applyNumberFormat="1" applyFont="1" applyFill="1" applyBorder="1" applyAlignment="1">
      <alignment horizontal="center"/>
    </xf>
    <xf numFmtId="164" fontId="65" fillId="0" borderId="4" xfId="3" applyNumberFormat="1" applyFont="1" applyFill="1" applyBorder="1" applyAlignment="1">
      <alignment horizontal="center"/>
    </xf>
    <xf numFmtId="0" fontId="56" fillId="0" borderId="5" xfId="0" applyFont="1" applyBorder="1" applyAlignment="1">
      <alignment horizontal="right"/>
    </xf>
    <xf numFmtId="0" fontId="56" fillId="0" borderId="6" xfId="0" applyFont="1" applyBorder="1" applyAlignment="1">
      <alignment horizontal="right"/>
    </xf>
    <xf numFmtId="0" fontId="56" fillId="0" borderId="7" xfId="0" applyFont="1" applyBorder="1" applyAlignment="1">
      <alignment horizontal="right"/>
    </xf>
    <xf numFmtId="0" fontId="65" fillId="0" borderId="4" xfId="0" applyFont="1" applyBorder="1"/>
    <xf numFmtId="0" fontId="65" fillId="0" borderId="20" xfId="0" applyFont="1" applyBorder="1"/>
    <xf numFmtId="0" fontId="65" fillId="0" borderId="1" xfId="0" applyFont="1" applyBorder="1"/>
    <xf numFmtId="0" fontId="65" fillId="0" borderId="1" xfId="0" applyFont="1" applyBorder="1" applyAlignment="1">
      <alignment horizontal="center"/>
    </xf>
    <xf numFmtId="178" fontId="65" fillId="0" borderId="1" xfId="0" applyNumberFormat="1" applyFont="1" applyBorder="1" applyAlignment="1">
      <alignment horizontal="center"/>
    </xf>
    <xf numFmtId="0" fontId="65" fillId="0" borderId="11" xfId="0" applyFont="1" applyBorder="1"/>
    <xf numFmtId="0" fontId="65" fillId="0" borderId="12" xfId="0" applyFont="1" applyBorder="1"/>
    <xf numFmtId="0" fontId="65" fillId="0" borderId="12" xfId="0" applyFont="1" applyBorder="1" applyAlignment="1">
      <alignment horizontal="center"/>
    </xf>
    <xf numFmtId="179" fontId="65" fillId="0" borderId="12" xfId="0" applyNumberFormat="1" applyFont="1" applyBorder="1" applyAlignment="1">
      <alignment horizontal="center"/>
    </xf>
    <xf numFmtId="0" fontId="66" fillId="0" borderId="8" xfId="0" applyFont="1" applyBorder="1" applyAlignment="1">
      <alignment horizontal="left"/>
    </xf>
    <xf numFmtId="0" fontId="66" fillId="0" borderId="9" xfId="0" applyFont="1" applyBorder="1" applyAlignment="1">
      <alignment horizontal="left"/>
    </xf>
    <xf numFmtId="0" fontId="65" fillId="0" borderId="9" xfId="0" applyFont="1" applyBorder="1"/>
    <xf numFmtId="0" fontId="65" fillId="0" borderId="9" xfId="0" applyFont="1" applyBorder="1" applyAlignment="1">
      <alignment horizontal="center"/>
    </xf>
    <xf numFmtId="178" fontId="65" fillId="0" borderId="9" xfId="0" applyNumberFormat="1" applyFont="1" applyBorder="1" applyAlignment="1">
      <alignment horizontal="center"/>
    </xf>
    <xf numFmtId="0" fontId="56" fillId="0" borderId="14" xfId="0" applyFont="1" applyBorder="1" applyAlignment="1">
      <alignment horizontal="center"/>
    </xf>
    <xf numFmtId="0" fontId="56" fillId="0" borderId="15" xfId="0" applyFont="1" applyBorder="1" applyAlignment="1">
      <alignment horizontal="center"/>
    </xf>
    <xf numFmtId="0" fontId="56" fillId="0" borderId="16" xfId="0" applyFont="1" applyBorder="1" applyAlignment="1">
      <alignment horizontal="center"/>
    </xf>
    <xf numFmtId="0" fontId="56" fillId="0" borderId="50" xfId="0" applyFont="1" applyBorder="1" applyAlignment="1" applyProtection="1">
      <alignment horizontal="center"/>
      <protection locked="0"/>
    </xf>
    <xf numFmtId="0" fontId="56" fillId="0" borderId="38" xfId="0" applyFont="1" applyBorder="1" applyAlignment="1" applyProtection="1">
      <alignment horizontal="center"/>
      <protection locked="0"/>
    </xf>
    <xf numFmtId="0" fontId="56" fillId="0" borderId="32" xfId="0" applyFont="1" applyBorder="1" applyAlignment="1" applyProtection="1">
      <alignment horizontal="center"/>
      <protection locked="0"/>
    </xf>
    <xf numFmtId="0" fontId="88" fillId="3" borderId="33" xfId="0" applyFont="1" applyFill="1" applyBorder="1" applyAlignment="1">
      <alignment horizontal="center" vertical="center"/>
    </xf>
    <xf numFmtId="0" fontId="88" fillId="3" borderId="36" xfId="0" applyFont="1" applyFill="1" applyBorder="1" applyAlignment="1">
      <alignment horizontal="center" vertical="center"/>
    </xf>
    <xf numFmtId="0" fontId="89" fillId="3" borderId="21" xfId="0" applyFont="1" applyFill="1" applyBorder="1" applyAlignment="1">
      <alignment horizontal="center" vertical="center"/>
    </xf>
    <xf numFmtId="0" fontId="89" fillId="3" borderId="49" xfId="0" applyFont="1" applyFill="1" applyBorder="1" applyAlignment="1">
      <alignment horizontal="center" vertical="center"/>
    </xf>
    <xf numFmtId="0" fontId="88" fillId="3" borderId="50" xfId="0" applyFont="1" applyFill="1" applyBorder="1" applyAlignment="1">
      <alignment horizontal="center" vertical="center" wrapText="1"/>
    </xf>
    <xf numFmtId="0" fontId="88" fillId="3" borderId="38" xfId="0" applyFont="1" applyFill="1" applyBorder="1" applyAlignment="1">
      <alignment horizontal="center" vertical="center" wrapText="1"/>
    </xf>
    <xf numFmtId="0" fontId="88" fillId="3" borderId="32" xfId="0" applyFont="1" applyFill="1" applyBorder="1" applyAlignment="1">
      <alignment horizontal="center" vertical="center" wrapText="1"/>
    </xf>
    <xf numFmtId="0" fontId="88" fillId="3" borderId="5" xfId="0" applyFont="1" applyFill="1" applyBorder="1" applyAlignment="1">
      <alignment horizontal="center" vertical="center" wrapText="1"/>
    </xf>
    <xf numFmtId="0" fontId="88" fillId="3" borderId="6" xfId="0" applyFont="1" applyFill="1" applyBorder="1" applyAlignment="1">
      <alignment horizontal="center" vertical="center" wrapText="1"/>
    </xf>
    <xf numFmtId="0" fontId="88" fillId="3" borderId="7" xfId="0" applyFont="1" applyFill="1" applyBorder="1" applyAlignment="1">
      <alignment horizontal="center" vertical="center" wrapText="1"/>
    </xf>
    <xf numFmtId="0" fontId="89" fillId="3" borderId="38" xfId="0" applyFont="1" applyFill="1" applyBorder="1" applyAlignment="1">
      <alignment horizontal="center" vertical="center" wrapText="1"/>
    </xf>
    <xf numFmtId="0" fontId="89" fillId="3" borderId="39" xfId="0" applyFont="1" applyFill="1" applyBorder="1" applyAlignment="1">
      <alignment horizontal="center" vertical="center" wrapText="1"/>
    </xf>
    <xf numFmtId="0" fontId="88" fillId="3" borderId="40" xfId="0" applyFont="1" applyFill="1" applyBorder="1" applyAlignment="1">
      <alignment horizontal="center" vertical="center" wrapText="1"/>
    </xf>
    <xf numFmtId="0" fontId="88" fillId="3" borderId="80" xfId="0" applyFont="1" applyFill="1" applyBorder="1" applyAlignment="1">
      <alignment horizontal="center" vertical="center" wrapText="1"/>
    </xf>
    <xf numFmtId="0" fontId="88" fillId="3" borderId="28" xfId="0" applyFont="1" applyFill="1" applyBorder="1" applyAlignment="1">
      <alignment horizontal="center" vertical="center" wrapText="1"/>
    </xf>
    <xf numFmtId="0" fontId="88" fillId="3" borderId="39" xfId="0" applyFont="1" applyFill="1" applyBorder="1" applyAlignment="1">
      <alignment horizontal="center" vertical="center" wrapText="1"/>
    </xf>
    <xf numFmtId="0" fontId="65" fillId="0" borderId="51" xfId="0" applyFont="1" applyBorder="1" applyAlignment="1">
      <alignment horizontal="center" wrapText="1"/>
    </xf>
    <xf numFmtId="0" fontId="65" fillId="0" borderId="0" xfId="0" applyFont="1" applyAlignment="1">
      <alignment horizontal="center" wrapText="1"/>
    </xf>
    <xf numFmtId="0" fontId="56" fillId="0" borderId="21" xfId="0" applyFont="1" applyBorder="1" applyAlignment="1">
      <alignment horizontal="center"/>
    </xf>
    <xf numFmtId="0" fontId="56" fillId="0" borderId="22" xfId="0" applyFont="1" applyBorder="1" applyAlignment="1">
      <alignment horizontal="center"/>
    </xf>
    <xf numFmtId="0" fontId="56" fillId="0" borderId="49" xfId="0" applyFont="1" applyBorder="1" applyAlignment="1">
      <alignment horizontal="center"/>
    </xf>
    <xf numFmtId="0" fontId="56" fillId="0" borderId="0" xfId="5" applyFont="1" applyAlignment="1">
      <alignment horizontal="center"/>
    </xf>
    <xf numFmtId="0" fontId="65" fillId="2" borderId="1" xfId="0" applyFont="1" applyFill="1" applyBorder="1" applyAlignment="1">
      <alignment horizontal="center" vertical="center" wrapText="1"/>
    </xf>
    <xf numFmtId="0" fontId="87" fillId="0" borderId="43" xfId="15" applyFont="1" applyBorder="1" applyAlignment="1" applyProtection="1">
      <alignment horizontal="center"/>
    </xf>
    <xf numFmtId="0" fontId="87" fillId="0" borderId="59" xfId="15" applyFont="1" applyBorder="1" applyAlignment="1" applyProtection="1">
      <alignment horizontal="center"/>
    </xf>
    <xf numFmtId="0" fontId="87" fillId="0" borderId="80" xfId="15" applyFont="1" applyBorder="1" applyAlignment="1" applyProtection="1">
      <alignment horizontal="center"/>
    </xf>
    <xf numFmtId="0" fontId="87" fillId="0" borderId="45" xfId="15" applyFont="1" applyBorder="1" applyAlignment="1" applyProtection="1">
      <alignment horizontal="center"/>
    </xf>
    <xf numFmtId="0" fontId="56" fillId="0" borderId="38" xfId="0" applyFont="1" applyBorder="1" applyAlignment="1">
      <alignment horizontal="center"/>
    </xf>
    <xf numFmtId="0" fontId="56" fillId="0" borderId="39" xfId="0" applyFont="1" applyBorder="1" applyAlignment="1">
      <alignment horizontal="center"/>
    </xf>
    <xf numFmtId="0" fontId="56" fillId="0" borderId="0" xfId="0" applyFont="1" applyAlignment="1">
      <alignment horizontal="center" wrapText="1"/>
    </xf>
    <xf numFmtId="0" fontId="56" fillId="0" borderId="28" xfId="0" applyFont="1" applyBorder="1" applyAlignment="1">
      <alignment horizontal="center" wrapText="1"/>
    </xf>
    <xf numFmtId="0" fontId="56" fillId="0" borderId="46" xfId="0" applyFont="1" applyBorder="1" applyAlignment="1">
      <alignment horizontal="center" wrapText="1"/>
    </xf>
    <xf numFmtId="0" fontId="56" fillId="0" borderId="58" xfId="0" applyFont="1" applyBorder="1" applyAlignment="1">
      <alignment horizontal="center" wrapText="1"/>
    </xf>
    <xf numFmtId="0" fontId="65" fillId="0" borderId="18" xfId="0" applyFont="1" applyBorder="1" applyAlignment="1">
      <alignment horizontal="center" vertical="center"/>
    </xf>
    <xf numFmtId="0" fontId="65" fillId="0" borderId="45" xfId="0" applyFont="1" applyBorder="1" applyAlignment="1">
      <alignment horizontal="center" vertical="center"/>
    </xf>
    <xf numFmtId="0" fontId="65" fillId="0" borderId="46" xfId="0" applyFont="1" applyBorder="1" applyAlignment="1">
      <alignment horizontal="center" vertical="center"/>
    </xf>
    <xf numFmtId="0" fontId="65" fillId="0" borderId="47" xfId="0" applyFont="1" applyBorder="1" applyAlignment="1">
      <alignment horizontal="center" vertical="center"/>
    </xf>
    <xf numFmtId="0" fontId="65" fillId="0" borderId="39" xfId="0" applyFont="1" applyBorder="1" applyAlignment="1">
      <alignment horizontal="center" vertical="center"/>
    </xf>
    <xf numFmtId="0" fontId="65" fillId="0" borderId="28" xfId="0" applyFont="1" applyBorder="1" applyAlignment="1">
      <alignment horizontal="center" vertical="center"/>
    </xf>
    <xf numFmtId="0" fontId="56" fillId="0" borderId="51" xfId="0" applyFont="1" applyBorder="1" applyAlignment="1">
      <alignment horizontal="right" vertical="center"/>
    </xf>
    <xf numFmtId="0" fontId="56" fillId="0" borderId="0" xfId="0" applyFont="1" applyAlignment="1">
      <alignment horizontal="right" vertical="center"/>
    </xf>
    <xf numFmtId="164" fontId="65" fillId="0" borderId="45" xfId="3" applyNumberFormat="1" applyFont="1" applyFill="1" applyBorder="1" applyAlignment="1">
      <alignment horizontal="center"/>
    </xf>
    <xf numFmtId="164" fontId="65" fillId="0" borderId="58" xfId="3" applyNumberFormat="1" applyFont="1" applyFill="1" applyBorder="1" applyAlignment="1">
      <alignment horizontal="center"/>
    </xf>
    <xf numFmtId="0" fontId="88" fillId="3" borderId="14" xfId="0" applyFont="1" applyFill="1" applyBorder="1" applyAlignment="1">
      <alignment horizontal="center" vertical="center" wrapText="1"/>
    </xf>
    <xf numFmtId="0" fontId="88" fillId="3" borderId="15" xfId="0" applyFont="1" applyFill="1" applyBorder="1" applyAlignment="1">
      <alignment horizontal="center" vertical="center" wrapText="1"/>
    </xf>
    <xf numFmtId="0" fontId="88" fillId="3" borderId="110" xfId="0" applyFont="1" applyFill="1" applyBorder="1" applyAlignment="1">
      <alignment horizontal="center" vertical="center" wrapText="1"/>
    </xf>
    <xf numFmtId="0" fontId="88" fillId="3" borderId="31" xfId="0" applyFont="1" applyFill="1" applyBorder="1" applyAlignment="1">
      <alignment horizontal="center" vertical="center" wrapText="1"/>
    </xf>
    <xf numFmtId="0" fontId="65" fillId="0" borderId="53" xfId="0" quotePrefix="1" applyFont="1" applyBorder="1" applyAlignment="1">
      <alignment wrapText="1"/>
    </xf>
    <xf numFmtId="0" fontId="65" fillId="0" borderId="46" xfId="0" applyFont="1" applyBorder="1"/>
    <xf numFmtId="0" fontId="65" fillId="0" borderId="53" xfId="0" applyFont="1" applyBorder="1" applyAlignment="1">
      <alignment horizontal="left"/>
    </xf>
    <xf numFmtId="0" fontId="65" fillId="0" borderId="46" xfId="0" applyFont="1" applyBorder="1" applyAlignment="1">
      <alignment horizontal="left"/>
    </xf>
    <xf numFmtId="0" fontId="65" fillId="0" borderId="58" xfId="0" applyFont="1" applyBorder="1" applyAlignment="1">
      <alignment horizontal="left"/>
    </xf>
    <xf numFmtId="2" fontId="65" fillId="0" borderId="45" xfId="0" applyNumberFormat="1" applyFont="1" applyBorder="1" applyAlignment="1">
      <alignment horizontal="center" wrapText="1"/>
    </xf>
    <xf numFmtId="2" fontId="65" fillId="0" borderId="58" xfId="0" applyNumberFormat="1" applyFont="1" applyBorder="1" applyAlignment="1">
      <alignment horizontal="center" wrapText="1"/>
    </xf>
    <xf numFmtId="0" fontId="65" fillId="0" borderId="53" xfId="0" applyFont="1" applyBorder="1"/>
    <xf numFmtId="0" fontId="65" fillId="0" borderId="58" xfId="0" applyFont="1" applyBorder="1"/>
    <xf numFmtId="44" fontId="65" fillId="0" borderId="45" xfId="2" applyFont="1" applyFill="1" applyBorder="1" applyAlignment="1">
      <alignment horizontal="center"/>
    </xf>
    <xf numFmtId="44" fontId="65" fillId="0" borderId="58" xfId="2" applyFont="1" applyFill="1" applyBorder="1" applyAlignment="1">
      <alignment horizontal="center"/>
    </xf>
    <xf numFmtId="0" fontId="65" fillId="0" borderId="2" xfId="0" applyFont="1" applyBorder="1" applyAlignment="1">
      <alignment horizontal="center"/>
    </xf>
    <xf numFmtId="0" fontId="65" fillId="0" borderId="4" xfId="0" applyFont="1" applyBorder="1" applyAlignment="1">
      <alignment horizontal="center"/>
    </xf>
    <xf numFmtId="178" fontId="65" fillId="0" borderId="2" xfId="0" applyNumberFormat="1" applyFont="1" applyBorder="1" applyAlignment="1">
      <alignment horizontal="center"/>
    </xf>
    <xf numFmtId="178" fontId="65" fillId="0" borderId="4" xfId="0" applyNumberFormat="1" applyFont="1" applyBorder="1" applyAlignment="1">
      <alignment horizontal="center"/>
    </xf>
    <xf numFmtId="0" fontId="65" fillId="0" borderId="60" xfId="0" applyFont="1" applyBorder="1"/>
    <xf numFmtId="179" fontId="65" fillId="0" borderId="60" xfId="0" applyNumberFormat="1" applyFont="1" applyBorder="1" applyAlignment="1">
      <alignment horizontal="center"/>
    </xf>
    <xf numFmtId="179" fontId="65" fillId="0" borderId="23" xfId="0" applyNumberFormat="1" applyFont="1" applyBorder="1" applyAlignment="1">
      <alignment horizontal="center"/>
    </xf>
    <xf numFmtId="0" fontId="65" fillId="0" borderId="45" xfId="0" applyFont="1" applyBorder="1" applyAlignment="1">
      <alignment horizontal="left"/>
    </xf>
    <xf numFmtId="0" fontId="65" fillId="0" borderId="45" xfId="0" applyFont="1" applyBorder="1"/>
    <xf numFmtId="0" fontId="65" fillId="0" borderId="45" xfId="0" applyFont="1" applyBorder="1" applyAlignment="1">
      <alignment horizontal="center"/>
    </xf>
    <xf numFmtId="0" fontId="65" fillId="0" borderId="58" xfId="0" applyFont="1" applyBorder="1" applyAlignment="1">
      <alignment horizontal="center"/>
    </xf>
    <xf numFmtId="178" fontId="65" fillId="0" borderId="45" xfId="0" applyNumberFormat="1" applyFont="1" applyBorder="1" applyAlignment="1">
      <alignment horizontal="center"/>
    </xf>
    <xf numFmtId="178" fontId="65" fillId="0" borderId="58" xfId="0" applyNumberFormat="1" applyFont="1" applyBorder="1" applyAlignment="1">
      <alignment horizontal="center"/>
    </xf>
    <xf numFmtId="0" fontId="89" fillId="3" borderId="15" xfId="0" applyFont="1" applyFill="1" applyBorder="1" applyAlignment="1">
      <alignment horizontal="center" vertical="center" wrapText="1"/>
    </xf>
    <xf numFmtId="0" fontId="89" fillId="3" borderId="31" xfId="0" applyFont="1" applyFill="1" applyBorder="1" applyAlignment="1">
      <alignment horizontal="center" vertical="center" wrapText="1"/>
    </xf>
    <xf numFmtId="43" fontId="65" fillId="0" borderId="2" xfId="21" applyFont="1" applyBorder="1" applyAlignment="1">
      <alignment horizontal="center"/>
    </xf>
    <xf numFmtId="43" fontId="65" fillId="0" borderId="4" xfId="21" applyFont="1" applyBorder="1" applyAlignment="1">
      <alignment horizontal="center"/>
    </xf>
    <xf numFmtId="44" fontId="65" fillId="0" borderId="2" xfId="18" applyFont="1" applyBorder="1" applyAlignment="1">
      <alignment horizontal="center" wrapText="1"/>
    </xf>
    <xf numFmtId="44" fontId="65" fillId="0" borderId="4" xfId="18" applyFont="1" applyBorder="1" applyAlignment="1">
      <alignment horizontal="center" wrapText="1"/>
    </xf>
    <xf numFmtId="0" fontId="65" fillId="0" borderId="1" xfId="20" applyFont="1" applyBorder="1" applyAlignment="1">
      <alignment horizontal="center" vertical="center"/>
    </xf>
    <xf numFmtId="2" fontId="65" fillId="0" borderId="12" xfId="20" applyNumberFormat="1" applyFont="1" applyBorder="1" applyAlignment="1">
      <alignment horizontal="center"/>
    </xf>
    <xf numFmtId="0" fontId="65" fillId="0" borderId="9" xfId="20" applyFont="1" applyBorder="1" applyAlignment="1">
      <alignment horizontal="center" vertical="center"/>
    </xf>
    <xf numFmtId="174" fontId="65" fillId="0" borderId="2" xfId="21" applyNumberFormat="1" applyFont="1" applyBorder="1" applyAlignment="1">
      <alignment horizontal="center" wrapText="1"/>
    </xf>
    <xf numFmtId="174" fontId="65" fillId="0" borderId="4" xfId="21" applyNumberFormat="1" applyFont="1" applyBorder="1" applyAlignment="1">
      <alignment horizontal="center" wrapText="1"/>
    </xf>
    <xf numFmtId="2" fontId="65" fillId="0" borderId="2" xfId="20" applyNumberFormat="1" applyFont="1" applyBorder="1" applyAlignment="1">
      <alignment horizontal="center" wrapText="1"/>
    </xf>
    <xf numFmtId="2" fontId="65" fillId="0" borderId="4" xfId="20" applyNumberFormat="1" applyFont="1" applyBorder="1" applyAlignment="1">
      <alignment horizontal="center" wrapText="1"/>
    </xf>
    <xf numFmtId="0" fontId="65" fillId="0" borderId="98" xfId="0" applyFont="1" applyBorder="1" applyAlignment="1">
      <alignment horizontal="center" wrapText="1"/>
    </xf>
    <xf numFmtId="0" fontId="65" fillId="0" borderId="99" xfId="0" applyFont="1" applyBorder="1" applyAlignment="1">
      <alignment horizontal="center" wrapText="1"/>
    </xf>
    <xf numFmtId="0" fontId="6" fillId="0" borderId="35" xfId="20" applyFont="1" applyBorder="1"/>
    <xf numFmtId="0" fontId="6" fillId="0" borderId="3" xfId="20" applyFont="1" applyBorder="1"/>
    <xf numFmtId="43" fontId="6" fillId="0" borderId="2" xfId="21" applyFont="1" applyBorder="1" applyAlignment="1">
      <alignment horizontal="center"/>
    </xf>
    <xf numFmtId="43" fontId="6" fillId="0" borderId="4" xfId="21" applyFont="1" applyBorder="1" applyAlignment="1">
      <alignment horizontal="center"/>
    </xf>
    <xf numFmtId="0" fontId="6" fillId="0" borderId="21" xfId="20" applyFont="1" applyBorder="1" applyAlignment="1">
      <alignment horizontal="left"/>
    </xf>
    <xf numFmtId="0" fontId="6" fillId="0" borderId="22" xfId="20" applyFont="1" applyBorder="1" applyAlignment="1">
      <alignment horizontal="left"/>
    </xf>
    <xf numFmtId="0" fontId="6" fillId="0" borderId="23" xfId="20" applyFont="1" applyBorder="1" applyAlignment="1">
      <alignment horizontal="left"/>
    </xf>
    <xf numFmtId="0" fontId="7" fillId="0" borderId="14" xfId="20" applyFont="1" applyBorder="1" applyAlignment="1">
      <alignment horizontal="right"/>
    </xf>
    <xf numFmtId="0" fontId="7" fillId="0" borderId="15" xfId="20" applyFont="1" applyBorder="1" applyAlignment="1">
      <alignment horizontal="right"/>
    </xf>
    <xf numFmtId="0" fontId="7" fillId="0" borderId="16" xfId="20" applyFont="1" applyBorder="1" applyAlignment="1">
      <alignment horizontal="right"/>
    </xf>
    <xf numFmtId="0" fontId="13" fillId="3" borderId="14" xfId="20" applyFont="1" applyFill="1" applyBorder="1" applyAlignment="1">
      <alignment horizontal="right"/>
    </xf>
    <xf numFmtId="0" fontId="13" fillId="3" borderId="15" xfId="20" applyFont="1" applyFill="1" applyBorder="1" applyAlignment="1">
      <alignment horizontal="right"/>
    </xf>
    <xf numFmtId="0" fontId="13" fillId="3" borderId="16" xfId="20" applyFont="1" applyFill="1" applyBorder="1" applyAlignment="1">
      <alignment horizontal="right"/>
    </xf>
    <xf numFmtId="0" fontId="6" fillId="0" borderId="21" xfId="20" applyFont="1" applyBorder="1"/>
    <xf numFmtId="0" fontId="6" fillId="0" borderId="22" xfId="20" applyFont="1" applyBorder="1"/>
    <xf numFmtId="0" fontId="6" fillId="0" borderId="60" xfId="20" applyFont="1" applyBorder="1" applyAlignment="1">
      <alignment horizontal="center"/>
    </xf>
    <xf numFmtId="0" fontId="6" fillId="0" borderId="23" xfId="2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3" fillId="3" borderId="33" xfId="20" applyFont="1" applyFill="1" applyBorder="1" applyAlignment="1">
      <alignment horizontal="center" vertical="center" wrapText="1"/>
    </xf>
    <xf numFmtId="0" fontId="13" fillId="3" borderId="34" xfId="20" applyFont="1" applyFill="1" applyBorder="1" applyAlignment="1">
      <alignment horizontal="center" vertical="center" wrapText="1"/>
    </xf>
    <xf numFmtId="0" fontId="13" fillId="3" borderId="57" xfId="20" applyFont="1" applyFill="1" applyBorder="1" applyAlignment="1">
      <alignment horizontal="center" vertical="center" wrapText="1"/>
    </xf>
    <xf numFmtId="0" fontId="13" fillId="3" borderId="56" xfId="20" applyFont="1" applyFill="1" applyBorder="1" applyAlignment="1">
      <alignment horizontal="center" vertical="center" wrapText="1"/>
    </xf>
    <xf numFmtId="0" fontId="7" fillId="0" borderId="50" xfId="20" applyFont="1" applyBorder="1" applyAlignment="1">
      <alignment horizontal="left" vertical="center"/>
    </xf>
    <xf numFmtId="0" fontId="7" fillId="0" borderId="38" xfId="20" applyFont="1" applyBorder="1" applyAlignment="1">
      <alignment horizontal="left" vertical="center"/>
    </xf>
    <xf numFmtId="0" fontId="7" fillId="0" borderId="32" xfId="20" applyFont="1" applyBorder="1" applyAlignment="1">
      <alignment horizontal="left" vertical="center"/>
    </xf>
    <xf numFmtId="0" fontId="7" fillId="0" borderId="51" xfId="20" applyFont="1" applyBorder="1" applyAlignment="1">
      <alignment horizontal="left" vertical="center"/>
    </xf>
    <xf numFmtId="0" fontId="7" fillId="0" borderId="0" xfId="20" applyFont="1" applyAlignment="1">
      <alignment horizontal="left" vertical="center"/>
    </xf>
    <xf numFmtId="0" fontId="7" fillId="0" borderId="52" xfId="20" applyFont="1" applyBorder="1" applyAlignment="1">
      <alignment horizontal="left" vertical="center"/>
    </xf>
    <xf numFmtId="0" fontId="7" fillId="0" borderId="5" xfId="20" applyFont="1" applyBorder="1" applyAlignment="1">
      <alignment horizontal="left" vertical="center"/>
    </xf>
    <xf numFmtId="0" fontId="7" fillId="0" borderId="6" xfId="20" applyFont="1" applyBorder="1" applyAlignment="1">
      <alignment horizontal="left" vertical="center"/>
    </xf>
    <xf numFmtId="0" fontId="7" fillId="0" borderId="7" xfId="20" applyFont="1" applyBorder="1" applyAlignment="1">
      <alignment horizontal="left" vertical="center"/>
    </xf>
    <xf numFmtId="0" fontId="6" fillId="0" borderId="35" xfId="20" applyFont="1" applyBorder="1" applyAlignment="1">
      <alignment horizontal="left"/>
    </xf>
    <xf numFmtId="0" fontId="6" fillId="0" borderId="3" xfId="20" applyFont="1" applyBorder="1" applyAlignment="1">
      <alignment horizontal="left"/>
    </xf>
    <xf numFmtId="0" fontId="6" fillId="0" borderId="4" xfId="20" applyFont="1" applyBorder="1" applyAlignment="1">
      <alignment horizontal="left"/>
    </xf>
    <xf numFmtId="174" fontId="6" fillId="0" borderId="2" xfId="21" applyNumberFormat="1" applyFont="1" applyBorder="1" applyAlignment="1">
      <alignment horizontal="center" wrapText="1"/>
    </xf>
    <xf numFmtId="174" fontId="6" fillId="0" borderId="4" xfId="21" applyNumberFormat="1" applyFont="1" applyBorder="1" applyAlignment="1">
      <alignment horizontal="center" wrapText="1"/>
    </xf>
    <xf numFmtId="0" fontId="6" fillId="0" borderId="4" xfId="20" applyFont="1" applyBorder="1"/>
    <xf numFmtId="43" fontId="6" fillId="0" borderId="2" xfId="21" applyFont="1" applyFill="1" applyBorder="1" applyAlignment="1">
      <alignment horizontal="center"/>
    </xf>
    <xf numFmtId="43" fontId="6" fillId="0" borderId="4" xfId="21" applyFont="1" applyFill="1" applyBorder="1" applyAlignment="1">
      <alignment horizontal="center"/>
    </xf>
    <xf numFmtId="0" fontId="6" fillId="0" borderId="35" xfId="20" quotePrefix="1" applyFont="1" applyBorder="1"/>
    <xf numFmtId="2" fontId="6" fillId="0" borderId="2" xfId="20" applyNumberFormat="1" applyFont="1" applyBorder="1" applyAlignment="1">
      <alignment horizontal="center"/>
    </xf>
    <xf numFmtId="2" fontId="6" fillId="0" borderId="4" xfId="20" applyNumberFormat="1" applyFont="1" applyBorder="1" applyAlignment="1">
      <alignment horizontal="center"/>
    </xf>
    <xf numFmtId="174" fontId="6" fillId="0" borderId="2" xfId="21" applyNumberFormat="1" applyFont="1" applyBorder="1" applyAlignment="1">
      <alignment horizontal="center"/>
    </xf>
    <xf numFmtId="174" fontId="6" fillId="0" borderId="4" xfId="21" applyNumberFormat="1" applyFont="1" applyBorder="1" applyAlignment="1">
      <alignment horizontal="center"/>
    </xf>
    <xf numFmtId="0" fontId="6" fillId="0" borderId="14" xfId="20" applyFont="1" applyBorder="1"/>
    <xf numFmtId="0" fontId="6" fillId="0" borderId="15" xfId="20" applyFont="1" applyBorder="1"/>
    <xf numFmtId="0" fontId="6" fillId="0" borderId="31" xfId="20" applyFont="1" applyBorder="1"/>
    <xf numFmtId="0" fontId="6" fillId="0" borderId="60" xfId="20" applyFont="1" applyBorder="1"/>
    <xf numFmtId="0" fontId="6" fillId="0" borderId="23" xfId="20" applyFont="1" applyBorder="1"/>
    <xf numFmtId="2" fontId="6" fillId="0" borderId="60" xfId="20" applyNumberFormat="1" applyFont="1" applyBorder="1" applyAlignment="1">
      <alignment horizontal="center"/>
    </xf>
    <xf numFmtId="2" fontId="6" fillId="0" borderId="23" xfId="20" applyNumberFormat="1" applyFont="1" applyBorder="1" applyAlignment="1">
      <alignment horizontal="center"/>
    </xf>
    <xf numFmtId="0" fontId="6" fillId="0" borderId="3" xfId="20" quotePrefix="1" applyFont="1" applyBorder="1"/>
    <xf numFmtId="0" fontId="6" fillId="0" borderId="4" xfId="20" quotePrefix="1" applyFont="1" applyBorder="1"/>
    <xf numFmtId="0" fontId="6" fillId="0" borderId="2" xfId="20" applyFont="1" applyBorder="1"/>
    <xf numFmtId="0" fontId="6" fillId="0" borderId="39" xfId="20" applyFont="1" applyBorder="1" applyAlignment="1">
      <alignment horizontal="center" vertical="center"/>
    </xf>
    <xf numFmtId="0" fontId="6" fillId="0" borderId="28" xfId="20" applyFont="1" applyBorder="1" applyAlignment="1">
      <alignment horizontal="center" vertical="center"/>
    </xf>
    <xf numFmtId="0" fontId="7" fillId="0" borderId="51" xfId="20" applyFont="1" applyBorder="1" applyAlignment="1">
      <alignment horizontal="right" vertical="center"/>
    </xf>
    <xf numFmtId="0" fontId="7" fillId="0" borderId="0" xfId="20" applyFont="1" applyAlignment="1">
      <alignment horizontal="right" vertical="center"/>
    </xf>
    <xf numFmtId="0" fontId="7" fillId="0" borderId="50" xfId="20" applyFont="1" applyBorder="1" applyAlignment="1" applyProtection="1">
      <alignment horizontal="center"/>
      <protection locked="0"/>
    </xf>
    <xf numFmtId="0" fontId="7" fillId="0" borderId="38" xfId="20" applyFont="1" applyBorder="1" applyAlignment="1" applyProtection="1">
      <alignment horizontal="center"/>
      <protection locked="0"/>
    </xf>
    <xf numFmtId="0" fontId="7" fillId="0" borderId="32" xfId="20" applyFont="1" applyBorder="1" applyAlignment="1" applyProtection="1">
      <alignment horizontal="center"/>
      <protection locked="0"/>
    </xf>
    <xf numFmtId="0" fontId="13" fillId="3" borderId="33" xfId="20" applyFont="1" applyFill="1" applyBorder="1" applyAlignment="1">
      <alignment horizontal="center" vertical="center"/>
    </xf>
    <xf numFmtId="0" fontId="13" fillId="3" borderId="36" xfId="20" applyFont="1" applyFill="1" applyBorder="1" applyAlignment="1">
      <alignment horizontal="center" vertical="center"/>
    </xf>
    <xf numFmtId="0" fontId="14" fillId="3" borderId="21" xfId="20" applyFont="1" applyFill="1" applyBorder="1" applyAlignment="1">
      <alignment horizontal="center" vertical="center"/>
    </xf>
    <xf numFmtId="0" fontId="14" fillId="3" borderId="49" xfId="20" applyFont="1" applyFill="1" applyBorder="1" applyAlignment="1">
      <alignment horizontal="center" vertical="center"/>
    </xf>
    <xf numFmtId="0" fontId="14" fillId="3" borderId="34" xfId="20" applyFont="1" applyFill="1" applyBorder="1" applyAlignment="1">
      <alignment horizontal="center" vertical="center" wrapText="1"/>
    </xf>
    <xf numFmtId="0" fontId="14" fillId="3" borderId="56" xfId="20" applyFont="1" applyFill="1" applyBorder="1" applyAlignment="1">
      <alignment horizontal="center" vertical="center" wrapText="1"/>
    </xf>
    <xf numFmtId="0" fontId="13" fillId="3" borderId="45" xfId="20" applyFont="1" applyFill="1" applyBorder="1" applyAlignment="1">
      <alignment horizontal="center" vertical="center" wrapText="1"/>
    </xf>
    <xf numFmtId="0" fontId="13" fillId="3" borderId="58" xfId="20" applyFont="1" applyFill="1" applyBorder="1" applyAlignment="1">
      <alignment horizontal="center" vertical="center" wrapText="1"/>
    </xf>
    <xf numFmtId="0" fontId="13" fillId="3" borderId="50" xfId="20" applyFont="1" applyFill="1" applyBorder="1" applyAlignment="1">
      <alignment horizontal="center" vertical="center" wrapText="1"/>
    </xf>
    <xf numFmtId="0" fontId="13" fillId="3" borderId="38" xfId="20" applyFont="1" applyFill="1" applyBorder="1" applyAlignment="1">
      <alignment horizontal="center" vertical="center" wrapText="1"/>
    </xf>
    <xf numFmtId="0" fontId="13" fillId="3" borderId="32" xfId="20" applyFont="1" applyFill="1" applyBorder="1" applyAlignment="1">
      <alignment horizontal="center" vertical="center" wrapText="1"/>
    </xf>
    <xf numFmtId="0" fontId="13" fillId="3" borderId="5" xfId="20" applyFont="1" applyFill="1" applyBorder="1" applyAlignment="1">
      <alignment horizontal="center" vertical="center" wrapText="1"/>
    </xf>
    <xf numFmtId="0" fontId="13" fillId="3" borderId="6" xfId="20" applyFont="1" applyFill="1" applyBorder="1" applyAlignment="1">
      <alignment horizontal="center" vertical="center" wrapText="1"/>
    </xf>
    <xf numFmtId="0" fontId="13" fillId="3" borderId="7" xfId="20" applyFont="1" applyFill="1" applyBorder="1" applyAlignment="1">
      <alignment horizontal="center" vertical="center" wrapText="1"/>
    </xf>
    <xf numFmtId="0" fontId="6" fillId="2" borderId="1" xfId="20" applyFont="1" applyFill="1" applyBorder="1" applyAlignment="1">
      <alignment horizontal="center" vertical="center" wrapText="1"/>
    </xf>
    <xf numFmtId="0" fontId="7" fillId="0" borderId="38" xfId="20" applyFont="1" applyBorder="1" applyAlignment="1">
      <alignment horizontal="center"/>
    </xf>
    <xf numFmtId="0" fontId="7" fillId="0" borderId="39" xfId="20" applyFont="1" applyBorder="1" applyAlignment="1">
      <alignment horizontal="center"/>
    </xf>
    <xf numFmtId="0" fontId="7" fillId="0" borderId="0" xfId="20" applyFont="1" applyAlignment="1">
      <alignment horizontal="center"/>
    </xf>
    <xf numFmtId="0" fontId="7" fillId="0" borderId="28" xfId="20" applyFont="1" applyBorder="1" applyAlignment="1">
      <alignment horizontal="center"/>
    </xf>
    <xf numFmtId="0" fontId="6" fillId="0" borderId="18" xfId="20" applyFont="1" applyBorder="1" applyAlignment="1">
      <alignment horizontal="center" vertical="center"/>
    </xf>
    <xf numFmtId="0" fontId="6" fillId="0" borderId="45" xfId="20" applyFont="1" applyBorder="1" applyAlignment="1">
      <alignment horizontal="center" vertical="center"/>
    </xf>
    <xf numFmtId="0" fontId="6" fillId="0" borderId="46" xfId="20" applyFont="1" applyBorder="1" applyAlignment="1">
      <alignment horizontal="center" vertical="center"/>
    </xf>
    <xf numFmtId="0" fontId="6" fillId="0" borderId="47" xfId="20" applyFont="1" applyBorder="1" applyAlignment="1">
      <alignment horizontal="center" vertical="center"/>
    </xf>
    <xf numFmtId="0" fontId="7" fillId="0" borderId="0" xfId="20" applyFont="1" applyAlignment="1">
      <alignment horizontal="justify" vertical="center"/>
    </xf>
    <xf numFmtId="0" fontId="7" fillId="0" borderId="28" xfId="20" applyFont="1" applyBorder="1" applyAlignment="1">
      <alignment horizontal="justify" vertical="center"/>
    </xf>
    <xf numFmtId="164" fontId="65" fillId="0" borderId="2" xfId="3" applyNumberFormat="1" applyFont="1" applyFill="1" applyBorder="1" applyAlignment="1">
      <alignment horizontal="right"/>
    </xf>
    <xf numFmtId="164" fontId="65" fillId="0" borderId="4" xfId="3" applyNumberFormat="1" applyFont="1" applyFill="1" applyBorder="1" applyAlignment="1">
      <alignment horizontal="right"/>
    </xf>
    <xf numFmtId="0" fontId="65" fillId="0" borderId="23" xfId="20" applyFont="1" applyBorder="1"/>
    <xf numFmtId="164" fontId="65" fillId="0" borderId="60" xfId="3" applyNumberFormat="1" applyFont="1" applyBorder="1" applyAlignment="1">
      <alignment horizontal="right"/>
    </xf>
    <xf numFmtId="164" fontId="65" fillId="0" borderId="23" xfId="3" applyNumberFormat="1" applyFont="1" applyBorder="1" applyAlignment="1">
      <alignment horizontal="right"/>
    </xf>
    <xf numFmtId="2" fontId="65" fillId="0" borderId="1" xfId="21" applyNumberFormat="1" applyFont="1" applyBorder="1" applyAlignment="1">
      <alignment horizontal="center" vertical="center"/>
    </xf>
    <xf numFmtId="2" fontId="65" fillId="0" borderId="9" xfId="21" applyNumberFormat="1" applyFont="1" applyBorder="1" applyAlignment="1">
      <alignment horizontal="center" vertical="center"/>
    </xf>
    <xf numFmtId="43" fontId="6" fillId="4" borderId="2" xfId="21" applyFont="1" applyFill="1" applyBorder="1" applyAlignment="1">
      <alignment horizontal="center"/>
    </xf>
    <xf numFmtId="43" fontId="6" fillId="4" borderId="4" xfId="21" applyFont="1" applyFill="1" applyBorder="1" applyAlignment="1">
      <alignment horizontal="center"/>
    </xf>
    <xf numFmtId="2" fontId="6" fillId="0" borderId="2" xfId="20" applyNumberFormat="1" applyFont="1" applyBorder="1" applyAlignment="1">
      <alignment horizontal="center" wrapText="1"/>
    </xf>
    <xf numFmtId="2" fontId="6" fillId="0" borderId="4" xfId="20" applyNumberFormat="1" applyFont="1" applyBorder="1" applyAlignment="1">
      <alignment horizontal="center" wrapText="1"/>
    </xf>
    <xf numFmtId="44" fontId="65" fillId="0" borderId="2" xfId="2" applyFont="1" applyFill="1" applyBorder="1" applyAlignment="1">
      <alignment horizontal="center"/>
    </xf>
    <xf numFmtId="44" fontId="65" fillId="0" borderId="4" xfId="2" applyFont="1" applyFill="1" applyBorder="1" applyAlignment="1">
      <alignment horizontal="center"/>
    </xf>
    <xf numFmtId="174" fontId="65" fillId="0" borderId="2" xfId="21" applyNumberFormat="1" applyFont="1" applyBorder="1" applyAlignment="1">
      <alignment horizontal="center"/>
    </xf>
    <xf numFmtId="174" fontId="65" fillId="0" borderId="4" xfId="21" applyNumberFormat="1" applyFont="1" applyBorder="1" applyAlignment="1">
      <alignment horizontal="center"/>
    </xf>
    <xf numFmtId="0" fontId="65" fillId="0" borderId="53" xfId="20" quotePrefix="1" applyFont="1" applyBorder="1"/>
    <xf numFmtId="0" fontId="65" fillId="0" borderId="46" xfId="20" quotePrefix="1" applyFont="1" applyBorder="1"/>
    <xf numFmtId="0" fontId="65" fillId="0" borderId="58" xfId="20" quotePrefix="1" applyFont="1" applyBorder="1"/>
    <xf numFmtId="0" fontId="65" fillId="0" borderId="45" xfId="20" applyFont="1" applyBorder="1"/>
    <xf numFmtId="0" fontId="65" fillId="0" borderId="58" xfId="20" applyFont="1" applyBorder="1"/>
    <xf numFmtId="174" fontId="65" fillId="0" borderId="45" xfId="21" applyNumberFormat="1" applyFont="1" applyBorder="1" applyAlignment="1">
      <alignment horizontal="center"/>
    </xf>
    <xf numFmtId="174" fontId="65" fillId="0" borderId="58" xfId="21" applyNumberFormat="1" applyFont="1" applyBorder="1" applyAlignment="1">
      <alignment horizontal="center"/>
    </xf>
    <xf numFmtId="0" fontId="88" fillId="3" borderId="14" xfId="20" applyFont="1" applyFill="1" applyBorder="1" applyAlignment="1">
      <alignment horizontal="center" vertical="center" wrapText="1"/>
    </xf>
    <xf numFmtId="0" fontId="88" fillId="3" borderId="15" xfId="20" applyFont="1" applyFill="1" applyBorder="1" applyAlignment="1">
      <alignment horizontal="center" vertical="center" wrapText="1"/>
    </xf>
    <xf numFmtId="0" fontId="89" fillId="3" borderId="15" xfId="20" applyFont="1" applyFill="1" applyBorder="1" applyAlignment="1">
      <alignment horizontal="center" vertical="center" wrapText="1"/>
    </xf>
    <xf numFmtId="0" fontId="89" fillId="3" borderId="31" xfId="20" applyFont="1" applyFill="1" applyBorder="1" applyAlignment="1">
      <alignment horizontal="center" vertical="center" wrapText="1"/>
    </xf>
    <xf numFmtId="0" fontId="88" fillId="3" borderId="110" xfId="20" applyFont="1" applyFill="1" applyBorder="1" applyAlignment="1">
      <alignment horizontal="center" vertical="center" wrapText="1"/>
    </xf>
    <xf numFmtId="0" fontId="88" fillId="3" borderId="31" xfId="20" applyFont="1" applyFill="1" applyBorder="1" applyAlignment="1">
      <alignment horizontal="center" vertical="center" wrapText="1"/>
    </xf>
    <xf numFmtId="0" fontId="65" fillId="0" borderId="50" xfId="0" applyFont="1" applyBorder="1" applyAlignment="1">
      <alignment horizontal="center" wrapText="1"/>
    </xf>
    <xf numFmtId="0" fontId="65" fillId="0" borderId="38" xfId="0" applyFont="1" applyBorder="1" applyAlignment="1">
      <alignment horizontal="center" wrapText="1"/>
    </xf>
    <xf numFmtId="0" fontId="56" fillId="0" borderId="51" xfId="5" applyFont="1" applyBorder="1" applyAlignment="1">
      <alignment horizontal="center"/>
    </xf>
    <xf numFmtId="0" fontId="56" fillId="0" borderId="52" xfId="5" applyFont="1" applyBorder="1" applyAlignment="1">
      <alignment horizontal="center"/>
    </xf>
    <xf numFmtId="0" fontId="65" fillId="0" borderId="146" xfId="16" applyFont="1" applyBorder="1" applyAlignment="1">
      <alignment horizontal="center" vertical="center"/>
    </xf>
    <xf numFmtId="43" fontId="65" fillId="0" borderId="2" xfId="21" applyFont="1" applyFill="1" applyBorder="1" applyAlignment="1">
      <alignment horizontal="center"/>
    </xf>
    <xf numFmtId="43" fontId="65" fillId="0" borderId="4" xfId="21" applyFont="1" applyFill="1" applyBorder="1" applyAlignment="1">
      <alignment horizontal="center"/>
    </xf>
    <xf numFmtId="0" fontId="65" fillId="0" borderId="26" xfId="20" applyFont="1" applyBorder="1"/>
    <xf numFmtId="0" fontId="65" fillId="0" borderId="27" xfId="20" applyFont="1" applyBorder="1"/>
    <xf numFmtId="0" fontId="65" fillId="0" borderId="59" xfId="20" applyFont="1" applyBorder="1"/>
    <xf numFmtId="0" fontId="65" fillId="0" borderId="60" xfId="20" applyFont="1" applyBorder="1"/>
    <xf numFmtId="0" fontId="65" fillId="0" borderId="3" xfId="20" quotePrefix="1" applyFont="1" applyBorder="1"/>
    <xf numFmtId="0" fontId="65" fillId="0" borderId="4" xfId="20" quotePrefix="1" applyFont="1" applyBorder="1"/>
    <xf numFmtId="0" fontId="65" fillId="0" borderId="2" xfId="20" applyFont="1" applyBorder="1"/>
    <xf numFmtId="0" fontId="89" fillId="3" borderId="34" xfId="20" applyFont="1" applyFill="1" applyBorder="1" applyAlignment="1">
      <alignment horizontal="center" vertical="center" wrapText="1"/>
    </xf>
    <xf numFmtId="0" fontId="89" fillId="3" borderId="56" xfId="20" applyFont="1" applyFill="1" applyBorder="1" applyAlignment="1">
      <alignment horizontal="center" vertical="center" wrapText="1"/>
    </xf>
    <xf numFmtId="0" fontId="88" fillId="3" borderId="45" xfId="20" applyFont="1" applyFill="1" applyBorder="1" applyAlignment="1">
      <alignment horizontal="center" vertical="center" wrapText="1"/>
    </xf>
    <xf numFmtId="0" fontId="88" fillId="3" borderId="58" xfId="20" applyFont="1" applyFill="1" applyBorder="1" applyAlignment="1">
      <alignment horizontal="center" vertical="center" wrapText="1"/>
    </xf>
    <xf numFmtId="2" fontId="65" fillId="0" borderId="2" xfId="20" applyNumberFormat="1" applyFont="1" applyBorder="1" applyAlignment="1">
      <alignment horizontal="right" vertical="center" wrapText="1"/>
    </xf>
    <xf numFmtId="2" fontId="65" fillId="0" borderId="4" xfId="20" applyNumberFormat="1" applyFont="1" applyBorder="1" applyAlignment="1">
      <alignment horizontal="right" vertical="center" wrapText="1"/>
    </xf>
    <xf numFmtId="0" fontId="65" fillId="0" borderId="14" xfId="20" applyFont="1" applyBorder="1" applyAlignment="1">
      <alignment horizontal="center"/>
    </xf>
    <xf numFmtId="0" fontId="65" fillId="0" borderId="15" xfId="20" applyFont="1" applyBorder="1" applyAlignment="1">
      <alignment horizontal="center"/>
    </xf>
    <xf numFmtId="0" fontId="65" fillId="0" borderId="16" xfId="20" applyFont="1" applyBorder="1" applyAlignment="1">
      <alignment horizontal="center"/>
    </xf>
    <xf numFmtId="0" fontId="65" fillId="0" borderId="35" xfId="20" applyFont="1" applyBorder="1" applyAlignment="1">
      <alignment wrapText="1"/>
    </xf>
    <xf numFmtId="0" fontId="65" fillId="0" borderId="50" xfId="20" applyFont="1" applyBorder="1" applyAlignment="1">
      <alignment horizontal="center"/>
    </xf>
    <xf numFmtId="0" fontId="65" fillId="0" borderId="38" xfId="20" applyFont="1" applyBorder="1" applyAlignment="1">
      <alignment horizontal="center"/>
    </xf>
    <xf numFmtId="0" fontId="65" fillId="0" borderId="32" xfId="20" applyFont="1" applyBorder="1" applyAlignment="1">
      <alignment horizontal="center"/>
    </xf>
    <xf numFmtId="0" fontId="65" fillId="0" borderId="5" xfId="20" applyFont="1" applyBorder="1" applyAlignment="1">
      <alignment horizontal="center"/>
    </xf>
    <xf numFmtId="0" fontId="65" fillId="0" borderId="6" xfId="20" applyFont="1" applyBorder="1" applyAlignment="1">
      <alignment horizontal="center"/>
    </xf>
    <xf numFmtId="0" fontId="65" fillId="0" borderId="7" xfId="20" applyFont="1" applyBorder="1" applyAlignment="1">
      <alignment horizontal="center"/>
    </xf>
    <xf numFmtId="178" fontId="65" fillId="0" borderId="2" xfId="0" applyNumberFormat="1" applyFont="1" applyBorder="1" applyAlignment="1">
      <alignment horizontal="center" wrapText="1"/>
    </xf>
    <xf numFmtId="178" fontId="65" fillId="0" borderId="4" xfId="0" applyNumberFormat="1" applyFont="1" applyBorder="1" applyAlignment="1">
      <alignment horizontal="center" wrapText="1"/>
    </xf>
    <xf numFmtId="0" fontId="65" fillId="0" borderId="12" xfId="20" applyFont="1" applyBorder="1" applyAlignment="1">
      <alignment horizontal="center" vertical="center"/>
    </xf>
    <xf numFmtId="2" fontId="65" fillId="0" borderId="12" xfId="20" applyNumberFormat="1" applyFont="1" applyBorder="1" applyAlignment="1">
      <alignment horizontal="center" vertical="center"/>
    </xf>
    <xf numFmtId="43" fontId="65" fillId="0" borderId="2" xfId="1" applyFont="1" applyBorder="1" applyAlignment="1">
      <alignment horizontal="center"/>
    </xf>
    <xf numFmtId="43" fontId="65" fillId="0" borderId="4" xfId="1" applyFont="1" applyBorder="1" applyAlignment="1">
      <alignment horizontal="center"/>
    </xf>
    <xf numFmtId="164" fontId="65" fillId="0" borderId="2" xfId="3" applyNumberFormat="1" applyFont="1" applyBorder="1" applyAlignment="1">
      <alignment horizontal="center" wrapText="1"/>
    </xf>
    <xf numFmtId="164" fontId="65" fillId="0" borderId="4" xfId="3" applyNumberFormat="1" applyFont="1" applyBorder="1" applyAlignment="1">
      <alignment horizontal="center" wrapText="1"/>
    </xf>
    <xf numFmtId="0" fontId="65" fillId="0" borderId="26" xfId="0" applyFont="1" applyBorder="1"/>
    <xf numFmtId="0" fontId="65" fillId="0" borderId="27" xfId="0" applyFont="1" applyBorder="1"/>
    <xf numFmtId="0" fontId="65" fillId="0" borderId="43" xfId="0" applyFont="1" applyBorder="1" applyAlignment="1">
      <alignment horizontal="center"/>
    </xf>
    <xf numFmtId="0" fontId="65" fillId="0" borderId="59" xfId="0" applyFont="1" applyBorder="1" applyAlignment="1">
      <alignment horizontal="center"/>
    </xf>
    <xf numFmtId="44" fontId="65" fillId="0" borderId="60" xfId="2" applyFont="1" applyFill="1" applyBorder="1" applyAlignment="1">
      <alignment horizontal="center"/>
    </xf>
    <xf numFmtId="44" fontId="65" fillId="0" borderId="23" xfId="2" applyFont="1" applyFill="1" applyBorder="1" applyAlignment="1">
      <alignment horizontal="center"/>
    </xf>
    <xf numFmtId="0" fontId="65" fillId="0" borderId="35" xfId="0" quotePrefix="1" applyFont="1" applyBorder="1"/>
    <xf numFmtId="179" fontId="65" fillId="0" borderId="2" xfId="0" applyNumberFormat="1" applyFont="1" applyBorder="1" applyAlignment="1">
      <alignment horizontal="center"/>
    </xf>
    <xf numFmtId="179" fontId="65" fillId="0" borderId="4" xfId="0" applyNumberFormat="1" applyFont="1" applyBorder="1" applyAlignment="1">
      <alignment horizontal="center"/>
    </xf>
    <xf numFmtId="2" fontId="65" fillId="0" borderId="60" xfId="0" applyNumberFormat="1" applyFont="1" applyBorder="1" applyAlignment="1">
      <alignment horizontal="center"/>
    </xf>
    <xf numFmtId="2" fontId="65" fillId="0" borderId="23" xfId="0" applyNumberFormat="1" applyFont="1" applyBorder="1" applyAlignment="1">
      <alignment horizontal="center"/>
    </xf>
    <xf numFmtId="0" fontId="66" fillId="0" borderId="2" xfId="0" quotePrefix="1" applyFont="1" applyBorder="1" applyAlignment="1">
      <alignment horizontal="left"/>
    </xf>
    <xf numFmtId="0" fontId="66" fillId="0" borderId="3" xfId="0" applyFont="1" applyBorder="1" applyAlignment="1">
      <alignment horizontal="left"/>
    </xf>
    <xf numFmtId="0" fontId="66" fillId="0" borderId="4" xfId="0" applyFont="1" applyBorder="1" applyAlignment="1">
      <alignment horizontal="left"/>
    </xf>
    <xf numFmtId="0" fontId="65" fillId="0" borderId="2" xfId="0" applyFont="1" applyBorder="1"/>
    <xf numFmtId="0" fontId="88" fillId="3" borderId="36" xfId="0" applyFont="1" applyFill="1" applyBorder="1" applyAlignment="1">
      <alignment horizontal="center" vertical="center" wrapText="1"/>
    </xf>
    <xf numFmtId="0" fontId="89" fillId="3" borderId="22" xfId="0" applyFont="1" applyFill="1" applyBorder="1" applyAlignment="1">
      <alignment horizontal="center" vertical="center"/>
    </xf>
    <xf numFmtId="0" fontId="89" fillId="3" borderId="34" xfId="0" applyFont="1" applyFill="1" applyBorder="1" applyAlignment="1">
      <alignment horizontal="center" vertical="center" wrapText="1"/>
    </xf>
    <xf numFmtId="0" fontId="89" fillId="3" borderId="56" xfId="0" applyFont="1" applyFill="1" applyBorder="1" applyAlignment="1">
      <alignment horizontal="center" vertical="center" wrapText="1"/>
    </xf>
    <xf numFmtId="0" fontId="88" fillId="3" borderId="45" xfId="0" applyFont="1" applyFill="1" applyBorder="1" applyAlignment="1">
      <alignment horizontal="center" vertical="center" wrapText="1"/>
    </xf>
    <xf numFmtId="0" fontId="88" fillId="3" borderId="58" xfId="0" applyFont="1" applyFill="1" applyBorder="1" applyAlignment="1">
      <alignment horizontal="center" vertical="center" wrapText="1"/>
    </xf>
    <xf numFmtId="0" fontId="87" fillId="0" borderId="32" xfId="15" applyFont="1" applyBorder="1" applyAlignment="1" applyProtection="1">
      <alignment horizontal="center"/>
    </xf>
    <xf numFmtId="0" fontId="87" fillId="0" borderId="52" xfId="15" applyFont="1" applyBorder="1" applyAlignment="1" applyProtection="1">
      <alignment horizontal="center"/>
    </xf>
    <xf numFmtId="0" fontId="56" fillId="0" borderId="28" xfId="0" applyFont="1" applyBorder="1" applyAlignment="1">
      <alignment horizontal="center"/>
    </xf>
    <xf numFmtId="0" fontId="65" fillId="0" borderId="2" xfId="0" quotePrefix="1" applyFont="1" applyBorder="1" applyAlignment="1">
      <alignment horizontal="left"/>
    </xf>
    <xf numFmtId="0" fontId="65" fillId="0" borderId="3" xfId="0" quotePrefix="1" applyFont="1" applyBorder="1" applyAlignment="1">
      <alignment horizontal="left"/>
    </xf>
    <xf numFmtId="0" fontId="65" fillId="0" borderId="4" xfId="0" quotePrefix="1" applyFont="1" applyBorder="1" applyAlignment="1">
      <alignment horizontal="left"/>
    </xf>
    <xf numFmtId="0" fontId="66" fillId="0" borderId="0" xfId="0" applyFont="1" applyAlignment="1">
      <alignment horizontal="center" vertical="center"/>
    </xf>
    <xf numFmtId="0" fontId="56" fillId="0" borderId="51" xfId="0" applyFont="1" applyBorder="1" applyAlignment="1">
      <alignment horizontal="center" wrapText="1"/>
    </xf>
    <xf numFmtId="0" fontId="56" fillId="0" borderId="53" xfId="0" applyFont="1" applyBorder="1" applyAlignment="1">
      <alignment horizontal="center" wrapText="1"/>
    </xf>
    <xf numFmtId="0" fontId="89" fillId="3" borderId="22" xfId="20" applyFont="1" applyFill="1" applyBorder="1" applyAlignment="1">
      <alignment horizontal="center" vertical="center"/>
    </xf>
    <xf numFmtId="0" fontId="88" fillId="3" borderId="33" xfId="20" applyFont="1" applyFill="1" applyBorder="1" applyAlignment="1">
      <alignment horizontal="left" vertical="center" wrapText="1"/>
    </xf>
    <xf numFmtId="0" fontId="88" fillId="3" borderId="34" xfId="20" applyFont="1" applyFill="1" applyBorder="1" applyAlignment="1">
      <alignment horizontal="left" vertical="center" wrapText="1"/>
    </xf>
    <xf numFmtId="0" fontId="88" fillId="3" borderId="36" xfId="20" applyFont="1" applyFill="1" applyBorder="1" applyAlignment="1">
      <alignment horizontal="left" vertical="center" wrapText="1"/>
    </xf>
    <xf numFmtId="0" fontId="65" fillId="0" borderId="1" xfId="20" applyFont="1" applyBorder="1" applyAlignment="1">
      <alignment horizontal="left"/>
    </xf>
    <xf numFmtId="0" fontId="65" fillId="0" borderId="5" xfId="20" applyFont="1" applyBorder="1"/>
    <xf numFmtId="0" fontId="65" fillId="0" borderId="6" xfId="20" applyFont="1" applyBorder="1"/>
    <xf numFmtId="0" fontId="65" fillId="0" borderId="30" xfId="20" applyFont="1" applyBorder="1"/>
    <xf numFmtId="0" fontId="65" fillId="0" borderId="79" xfId="20" applyFont="1" applyBorder="1"/>
    <xf numFmtId="2" fontId="65" fillId="0" borderId="60" xfId="20" applyNumberFormat="1" applyFont="1" applyBorder="1" applyAlignment="1">
      <alignment horizontal="center"/>
    </xf>
    <xf numFmtId="2" fontId="65" fillId="0" borderId="23" xfId="20" applyNumberFormat="1" applyFont="1" applyBorder="1" applyAlignment="1">
      <alignment horizontal="center"/>
    </xf>
    <xf numFmtId="0" fontId="65" fillId="0" borderId="43" xfId="20" applyFont="1" applyBorder="1" applyAlignment="1">
      <alignment horizontal="center"/>
    </xf>
    <xf numFmtId="0" fontId="65" fillId="0" borderId="59" xfId="20" applyFont="1" applyBorder="1" applyAlignment="1">
      <alignment horizontal="center"/>
    </xf>
    <xf numFmtId="43" fontId="65" fillId="0" borderId="43" xfId="21" applyFont="1" applyBorder="1" applyAlignment="1">
      <alignment horizontal="center"/>
    </xf>
    <xf numFmtId="43" fontId="65" fillId="0" borderId="59" xfId="21" applyFont="1" applyBorder="1" applyAlignment="1">
      <alignment horizontal="center"/>
    </xf>
    <xf numFmtId="0" fontId="65" fillId="0" borderId="1" xfId="20" quotePrefix="1" applyFont="1" applyBorder="1" applyAlignment="1">
      <alignment horizontal="left"/>
    </xf>
    <xf numFmtId="43" fontId="65" fillId="0" borderId="1" xfId="21" applyFont="1" applyBorder="1" applyAlignment="1">
      <alignment horizontal="center"/>
    </xf>
  </cellXfs>
  <cellStyles count="46">
    <cellStyle name="Hipervínculo" xfId="15" builtinId="8"/>
    <cellStyle name="Millares" xfId="1" builtinId="3"/>
    <cellStyle name="Millares [0] 2" xfId="26" xr:uid="{287738ED-75E0-4EAC-85D0-B093AD8DBF88}"/>
    <cellStyle name="Millares 14 2" xfId="36" xr:uid="{831FDF82-714E-45AA-8F4D-B65082B3846F}"/>
    <cellStyle name="Millares 2" xfId="9" xr:uid="{00000000-0005-0000-0000-000002000000}"/>
    <cellStyle name="Millares 2 4" xfId="25" xr:uid="{B2FF1257-D149-4955-83DD-AE8FD41FE29E}"/>
    <cellStyle name="Millares 3" xfId="17" xr:uid="{00000000-0005-0000-0000-000003000000}"/>
    <cellStyle name="Millares 4" xfId="21" xr:uid="{00000000-0005-0000-0000-000004000000}"/>
    <cellStyle name="Millares 4 2" xfId="32" xr:uid="{543ED9CB-C053-44C0-B213-D8CA66089FCF}"/>
    <cellStyle name="Millares 6" xfId="43" xr:uid="{19BC84CD-F04C-4E99-B0AB-1152B4A3367C}"/>
    <cellStyle name="Millares_FORMULARIO 4 - M-OFERENTE PPTA ECONOMICA" xfId="13" xr:uid="{00000000-0005-0000-0000-000005000000}"/>
    <cellStyle name="Moneda" xfId="2" builtinId="4"/>
    <cellStyle name="Moneda [0]" xfId="3" builtinId="7"/>
    <cellStyle name="Moneda [0] 2" xfId="45" xr:uid="{0F5760F1-7C7A-46E1-A73D-0921524819EB}"/>
    <cellStyle name="Moneda 2" xfId="10" xr:uid="{00000000-0005-0000-0000-000008000000}"/>
    <cellStyle name="Moneda 2 2 2 2 2" xfId="12" xr:uid="{00000000-0005-0000-0000-000009000000}"/>
    <cellStyle name="Moneda 3" xfId="18" xr:uid="{00000000-0005-0000-0000-00000A000000}"/>
    <cellStyle name="Moneda 3 2" xfId="28" xr:uid="{9D09FE63-F855-4D3F-ADA5-BB4D03F543F7}"/>
    <cellStyle name="Moneda 4" xfId="27" xr:uid="{C7E4023D-D5F4-468C-A7C5-F83190AB0F2B}"/>
    <cellStyle name="Moneda 6" xfId="42" xr:uid="{A3031AC9-4283-40A3-9E8E-B01DD05B7E70}"/>
    <cellStyle name="Moneda 9" xfId="24" xr:uid="{DFA4B3C2-2222-4860-8661-613CF72EC2EC}"/>
    <cellStyle name="Normal" xfId="0" builtinId="0"/>
    <cellStyle name="Normal 11" xfId="23" xr:uid="{18DF31BF-23C0-44A0-9D80-A63C69D0A9E2}"/>
    <cellStyle name="Normal 11 2" xfId="34" xr:uid="{EB5AE286-CB93-40A6-9C16-7E2C62E192ED}"/>
    <cellStyle name="Normal 13 2 2" xfId="30" xr:uid="{3E8FF1A0-5162-4501-B8DE-D8DE18459FFF}"/>
    <cellStyle name="Normal 2" xfId="14" xr:uid="{00000000-0005-0000-0000-00000C000000}"/>
    <cellStyle name="Normal 2 10 2 2" xfId="8" xr:uid="{00000000-0005-0000-0000-00000D000000}"/>
    <cellStyle name="Normal 2 10 3" xfId="7" xr:uid="{00000000-0005-0000-0000-00000E000000}"/>
    <cellStyle name="Normal 2 2" xfId="6" xr:uid="{00000000-0005-0000-0000-00000F000000}"/>
    <cellStyle name="Normal 2 2 2 2" xfId="38" xr:uid="{ECBAB550-6C0F-404B-9355-8F9A8BD6C8B9}"/>
    <cellStyle name="Normal 2 33" xfId="37" xr:uid="{5F58F007-36CA-4C1E-8B24-604B18881745}"/>
    <cellStyle name="Normal 2 4" xfId="39" xr:uid="{3097EF80-A35F-44BF-8D32-7854094AB5C7}"/>
    <cellStyle name="Normal 3" xfId="20" xr:uid="{00000000-0005-0000-0000-000010000000}"/>
    <cellStyle name="Normal 3 11" xfId="5" xr:uid="{00000000-0005-0000-0000-000011000000}"/>
    <cellStyle name="Normal 3 2" xfId="31" xr:uid="{C9A05560-CD07-4539-9574-098088AA9BDE}"/>
    <cellStyle name="Normal 3 2 2" xfId="11" xr:uid="{00000000-0005-0000-0000-000012000000}"/>
    <cellStyle name="Normal 4" xfId="44" xr:uid="{48335B0F-51DB-4D31-B0C0-C267336904E0}"/>
    <cellStyle name="Normal 4 4" xfId="29" xr:uid="{231DF820-2E6F-45B5-AFF9-3D2D0ED8866A}"/>
    <cellStyle name="Normal 6" xfId="40" xr:uid="{72DA99AD-4BF9-4881-9B79-E0FA5AAB35AF}"/>
    <cellStyle name="Normal_modelo ACTA OBRA y MODIFICACION" xfId="16" xr:uid="{00000000-0005-0000-0000-000013000000}"/>
    <cellStyle name="Normal_Presup consultoria la Mesa PZA" xfId="41" xr:uid="{697AE568-0674-4A7A-96AA-EC1A574F8CBF}"/>
    <cellStyle name="Porcentaje" xfId="4" builtinId="5"/>
    <cellStyle name="Porcentaje 2" xfId="19" xr:uid="{00000000-0005-0000-0000-000015000000}"/>
    <cellStyle name="Porcentaje 3" xfId="22" xr:uid="{00000000-0005-0000-0000-000016000000}"/>
    <cellStyle name="Porcentaje 3 2" xfId="33" xr:uid="{07BF9EE7-2844-41D8-BA60-758781013113}"/>
    <cellStyle name="Porcentaje 6" xfId="35" xr:uid="{96285211-E5F1-465E-AD2C-38B1CC900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59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externalLink" Target="externalLinks/externalLink5.xml"/><Relationship Id="rId84" Type="http://schemas.openxmlformats.org/officeDocument/2006/relationships/externalLink" Target="externalLinks/externalLink26.xml"/><Relationship Id="rId138" Type="http://schemas.openxmlformats.org/officeDocument/2006/relationships/externalLink" Target="externalLinks/externalLink80.xml"/><Relationship Id="rId159" Type="http://schemas.openxmlformats.org/officeDocument/2006/relationships/externalLink" Target="externalLinks/externalLink101.xml"/><Relationship Id="rId170" Type="http://schemas.openxmlformats.org/officeDocument/2006/relationships/externalLink" Target="externalLinks/externalLink112.xml"/><Relationship Id="rId191" Type="http://schemas.openxmlformats.org/officeDocument/2006/relationships/externalLink" Target="externalLinks/externalLink133.xml"/><Relationship Id="rId205" Type="http://schemas.openxmlformats.org/officeDocument/2006/relationships/externalLink" Target="externalLinks/externalLink147.xml"/><Relationship Id="rId226" Type="http://schemas.openxmlformats.org/officeDocument/2006/relationships/externalLink" Target="externalLinks/externalLink168.xml"/><Relationship Id="rId107" Type="http://schemas.openxmlformats.org/officeDocument/2006/relationships/externalLink" Target="externalLinks/externalLink49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externalLink" Target="externalLinks/externalLink16.xml"/><Relationship Id="rId128" Type="http://schemas.openxmlformats.org/officeDocument/2006/relationships/externalLink" Target="externalLinks/externalLink70.xml"/><Relationship Id="rId149" Type="http://schemas.openxmlformats.org/officeDocument/2006/relationships/externalLink" Target="externalLinks/externalLink9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37.xml"/><Relationship Id="rId160" Type="http://schemas.openxmlformats.org/officeDocument/2006/relationships/externalLink" Target="externalLinks/externalLink102.xml"/><Relationship Id="rId181" Type="http://schemas.openxmlformats.org/officeDocument/2006/relationships/externalLink" Target="externalLinks/externalLink123.xml"/><Relationship Id="rId216" Type="http://schemas.openxmlformats.org/officeDocument/2006/relationships/externalLink" Target="externalLinks/externalLink158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externalLink" Target="externalLinks/externalLink6.xml"/><Relationship Id="rId118" Type="http://schemas.openxmlformats.org/officeDocument/2006/relationships/externalLink" Target="externalLinks/externalLink60.xml"/><Relationship Id="rId139" Type="http://schemas.openxmlformats.org/officeDocument/2006/relationships/externalLink" Target="externalLinks/externalLink81.xml"/><Relationship Id="rId85" Type="http://schemas.openxmlformats.org/officeDocument/2006/relationships/externalLink" Target="externalLinks/externalLink27.xml"/><Relationship Id="rId150" Type="http://schemas.openxmlformats.org/officeDocument/2006/relationships/externalLink" Target="externalLinks/externalLink92.xml"/><Relationship Id="rId171" Type="http://schemas.openxmlformats.org/officeDocument/2006/relationships/externalLink" Target="externalLinks/externalLink113.xml"/><Relationship Id="rId192" Type="http://schemas.openxmlformats.org/officeDocument/2006/relationships/externalLink" Target="externalLinks/externalLink134.xml"/><Relationship Id="rId206" Type="http://schemas.openxmlformats.org/officeDocument/2006/relationships/externalLink" Target="externalLinks/externalLink148.xml"/><Relationship Id="rId227" Type="http://schemas.openxmlformats.org/officeDocument/2006/relationships/externalLink" Target="externalLinks/externalLink169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externalLink" Target="externalLinks/externalLink50.xml"/><Relationship Id="rId129" Type="http://schemas.openxmlformats.org/officeDocument/2006/relationships/externalLink" Target="externalLinks/externalLink71.xml"/><Relationship Id="rId54" Type="http://schemas.openxmlformats.org/officeDocument/2006/relationships/worksheet" Target="worksheets/sheet54.xml"/><Relationship Id="rId75" Type="http://schemas.openxmlformats.org/officeDocument/2006/relationships/externalLink" Target="externalLinks/externalLink17.xml"/><Relationship Id="rId96" Type="http://schemas.openxmlformats.org/officeDocument/2006/relationships/externalLink" Target="externalLinks/externalLink38.xml"/><Relationship Id="rId140" Type="http://schemas.openxmlformats.org/officeDocument/2006/relationships/externalLink" Target="externalLinks/externalLink82.xml"/><Relationship Id="rId161" Type="http://schemas.openxmlformats.org/officeDocument/2006/relationships/externalLink" Target="externalLinks/externalLink103.xml"/><Relationship Id="rId182" Type="http://schemas.openxmlformats.org/officeDocument/2006/relationships/externalLink" Target="externalLinks/externalLink124.xml"/><Relationship Id="rId217" Type="http://schemas.openxmlformats.org/officeDocument/2006/relationships/externalLink" Target="externalLinks/externalLink159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61.xml"/><Relationship Id="rId44" Type="http://schemas.openxmlformats.org/officeDocument/2006/relationships/worksheet" Target="worksheets/sheet44.xml"/><Relationship Id="rId65" Type="http://schemas.openxmlformats.org/officeDocument/2006/relationships/externalLink" Target="externalLinks/externalLink7.xml"/><Relationship Id="rId86" Type="http://schemas.openxmlformats.org/officeDocument/2006/relationships/externalLink" Target="externalLinks/externalLink28.xml"/><Relationship Id="rId130" Type="http://schemas.openxmlformats.org/officeDocument/2006/relationships/externalLink" Target="externalLinks/externalLink72.xml"/><Relationship Id="rId151" Type="http://schemas.openxmlformats.org/officeDocument/2006/relationships/externalLink" Target="externalLinks/externalLink93.xml"/><Relationship Id="rId172" Type="http://schemas.openxmlformats.org/officeDocument/2006/relationships/externalLink" Target="externalLinks/externalLink114.xml"/><Relationship Id="rId193" Type="http://schemas.openxmlformats.org/officeDocument/2006/relationships/externalLink" Target="externalLinks/externalLink135.xml"/><Relationship Id="rId207" Type="http://schemas.openxmlformats.org/officeDocument/2006/relationships/externalLink" Target="externalLinks/externalLink149.xml"/><Relationship Id="rId228" Type="http://schemas.openxmlformats.org/officeDocument/2006/relationships/externalLink" Target="externalLinks/externalLink170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51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8.xml"/><Relationship Id="rId97" Type="http://schemas.openxmlformats.org/officeDocument/2006/relationships/externalLink" Target="externalLinks/externalLink39.xml"/><Relationship Id="rId120" Type="http://schemas.openxmlformats.org/officeDocument/2006/relationships/externalLink" Target="externalLinks/externalLink62.xml"/><Relationship Id="rId141" Type="http://schemas.openxmlformats.org/officeDocument/2006/relationships/externalLink" Target="externalLinks/externalLink83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04.xml"/><Relationship Id="rId183" Type="http://schemas.openxmlformats.org/officeDocument/2006/relationships/externalLink" Target="externalLinks/externalLink125.xml"/><Relationship Id="rId218" Type="http://schemas.openxmlformats.org/officeDocument/2006/relationships/externalLink" Target="externalLinks/externalLink16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8.xml"/><Relationship Id="rId87" Type="http://schemas.openxmlformats.org/officeDocument/2006/relationships/externalLink" Target="externalLinks/externalLink29.xml"/><Relationship Id="rId110" Type="http://schemas.openxmlformats.org/officeDocument/2006/relationships/externalLink" Target="externalLinks/externalLink52.xml"/><Relationship Id="rId131" Type="http://schemas.openxmlformats.org/officeDocument/2006/relationships/externalLink" Target="externalLinks/externalLink73.xml"/><Relationship Id="rId152" Type="http://schemas.openxmlformats.org/officeDocument/2006/relationships/externalLink" Target="externalLinks/externalLink94.xml"/><Relationship Id="rId173" Type="http://schemas.openxmlformats.org/officeDocument/2006/relationships/externalLink" Target="externalLinks/externalLink115.xml"/><Relationship Id="rId194" Type="http://schemas.openxmlformats.org/officeDocument/2006/relationships/externalLink" Target="externalLinks/externalLink136.xml"/><Relationship Id="rId208" Type="http://schemas.openxmlformats.org/officeDocument/2006/relationships/externalLink" Target="externalLinks/externalLink150.xml"/><Relationship Id="rId229" Type="http://schemas.openxmlformats.org/officeDocument/2006/relationships/externalLink" Target="externalLinks/externalLink171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externalLink" Target="externalLinks/externalLink19.xml"/><Relationship Id="rId100" Type="http://schemas.openxmlformats.org/officeDocument/2006/relationships/externalLink" Target="externalLinks/externalLink42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40.xml"/><Relationship Id="rId121" Type="http://schemas.openxmlformats.org/officeDocument/2006/relationships/externalLink" Target="externalLinks/externalLink63.xml"/><Relationship Id="rId142" Type="http://schemas.openxmlformats.org/officeDocument/2006/relationships/externalLink" Target="externalLinks/externalLink84.xml"/><Relationship Id="rId163" Type="http://schemas.openxmlformats.org/officeDocument/2006/relationships/externalLink" Target="externalLinks/externalLink105.xml"/><Relationship Id="rId184" Type="http://schemas.openxmlformats.org/officeDocument/2006/relationships/externalLink" Target="externalLinks/externalLink126.xml"/><Relationship Id="rId219" Type="http://schemas.openxmlformats.org/officeDocument/2006/relationships/externalLink" Target="externalLinks/externalLink161.xml"/><Relationship Id="rId230" Type="http://schemas.openxmlformats.org/officeDocument/2006/relationships/theme" Target="theme/theme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externalLink" Target="externalLinks/externalLink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externalLink" Target="externalLinks/externalLink4.xml"/><Relationship Id="rId83" Type="http://schemas.openxmlformats.org/officeDocument/2006/relationships/externalLink" Target="externalLinks/externalLink25.xml"/><Relationship Id="rId88" Type="http://schemas.openxmlformats.org/officeDocument/2006/relationships/externalLink" Target="externalLinks/externalLink30.xml"/><Relationship Id="rId111" Type="http://schemas.openxmlformats.org/officeDocument/2006/relationships/externalLink" Target="externalLinks/externalLink53.xml"/><Relationship Id="rId132" Type="http://schemas.openxmlformats.org/officeDocument/2006/relationships/externalLink" Target="externalLinks/externalLink74.xml"/><Relationship Id="rId153" Type="http://schemas.openxmlformats.org/officeDocument/2006/relationships/externalLink" Target="externalLinks/externalLink95.xml"/><Relationship Id="rId174" Type="http://schemas.openxmlformats.org/officeDocument/2006/relationships/externalLink" Target="externalLinks/externalLink116.xml"/><Relationship Id="rId179" Type="http://schemas.openxmlformats.org/officeDocument/2006/relationships/externalLink" Target="externalLinks/externalLink121.xml"/><Relationship Id="rId195" Type="http://schemas.openxmlformats.org/officeDocument/2006/relationships/externalLink" Target="externalLinks/externalLink137.xml"/><Relationship Id="rId209" Type="http://schemas.openxmlformats.org/officeDocument/2006/relationships/externalLink" Target="externalLinks/externalLink151.xml"/><Relationship Id="rId190" Type="http://schemas.openxmlformats.org/officeDocument/2006/relationships/externalLink" Target="externalLinks/externalLink132.xml"/><Relationship Id="rId204" Type="http://schemas.openxmlformats.org/officeDocument/2006/relationships/externalLink" Target="externalLinks/externalLink146.xml"/><Relationship Id="rId220" Type="http://schemas.openxmlformats.org/officeDocument/2006/relationships/externalLink" Target="externalLinks/externalLink162.xml"/><Relationship Id="rId225" Type="http://schemas.openxmlformats.org/officeDocument/2006/relationships/externalLink" Target="externalLinks/externalLink167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externalLink" Target="externalLinks/externalLink48.xml"/><Relationship Id="rId127" Type="http://schemas.openxmlformats.org/officeDocument/2006/relationships/externalLink" Target="externalLinks/externalLink6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externalLink" Target="externalLinks/externalLink15.xml"/><Relationship Id="rId78" Type="http://schemas.openxmlformats.org/officeDocument/2006/relationships/externalLink" Target="externalLinks/externalLink20.xml"/><Relationship Id="rId94" Type="http://schemas.openxmlformats.org/officeDocument/2006/relationships/externalLink" Target="externalLinks/externalLink36.xml"/><Relationship Id="rId99" Type="http://schemas.openxmlformats.org/officeDocument/2006/relationships/externalLink" Target="externalLinks/externalLink41.xml"/><Relationship Id="rId101" Type="http://schemas.openxmlformats.org/officeDocument/2006/relationships/externalLink" Target="externalLinks/externalLink43.xml"/><Relationship Id="rId122" Type="http://schemas.openxmlformats.org/officeDocument/2006/relationships/externalLink" Target="externalLinks/externalLink64.xml"/><Relationship Id="rId143" Type="http://schemas.openxmlformats.org/officeDocument/2006/relationships/externalLink" Target="externalLinks/externalLink85.xml"/><Relationship Id="rId148" Type="http://schemas.openxmlformats.org/officeDocument/2006/relationships/externalLink" Target="externalLinks/externalLink90.xml"/><Relationship Id="rId164" Type="http://schemas.openxmlformats.org/officeDocument/2006/relationships/externalLink" Target="externalLinks/externalLink106.xml"/><Relationship Id="rId169" Type="http://schemas.openxmlformats.org/officeDocument/2006/relationships/externalLink" Target="externalLinks/externalLink111.xml"/><Relationship Id="rId185" Type="http://schemas.openxmlformats.org/officeDocument/2006/relationships/externalLink" Target="externalLinks/externalLink12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22.xml"/><Relationship Id="rId210" Type="http://schemas.openxmlformats.org/officeDocument/2006/relationships/externalLink" Target="externalLinks/externalLink152.xml"/><Relationship Id="rId215" Type="http://schemas.openxmlformats.org/officeDocument/2006/relationships/externalLink" Target="externalLinks/externalLink157.xml"/><Relationship Id="rId26" Type="http://schemas.openxmlformats.org/officeDocument/2006/relationships/worksheet" Target="worksheets/sheet26.xml"/><Relationship Id="rId231" Type="http://schemas.openxmlformats.org/officeDocument/2006/relationships/styles" Target="styles.xml"/><Relationship Id="rId47" Type="http://schemas.openxmlformats.org/officeDocument/2006/relationships/worksheet" Target="worksheets/sheet47.xml"/><Relationship Id="rId68" Type="http://schemas.openxmlformats.org/officeDocument/2006/relationships/externalLink" Target="externalLinks/externalLink10.xml"/><Relationship Id="rId89" Type="http://schemas.openxmlformats.org/officeDocument/2006/relationships/externalLink" Target="externalLinks/externalLink31.xml"/><Relationship Id="rId112" Type="http://schemas.openxmlformats.org/officeDocument/2006/relationships/externalLink" Target="externalLinks/externalLink54.xml"/><Relationship Id="rId133" Type="http://schemas.openxmlformats.org/officeDocument/2006/relationships/externalLink" Target="externalLinks/externalLink75.xml"/><Relationship Id="rId154" Type="http://schemas.openxmlformats.org/officeDocument/2006/relationships/externalLink" Target="externalLinks/externalLink96.xml"/><Relationship Id="rId175" Type="http://schemas.openxmlformats.org/officeDocument/2006/relationships/externalLink" Target="externalLinks/externalLink117.xml"/><Relationship Id="rId196" Type="http://schemas.openxmlformats.org/officeDocument/2006/relationships/externalLink" Target="externalLinks/externalLink138.xml"/><Relationship Id="rId200" Type="http://schemas.openxmlformats.org/officeDocument/2006/relationships/externalLink" Target="externalLinks/externalLink142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63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externalLink" Target="externalLinks/externalLink21.xml"/><Relationship Id="rId102" Type="http://schemas.openxmlformats.org/officeDocument/2006/relationships/externalLink" Target="externalLinks/externalLink44.xml"/><Relationship Id="rId123" Type="http://schemas.openxmlformats.org/officeDocument/2006/relationships/externalLink" Target="externalLinks/externalLink65.xml"/><Relationship Id="rId144" Type="http://schemas.openxmlformats.org/officeDocument/2006/relationships/externalLink" Target="externalLinks/externalLink86.xml"/><Relationship Id="rId90" Type="http://schemas.openxmlformats.org/officeDocument/2006/relationships/externalLink" Target="externalLinks/externalLink32.xml"/><Relationship Id="rId165" Type="http://schemas.openxmlformats.org/officeDocument/2006/relationships/externalLink" Target="externalLinks/externalLink107.xml"/><Relationship Id="rId186" Type="http://schemas.openxmlformats.org/officeDocument/2006/relationships/externalLink" Target="externalLinks/externalLink128.xml"/><Relationship Id="rId211" Type="http://schemas.openxmlformats.org/officeDocument/2006/relationships/externalLink" Target="externalLinks/externalLink153.xml"/><Relationship Id="rId232" Type="http://schemas.openxmlformats.org/officeDocument/2006/relationships/sharedStrings" Target="sharedString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externalLink" Target="externalLinks/externalLink11.xml"/><Relationship Id="rId113" Type="http://schemas.openxmlformats.org/officeDocument/2006/relationships/externalLink" Target="externalLinks/externalLink55.xml"/><Relationship Id="rId134" Type="http://schemas.openxmlformats.org/officeDocument/2006/relationships/externalLink" Target="externalLinks/externalLink76.xml"/><Relationship Id="rId80" Type="http://schemas.openxmlformats.org/officeDocument/2006/relationships/externalLink" Target="externalLinks/externalLink22.xml"/><Relationship Id="rId155" Type="http://schemas.openxmlformats.org/officeDocument/2006/relationships/externalLink" Target="externalLinks/externalLink97.xml"/><Relationship Id="rId176" Type="http://schemas.openxmlformats.org/officeDocument/2006/relationships/externalLink" Target="externalLinks/externalLink118.xml"/><Relationship Id="rId197" Type="http://schemas.openxmlformats.org/officeDocument/2006/relationships/externalLink" Target="externalLinks/externalLink139.xml"/><Relationship Id="rId201" Type="http://schemas.openxmlformats.org/officeDocument/2006/relationships/externalLink" Target="externalLinks/externalLink143.xml"/><Relationship Id="rId222" Type="http://schemas.openxmlformats.org/officeDocument/2006/relationships/externalLink" Target="externalLinks/externalLink164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externalLink" Target="externalLinks/externalLink1.xml"/><Relationship Id="rId103" Type="http://schemas.openxmlformats.org/officeDocument/2006/relationships/externalLink" Target="externalLinks/externalLink45.xml"/><Relationship Id="rId124" Type="http://schemas.openxmlformats.org/officeDocument/2006/relationships/externalLink" Target="externalLinks/externalLink66.xml"/><Relationship Id="rId70" Type="http://schemas.openxmlformats.org/officeDocument/2006/relationships/externalLink" Target="externalLinks/externalLink12.xml"/><Relationship Id="rId91" Type="http://schemas.openxmlformats.org/officeDocument/2006/relationships/externalLink" Target="externalLinks/externalLink33.xml"/><Relationship Id="rId145" Type="http://schemas.openxmlformats.org/officeDocument/2006/relationships/externalLink" Target="externalLinks/externalLink87.xml"/><Relationship Id="rId166" Type="http://schemas.openxmlformats.org/officeDocument/2006/relationships/externalLink" Target="externalLinks/externalLink108.xml"/><Relationship Id="rId187" Type="http://schemas.openxmlformats.org/officeDocument/2006/relationships/externalLink" Target="externalLinks/externalLink129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54.xml"/><Relationship Id="rId233" Type="http://schemas.openxmlformats.org/officeDocument/2006/relationships/calcChain" Target="calcChain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externalLink" Target="externalLinks/externalLink56.xml"/><Relationship Id="rId60" Type="http://schemas.openxmlformats.org/officeDocument/2006/relationships/externalLink" Target="externalLinks/externalLink2.xml"/><Relationship Id="rId81" Type="http://schemas.openxmlformats.org/officeDocument/2006/relationships/externalLink" Target="externalLinks/externalLink23.xml"/><Relationship Id="rId135" Type="http://schemas.openxmlformats.org/officeDocument/2006/relationships/externalLink" Target="externalLinks/externalLink77.xml"/><Relationship Id="rId156" Type="http://schemas.openxmlformats.org/officeDocument/2006/relationships/externalLink" Target="externalLinks/externalLink98.xml"/><Relationship Id="rId177" Type="http://schemas.openxmlformats.org/officeDocument/2006/relationships/externalLink" Target="externalLinks/externalLink119.xml"/><Relationship Id="rId198" Type="http://schemas.openxmlformats.org/officeDocument/2006/relationships/externalLink" Target="externalLinks/externalLink140.xml"/><Relationship Id="rId202" Type="http://schemas.openxmlformats.org/officeDocument/2006/relationships/externalLink" Target="externalLinks/externalLink144.xml"/><Relationship Id="rId223" Type="http://schemas.openxmlformats.org/officeDocument/2006/relationships/externalLink" Target="externalLinks/externalLink165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externalLink" Target="externalLinks/externalLink46.xml"/><Relationship Id="rId125" Type="http://schemas.openxmlformats.org/officeDocument/2006/relationships/externalLink" Target="externalLinks/externalLink67.xml"/><Relationship Id="rId146" Type="http://schemas.openxmlformats.org/officeDocument/2006/relationships/externalLink" Target="externalLinks/externalLink88.xml"/><Relationship Id="rId167" Type="http://schemas.openxmlformats.org/officeDocument/2006/relationships/externalLink" Target="externalLinks/externalLink109.xml"/><Relationship Id="rId188" Type="http://schemas.openxmlformats.org/officeDocument/2006/relationships/externalLink" Target="externalLinks/externalLink130.xml"/><Relationship Id="rId71" Type="http://schemas.openxmlformats.org/officeDocument/2006/relationships/externalLink" Target="externalLinks/externalLink13.xml"/><Relationship Id="rId92" Type="http://schemas.openxmlformats.org/officeDocument/2006/relationships/externalLink" Target="externalLinks/externalLink34.xml"/><Relationship Id="rId213" Type="http://schemas.openxmlformats.org/officeDocument/2006/relationships/externalLink" Target="externalLinks/externalLink155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externalLink" Target="externalLinks/externalLink57.xml"/><Relationship Id="rId136" Type="http://schemas.openxmlformats.org/officeDocument/2006/relationships/externalLink" Target="externalLinks/externalLink78.xml"/><Relationship Id="rId157" Type="http://schemas.openxmlformats.org/officeDocument/2006/relationships/externalLink" Target="externalLinks/externalLink99.xml"/><Relationship Id="rId178" Type="http://schemas.openxmlformats.org/officeDocument/2006/relationships/externalLink" Target="externalLinks/externalLink120.xml"/><Relationship Id="rId61" Type="http://schemas.openxmlformats.org/officeDocument/2006/relationships/externalLink" Target="externalLinks/externalLink3.xml"/><Relationship Id="rId82" Type="http://schemas.openxmlformats.org/officeDocument/2006/relationships/externalLink" Target="externalLinks/externalLink24.xml"/><Relationship Id="rId199" Type="http://schemas.openxmlformats.org/officeDocument/2006/relationships/externalLink" Target="externalLinks/externalLink141.xml"/><Relationship Id="rId203" Type="http://schemas.openxmlformats.org/officeDocument/2006/relationships/externalLink" Target="externalLinks/externalLink145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166.xml"/><Relationship Id="rId30" Type="http://schemas.openxmlformats.org/officeDocument/2006/relationships/worksheet" Target="worksheets/sheet30.xml"/><Relationship Id="rId105" Type="http://schemas.openxmlformats.org/officeDocument/2006/relationships/externalLink" Target="externalLinks/externalLink47.xml"/><Relationship Id="rId126" Type="http://schemas.openxmlformats.org/officeDocument/2006/relationships/externalLink" Target="externalLinks/externalLink68.xml"/><Relationship Id="rId147" Type="http://schemas.openxmlformats.org/officeDocument/2006/relationships/externalLink" Target="externalLinks/externalLink89.xml"/><Relationship Id="rId168" Type="http://schemas.openxmlformats.org/officeDocument/2006/relationships/externalLink" Target="externalLinks/externalLink110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4.xml"/><Relationship Id="rId93" Type="http://schemas.openxmlformats.org/officeDocument/2006/relationships/externalLink" Target="externalLinks/externalLink35.xml"/><Relationship Id="rId189" Type="http://schemas.openxmlformats.org/officeDocument/2006/relationships/externalLink" Target="externalLinks/externalLink131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56.xml"/><Relationship Id="rId116" Type="http://schemas.openxmlformats.org/officeDocument/2006/relationships/externalLink" Target="externalLinks/externalLink58.xml"/><Relationship Id="rId137" Type="http://schemas.openxmlformats.org/officeDocument/2006/relationships/externalLink" Target="externalLinks/externalLink79.xml"/><Relationship Id="rId158" Type="http://schemas.openxmlformats.org/officeDocument/2006/relationships/externalLink" Target="externalLinks/externalLink10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13" Type="http://schemas.openxmlformats.org/officeDocument/2006/relationships/image" Target="../media/image27.png"/><Relationship Id="rId18" Type="http://schemas.openxmlformats.org/officeDocument/2006/relationships/image" Target="../media/image3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26.png"/><Relationship Id="rId17" Type="http://schemas.openxmlformats.org/officeDocument/2006/relationships/image" Target="../media/image31.png"/><Relationship Id="rId2" Type="http://schemas.openxmlformats.org/officeDocument/2006/relationships/image" Target="../media/image16.png"/><Relationship Id="rId16" Type="http://schemas.openxmlformats.org/officeDocument/2006/relationships/image" Target="../media/image30.png"/><Relationship Id="rId1" Type="http://schemas.openxmlformats.org/officeDocument/2006/relationships/image" Target="../media/image1.png"/><Relationship Id="rId6" Type="http://schemas.openxmlformats.org/officeDocument/2006/relationships/image" Target="../media/image20.png"/><Relationship Id="rId11" Type="http://schemas.openxmlformats.org/officeDocument/2006/relationships/image" Target="../media/image25.png"/><Relationship Id="rId5" Type="http://schemas.openxmlformats.org/officeDocument/2006/relationships/image" Target="../media/image19.png"/><Relationship Id="rId15" Type="http://schemas.openxmlformats.org/officeDocument/2006/relationships/image" Target="../media/image29.png"/><Relationship Id="rId10" Type="http://schemas.openxmlformats.org/officeDocument/2006/relationships/image" Target="../media/image24.png"/><Relationship Id="rId19" Type="http://schemas.openxmlformats.org/officeDocument/2006/relationships/image" Target="../media/image33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Relationship Id="rId14" Type="http://schemas.openxmlformats.org/officeDocument/2006/relationships/image" Target="../media/image28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0.jpeg"/><Relationship Id="rId3" Type="http://schemas.openxmlformats.org/officeDocument/2006/relationships/image" Target="../media/image35.png"/><Relationship Id="rId7" Type="http://schemas.openxmlformats.org/officeDocument/2006/relationships/image" Target="../media/image39.png"/><Relationship Id="rId2" Type="http://schemas.openxmlformats.org/officeDocument/2006/relationships/image" Target="../media/image34.png"/><Relationship Id="rId1" Type="http://schemas.openxmlformats.org/officeDocument/2006/relationships/image" Target="../media/image1.png"/><Relationship Id="rId6" Type="http://schemas.openxmlformats.org/officeDocument/2006/relationships/image" Target="../media/image38.png"/><Relationship Id="rId5" Type="http://schemas.openxmlformats.org/officeDocument/2006/relationships/image" Target="../media/image37.png"/><Relationship Id="rId4" Type="http://schemas.openxmlformats.org/officeDocument/2006/relationships/image" Target="../media/image36.png"/><Relationship Id="rId9" Type="http://schemas.openxmlformats.org/officeDocument/2006/relationships/image" Target="../media/image4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4.png"/><Relationship Id="rId7" Type="http://schemas.openxmlformats.org/officeDocument/2006/relationships/image" Target="../media/image1.png"/><Relationship Id="rId2" Type="http://schemas.openxmlformats.org/officeDocument/2006/relationships/image" Target="../media/image43.png"/><Relationship Id="rId1" Type="http://schemas.openxmlformats.org/officeDocument/2006/relationships/image" Target="../media/image42.png"/><Relationship Id="rId6" Type="http://schemas.openxmlformats.org/officeDocument/2006/relationships/image" Target="../media/image47.png"/><Relationship Id="rId5" Type="http://schemas.openxmlformats.org/officeDocument/2006/relationships/image" Target="../media/image46.png"/><Relationship Id="rId4" Type="http://schemas.openxmlformats.org/officeDocument/2006/relationships/image" Target="../media/image4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8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0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55.png"/><Relationship Id="rId1" Type="http://schemas.openxmlformats.org/officeDocument/2006/relationships/image" Target="../media/image54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6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7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8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5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0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3.png"/><Relationship Id="rId2" Type="http://schemas.openxmlformats.org/officeDocument/2006/relationships/image" Target="../media/image62.png"/><Relationship Id="rId1" Type="http://schemas.openxmlformats.org/officeDocument/2006/relationships/image" Target="../media/image6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5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6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7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8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9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0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1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3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4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5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6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7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8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9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1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0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4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1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3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4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8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9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4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5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6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8.png"/><Relationship Id="rId2" Type="http://schemas.openxmlformats.org/officeDocument/2006/relationships/image" Target="../media/image87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9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1.png"/><Relationship Id="rId2" Type="http://schemas.openxmlformats.org/officeDocument/2006/relationships/image" Target="../media/image90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3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94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89647</xdr:colOff>
      <xdr:row>0</xdr:row>
      <xdr:rowOff>89647</xdr:rowOff>
    </xdr:from>
    <xdr:ext cx="1319826" cy="914400"/>
    <xdr:pic>
      <xdr:nvPicPr>
        <xdr:cNvPr id="4" name="Imagen 3">
          <a:extLst>
            <a:ext uri="{FF2B5EF4-FFF2-40B4-BE49-F238E27FC236}">
              <a16:creationId xmlns:a16="http://schemas.microsoft.com/office/drawing/2014/main" id="{A7282AFD-2873-4C39-81EB-5AF9C1740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647" y="89647"/>
          <a:ext cx="1319826" cy="9144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56029</xdr:colOff>
      <xdr:row>122</xdr:row>
      <xdr:rowOff>0</xdr:rowOff>
    </xdr:from>
    <xdr:ext cx="4441605" cy="572518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55950B7B-3231-4BA4-9B12-EFB54E344B2C}"/>
            </a:ext>
          </a:extLst>
        </xdr:cNvPr>
        <xdr:cNvSpPr txBox="1"/>
      </xdr:nvSpPr>
      <xdr:spPr>
        <a:xfrm>
          <a:off x="7590304" y="1211972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59</xdr:row>
      <xdr:rowOff>0</xdr:rowOff>
    </xdr:from>
    <xdr:ext cx="4441605" cy="572518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CCC00048-A589-4413-A401-9383C9D27395}"/>
            </a:ext>
          </a:extLst>
        </xdr:cNvPr>
        <xdr:cNvSpPr txBox="1"/>
      </xdr:nvSpPr>
      <xdr:spPr>
        <a:xfrm>
          <a:off x="6822855" y="253605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60105</xdr:colOff>
      <xdr:row>150</xdr:row>
      <xdr:rowOff>0</xdr:rowOff>
    </xdr:from>
    <xdr:ext cx="4441605" cy="572518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AF50F927-1C01-4BBE-A3D4-60E90C346C2A}"/>
            </a:ext>
          </a:extLst>
        </xdr:cNvPr>
        <xdr:cNvSpPr txBox="1"/>
      </xdr:nvSpPr>
      <xdr:spPr>
        <a:xfrm>
          <a:off x="6622830" y="408291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42175</xdr:colOff>
      <xdr:row>238</xdr:row>
      <xdr:rowOff>0</xdr:rowOff>
    </xdr:from>
    <xdr:ext cx="4441605" cy="572518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12670067-E85E-4BA2-A44A-C3DD94C74819}"/>
            </a:ext>
          </a:extLst>
        </xdr:cNvPr>
        <xdr:cNvSpPr txBox="1"/>
      </xdr:nvSpPr>
      <xdr:spPr>
        <a:xfrm>
          <a:off x="6604900" y="6952297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A248C415-55F3-474F-9A9A-A1945AFA6803}"/>
            </a:ext>
          </a:extLst>
        </xdr:cNvPr>
        <xdr:cNvSpPr txBox="1"/>
      </xdr:nvSpPr>
      <xdr:spPr>
        <a:xfrm>
          <a:off x="6562725" y="136139807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410</xdr:row>
      <xdr:rowOff>0</xdr:rowOff>
    </xdr:from>
    <xdr:ext cx="4441605" cy="572518"/>
    <xdr:sp macro="" textlink="">
      <xdr:nvSpPr>
        <xdr:cNvPr id="86" name="CuadroTexto 85">
          <a:extLst>
            <a:ext uri="{FF2B5EF4-FFF2-40B4-BE49-F238E27FC236}">
              <a16:creationId xmlns:a16="http://schemas.microsoft.com/office/drawing/2014/main" id="{F080B1E3-1B2B-48BF-8ECB-ECA176BEA88A}"/>
            </a:ext>
          </a:extLst>
        </xdr:cNvPr>
        <xdr:cNvSpPr txBox="1"/>
      </xdr:nvSpPr>
      <xdr:spPr>
        <a:xfrm>
          <a:off x="6817412" y="25166011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374</xdr:row>
      <xdr:rowOff>0</xdr:rowOff>
    </xdr:from>
    <xdr:ext cx="4441605" cy="572518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97C48B71-83A9-4A10-BABB-C726529970C0}"/>
            </a:ext>
          </a:extLst>
        </xdr:cNvPr>
        <xdr:cNvSpPr txBox="1"/>
      </xdr:nvSpPr>
      <xdr:spPr>
        <a:xfrm>
          <a:off x="6822855" y="16699325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410</xdr:row>
      <xdr:rowOff>0</xdr:rowOff>
    </xdr:from>
    <xdr:ext cx="4441605" cy="572518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F643B6F-3D09-4D65-997F-3E16981E57EB}"/>
            </a:ext>
          </a:extLst>
        </xdr:cNvPr>
        <xdr:cNvSpPr txBox="1"/>
      </xdr:nvSpPr>
      <xdr:spPr>
        <a:xfrm>
          <a:off x="532280" y="18460088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twoCellAnchor editAs="oneCell">
    <xdr:from>
      <xdr:col>24</xdr:col>
      <xdr:colOff>619164</xdr:colOff>
      <xdr:row>239</xdr:row>
      <xdr:rowOff>337378</xdr:rowOff>
    </xdr:from>
    <xdr:to>
      <xdr:col>25</xdr:col>
      <xdr:colOff>1036863</xdr:colOff>
      <xdr:row>261</xdr:row>
      <xdr:rowOff>95253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FD653C03-47D6-4011-97C4-58FAEFD1F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14426951" y="107801891"/>
          <a:ext cx="8349426" cy="5942199"/>
        </a:xfrm>
        <a:prstGeom prst="rect">
          <a:avLst/>
        </a:prstGeom>
      </xdr:spPr>
    </xdr:pic>
    <xdr:clientData/>
  </xdr:twoCellAnchor>
  <xdr:oneCellAnchor>
    <xdr:from>
      <xdr:col>1</xdr:col>
      <xdr:colOff>100309</xdr:colOff>
      <xdr:row>30</xdr:row>
      <xdr:rowOff>63499</xdr:rowOff>
    </xdr:from>
    <xdr:ext cx="1580634" cy="1146735"/>
    <xdr:pic>
      <xdr:nvPicPr>
        <xdr:cNvPr id="68" name="Imagen 67">
          <a:extLst>
            <a:ext uri="{FF2B5EF4-FFF2-40B4-BE49-F238E27FC236}">
              <a16:creationId xmlns:a16="http://schemas.microsoft.com/office/drawing/2014/main" id="{26658F1A-CBEE-4F16-B111-AE53F2979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309" y="11908117"/>
          <a:ext cx="1580634" cy="1146735"/>
        </a:xfrm>
        <a:prstGeom prst="rect">
          <a:avLst/>
        </a:prstGeom>
      </xdr:spPr>
    </xdr:pic>
    <xdr:clientData/>
  </xdr:oneCellAnchor>
  <xdr:oneCellAnchor>
    <xdr:from>
      <xdr:col>1</xdr:col>
      <xdr:colOff>105414</xdr:colOff>
      <xdr:row>122</xdr:row>
      <xdr:rowOff>122674</xdr:rowOff>
    </xdr:from>
    <xdr:ext cx="1527843" cy="1026603"/>
    <xdr:pic>
      <xdr:nvPicPr>
        <xdr:cNvPr id="70" name="Imagen 69">
          <a:extLst>
            <a:ext uri="{FF2B5EF4-FFF2-40B4-BE49-F238E27FC236}">
              <a16:creationId xmlns:a16="http://schemas.microsoft.com/office/drawing/2014/main" id="{F3121F1F-787E-4DD5-97AF-805A7B2AA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14" y="44654850"/>
          <a:ext cx="1527843" cy="1026603"/>
        </a:xfrm>
        <a:prstGeom prst="rect">
          <a:avLst/>
        </a:prstGeom>
      </xdr:spPr>
    </xdr:pic>
    <xdr:clientData/>
  </xdr:oneCellAnchor>
  <xdr:oneCellAnchor>
    <xdr:from>
      <xdr:col>1</xdr:col>
      <xdr:colOff>181535</xdr:colOff>
      <xdr:row>59</xdr:row>
      <xdr:rowOff>21664</xdr:rowOff>
    </xdr:from>
    <xdr:ext cx="1454523" cy="1055242"/>
    <xdr:pic>
      <xdr:nvPicPr>
        <xdr:cNvPr id="72" name="Imagen 71">
          <a:extLst>
            <a:ext uri="{FF2B5EF4-FFF2-40B4-BE49-F238E27FC236}">
              <a16:creationId xmlns:a16="http://schemas.microsoft.com/office/drawing/2014/main" id="{B3368F92-52B7-4963-86B3-414D78328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535" y="22511870"/>
          <a:ext cx="1454523" cy="1055242"/>
        </a:xfrm>
        <a:prstGeom prst="rect">
          <a:avLst/>
        </a:prstGeom>
      </xdr:spPr>
    </xdr:pic>
    <xdr:clientData/>
  </xdr:oneCellAnchor>
  <xdr:oneCellAnchor>
    <xdr:from>
      <xdr:col>1</xdr:col>
      <xdr:colOff>125301</xdr:colOff>
      <xdr:row>150</xdr:row>
      <xdr:rowOff>103908</xdr:rowOff>
    </xdr:from>
    <xdr:ext cx="1568360" cy="1039091"/>
    <xdr:pic>
      <xdr:nvPicPr>
        <xdr:cNvPr id="74" name="Imagen 73">
          <a:extLst>
            <a:ext uri="{FF2B5EF4-FFF2-40B4-BE49-F238E27FC236}">
              <a16:creationId xmlns:a16="http://schemas.microsoft.com/office/drawing/2014/main" id="{FF2C0CB1-F291-4191-A283-CE407E7F8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301" y="56435879"/>
          <a:ext cx="1568360" cy="1039091"/>
        </a:xfrm>
        <a:prstGeom prst="rect">
          <a:avLst/>
        </a:prstGeom>
      </xdr:spPr>
    </xdr:pic>
    <xdr:clientData/>
  </xdr:oneCellAnchor>
  <xdr:oneCellAnchor>
    <xdr:from>
      <xdr:col>1</xdr:col>
      <xdr:colOff>138546</xdr:colOff>
      <xdr:row>206</xdr:row>
      <xdr:rowOff>86591</xdr:rowOff>
    </xdr:from>
    <xdr:ext cx="1432261" cy="1039091"/>
    <xdr:pic>
      <xdr:nvPicPr>
        <xdr:cNvPr id="76" name="Imagen 75">
          <a:extLst>
            <a:ext uri="{FF2B5EF4-FFF2-40B4-BE49-F238E27FC236}">
              <a16:creationId xmlns:a16="http://schemas.microsoft.com/office/drawing/2014/main" id="{2F3E47BE-0285-405D-A535-711F4DF36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546" y="44680909"/>
          <a:ext cx="1432261" cy="1039091"/>
        </a:xfrm>
        <a:prstGeom prst="rect">
          <a:avLst/>
        </a:prstGeom>
      </xdr:spPr>
    </xdr:pic>
    <xdr:clientData/>
  </xdr:oneCellAnchor>
  <xdr:oneCellAnchor>
    <xdr:from>
      <xdr:col>1</xdr:col>
      <xdr:colOff>116974</xdr:colOff>
      <xdr:row>238</xdr:row>
      <xdr:rowOff>150395</xdr:rowOff>
    </xdr:from>
    <xdr:ext cx="1432261" cy="1039091"/>
    <xdr:pic>
      <xdr:nvPicPr>
        <xdr:cNvPr id="78" name="Imagen 77">
          <a:extLst>
            <a:ext uri="{FF2B5EF4-FFF2-40B4-BE49-F238E27FC236}">
              <a16:creationId xmlns:a16="http://schemas.microsoft.com/office/drawing/2014/main" id="{CA937C37-438C-4775-A979-7C27A5C85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974" y="58102500"/>
          <a:ext cx="1432261" cy="1039091"/>
        </a:xfrm>
        <a:prstGeom prst="rect">
          <a:avLst/>
        </a:prstGeom>
      </xdr:spPr>
    </xdr:pic>
    <xdr:clientData/>
  </xdr:oneCellAnchor>
  <xdr:oneCellAnchor>
    <xdr:from>
      <xdr:col>1</xdr:col>
      <xdr:colOff>72151</xdr:colOff>
      <xdr:row>177</xdr:row>
      <xdr:rowOff>88861</xdr:rowOff>
    </xdr:from>
    <xdr:ext cx="1589307" cy="1153026"/>
    <xdr:pic>
      <xdr:nvPicPr>
        <xdr:cNvPr id="81" name="Imagen 80">
          <a:extLst>
            <a:ext uri="{FF2B5EF4-FFF2-40B4-BE49-F238E27FC236}">
              <a16:creationId xmlns:a16="http://schemas.microsoft.com/office/drawing/2014/main" id="{832F2DE6-94AD-436D-B4E9-E57257CA3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151" y="69475685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307</xdr:row>
      <xdr:rowOff>133684</xdr:rowOff>
    </xdr:from>
    <xdr:ext cx="1589307" cy="1153026"/>
    <xdr:pic>
      <xdr:nvPicPr>
        <xdr:cNvPr id="82" name="Imagen 81">
          <a:extLst>
            <a:ext uri="{FF2B5EF4-FFF2-40B4-BE49-F238E27FC236}">
              <a16:creationId xmlns:a16="http://schemas.microsoft.com/office/drawing/2014/main" id="{7710A2E9-DB16-46A9-BFC7-609ACEB73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553" y="82783947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341</xdr:row>
      <xdr:rowOff>83553</xdr:rowOff>
    </xdr:from>
    <xdr:ext cx="1589307" cy="1153026"/>
    <xdr:pic>
      <xdr:nvPicPr>
        <xdr:cNvPr id="83" name="Imagen 82">
          <a:extLst>
            <a:ext uri="{FF2B5EF4-FFF2-40B4-BE49-F238E27FC236}">
              <a16:creationId xmlns:a16="http://schemas.microsoft.com/office/drawing/2014/main" id="{4EDE9A43-CFFC-4768-8A88-81385E199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553" y="95433816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269</xdr:row>
      <xdr:rowOff>116973</xdr:rowOff>
    </xdr:from>
    <xdr:ext cx="1589307" cy="1153026"/>
    <xdr:pic>
      <xdr:nvPicPr>
        <xdr:cNvPr id="84" name="Imagen 83">
          <a:extLst>
            <a:ext uri="{FF2B5EF4-FFF2-40B4-BE49-F238E27FC236}">
              <a16:creationId xmlns:a16="http://schemas.microsoft.com/office/drawing/2014/main" id="{1373F0A5-5E55-4934-9742-2471BA897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553" y="107983420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60945</xdr:colOff>
      <xdr:row>0</xdr:row>
      <xdr:rowOff>44235</xdr:rowOff>
    </xdr:from>
    <xdr:ext cx="1589307" cy="1153026"/>
    <xdr:pic>
      <xdr:nvPicPr>
        <xdr:cNvPr id="88" name="Imagen 87">
          <a:extLst>
            <a:ext uri="{FF2B5EF4-FFF2-40B4-BE49-F238E27FC236}">
              <a16:creationId xmlns:a16="http://schemas.microsoft.com/office/drawing/2014/main" id="{995D433A-DD1F-4E9F-B75C-48EAD6CAC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45" y="44235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77851</xdr:colOff>
      <xdr:row>374</xdr:row>
      <xdr:rowOff>82963</xdr:rowOff>
    </xdr:from>
    <xdr:ext cx="1589307" cy="1153026"/>
    <xdr:pic>
      <xdr:nvPicPr>
        <xdr:cNvPr id="90" name="Imagen 89">
          <a:extLst>
            <a:ext uri="{FF2B5EF4-FFF2-40B4-BE49-F238E27FC236}">
              <a16:creationId xmlns:a16="http://schemas.microsoft.com/office/drawing/2014/main" id="{91E4FD29-79A1-45FE-A822-3701FF8E1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939" y="147507551"/>
          <a:ext cx="1589307" cy="1153026"/>
        </a:xfrm>
        <a:prstGeom prst="rect">
          <a:avLst/>
        </a:prstGeom>
      </xdr:spPr>
    </xdr:pic>
    <xdr:clientData/>
  </xdr:oneCellAnchor>
  <xdr:twoCellAnchor editAs="oneCell">
    <xdr:from>
      <xdr:col>24</xdr:col>
      <xdr:colOff>770687</xdr:colOff>
      <xdr:row>178</xdr:row>
      <xdr:rowOff>106455</xdr:rowOff>
    </xdr:from>
    <xdr:to>
      <xdr:col>25</xdr:col>
      <xdr:colOff>917671</xdr:colOff>
      <xdr:row>186</xdr:row>
      <xdr:rowOff>68628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FC4B1CA9-33A0-414D-89B9-196280FCC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697723" y="75476419"/>
          <a:ext cx="5671484" cy="3934867"/>
        </a:xfrm>
        <a:prstGeom prst="rect">
          <a:avLst/>
        </a:prstGeom>
      </xdr:spPr>
    </xdr:pic>
    <xdr:clientData/>
  </xdr:twoCellAnchor>
  <xdr:twoCellAnchor editAs="oneCell">
    <xdr:from>
      <xdr:col>24</xdr:col>
      <xdr:colOff>240266</xdr:colOff>
      <xdr:row>287</xdr:row>
      <xdr:rowOff>232076</xdr:rowOff>
    </xdr:from>
    <xdr:to>
      <xdr:col>25</xdr:col>
      <xdr:colOff>1309740</xdr:colOff>
      <xdr:row>299</xdr:row>
      <xdr:rowOff>236833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8710CA5-FD22-437A-94BB-B18E8B62B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67302" y="128574647"/>
          <a:ext cx="6593974" cy="3488186"/>
        </a:xfrm>
        <a:prstGeom prst="rect">
          <a:avLst/>
        </a:prstGeom>
      </xdr:spPr>
    </xdr:pic>
    <xdr:clientData/>
  </xdr:twoCellAnchor>
  <xdr:twoCellAnchor editAs="oneCell">
    <xdr:from>
      <xdr:col>24</xdr:col>
      <xdr:colOff>479511</xdr:colOff>
      <xdr:row>151</xdr:row>
      <xdr:rowOff>378432</xdr:rowOff>
    </xdr:from>
    <xdr:to>
      <xdr:col>25</xdr:col>
      <xdr:colOff>1146579</xdr:colOff>
      <xdr:row>164</xdr:row>
      <xdr:rowOff>745338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9B13117-5A66-4F84-9E8C-9D05209A5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490911" y="66367632"/>
          <a:ext cx="6191568" cy="5072256"/>
        </a:xfrm>
        <a:prstGeom prst="rect">
          <a:avLst/>
        </a:prstGeom>
      </xdr:spPr>
    </xdr:pic>
    <xdr:clientData/>
  </xdr:twoCellAnchor>
  <xdr:twoCellAnchor editAs="oneCell">
    <xdr:from>
      <xdr:col>24</xdr:col>
      <xdr:colOff>198923</xdr:colOff>
      <xdr:row>275</xdr:row>
      <xdr:rowOff>332654</xdr:rowOff>
    </xdr:from>
    <xdr:to>
      <xdr:col>25</xdr:col>
      <xdr:colOff>1674675</xdr:colOff>
      <xdr:row>287</xdr:row>
      <xdr:rowOff>195981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42B53DF-EC46-4700-BC55-B4D3B4BD9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125959" y="124824404"/>
          <a:ext cx="7000252" cy="3714148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27EE77A3-C420-4EBA-B9CF-CFE148F6CEB2}"/>
            </a:ext>
          </a:extLst>
        </xdr:cNvPr>
        <xdr:cNvSpPr txBox="1"/>
      </xdr:nvSpPr>
      <xdr:spPr>
        <a:xfrm>
          <a:off x="5950324" y="14852276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90</xdr:row>
      <xdr:rowOff>0</xdr:rowOff>
    </xdr:from>
    <xdr:ext cx="4441605" cy="572518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F93AE20A-1BB4-46D0-B05A-9B3ADC37042C}"/>
            </a:ext>
          </a:extLst>
        </xdr:cNvPr>
        <xdr:cNvSpPr txBox="1"/>
      </xdr:nvSpPr>
      <xdr:spPr>
        <a:xfrm>
          <a:off x="6209893" y="1536326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90</xdr:row>
      <xdr:rowOff>77695</xdr:rowOff>
    </xdr:from>
    <xdr:ext cx="1295400" cy="939800"/>
    <xdr:pic>
      <xdr:nvPicPr>
        <xdr:cNvPr id="18" name="Imagen 17">
          <a:extLst>
            <a:ext uri="{FF2B5EF4-FFF2-40B4-BE49-F238E27FC236}">
              <a16:creationId xmlns:a16="http://schemas.microsoft.com/office/drawing/2014/main" id="{04F8FA9C-5F87-4438-932D-5E315ED7A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535" y="33740166"/>
          <a:ext cx="1295400" cy="939800"/>
        </a:xfrm>
        <a:prstGeom prst="rect">
          <a:avLst/>
        </a:prstGeom>
      </xdr:spPr>
    </xdr:pic>
    <xdr:clientData/>
  </xdr:oneCellAnchor>
  <xdr:twoCellAnchor editAs="oneCell">
    <xdr:from>
      <xdr:col>2</xdr:col>
      <xdr:colOff>73477</xdr:colOff>
      <xdr:row>164</xdr:row>
      <xdr:rowOff>117021</xdr:rowOff>
    </xdr:from>
    <xdr:to>
      <xdr:col>23</xdr:col>
      <xdr:colOff>102736</xdr:colOff>
      <xdr:row>166</xdr:row>
      <xdr:rowOff>139701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6E6A23BE-2271-4B16-B573-357D3A1E1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26077" y="67795321"/>
          <a:ext cx="11829868" cy="3705680"/>
        </a:xfrm>
        <a:prstGeom prst="rect">
          <a:avLst/>
        </a:prstGeom>
      </xdr:spPr>
    </xdr:pic>
    <xdr:clientData/>
  </xdr:twoCellAnchor>
  <xdr:twoCellAnchor editAs="oneCell">
    <xdr:from>
      <xdr:col>24</xdr:col>
      <xdr:colOff>315686</xdr:colOff>
      <xdr:row>164</xdr:row>
      <xdr:rowOff>201386</xdr:rowOff>
    </xdr:from>
    <xdr:to>
      <xdr:col>25</xdr:col>
      <xdr:colOff>1230985</xdr:colOff>
      <xdr:row>168</xdr:row>
      <xdr:rowOff>128779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F618C01-26EE-49D1-78F0-BEACBC678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327086" y="70895936"/>
          <a:ext cx="6439799" cy="4137443"/>
        </a:xfrm>
        <a:prstGeom prst="rect">
          <a:avLst/>
        </a:prstGeom>
      </xdr:spPr>
    </xdr:pic>
    <xdr:clientData/>
  </xdr:twoCellAnchor>
  <xdr:twoCellAnchor editAs="oneCell">
    <xdr:from>
      <xdr:col>1</xdr:col>
      <xdr:colOff>1292678</xdr:colOff>
      <xdr:row>189</xdr:row>
      <xdr:rowOff>95250</xdr:rowOff>
    </xdr:from>
    <xdr:to>
      <xdr:col>20</xdr:col>
      <xdr:colOff>1304619</xdr:colOff>
      <xdr:row>195</xdr:row>
      <xdr:rowOff>163288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42085DA3-49CE-41EA-A88D-F239D28B5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33499" y="80254929"/>
          <a:ext cx="11780883" cy="3837216"/>
        </a:xfrm>
        <a:prstGeom prst="rect">
          <a:avLst/>
        </a:prstGeom>
      </xdr:spPr>
    </xdr:pic>
    <xdr:clientData/>
  </xdr:twoCellAnchor>
  <xdr:twoCellAnchor editAs="oneCell">
    <xdr:from>
      <xdr:col>24</xdr:col>
      <xdr:colOff>517071</xdr:colOff>
      <xdr:row>184</xdr:row>
      <xdr:rowOff>244927</xdr:rowOff>
    </xdr:from>
    <xdr:to>
      <xdr:col>25</xdr:col>
      <xdr:colOff>1432370</xdr:colOff>
      <xdr:row>193</xdr:row>
      <xdr:rowOff>2467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35BEDE5-4903-4F10-B2A7-618FDB9A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444107" y="79139141"/>
          <a:ext cx="6439799" cy="4124901"/>
        </a:xfrm>
        <a:prstGeom prst="rect">
          <a:avLst/>
        </a:prstGeom>
      </xdr:spPr>
    </xdr:pic>
    <xdr:clientData/>
  </xdr:twoCellAnchor>
  <xdr:twoCellAnchor editAs="oneCell">
    <xdr:from>
      <xdr:col>24</xdr:col>
      <xdr:colOff>937443</xdr:colOff>
      <xdr:row>207</xdr:row>
      <xdr:rowOff>96701</xdr:rowOff>
    </xdr:from>
    <xdr:to>
      <xdr:col>25</xdr:col>
      <xdr:colOff>435428</xdr:colOff>
      <xdr:row>229</xdr:row>
      <xdr:rowOff>163875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A0AF6061-CF51-4E6E-8EE7-D1FC4E36F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6200000">
          <a:off x="12641037" y="92229214"/>
          <a:ext cx="11469369" cy="502248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216</xdr:row>
      <xdr:rowOff>68993</xdr:rowOff>
    </xdr:from>
    <xdr:to>
      <xdr:col>20</xdr:col>
      <xdr:colOff>1076201</xdr:colOff>
      <xdr:row>227</xdr:row>
      <xdr:rowOff>484665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79D47F87-99AB-4829-82D9-4F2D817A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45821" y="92624779"/>
          <a:ext cx="10940143" cy="7001529"/>
        </a:xfrm>
        <a:prstGeom prst="rect">
          <a:avLst/>
        </a:prstGeom>
      </xdr:spPr>
    </xdr:pic>
    <xdr:clientData/>
  </xdr:twoCellAnchor>
  <xdr:twoCellAnchor editAs="oneCell">
    <xdr:from>
      <xdr:col>2</xdr:col>
      <xdr:colOff>283277</xdr:colOff>
      <xdr:row>316</xdr:row>
      <xdr:rowOff>263484</xdr:rowOff>
    </xdr:from>
    <xdr:to>
      <xdr:col>20</xdr:col>
      <xdr:colOff>1172689</xdr:colOff>
      <xdr:row>330</xdr:row>
      <xdr:rowOff>407013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D9A58A5C-C573-4BBD-82F1-00C494386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032413" y="139830711"/>
          <a:ext cx="10951276" cy="6932257"/>
        </a:xfrm>
        <a:prstGeom prst="rect">
          <a:avLst/>
        </a:prstGeom>
      </xdr:spPr>
    </xdr:pic>
    <xdr:clientData/>
  </xdr:twoCellAnchor>
  <xdr:twoCellAnchor editAs="oneCell">
    <xdr:from>
      <xdr:col>24</xdr:col>
      <xdr:colOff>214994</xdr:colOff>
      <xdr:row>322</xdr:row>
      <xdr:rowOff>10885</xdr:rowOff>
    </xdr:from>
    <xdr:to>
      <xdr:col>25</xdr:col>
      <xdr:colOff>1684566</xdr:colOff>
      <xdr:row>328</xdr:row>
      <xdr:rowOff>184530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2DB5743E-7C29-4EE3-AD34-E4346AC65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142030" y="142804242"/>
          <a:ext cx="6994072" cy="3112788"/>
        </a:xfrm>
        <a:prstGeom prst="rect">
          <a:avLst/>
        </a:prstGeom>
      </xdr:spPr>
    </xdr:pic>
    <xdr:clientData/>
  </xdr:twoCellAnchor>
  <xdr:twoCellAnchor editAs="oneCell">
    <xdr:from>
      <xdr:col>24</xdr:col>
      <xdr:colOff>383721</xdr:colOff>
      <xdr:row>342</xdr:row>
      <xdr:rowOff>1178379</xdr:rowOff>
    </xdr:from>
    <xdr:to>
      <xdr:col>25</xdr:col>
      <xdr:colOff>1299020</xdr:colOff>
      <xdr:row>357</xdr:row>
      <xdr:rowOff>59383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905E03A-E1A5-400C-B107-770C3112F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395121" y="151863879"/>
          <a:ext cx="6439799" cy="4195954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410</xdr:row>
      <xdr:rowOff>0</xdr:rowOff>
    </xdr:from>
    <xdr:ext cx="4441605" cy="572518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BD0506F-EDF2-4335-82CC-20A95FD95A0F}"/>
            </a:ext>
          </a:extLst>
        </xdr:cNvPr>
        <xdr:cNvSpPr txBox="1"/>
      </xdr:nvSpPr>
      <xdr:spPr>
        <a:xfrm>
          <a:off x="6150429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410</xdr:row>
      <xdr:rowOff>0</xdr:rowOff>
    </xdr:from>
    <xdr:ext cx="4441605" cy="572518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9CB8413B-B75E-473E-8109-BD7F93C9A7AE}"/>
            </a:ext>
          </a:extLst>
        </xdr:cNvPr>
        <xdr:cNvSpPr txBox="1"/>
      </xdr:nvSpPr>
      <xdr:spPr>
        <a:xfrm>
          <a:off x="6150429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410</xdr:row>
      <xdr:rowOff>0</xdr:rowOff>
    </xdr:from>
    <xdr:ext cx="4441605" cy="572518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2EA48D8-A5D1-4A7B-AE2B-58DDF75FD468}"/>
            </a:ext>
          </a:extLst>
        </xdr:cNvPr>
        <xdr:cNvSpPr txBox="1"/>
      </xdr:nvSpPr>
      <xdr:spPr>
        <a:xfrm>
          <a:off x="6417362" y="171101657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410</xdr:row>
      <xdr:rowOff>0</xdr:rowOff>
    </xdr:from>
    <xdr:ext cx="4441605" cy="572518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D6B8D0B5-3455-4A02-AB6F-B5664BE4B617}"/>
            </a:ext>
          </a:extLst>
        </xdr:cNvPr>
        <xdr:cNvSpPr txBox="1"/>
      </xdr:nvSpPr>
      <xdr:spPr>
        <a:xfrm>
          <a:off x="575823" y="173148171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410</xdr:row>
      <xdr:rowOff>0</xdr:rowOff>
    </xdr:from>
    <xdr:ext cx="4441605" cy="572518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7014A05B-7F69-4022-ABC1-7EDB92903B92}"/>
            </a:ext>
          </a:extLst>
        </xdr:cNvPr>
        <xdr:cNvSpPr txBox="1"/>
      </xdr:nvSpPr>
      <xdr:spPr>
        <a:xfrm>
          <a:off x="6150429" y="171101657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410</xdr:row>
      <xdr:rowOff>0</xdr:rowOff>
    </xdr:from>
    <xdr:ext cx="4441605" cy="572518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509B0401-70BD-4A14-B39F-882D05AB9C97}"/>
            </a:ext>
          </a:extLst>
        </xdr:cNvPr>
        <xdr:cNvSpPr txBox="1"/>
      </xdr:nvSpPr>
      <xdr:spPr>
        <a:xfrm>
          <a:off x="6150429" y="171101657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twoCellAnchor editAs="oneCell">
    <xdr:from>
      <xdr:col>24</xdr:col>
      <xdr:colOff>41413</xdr:colOff>
      <xdr:row>13</xdr:row>
      <xdr:rowOff>124238</xdr:rowOff>
    </xdr:from>
    <xdr:to>
      <xdr:col>25</xdr:col>
      <xdr:colOff>1591156</xdr:colOff>
      <xdr:row>19</xdr:row>
      <xdr:rowOff>219242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0FE363-7DA0-45FB-9777-F45227009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950109" y="6294781"/>
          <a:ext cx="7078384" cy="1834352"/>
        </a:xfrm>
        <a:prstGeom prst="rect">
          <a:avLst/>
        </a:prstGeom>
      </xdr:spPr>
    </xdr:pic>
    <xdr:clientData/>
  </xdr:twoCellAnchor>
  <xdr:twoCellAnchor editAs="oneCell">
    <xdr:from>
      <xdr:col>24</xdr:col>
      <xdr:colOff>62119</xdr:colOff>
      <xdr:row>1</xdr:row>
      <xdr:rowOff>455544</xdr:rowOff>
    </xdr:from>
    <xdr:to>
      <xdr:col>25</xdr:col>
      <xdr:colOff>1568825</xdr:colOff>
      <xdr:row>12</xdr:row>
      <xdr:rowOff>199758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6FCD499-5FEE-4CDB-AD8F-76E1B8609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970815" y="1822174"/>
          <a:ext cx="7035347" cy="4258236"/>
        </a:xfrm>
        <a:prstGeom prst="rect">
          <a:avLst/>
        </a:prstGeom>
      </xdr:spPr>
    </xdr:pic>
    <xdr:clientData/>
  </xdr:twoCellAnchor>
  <xdr:twoCellAnchor editAs="oneCell">
    <xdr:from>
      <xdr:col>24</xdr:col>
      <xdr:colOff>144946</xdr:colOff>
      <xdr:row>60</xdr:row>
      <xdr:rowOff>289891</xdr:rowOff>
    </xdr:from>
    <xdr:to>
      <xdr:col>25</xdr:col>
      <xdr:colOff>1651652</xdr:colOff>
      <xdr:row>70</xdr:row>
      <xdr:rowOff>137639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621D7A4-16BD-4422-960C-2A6B8B570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053642" y="26670000"/>
          <a:ext cx="7035347" cy="4258236"/>
        </a:xfrm>
        <a:prstGeom prst="rect">
          <a:avLst/>
        </a:prstGeom>
      </xdr:spPr>
    </xdr:pic>
    <xdr:clientData/>
  </xdr:twoCellAnchor>
  <xdr:twoCellAnchor editAs="oneCell">
    <xdr:from>
      <xdr:col>24</xdr:col>
      <xdr:colOff>165651</xdr:colOff>
      <xdr:row>71</xdr:row>
      <xdr:rowOff>165652</xdr:rowOff>
    </xdr:from>
    <xdr:to>
      <xdr:col>25</xdr:col>
      <xdr:colOff>1715394</xdr:colOff>
      <xdr:row>76</xdr:row>
      <xdr:rowOff>239950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BE87197E-53FB-4BE2-BD56-7822E4D61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5074347" y="31308261"/>
          <a:ext cx="7078384" cy="1834352"/>
        </a:xfrm>
        <a:prstGeom prst="rect">
          <a:avLst/>
        </a:prstGeom>
      </xdr:spPr>
    </xdr:pic>
    <xdr:clientData/>
  </xdr:twoCellAnchor>
  <xdr:twoCellAnchor editAs="oneCell">
    <xdr:from>
      <xdr:col>24</xdr:col>
      <xdr:colOff>165652</xdr:colOff>
      <xdr:row>91</xdr:row>
      <xdr:rowOff>496957</xdr:rowOff>
    </xdr:from>
    <xdr:to>
      <xdr:col>25</xdr:col>
      <xdr:colOff>1672358</xdr:colOff>
      <xdr:row>101</xdr:row>
      <xdr:rowOff>303291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03BDDA9-68ED-4765-8BCB-7EA5D5C6C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074348" y="39860055"/>
          <a:ext cx="7035347" cy="4258236"/>
        </a:xfrm>
        <a:prstGeom prst="rect">
          <a:avLst/>
        </a:prstGeom>
      </xdr:spPr>
    </xdr:pic>
    <xdr:clientData/>
  </xdr:twoCellAnchor>
  <xdr:twoCellAnchor editAs="oneCell">
    <xdr:from>
      <xdr:col>24</xdr:col>
      <xdr:colOff>62119</xdr:colOff>
      <xdr:row>102</xdr:row>
      <xdr:rowOff>207065</xdr:rowOff>
    </xdr:from>
    <xdr:to>
      <xdr:col>25</xdr:col>
      <xdr:colOff>1611862</xdr:colOff>
      <xdr:row>105</xdr:row>
      <xdr:rowOff>181142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7E205CB3-745A-4A7B-A871-829AB6205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970815" y="44374076"/>
          <a:ext cx="7078384" cy="1834352"/>
        </a:xfrm>
        <a:prstGeom prst="rect">
          <a:avLst/>
        </a:prstGeom>
      </xdr:spPr>
    </xdr:pic>
    <xdr:clientData/>
  </xdr:twoCellAnchor>
  <xdr:twoCellAnchor editAs="oneCell">
    <xdr:from>
      <xdr:col>24</xdr:col>
      <xdr:colOff>144945</xdr:colOff>
      <xdr:row>123</xdr:row>
      <xdr:rowOff>372717</xdr:rowOff>
    </xdr:from>
    <xdr:to>
      <xdr:col>25</xdr:col>
      <xdr:colOff>1651651</xdr:colOff>
      <xdr:row>131</xdr:row>
      <xdr:rowOff>34105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423321A-0738-49F7-ABAF-0256FDC59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5053641" y="51124402"/>
          <a:ext cx="7035347" cy="4258236"/>
        </a:xfrm>
        <a:prstGeom prst="rect">
          <a:avLst/>
        </a:prstGeom>
      </xdr:spPr>
    </xdr:pic>
    <xdr:clientData/>
  </xdr:twoCellAnchor>
  <xdr:twoCellAnchor editAs="oneCell">
    <xdr:from>
      <xdr:col>24</xdr:col>
      <xdr:colOff>144946</xdr:colOff>
      <xdr:row>131</xdr:row>
      <xdr:rowOff>310598</xdr:rowOff>
    </xdr:from>
    <xdr:to>
      <xdr:col>25</xdr:col>
      <xdr:colOff>1694689</xdr:colOff>
      <xdr:row>134</xdr:row>
      <xdr:rowOff>259829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7B764662-6405-4524-A97F-4CC44D923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5053642" y="55659131"/>
          <a:ext cx="7078384" cy="1834352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382</xdr:row>
      <xdr:rowOff>247650</xdr:rowOff>
    </xdr:from>
    <xdr:to>
      <xdr:col>7</xdr:col>
      <xdr:colOff>933450</xdr:colOff>
      <xdr:row>398</xdr:row>
      <xdr:rowOff>45824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C6604577-4FD7-D7CB-9467-C121BBF7F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67468550"/>
          <a:ext cx="6972300" cy="5322674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382</xdr:row>
      <xdr:rowOff>380014</xdr:rowOff>
    </xdr:from>
    <xdr:to>
      <xdr:col>23</xdr:col>
      <xdr:colOff>1058141</xdr:colOff>
      <xdr:row>397</xdr:row>
      <xdr:rowOff>228599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4EADCED7-7539-887D-CD9A-24E9FADAC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170191714"/>
          <a:ext cx="7105650" cy="504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24</xdr:col>
      <xdr:colOff>1523266</xdr:colOff>
      <xdr:row>31</xdr:row>
      <xdr:rowOff>172184</xdr:rowOff>
    </xdr:from>
    <xdr:to>
      <xdr:col>24</xdr:col>
      <xdr:colOff>5410934</xdr:colOff>
      <xdr:row>52</xdr:row>
      <xdr:rowOff>190500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9D373-215E-940D-6B43-0229C2914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16200000">
          <a:off x="13792567" y="16401683"/>
          <a:ext cx="9371866" cy="3887668"/>
        </a:xfrm>
        <a:prstGeom prst="rect">
          <a:avLst/>
        </a:prstGeom>
      </xdr:spPr>
    </xdr:pic>
    <xdr:clientData/>
  </xdr:twoCellAnchor>
  <xdr:twoCellAnchor editAs="oneCell">
    <xdr:from>
      <xdr:col>2</xdr:col>
      <xdr:colOff>1296501</xdr:colOff>
      <xdr:row>70</xdr:row>
      <xdr:rowOff>56049</xdr:rowOff>
    </xdr:from>
    <xdr:to>
      <xdr:col>20</xdr:col>
      <xdr:colOff>525108</xdr:colOff>
      <xdr:row>80</xdr:row>
      <xdr:rowOff>133350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A3C71B72-2B00-4FB6-A767-771CC9D18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049101" y="31336149"/>
          <a:ext cx="9371866" cy="3696801"/>
        </a:xfrm>
        <a:prstGeom prst="rect">
          <a:avLst/>
        </a:prstGeom>
      </xdr:spPr>
    </xdr:pic>
    <xdr:clientData/>
  </xdr:twoCellAnchor>
  <xdr:twoCellAnchor editAs="oneCell">
    <xdr:from>
      <xdr:col>2</xdr:col>
      <xdr:colOff>819150</xdr:colOff>
      <xdr:row>100</xdr:row>
      <xdr:rowOff>304800</xdr:rowOff>
    </xdr:from>
    <xdr:to>
      <xdr:col>20</xdr:col>
      <xdr:colOff>47757</xdr:colOff>
      <xdr:row>110</xdr:row>
      <xdr:rowOff>20151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9E45EBDD-67D3-46B8-A9ED-DA12BF938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71750" y="44348400"/>
          <a:ext cx="9371866" cy="3696801"/>
        </a:xfrm>
        <a:prstGeom prst="rect">
          <a:avLst/>
        </a:prstGeom>
      </xdr:spPr>
    </xdr:pic>
    <xdr:clientData/>
  </xdr:twoCellAnchor>
  <xdr:twoCellAnchor editAs="oneCell">
    <xdr:from>
      <xdr:col>1</xdr:col>
      <xdr:colOff>1085850</xdr:colOff>
      <xdr:row>131</xdr:row>
      <xdr:rowOff>114300</xdr:rowOff>
    </xdr:from>
    <xdr:to>
      <xdr:col>20</xdr:col>
      <xdr:colOff>1097791</xdr:colOff>
      <xdr:row>139</xdr:row>
      <xdr:rowOff>194130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C8CC7AEC-381C-4DBA-9FA7-2D088EB59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23950" y="57511950"/>
          <a:ext cx="11867968" cy="3699330"/>
        </a:xfrm>
        <a:prstGeom prst="rect">
          <a:avLst/>
        </a:prstGeom>
      </xdr:spPr>
    </xdr:pic>
    <xdr:clientData/>
  </xdr:twoCellAnchor>
  <xdr:twoCellAnchor editAs="oneCell">
    <xdr:from>
      <xdr:col>24</xdr:col>
      <xdr:colOff>163286</xdr:colOff>
      <xdr:row>309</xdr:row>
      <xdr:rowOff>204107</xdr:rowOff>
    </xdr:from>
    <xdr:to>
      <xdr:col>25</xdr:col>
      <xdr:colOff>1639038</xdr:colOff>
      <xdr:row>319</xdr:row>
      <xdr:rowOff>285148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10861DDA-34CF-479B-AD8E-DB6987190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090322" y="137894786"/>
          <a:ext cx="7000252" cy="3714148"/>
        </a:xfrm>
        <a:prstGeom prst="rect">
          <a:avLst/>
        </a:prstGeom>
      </xdr:spPr>
    </xdr:pic>
    <xdr:clientData/>
  </xdr:twoCellAnchor>
  <xdr:twoCellAnchor editAs="oneCell">
    <xdr:from>
      <xdr:col>24</xdr:col>
      <xdr:colOff>311728</xdr:colOff>
      <xdr:row>270</xdr:row>
      <xdr:rowOff>171248</xdr:rowOff>
    </xdr:from>
    <xdr:to>
      <xdr:col>25</xdr:col>
      <xdr:colOff>1333500</xdr:colOff>
      <xdr:row>275</xdr:row>
      <xdr:rowOff>13541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82CB3E20-98E8-4CDF-D714-B9B4175AF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5240001" y="121692930"/>
          <a:ext cx="6546272" cy="28902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56029</xdr:colOff>
      <xdr:row>140</xdr:row>
      <xdr:rowOff>0</xdr:rowOff>
    </xdr:from>
    <xdr:ext cx="4441605" cy="572518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FBFAAD1-D923-4CFA-912A-050BFB6EF4E4}"/>
            </a:ext>
          </a:extLst>
        </xdr:cNvPr>
        <xdr:cNvSpPr txBox="1"/>
      </xdr:nvSpPr>
      <xdr:spPr>
        <a:xfrm>
          <a:off x="7323604" y="485203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69</xdr:row>
      <xdr:rowOff>0</xdr:rowOff>
    </xdr:from>
    <xdr:ext cx="4441605" cy="572518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FF383A9B-1E3D-4054-82CA-834590960F8D}"/>
            </a:ext>
          </a:extLst>
        </xdr:cNvPr>
        <xdr:cNvSpPr txBox="1"/>
      </xdr:nvSpPr>
      <xdr:spPr>
        <a:xfrm>
          <a:off x="6241830" y="247078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60105</xdr:colOff>
      <xdr:row>140</xdr:row>
      <xdr:rowOff>0</xdr:rowOff>
    </xdr:from>
    <xdr:ext cx="4441605" cy="572518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EFA740A-354D-4AD0-95E7-C4AFC1315774}"/>
            </a:ext>
          </a:extLst>
        </xdr:cNvPr>
        <xdr:cNvSpPr txBox="1"/>
      </xdr:nvSpPr>
      <xdr:spPr>
        <a:xfrm>
          <a:off x="6041805" y="6080760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42175</xdr:colOff>
      <xdr:row>140</xdr:row>
      <xdr:rowOff>0</xdr:rowOff>
    </xdr:from>
    <xdr:ext cx="4441605" cy="572518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1993442E-149A-4267-B215-25B07B272B94}"/>
            </a:ext>
          </a:extLst>
        </xdr:cNvPr>
        <xdr:cNvSpPr txBox="1"/>
      </xdr:nvSpPr>
      <xdr:spPr>
        <a:xfrm>
          <a:off x="6023875" y="10291762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9F82897-B2EE-4F19-A561-D77A619B7B72}"/>
            </a:ext>
          </a:extLst>
        </xdr:cNvPr>
        <xdr:cNvSpPr txBox="1"/>
      </xdr:nvSpPr>
      <xdr:spPr>
        <a:xfrm>
          <a:off x="5981700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336</xdr:row>
      <xdr:rowOff>0</xdr:rowOff>
    </xdr:from>
    <xdr:ext cx="4441605" cy="572518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19D5A889-9134-4D1B-8CC8-ED19C7FCC714}"/>
            </a:ext>
          </a:extLst>
        </xdr:cNvPr>
        <xdr:cNvSpPr txBox="1"/>
      </xdr:nvSpPr>
      <xdr:spPr>
        <a:xfrm>
          <a:off x="624183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298</xdr:row>
      <xdr:rowOff>0</xdr:rowOff>
    </xdr:from>
    <xdr:ext cx="4441605" cy="572518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87708C85-C7EF-4A61-936F-28A78F3E7A13}"/>
            </a:ext>
          </a:extLst>
        </xdr:cNvPr>
        <xdr:cNvSpPr txBox="1"/>
      </xdr:nvSpPr>
      <xdr:spPr>
        <a:xfrm>
          <a:off x="6241830" y="15764827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338</xdr:row>
      <xdr:rowOff>0</xdr:rowOff>
    </xdr:from>
    <xdr:ext cx="4441605" cy="572518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725225AA-FEE0-4801-9AC3-97558453F6F5}"/>
            </a:ext>
          </a:extLst>
        </xdr:cNvPr>
        <xdr:cNvSpPr txBox="1"/>
      </xdr:nvSpPr>
      <xdr:spPr>
        <a:xfrm>
          <a:off x="570380" y="17422177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100309</xdr:colOff>
      <xdr:row>33</xdr:row>
      <xdr:rowOff>63499</xdr:rowOff>
    </xdr:from>
    <xdr:ext cx="1580634" cy="1146735"/>
    <xdr:pic>
      <xdr:nvPicPr>
        <xdr:cNvPr id="11" name="Imagen 10">
          <a:extLst>
            <a:ext uri="{FF2B5EF4-FFF2-40B4-BE49-F238E27FC236}">
              <a16:creationId xmlns:a16="http://schemas.microsoft.com/office/drawing/2014/main" id="{830A16F8-F149-42A5-9011-DFF0FC586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409" y="11979274"/>
          <a:ext cx="1580634" cy="1146735"/>
        </a:xfrm>
        <a:prstGeom prst="rect">
          <a:avLst/>
        </a:prstGeom>
      </xdr:spPr>
    </xdr:pic>
    <xdr:clientData/>
  </xdr:oneCellAnchor>
  <xdr:oneCellAnchor>
    <xdr:from>
      <xdr:col>1</xdr:col>
      <xdr:colOff>181535</xdr:colOff>
      <xdr:row>69</xdr:row>
      <xdr:rowOff>21664</xdr:rowOff>
    </xdr:from>
    <xdr:ext cx="1454523" cy="1055242"/>
    <xdr:pic>
      <xdr:nvPicPr>
        <xdr:cNvPr id="13" name="Imagen 12">
          <a:extLst>
            <a:ext uri="{FF2B5EF4-FFF2-40B4-BE49-F238E27FC236}">
              <a16:creationId xmlns:a16="http://schemas.microsoft.com/office/drawing/2014/main" id="{8246F316-9D8C-4D15-BEEB-19AB93A1B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635" y="24729514"/>
          <a:ext cx="1454523" cy="1055242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231</xdr:row>
      <xdr:rowOff>133684</xdr:rowOff>
    </xdr:from>
    <xdr:ext cx="1589307" cy="1153026"/>
    <xdr:pic>
      <xdr:nvPicPr>
        <xdr:cNvPr id="18" name="Imagen 17">
          <a:extLst>
            <a:ext uri="{FF2B5EF4-FFF2-40B4-BE49-F238E27FC236}">
              <a16:creationId xmlns:a16="http://schemas.microsoft.com/office/drawing/2014/main" id="{8B3E3E40-52DA-480C-987A-E5DAC4C5F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653" y="130702384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265</xdr:row>
      <xdr:rowOff>83553</xdr:rowOff>
    </xdr:from>
    <xdr:ext cx="1589307" cy="1153026"/>
    <xdr:pic>
      <xdr:nvPicPr>
        <xdr:cNvPr id="19" name="Imagen 18">
          <a:extLst>
            <a:ext uri="{FF2B5EF4-FFF2-40B4-BE49-F238E27FC236}">
              <a16:creationId xmlns:a16="http://schemas.microsoft.com/office/drawing/2014/main" id="{61B28A77-26F6-4385-8CA9-7E533905D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653" y="145863678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83553</xdr:colOff>
      <xdr:row>141</xdr:row>
      <xdr:rowOff>116973</xdr:rowOff>
    </xdr:from>
    <xdr:ext cx="1589307" cy="1153026"/>
    <xdr:pic>
      <xdr:nvPicPr>
        <xdr:cNvPr id="20" name="Imagen 19">
          <a:extLst>
            <a:ext uri="{FF2B5EF4-FFF2-40B4-BE49-F238E27FC236}">
              <a16:creationId xmlns:a16="http://schemas.microsoft.com/office/drawing/2014/main" id="{D6E2EC37-1553-44BB-BE23-C42B67C74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653" y="116226723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60945</xdr:colOff>
      <xdr:row>0</xdr:row>
      <xdr:rowOff>44235</xdr:rowOff>
    </xdr:from>
    <xdr:ext cx="1589307" cy="1153026"/>
    <xdr:pic>
      <xdr:nvPicPr>
        <xdr:cNvPr id="21" name="Imagen 20">
          <a:extLst>
            <a:ext uri="{FF2B5EF4-FFF2-40B4-BE49-F238E27FC236}">
              <a16:creationId xmlns:a16="http://schemas.microsoft.com/office/drawing/2014/main" id="{906842E6-EA4B-40D0-8D93-38E141069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45" y="44235"/>
          <a:ext cx="1589307" cy="1153026"/>
        </a:xfrm>
        <a:prstGeom prst="rect">
          <a:avLst/>
        </a:prstGeom>
      </xdr:spPr>
    </xdr:pic>
    <xdr:clientData/>
  </xdr:oneCellAnchor>
  <xdr:oneCellAnchor>
    <xdr:from>
      <xdr:col>1</xdr:col>
      <xdr:colOff>77851</xdr:colOff>
      <xdr:row>298</xdr:row>
      <xdr:rowOff>82963</xdr:rowOff>
    </xdr:from>
    <xdr:ext cx="1589307" cy="1153026"/>
    <xdr:pic>
      <xdr:nvPicPr>
        <xdr:cNvPr id="22" name="Imagen 21">
          <a:extLst>
            <a:ext uri="{FF2B5EF4-FFF2-40B4-BE49-F238E27FC236}">
              <a16:creationId xmlns:a16="http://schemas.microsoft.com/office/drawing/2014/main" id="{66C6504F-01A9-40DD-8E9C-328584935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951" y="157731238"/>
          <a:ext cx="1589307" cy="1153026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0B64E5F1-425C-4155-B4A5-8A721BA5F458}"/>
            </a:ext>
          </a:extLst>
        </xdr:cNvPr>
        <xdr:cNvSpPr txBox="1"/>
      </xdr:nvSpPr>
      <xdr:spPr>
        <a:xfrm>
          <a:off x="5981700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103</xdr:row>
      <xdr:rowOff>0</xdr:rowOff>
    </xdr:from>
    <xdr:ext cx="4441605" cy="572518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F3B7BBE3-A6F3-45E6-9B69-3D4926A89C4F}"/>
            </a:ext>
          </a:extLst>
        </xdr:cNvPr>
        <xdr:cNvSpPr txBox="1"/>
      </xdr:nvSpPr>
      <xdr:spPr>
        <a:xfrm>
          <a:off x="6241830" y="3710940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103</xdr:row>
      <xdr:rowOff>77695</xdr:rowOff>
    </xdr:from>
    <xdr:ext cx="1295400" cy="939800"/>
    <xdr:pic>
      <xdr:nvPicPr>
        <xdr:cNvPr id="29" name="Imagen 28">
          <a:extLst>
            <a:ext uri="{FF2B5EF4-FFF2-40B4-BE49-F238E27FC236}">
              <a16:creationId xmlns:a16="http://schemas.microsoft.com/office/drawing/2014/main" id="{FB8CACB1-009F-451A-990F-09628A86D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635" y="37187095"/>
          <a:ext cx="1295400" cy="93980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336</xdr:row>
      <xdr:rowOff>0</xdr:rowOff>
    </xdr:from>
    <xdr:ext cx="4441605" cy="572518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3D263053-30F1-4777-9ABB-C6BDFD08C9BD}"/>
            </a:ext>
          </a:extLst>
        </xdr:cNvPr>
        <xdr:cNvSpPr txBox="1"/>
      </xdr:nvSpPr>
      <xdr:spPr>
        <a:xfrm>
          <a:off x="598170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60945</xdr:colOff>
      <xdr:row>336</xdr:row>
      <xdr:rowOff>57842</xdr:rowOff>
    </xdr:from>
    <xdr:ext cx="1589307" cy="1153026"/>
    <xdr:pic>
      <xdr:nvPicPr>
        <xdr:cNvPr id="51" name="Imagen 50">
          <a:extLst>
            <a:ext uri="{FF2B5EF4-FFF2-40B4-BE49-F238E27FC236}">
              <a16:creationId xmlns:a16="http://schemas.microsoft.com/office/drawing/2014/main" id="{D4382E21-C566-4BFB-88FF-E50DD4D1C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766" y="113282878"/>
          <a:ext cx="1589307" cy="1153026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336</xdr:row>
      <xdr:rowOff>0</xdr:rowOff>
    </xdr:from>
    <xdr:ext cx="4441605" cy="572518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AF98265F-BB53-4564-A964-D4144673861C}"/>
            </a:ext>
          </a:extLst>
        </xdr:cNvPr>
        <xdr:cNvSpPr txBox="1"/>
      </xdr:nvSpPr>
      <xdr:spPr>
        <a:xfrm>
          <a:off x="598170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370</xdr:row>
      <xdr:rowOff>0</xdr:rowOff>
    </xdr:from>
    <xdr:ext cx="4441605" cy="572518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5E842A62-6309-4239-8F40-BDA51786734D}"/>
            </a:ext>
          </a:extLst>
        </xdr:cNvPr>
        <xdr:cNvSpPr txBox="1"/>
      </xdr:nvSpPr>
      <xdr:spPr>
        <a:xfrm>
          <a:off x="624183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370</xdr:row>
      <xdr:rowOff>0</xdr:rowOff>
    </xdr:from>
    <xdr:ext cx="4441605" cy="572518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AA5468C1-4D58-4E0F-B1A6-BC57DC76591A}"/>
            </a:ext>
          </a:extLst>
        </xdr:cNvPr>
        <xdr:cNvSpPr txBox="1"/>
      </xdr:nvSpPr>
      <xdr:spPr>
        <a:xfrm>
          <a:off x="570380" y="18578512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370</xdr:row>
      <xdr:rowOff>0</xdr:rowOff>
    </xdr:from>
    <xdr:ext cx="4441605" cy="572518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3BE08572-7FC8-4BB3-BA9D-5FD7581C2596}"/>
            </a:ext>
          </a:extLst>
        </xdr:cNvPr>
        <xdr:cNvSpPr txBox="1"/>
      </xdr:nvSpPr>
      <xdr:spPr>
        <a:xfrm>
          <a:off x="598170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370</xdr:row>
      <xdr:rowOff>0</xdr:rowOff>
    </xdr:from>
    <xdr:ext cx="4441605" cy="572518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AEB5DA13-AB0E-4387-91CB-C1E98A7C03F1}"/>
            </a:ext>
          </a:extLst>
        </xdr:cNvPr>
        <xdr:cNvSpPr txBox="1"/>
      </xdr:nvSpPr>
      <xdr:spPr>
        <a:xfrm>
          <a:off x="598170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twoCellAnchor editAs="oneCell">
    <xdr:from>
      <xdr:col>18</xdr:col>
      <xdr:colOff>75479</xdr:colOff>
      <xdr:row>274</xdr:row>
      <xdr:rowOff>220577</xdr:rowOff>
    </xdr:from>
    <xdr:to>
      <xdr:col>23</xdr:col>
      <xdr:colOff>1494674</xdr:colOff>
      <xdr:row>282</xdr:row>
      <xdr:rowOff>52029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F1A338-E976-4A11-9823-6008C22C0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00679" y="104656141"/>
          <a:ext cx="3871450" cy="3599888"/>
        </a:xfrm>
        <a:prstGeom prst="rect">
          <a:avLst/>
        </a:prstGeom>
      </xdr:spPr>
    </xdr:pic>
    <xdr:clientData/>
  </xdr:twoCellAnchor>
  <xdr:twoCellAnchor editAs="oneCell">
    <xdr:from>
      <xdr:col>1</xdr:col>
      <xdr:colOff>225136</xdr:colOff>
      <xdr:row>12</xdr:row>
      <xdr:rowOff>221673</xdr:rowOff>
    </xdr:from>
    <xdr:to>
      <xdr:col>24</xdr:col>
      <xdr:colOff>27711</xdr:colOff>
      <xdr:row>23</xdr:row>
      <xdr:rowOff>286320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D214A7B-65AA-3F4D-072E-7C8CC2194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700" y="6262255"/>
          <a:ext cx="15097993" cy="6922647"/>
        </a:xfrm>
        <a:prstGeom prst="rect">
          <a:avLst/>
        </a:prstGeom>
      </xdr:spPr>
    </xdr:pic>
    <xdr:clientData/>
  </xdr:twoCellAnchor>
  <xdr:twoCellAnchor editAs="oneCell">
    <xdr:from>
      <xdr:col>24</xdr:col>
      <xdr:colOff>436419</xdr:colOff>
      <xdr:row>1</xdr:row>
      <xdr:rowOff>994064</xdr:rowOff>
    </xdr:from>
    <xdr:to>
      <xdr:col>25</xdr:col>
      <xdr:colOff>1322342</xdr:colOff>
      <xdr:row>22</xdr:row>
      <xdr:rowOff>76201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E80B9918-8863-052A-7DE1-DD38DA6F8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364692" y="2362200"/>
          <a:ext cx="6410423" cy="10027228"/>
        </a:xfrm>
        <a:prstGeom prst="rect">
          <a:avLst/>
        </a:prstGeom>
      </xdr:spPr>
    </xdr:pic>
    <xdr:clientData/>
  </xdr:twoCellAnchor>
  <xdr:twoCellAnchor editAs="oneCell">
    <xdr:from>
      <xdr:col>24</xdr:col>
      <xdr:colOff>1039092</xdr:colOff>
      <xdr:row>34</xdr:row>
      <xdr:rowOff>149066</xdr:rowOff>
    </xdr:from>
    <xdr:to>
      <xdr:col>25</xdr:col>
      <xdr:colOff>200510</xdr:colOff>
      <xdr:row>55</xdr:row>
      <xdr:rowOff>1176854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3E07966-01E9-491E-86B2-770A3FCBA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3517107" y="21296033"/>
          <a:ext cx="10559716" cy="4841781"/>
        </a:xfrm>
        <a:prstGeom prst="rect">
          <a:avLst/>
        </a:prstGeom>
      </xdr:spPr>
    </xdr:pic>
    <xdr:clientData/>
  </xdr:twoCellAnchor>
  <xdr:twoCellAnchor editAs="oneCell">
    <xdr:from>
      <xdr:col>1</xdr:col>
      <xdr:colOff>554184</xdr:colOff>
      <xdr:row>49</xdr:row>
      <xdr:rowOff>280552</xdr:rowOff>
    </xdr:from>
    <xdr:to>
      <xdr:col>21</xdr:col>
      <xdr:colOff>182594</xdr:colOff>
      <xdr:row>59</xdr:row>
      <xdr:rowOff>225136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4076C7D-841D-0C38-4A37-8C951D813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88820" y="25946097"/>
          <a:ext cx="12426547" cy="5555674"/>
        </a:xfrm>
        <a:prstGeom prst="rect">
          <a:avLst/>
        </a:prstGeom>
      </xdr:spPr>
    </xdr:pic>
    <xdr:clientData/>
  </xdr:twoCellAnchor>
  <xdr:twoCellAnchor editAs="oneCell">
    <xdr:from>
      <xdr:col>20</xdr:col>
      <xdr:colOff>581892</xdr:colOff>
      <xdr:row>55</xdr:row>
      <xdr:rowOff>1676398</xdr:rowOff>
    </xdr:from>
    <xdr:to>
      <xdr:col>23</xdr:col>
      <xdr:colOff>1648691</xdr:colOff>
      <xdr:row>57</xdr:row>
      <xdr:rowOff>318653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96767FD-417C-AE97-654B-5474A6F80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427528" y="27833780"/>
          <a:ext cx="2798618" cy="928255"/>
        </a:xfrm>
        <a:prstGeom prst="rect">
          <a:avLst/>
        </a:prstGeom>
      </xdr:spPr>
    </xdr:pic>
    <xdr:clientData/>
  </xdr:twoCellAnchor>
  <xdr:twoCellAnchor editAs="oneCell">
    <xdr:from>
      <xdr:col>24</xdr:col>
      <xdr:colOff>498763</xdr:colOff>
      <xdr:row>70</xdr:row>
      <xdr:rowOff>748144</xdr:rowOff>
    </xdr:from>
    <xdr:to>
      <xdr:col>25</xdr:col>
      <xdr:colOff>1083461</xdr:colOff>
      <xdr:row>81</xdr:row>
      <xdr:rowOff>166255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B3B8E4A-9A35-AB9E-AE44-8663B084F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835745" y="36631417"/>
          <a:ext cx="6265061" cy="4918365"/>
        </a:xfrm>
        <a:prstGeom prst="rect">
          <a:avLst/>
        </a:prstGeom>
      </xdr:spPr>
    </xdr:pic>
    <xdr:clientData/>
  </xdr:twoCellAnchor>
  <xdr:twoCellAnchor editAs="oneCell">
    <xdr:from>
      <xdr:col>4</xdr:col>
      <xdr:colOff>623455</xdr:colOff>
      <xdr:row>82</xdr:row>
      <xdr:rowOff>110839</xdr:rowOff>
    </xdr:from>
    <xdr:to>
      <xdr:col>16</xdr:col>
      <xdr:colOff>41563</xdr:colOff>
      <xdr:row>92</xdr:row>
      <xdr:rowOff>304487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BB25B74-D501-BB89-7DAE-AEEB81D17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832764" y="41840730"/>
          <a:ext cx="4793672" cy="5874012"/>
        </a:xfrm>
        <a:prstGeom prst="rect">
          <a:avLst/>
        </a:prstGeom>
      </xdr:spPr>
    </xdr:pic>
    <xdr:clientData/>
  </xdr:twoCellAnchor>
  <xdr:twoCellAnchor editAs="oneCell">
    <xdr:from>
      <xdr:col>24</xdr:col>
      <xdr:colOff>1136073</xdr:colOff>
      <xdr:row>83</xdr:row>
      <xdr:rowOff>346363</xdr:rowOff>
    </xdr:from>
    <xdr:to>
      <xdr:col>25</xdr:col>
      <xdr:colOff>138546</xdr:colOff>
      <xdr:row>92</xdr:row>
      <xdr:rowOff>525516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A524F990-779E-EFD6-5765-B84C05C9E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473055" y="42644290"/>
          <a:ext cx="4682836" cy="5291481"/>
        </a:xfrm>
        <a:prstGeom prst="rect">
          <a:avLst/>
        </a:prstGeom>
      </xdr:spPr>
    </xdr:pic>
    <xdr:clientData/>
  </xdr:twoCellAnchor>
  <xdr:twoCellAnchor editAs="oneCell">
    <xdr:from>
      <xdr:col>24</xdr:col>
      <xdr:colOff>554182</xdr:colOff>
      <xdr:row>104</xdr:row>
      <xdr:rowOff>41564</xdr:rowOff>
    </xdr:from>
    <xdr:to>
      <xdr:col>25</xdr:col>
      <xdr:colOff>1138880</xdr:colOff>
      <xdr:row>112</xdr:row>
      <xdr:rowOff>374072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CF3CDF6A-B0A1-473A-99BF-76DC6386A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891164" y="52661128"/>
          <a:ext cx="6265061" cy="4571999"/>
        </a:xfrm>
        <a:prstGeom prst="rect">
          <a:avLst/>
        </a:prstGeom>
      </xdr:spPr>
    </xdr:pic>
    <xdr:clientData/>
  </xdr:twoCellAnchor>
  <xdr:twoCellAnchor editAs="oneCell">
    <xdr:from>
      <xdr:col>24</xdr:col>
      <xdr:colOff>762001</xdr:colOff>
      <xdr:row>112</xdr:row>
      <xdr:rowOff>387926</xdr:rowOff>
    </xdr:from>
    <xdr:to>
      <xdr:col>25</xdr:col>
      <xdr:colOff>595748</xdr:colOff>
      <xdr:row>119</xdr:row>
      <xdr:rowOff>329044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66FFA609-4DC5-FD38-4BE9-EEA60E812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098983" y="57246981"/>
          <a:ext cx="5514110" cy="4779818"/>
        </a:xfrm>
        <a:prstGeom prst="rect">
          <a:avLst/>
        </a:prstGeom>
      </xdr:spPr>
    </xdr:pic>
    <xdr:clientData/>
  </xdr:twoCellAnchor>
  <xdr:twoCellAnchor editAs="oneCell">
    <xdr:from>
      <xdr:col>24</xdr:col>
      <xdr:colOff>942107</xdr:colOff>
      <xdr:row>122</xdr:row>
      <xdr:rowOff>69273</xdr:rowOff>
    </xdr:from>
    <xdr:to>
      <xdr:col>25</xdr:col>
      <xdr:colOff>742204</xdr:colOff>
      <xdr:row>133</xdr:row>
      <xdr:rowOff>110835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48A821D3-2890-912B-9575-FC695ECC7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279089" y="61943673"/>
          <a:ext cx="5480460" cy="4322617"/>
        </a:xfrm>
        <a:prstGeom prst="rect">
          <a:avLst/>
        </a:prstGeom>
      </xdr:spPr>
    </xdr:pic>
    <xdr:clientData/>
  </xdr:twoCellAnchor>
  <xdr:twoCellAnchor editAs="oneCell">
    <xdr:from>
      <xdr:col>1</xdr:col>
      <xdr:colOff>332509</xdr:colOff>
      <xdr:row>120</xdr:row>
      <xdr:rowOff>27708</xdr:rowOff>
    </xdr:from>
    <xdr:to>
      <xdr:col>2</xdr:col>
      <xdr:colOff>1704108</xdr:colOff>
      <xdr:row>130</xdr:row>
      <xdr:rowOff>300735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8EBFF379-085B-E750-26F4-11A24D5DE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74073" y="61098544"/>
          <a:ext cx="3131126" cy="4484808"/>
        </a:xfrm>
        <a:prstGeom prst="rect">
          <a:avLst/>
        </a:prstGeom>
      </xdr:spPr>
    </xdr:pic>
    <xdr:clientData/>
  </xdr:twoCellAnchor>
  <xdr:twoCellAnchor editAs="oneCell">
    <xdr:from>
      <xdr:col>4</xdr:col>
      <xdr:colOff>124689</xdr:colOff>
      <xdr:row>120</xdr:row>
      <xdr:rowOff>221674</xdr:rowOff>
    </xdr:from>
    <xdr:to>
      <xdr:col>13</xdr:col>
      <xdr:colOff>207816</xdr:colOff>
      <xdr:row>130</xdr:row>
      <xdr:rowOff>295955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4760E2CA-CA42-15D2-9CEE-B3AC9B448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333998" y="61292510"/>
          <a:ext cx="4391891" cy="4286062"/>
        </a:xfrm>
        <a:prstGeom prst="rect">
          <a:avLst/>
        </a:prstGeom>
      </xdr:spPr>
    </xdr:pic>
    <xdr:clientData/>
  </xdr:twoCellAnchor>
  <xdr:twoCellAnchor editAs="oneCell">
    <xdr:from>
      <xdr:col>19</xdr:col>
      <xdr:colOff>55418</xdr:colOff>
      <xdr:row>120</xdr:row>
      <xdr:rowOff>41564</xdr:rowOff>
    </xdr:from>
    <xdr:to>
      <xdr:col>23</xdr:col>
      <xdr:colOff>1648691</xdr:colOff>
      <xdr:row>130</xdr:row>
      <xdr:rowOff>260225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C69556CE-4657-4F33-BBB8-B66301B1C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305309" y="61112400"/>
          <a:ext cx="3920837" cy="4430442"/>
        </a:xfrm>
        <a:prstGeom prst="rect">
          <a:avLst/>
        </a:prstGeom>
      </xdr:spPr>
    </xdr:pic>
    <xdr:clientData/>
  </xdr:twoCellAnchor>
  <xdr:twoCellAnchor editAs="oneCell">
    <xdr:from>
      <xdr:col>1</xdr:col>
      <xdr:colOff>96982</xdr:colOff>
      <xdr:row>240</xdr:row>
      <xdr:rowOff>138545</xdr:rowOff>
    </xdr:from>
    <xdr:to>
      <xdr:col>20</xdr:col>
      <xdr:colOff>1041574</xdr:colOff>
      <xdr:row>254</xdr:row>
      <xdr:rowOff>83129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A873E149-662D-4553-85F1-FB66BB981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546" y="90636436"/>
          <a:ext cx="12748664" cy="5555674"/>
        </a:xfrm>
        <a:prstGeom prst="rect">
          <a:avLst/>
        </a:prstGeom>
      </xdr:spPr>
    </xdr:pic>
    <xdr:clientData/>
  </xdr:twoCellAnchor>
  <xdr:twoCellAnchor editAs="oneCell">
    <xdr:from>
      <xdr:col>20</xdr:col>
      <xdr:colOff>609599</xdr:colOff>
      <xdr:row>248</xdr:row>
      <xdr:rowOff>2175164</xdr:rowOff>
    </xdr:from>
    <xdr:to>
      <xdr:col>23</xdr:col>
      <xdr:colOff>1676398</xdr:colOff>
      <xdr:row>251</xdr:row>
      <xdr:rowOff>83130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FB7D2B8-BCA0-4136-B26D-7333C03DC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455235" y="94557273"/>
          <a:ext cx="2798618" cy="928255"/>
        </a:xfrm>
        <a:prstGeom prst="rect">
          <a:avLst/>
        </a:prstGeom>
      </xdr:spPr>
    </xdr:pic>
    <xdr:clientData/>
  </xdr:twoCellAnchor>
  <xdr:twoCellAnchor editAs="oneCell">
    <xdr:from>
      <xdr:col>24</xdr:col>
      <xdr:colOff>1288472</xdr:colOff>
      <xdr:row>236</xdr:row>
      <xdr:rowOff>277092</xdr:rowOff>
    </xdr:from>
    <xdr:to>
      <xdr:col>25</xdr:col>
      <xdr:colOff>401781</xdr:colOff>
      <xdr:row>248</xdr:row>
      <xdr:rowOff>2541301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1B7AD449-F532-45C1-B82B-0D1244304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625454" y="89057019"/>
          <a:ext cx="4793672" cy="5874012"/>
        </a:xfrm>
        <a:prstGeom prst="rect">
          <a:avLst/>
        </a:prstGeom>
      </xdr:spPr>
    </xdr:pic>
    <xdr:clientData/>
  </xdr:twoCellAnchor>
  <xdr:twoCellAnchor editAs="oneCell">
    <xdr:from>
      <xdr:col>1</xdr:col>
      <xdr:colOff>27709</xdr:colOff>
      <xdr:row>278</xdr:row>
      <xdr:rowOff>170330</xdr:rowOff>
    </xdr:from>
    <xdr:to>
      <xdr:col>18</xdr:col>
      <xdr:colOff>30191</xdr:colOff>
      <xdr:row>287</xdr:row>
      <xdr:rowOff>235528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BA72DBAD-362D-4578-803D-818251DC7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273" y="105811239"/>
          <a:ext cx="11086118" cy="4831162"/>
        </a:xfrm>
        <a:prstGeom prst="rect">
          <a:avLst/>
        </a:prstGeom>
      </xdr:spPr>
    </xdr:pic>
    <xdr:clientData/>
  </xdr:twoCellAnchor>
  <xdr:twoCellAnchor editAs="oneCell">
    <xdr:from>
      <xdr:col>16</xdr:col>
      <xdr:colOff>207817</xdr:colOff>
      <xdr:row>283</xdr:row>
      <xdr:rowOff>0</xdr:rowOff>
    </xdr:from>
    <xdr:to>
      <xdr:col>23</xdr:col>
      <xdr:colOff>13853</xdr:colOff>
      <xdr:row>285</xdr:row>
      <xdr:rowOff>315686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F5F675-1E27-48C9-A2D2-187D4ADD2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792690" y="109173818"/>
          <a:ext cx="2798618" cy="928255"/>
        </a:xfrm>
        <a:prstGeom prst="rect">
          <a:avLst/>
        </a:prstGeom>
      </xdr:spPr>
    </xdr:pic>
    <xdr:clientData/>
  </xdr:twoCellAnchor>
  <xdr:twoCellAnchor editAs="oneCell">
    <xdr:from>
      <xdr:col>24</xdr:col>
      <xdr:colOff>1225676</xdr:colOff>
      <xdr:row>266</xdr:row>
      <xdr:rowOff>401781</xdr:rowOff>
    </xdr:from>
    <xdr:to>
      <xdr:col>25</xdr:col>
      <xdr:colOff>75821</xdr:colOff>
      <xdr:row>290</xdr:row>
      <xdr:rowOff>99534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3A45FFB3-0DB7-4191-9D9C-80CC162AF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3887490" y="104228985"/>
          <a:ext cx="9880843" cy="4530508"/>
        </a:xfrm>
        <a:prstGeom prst="rect">
          <a:avLst/>
        </a:prstGeom>
      </xdr:spPr>
    </xdr:pic>
    <xdr:clientData/>
  </xdr:twoCellAnchor>
  <xdr:twoCellAnchor editAs="oneCell">
    <xdr:from>
      <xdr:col>24</xdr:col>
      <xdr:colOff>1662545</xdr:colOff>
      <xdr:row>299</xdr:row>
      <xdr:rowOff>512618</xdr:rowOff>
    </xdr:from>
    <xdr:to>
      <xdr:col>25</xdr:col>
      <xdr:colOff>775854</xdr:colOff>
      <xdr:row>314</xdr:row>
      <xdr:rowOff>255300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60A6422B-00D4-480E-A910-E21E46301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999527" y="115962545"/>
          <a:ext cx="4793672" cy="5866392"/>
        </a:xfrm>
        <a:prstGeom prst="rect">
          <a:avLst/>
        </a:prstGeom>
      </xdr:spPr>
    </xdr:pic>
    <xdr:clientData/>
  </xdr:twoCellAnchor>
  <xdr:twoCellAnchor editAs="oneCell">
    <xdr:from>
      <xdr:col>1</xdr:col>
      <xdr:colOff>152399</xdr:colOff>
      <xdr:row>312</xdr:row>
      <xdr:rowOff>221672</xdr:rowOff>
    </xdr:from>
    <xdr:to>
      <xdr:col>13</xdr:col>
      <xdr:colOff>340710</xdr:colOff>
      <xdr:row>321</xdr:row>
      <xdr:rowOff>225462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8D794EFF-1B89-41D9-B4DB-9BC359748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3963" y="121324254"/>
          <a:ext cx="9664820" cy="4211782"/>
        </a:xfrm>
        <a:prstGeom prst="rect">
          <a:avLst/>
        </a:prstGeom>
      </xdr:spPr>
    </xdr:pic>
    <xdr:clientData/>
  </xdr:twoCellAnchor>
  <xdr:twoCellAnchor editAs="oneCell">
    <xdr:from>
      <xdr:col>24</xdr:col>
      <xdr:colOff>1662545</xdr:colOff>
      <xdr:row>314</xdr:row>
      <xdr:rowOff>692728</xdr:rowOff>
    </xdr:from>
    <xdr:to>
      <xdr:col>25</xdr:col>
      <xdr:colOff>374073</xdr:colOff>
      <xdr:row>326</xdr:row>
      <xdr:rowOff>74282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E6C59446-AF32-449C-BD9D-1AE0531F2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6999527" y="122266364"/>
          <a:ext cx="4391891" cy="4286062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152401</xdr:colOff>
      <xdr:row>310</xdr:row>
      <xdr:rowOff>180109</xdr:rowOff>
    </xdr:from>
    <xdr:to>
      <xdr:col>23</xdr:col>
      <xdr:colOff>1573479</xdr:colOff>
      <xdr:row>320</xdr:row>
      <xdr:rowOff>69270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2FCFD0A3-43E8-48C9-AD3A-8ECB7145B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670474" y="120811636"/>
          <a:ext cx="5480460" cy="4322617"/>
        </a:xfrm>
        <a:prstGeom prst="rect">
          <a:avLst/>
        </a:prstGeom>
      </xdr:spPr>
    </xdr:pic>
    <xdr:clientData/>
  </xdr:twoCellAnchor>
  <xdr:twoCellAnchor editAs="oneCell">
    <xdr:from>
      <xdr:col>1</xdr:col>
      <xdr:colOff>526473</xdr:colOff>
      <xdr:row>348</xdr:row>
      <xdr:rowOff>201946</xdr:rowOff>
    </xdr:from>
    <xdr:to>
      <xdr:col>14</xdr:col>
      <xdr:colOff>10393</xdr:colOff>
      <xdr:row>359</xdr:row>
      <xdr:rowOff>109176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4BEE0149-2D98-409C-B8EA-83F1DCE95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8037" y="136073473"/>
          <a:ext cx="9708574" cy="4451521"/>
        </a:xfrm>
        <a:prstGeom prst="rect">
          <a:avLst/>
        </a:prstGeom>
      </xdr:spPr>
    </xdr:pic>
    <xdr:clientData/>
  </xdr:twoCellAnchor>
  <xdr:twoCellAnchor editAs="oneCell">
    <xdr:from>
      <xdr:col>24</xdr:col>
      <xdr:colOff>1440873</xdr:colOff>
      <xdr:row>337</xdr:row>
      <xdr:rowOff>144233</xdr:rowOff>
    </xdr:from>
    <xdr:to>
      <xdr:col>25</xdr:col>
      <xdr:colOff>188280</xdr:colOff>
      <xdr:row>359</xdr:row>
      <xdr:rowOff>360582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2F86B2B4-4316-4164-AF69-2316CCC03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13911514" y="134074574"/>
          <a:ext cx="10160451" cy="4427770"/>
        </a:xfrm>
        <a:prstGeom prst="rect">
          <a:avLst/>
        </a:prstGeom>
      </xdr:spPr>
    </xdr:pic>
    <xdr:clientData/>
  </xdr:twoCellAnchor>
  <xdr:twoCellAnchor editAs="oneCell">
    <xdr:from>
      <xdr:col>19</xdr:col>
      <xdr:colOff>249382</xdr:colOff>
      <xdr:row>346</xdr:row>
      <xdr:rowOff>166255</xdr:rowOff>
    </xdr:from>
    <xdr:to>
      <xdr:col>23</xdr:col>
      <xdr:colOff>1052944</xdr:colOff>
      <xdr:row>358</xdr:row>
      <xdr:rowOff>9791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71805B26-2E71-4BBE-B27A-95596862C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499273" y="135566728"/>
          <a:ext cx="3131126" cy="4484808"/>
        </a:xfrm>
        <a:prstGeom prst="rect">
          <a:avLst/>
        </a:prstGeom>
      </xdr:spPr>
    </xdr:pic>
    <xdr:clientData/>
  </xdr:twoCellAnchor>
  <xdr:twoCellAnchor editAs="oneCell">
    <xdr:from>
      <xdr:col>24</xdr:col>
      <xdr:colOff>1191490</xdr:colOff>
      <xdr:row>142</xdr:row>
      <xdr:rowOff>69272</xdr:rowOff>
    </xdr:from>
    <xdr:to>
      <xdr:col>25</xdr:col>
      <xdr:colOff>775854</xdr:colOff>
      <xdr:row>153</xdr:row>
      <xdr:rowOff>128780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2E28EFC8-D597-3D8F-5141-BADDCAC66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6528472" y="70491927"/>
          <a:ext cx="5264727" cy="6030817"/>
        </a:xfrm>
        <a:prstGeom prst="rect">
          <a:avLst/>
        </a:prstGeom>
      </xdr:spPr>
    </xdr:pic>
    <xdr:clientData/>
  </xdr:twoCellAnchor>
  <xdr:twoCellAnchor editAs="oneCell">
    <xdr:from>
      <xdr:col>24</xdr:col>
      <xdr:colOff>180109</xdr:colOff>
      <xdr:row>153</xdr:row>
      <xdr:rowOff>235526</xdr:rowOff>
    </xdr:from>
    <xdr:to>
      <xdr:col>25</xdr:col>
      <xdr:colOff>1508393</xdr:colOff>
      <xdr:row>168</xdr:row>
      <xdr:rowOff>27709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99957CBE-429A-44DC-AB0A-75844BD16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5517091" y="76629490"/>
          <a:ext cx="7008647" cy="4572001"/>
        </a:xfrm>
        <a:prstGeom prst="rect">
          <a:avLst/>
        </a:prstGeom>
      </xdr:spPr>
    </xdr:pic>
    <xdr:clientData/>
  </xdr:twoCellAnchor>
  <xdr:twoCellAnchor editAs="oneCell">
    <xdr:from>
      <xdr:col>24</xdr:col>
      <xdr:colOff>96983</xdr:colOff>
      <xdr:row>168</xdr:row>
      <xdr:rowOff>13855</xdr:rowOff>
    </xdr:from>
    <xdr:to>
      <xdr:col>25</xdr:col>
      <xdr:colOff>1711372</xdr:colOff>
      <xdr:row>180</xdr:row>
      <xdr:rowOff>166257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8CA90F9A-FB6A-4C35-047B-795DA6699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5433965" y="81187637"/>
          <a:ext cx="7294752" cy="3893128"/>
        </a:xfrm>
        <a:prstGeom prst="rect">
          <a:avLst/>
        </a:prstGeom>
      </xdr:spPr>
    </xdr:pic>
    <xdr:clientData/>
  </xdr:twoCellAnchor>
  <xdr:twoCellAnchor editAs="oneCell">
    <xdr:from>
      <xdr:col>24</xdr:col>
      <xdr:colOff>1233054</xdr:colOff>
      <xdr:row>181</xdr:row>
      <xdr:rowOff>110834</xdr:rowOff>
    </xdr:from>
    <xdr:to>
      <xdr:col>24</xdr:col>
      <xdr:colOff>5153891</xdr:colOff>
      <xdr:row>195</xdr:row>
      <xdr:rowOff>80114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F497ECBA-0773-4364-9300-1E2F23CCB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6570036" y="85343998"/>
          <a:ext cx="3920837" cy="4430442"/>
        </a:xfrm>
        <a:prstGeom prst="rect">
          <a:avLst/>
        </a:prstGeom>
      </xdr:spPr>
    </xdr:pic>
    <xdr:clientData/>
  </xdr:twoCellAnchor>
  <xdr:twoCellAnchor editAs="oneCell">
    <xdr:from>
      <xdr:col>24</xdr:col>
      <xdr:colOff>7765</xdr:colOff>
      <xdr:row>196</xdr:row>
      <xdr:rowOff>27711</xdr:rowOff>
    </xdr:from>
    <xdr:to>
      <xdr:col>24</xdr:col>
      <xdr:colOff>2994088</xdr:colOff>
      <xdr:row>207</xdr:row>
      <xdr:rowOff>83127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E7DA37AB-5E47-FF94-851D-A7D49BA24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5344747" y="90040693"/>
          <a:ext cx="2986323" cy="3560616"/>
        </a:xfrm>
        <a:prstGeom prst="rect">
          <a:avLst/>
        </a:prstGeom>
      </xdr:spPr>
    </xdr:pic>
    <xdr:clientData/>
  </xdr:twoCellAnchor>
  <xdr:twoCellAnchor editAs="oneCell">
    <xdr:from>
      <xdr:col>24</xdr:col>
      <xdr:colOff>2673927</xdr:colOff>
      <xdr:row>195</xdr:row>
      <xdr:rowOff>263788</xdr:rowOff>
    </xdr:from>
    <xdr:to>
      <xdr:col>25</xdr:col>
      <xdr:colOff>1655139</xdr:colOff>
      <xdr:row>208</xdr:row>
      <xdr:rowOff>41563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92D71A5F-E9CD-9458-6822-9A60B4ABE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8010909" y="89958115"/>
          <a:ext cx="4661575" cy="3920285"/>
        </a:xfrm>
        <a:prstGeom prst="rect">
          <a:avLst/>
        </a:prstGeom>
      </xdr:spPr>
    </xdr:pic>
    <xdr:clientData/>
  </xdr:twoCellAnchor>
  <xdr:twoCellAnchor editAs="oneCell">
    <xdr:from>
      <xdr:col>24</xdr:col>
      <xdr:colOff>318653</xdr:colOff>
      <xdr:row>207</xdr:row>
      <xdr:rowOff>156599</xdr:rowOff>
    </xdr:from>
    <xdr:to>
      <xdr:col>25</xdr:col>
      <xdr:colOff>1440873</xdr:colOff>
      <xdr:row>223</xdr:row>
      <xdr:rowOff>180109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1CE14900-5DCC-529C-0FCF-F3DC53A6C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5655635" y="93674781"/>
          <a:ext cx="6802583" cy="495572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56029</xdr:colOff>
      <xdr:row>114</xdr:row>
      <xdr:rowOff>0</xdr:rowOff>
    </xdr:from>
    <xdr:ext cx="4441605" cy="572518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B7DD25B2-BE18-43B5-AA29-77948E7C61DD}"/>
            </a:ext>
          </a:extLst>
        </xdr:cNvPr>
        <xdr:cNvSpPr txBox="1"/>
      </xdr:nvSpPr>
      <xdr:spPr>
        <a:xfrm>
          <a:off x="7323604" y="485203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39</xdr:row>
      <xdr:rowOff>0</xdr:rowOff>
    </xdr:from>
    <xdr:ext cx="4441605" cy="572518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6D25D8E-441C-436F-886D-C395A0432FD9}"/>
            </a:ext>
          </a:extLst>
        </xdr:cNvPr>
        <xdr:cNvSpPr txBox="1"/>
      </xdr:nvSpPr>
      <xdr:spPr>
        <a:xfrm>
          <a:off x="6241830" y="247078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60105</xdr:colOff>
      <xdr:row>114</xdr:row>
      <xdr:rowOff>0</xdr:rowOff>
    </xdr:from>
    <xdr:ext cx="4441605" cy="572518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E6567B8C-2641-41F6-88AB-F8F52BEA20F8}"/>
            </a:ext>
          </a:extLst>
        </xdr:cNvPr>
        <xdr:cNvSpPr txBox="1"/>
      </xdr:nvSpPr>
      <xdr:spPr>
        <a:xfrm>
          <a:off x="6041805" y="6080760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42175</xdr:colOff>
      <xdr:row>114</xdr:row>
      <xdr:rowOff>0</xdr:rowOff>
    </xdr:from>
    <xdr:ext cx="4441605" cy="572518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106B80E-A89C-40D5-AAF9-353B8D467AED}"/>
            </a:ext>
          </a:extLst>
        </xdr:cNvPr>
        <xdr:cNvSpPr txBox="1"/>
      </xdr:nvSpPr>
      <xdr:spPr>
        <a:xfrm>
          <a:off x="6023875" y="10291762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E8408632-E8BC-4A92-B2B1-13E2618CDA9B}"/>
            </a:ext>
          </a:extLst>
        </xdr:cNvPr>
        <xdr:cNvSpPr txBox="1"/>
      </xdr:nvSpPr>
      <xdr:spPr>
        <a:xfrm>
          <a:off x="5981700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114</xdr:row>
      <xdr:rowOff>0</xdr:rowOff>
    </xdr:from>
    <xdr:ext cx="4441605" cy="572518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84A20DF2-915E-425E-B644-43F5730D73DB}"/>
            </a:ext>
          </a:extLst>
        </xdr:cNvPr>
        <xdr:cNvSpPr txBox="1"/>
      </xdr:nvSpPr>
      <xdr:spPr>
        <a:xfrm>
          <a:off x="624183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114</xdr:row>
      <xdr:rowOff>0</xdr:rowOff>
    </xdr:from>
    <xdr:ext cx="4441605" cy="572518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CD6E37F4-122C-4CAE-81C7-EBCC1EC91901}"/>
            </a:ext>
          </a:extLst>
        </xdr:cNvPr>
        <xdr:cNvSpPr txBox="1"/>
      </xdr:nvSpPr>
      <xdr:spPr>
        <a:xfrm>
          <a:off x="6241830" y="15764827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114</xdr:row>
      <xdr:rowOff>0</xdr:rowOff>
    </xdr:from>
    <xdr:ext cx="4441605" cy="572518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8E68233F-3BA9-4B7A-9477-B3F511EC3902}"/>
            </a:ext>
          </a:extLst>
        </xdr:cNvPr>
        <xdr:cNvSpPr txBox="1"/>
      </xdr:nvSpPr>
      <xdr:spPr>
        <a:xfrm>
          <a:off x="570380" y="17422177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39</xdr:row>
      <xdr:rowOff>21664</xdr:rowOff>
    </xdr:from>
    <xdr:ext cx="1454523" cy="1055242"/>
    <xdr:pic>
      <xdr:nvPicPr>
        <xdr:cNvPr id="13" name="Imagen 12">
          <a:extLst>
            <a:ext uri="{FF2B5EF4-FFF2-40B4-BE49-F238E27FC236}">
              <a16:creationId xmlns:a16="http://schemas.microsoft.com/office/drawing/2014/main" id="{620B5C6D-B5CC-4129-8491-9DE40A923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635" y="24729514"/>
          <a:ext cx="1454523" cy="1055242"/>
        </a:xfrm>
        <a:prstGeom prst="rect">
          <a:avLst/>
        </a:prstGeom>
      </xdr:spPr>
    </xdr:pic>
    <xdr:clientData/>
  </xdr:oneCellAnchor>
  <xdr:oneCellAnchor>
    <xdr:from>
      <xdr:col>1</xdr:col>
      <xdr:colOff>60945</xdr:colOff>
      <xdr:row>0</xdr:row>
      <xdr:rowOff>44235</xdr:rowOff>
    </xdr:from>
    <xdr:ext cx="1589307" cy="1153026"/>
    <xdr:pic>
      <xdr:nvPicPr>
        <xdr:cNvPr id="21" name="Imagen 20">
          <a:extLst>
            <a:ext uri="{FF2B5EF4-FFF2-40B4-BE49-F238E27FC236}">
              <a16:creationId xmlns:a16="http://schemas.microsoft.com/office/drawing/2014/main" id="{E386020C-F21E-4C4C-9BC0-6673DABD0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45" y="44235"/>
          <a:ext cx="1589307" cy="1153026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0</xdr:row>
      <xdr:rowOff>0</xdr:rowOff>
    </xdr:from>
    <xdr:ext cx="4441605" cy="572518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2CD94A5-F472-41D9-B758-F82CC1E90479}"/>
            </a:ext>
          </a:extLst>
        </xdr:cNvPr>
        <xdr:cNvSpPr txBox="1"/>
      </xdr:nvSpPr>
      <xdr:spPr>
        <a:xfrm>
          <a:off x="5981700" y="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83</xdr:row>
      <xdr:rowOff>0</xdr:rowOff>
    </xdr:from>
    <xdr:ext cx="4441605" cy="572518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93BDF254-0B08-4235-BD46-92AA8353E8A7}"/>
            </a:ext>
          </a:extLst>
        </xdr:cNvPr>
        <xdr:cNvSpPr txBox="1"/>
      </xdr:nvSpPr>
      <xdr:spPr>
        <a:xfrm>
          <a:off x="6241830" y="3710940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83</xdr:row>
      <xdr:rowOff>77695</xdr:rowOff>
    </xdr:from>
    <xdr:ext cx="1295400" cy="939800"/>
    <xdr:pic>
      <xdr:nvPicPr>
        <xdr:cNvPr id="29" name="Imagen 28">
          <a:extLst>
            <a:ext uri="{FF2B5EF4-FFF2-40B4-BE49-F238E27FC236}">
              <a16:creationId xmlns:a16="http://schemas.microsoft.com/office/drawing/2014/main" id="{69C1575B-9060-4664-9904-F237DEFE4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635" y="37187095"/>
          <a:ext cx="1295400" cy="93980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114</xdr:row>
      <xdr:rowOff>0</xdr:rowOff>
    </xdr:from>
    <xdr:ext cx="4441605" cy="572518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921E7873-CE4F-4C6A-871B-491DE78F149B}"/>
            </a:ext>
          </a:extLst>
        </xdr:cNvPr>
        <xdr:cNvSpPr txBox="1"/>
      </xdr:nvSpPr>
      <xdr:spPr>
        <a:xfrm>
          <a:off x="598170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114</xdr:row>
      <xdr:rowOff>0</xdr:rowOff>
    </xdr:from>
    <xdr:ext cx="4441605" cy="572518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24247A9C-0FA0-4030-A997-00F93022D175}"/>
            </a:ext>
          </a:extLst>
        </xdr:cNvPr>
        <xdr:cNvSpPr txBox="1"/>
      </xdr:nvSpPr>
      <xdr:spPr>
        <a:xfrm>
          <a:off x="5981700" y="1721929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114</xdr:row>
      <xdr:rowOff>0</xdr:rowOff>
    </xdr:from>
    <xdr:ext cx="4441605" cy="572518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C8D8FCEB-73C6-4903-BB0F-668E753CDFF6}"/>
            </a:ext>
          </a:extLst>
        </xdr:cNvPr>
        <xdr:cNvSpPr txBox="1"/>
      </xdr:nvSpPr>
      <xdr:spPr>
        <a:xfrm>
          <a:off x="624183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114</xdr:row>
      <xdr:rowOff>0</xdr:rowOff>
    </xdr:from>
    <xdr:ext cx="4441605" cy="572518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F19BB47D-99EF-4B00-A380-58A089EFD4E5}"/>
            </a:ext>
          </a:extLst>
        </xdr:cNvPr>
        <xdr:cNvSpPr txBox="1"/>
      </xdr:nvSpPr>
      <xdr:spPr>
        <a:xfrm>
          <a:off x="570380" y="185785125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114</xdr:row>
      <xdr:rowOff>0</xdr:rowOff>
    </xdr:from>
    <xdr:ext cx="4441605" cy="572518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38AB16E4-5974-425F-8999-37A3D74B80CE}"/>
            </a:ext>
          </a:extLst>
        </xdr:cNvPr>
        <xdr:cNvSpPr txBox="1"/>
      </xdr:nvSpPr>
      <xdr:spPr>
        <a:xfrm>
          <a:off x="598170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114</xdr:row>
      <xdr:rowOff>0</xdr:rowOff>
    </xdr:from>
    <xdr:ext cx="4441605" cy="572518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860EA79D-C063-4FC6-9849-2967A64F093F}"/>
            </a:ext>
          </a:extLst>
        </xdr:cNvPr>
        <xdr:cNvSpPr txBox="1"/>
      </xdr:nvSpPr>
      <xdr:spPr>
        <a:xfrm>
          <a:off x="5981700" y="183737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114</xdr:row>
      <xdr:rowOff>0</xdr:rowOff>
    </xdr:from>
    <xdr:ext cx="4441605" cy="572518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DC05510A-9004-4149-8740-2050C20999AF}"/>
            </a:ext>
          </a:extLst>
        </xdr:cNvPr>
        <xdr:cNvSpPr txBox="1"/>
      </xdr:nvSpPr>
      <xdr:spPr>
        <a:xfrm>
          <a:off x="6232305" y="24860250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114</xdr:row>
      <xdr:rowOff>77695</xdr:rowOff>
    </xdr:from>
    <xdr:ext cx="1295400" cy="939800"/>
    <xdr:pic>
      <xdr:nvPicPr>
        <xdr:cNvPr id="67" name="Imagen 66">
          <a:extLst>
            <a:ext uri="{FF2B5EF4-FFF2-40B4-BE49-F238E27FC236}">
              <a16:creationId xmlns:a16="http://schemas.microsoft.com/office/drawing/2014/main" id="{0ECB7CBA-FF2E-4C65-88EA-C6041BF3E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356" y="24937945"/>
          <a:ext cx="1295400" cy="939800"/>
        </a:xfrm>
        <a:prstGeom prst="rect">
          <a:avLst/>
        </a:prstGeom>
      </xdr:spPr>
    </xdr:pic>
    <xdr:clientData/>
  </xdr:oneCellAnchor>
  <xdr:oneCellAnchor>
    <xdr:from>
      <xdr:col>8</xdr:col>
      <xdr:colOff>56029</xdr:colOff>
      <xdr:row>144</xdr:row>
      <xdr:rowOff>0</xdr:rowOff>
    </xdr:from>
    <xdr:ext cx="4441605" cy="572518"/>
    <xdr:sp macro="" textlink="">
      <xdr:nvSpPr>
        <xdr:cNvPr id="69" name="CuadroTexto 68">
          <a:extLst>
            <a:ext uri="{FF2B5EF4-FFF2-40B4-BE49-F238E27FC236}">
              <a16:creationId xmlns:a16="http://schemas.microsoft.com/office/drawing/2014/main" id="{CE6A8A4B-7043-40F1-9399-4F8F672CE21E}"/>
            </a:ext>
          </a:extLst>
        </xdr:cNvPr>
        <xdr:cNvSpPr txBox="1"/>
      </xdr:nvSpPr>
      <xdr:spPr>
        <a:xfrm>
          <a:off x="7308636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60105</xdr:colOff>
      <xdr:row>144</xdr:row>
      <xdr:rowOff>0</xdr:rowOff>
    </xdr:from>
    <xdr:ext cx="4441605" cy="572518"/>
    <xdr:sp macro="" textlink="">
      <xdr:nvSpPr>
        <xdr:cNvPr id="70" name="CuadroTexto 69">
          <a:extLst>
            <a:ext uri="{FF2B5EF4-FFF2-40B4-BE49-F238E27FC236}">
              <a16:creationId xmlns:a16="http://schemas.microsoft.com/office/drawing/2014/main" id="{623DCB6A-AF41-4470-981B-B35E03191B11}"/>
            </a:ext>
          </a:extLst>
        </xdr:cNvPr>
        <xdr:cNvSpPr txBox="1"/>
      </xdr:nvSpPr>
      <xdr:spPr>
        <a:xfrm>
          <a:off x="6033641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42175</xdr:colOff>
      <xdr:row>144</xdr:row>
      <xdr:rowOff>0</xdr:rowOff>
    </xdr:from>
    <xdr:ext cx="4441605" cy="572518"/>
    <xdr:sp macro="" textlink="">
      <xdr:nvSpPr>
        <xdr:cNvPr id="71" name="CuadroTexto 70">
          <a:extLst>
            <a:ext uri="{FF2B5EF4-FFF2-40B4-BE49-F238E27FC236}">
              <a16:creationId xmlns:a16="http://schemas.microsoft.com/office/drawing/2014/main" id="{11976509-4705-43C8-BE12-6FCFC44C0A42}"/>
            </a:ext>
          </a:extLst>
        </xdr:cNvPr>
        <xdr:cNvSpPr txBox="1"/>
      </xdr:nvSpPr>
      <xdr:spPr>
        <a:xfrm>
          <a:off x="6015711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144</xdr:row>
      <xdr:rowOff>0</xdr:rowOff>
    </xdr:from>
    <xdr:ext cx="4441605" cy="572518"/>
    <xdr:sp macro="" textlink="">
      <xdr:nvSpPr>
        <xdr:cNvPr id="72" name="CuadroTexto 71">
          <a:extLst>
            <a:ext uri="{FF2B5EF4-FFF2-40B4-BE49-F238E27FC236}">
              <a16:creationId xmlns:a16="http://schemas.microsoft.com/office/drawing/2014/main" id="{0E5F8655-0CB1-4B1E-8FA3-244419D1588D}"/>
            </a:ext>
          </a:extLst>
        </xdr:cNvPr>
        <xdr:cNvSpPr txBox="1"/>
      </xdr:nvSpPr>
      <xdr:spPr>
        <a:xfrm>
          <a:off x="6232305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144</xdr:row>
      <xdr:rowOff>0</xdr:rowOff>
    </xdr:from>
    <xdr:ext cx="4441605" cy="572518"/>
    <xdr:sp macro="" textlink="">
      <xdr:nvSpPr>
        <xdr:cNvPr id="73" name="CuadroTexto 72">
          <a:extLst>
            <a:ext uri="{FF2B5EF4-FFF2-40B4-BE49-F238E27FC236}">
              <a16:creationId xmlns:a16="http://schemas.microsoft.com/office/drawing/2014/main" id="{CCD0FA71-D516-4B8D-8223-4E3892A524B6}"/>
            </a:ext>
          </a:extLst>
        </xdr:cNvPr>
        <xdr:cNvSpPr txBox="1"/>
      </xdr:nvSpPr>
      <xdr:spPr>
        <a:xfrm>
          <a:off x="6232305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144</xdr:row>
      <xdr:rowOff>0</xdr:rowOff>
    </xdr:from>
    <xdr:ext cx="4441605" cy="572518"/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93541453-3D99-4024-A409-B647F12A692F}"/>
            </a:ext>
          </a:extLst>
        </xdr:cNvPr>
        <xdr:cNvSpPr txBox="1"/>
      </xdr:nvSpPr>
      <xdr:spPr>
        <a:xfrm>
          <a:off x="573101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144</xdr:row>
      <xdr:rowOff>0</xdr:rowOff>
    </xdr:from>
    <xdr:ext cx="4441605" cy="572518"/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C337D11A-5C02-4FAC-BCD0-2A31D4CB93C6}"/>
            </a:ext>
          </a:extLst>
        </xdr:cNvPr>
        <xdr:cNvSpPr txBox="1"/>
      </xdr:nvSpPr>
      <xdr:spPr>
        <a:xfrm>
          <a:off x="5973536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144</xdr:row>
      <xdr:rowOff>0</xdr:rowOff>
    </xdr:from>
    <xdr:ext cx="4441605" cy="572518"/>
    <xdr:sp macro="" textlink="">
      <xdr:nvSpPr>
        <xdr:cNvPr id="76" name="CuadroTexto 75">
          <a:extLst>
            <a:ext uri="{FF2B5EF4-FFF2-40B4-BE49-F238E27FC236}">
              <a16:creationId xmlns:a16="http://schemas.microsoft.com/office/drawing/2014/main" id="{D124D57E-806D-40DF-94CE-BEBAA11A8E2E}"/>
            </a:ext>
          </a:extLst>
        </xdr:cNvPr>
        <xdr:cNvSpPr txBox="1"/>
      </xdr:nvSpPr>
      <xdr:spPr>
        <a:xfrm>
          <a:off x="5973536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144</xdr:row>
      <xdr:rowOff>0</xdr:rowOff>
    </xdr:from>
    <xdr:ext cx="4441605" cy="572518"/>
    <xdr:sp macro="" textlink="">
      <xdr:nvSpPr>
        <xdr:cNvPr id="77" name="CuadroTexto 76">
          <a:extLst>
            <a:ext uri="{FF2B5EF4-FFF2-40B4-BE49-F238E27FC236}">
              <a16:creationId xmlns:a16="http://schemas.microsoft.com/office/drawing/2014/main" id="{EC651D35-0898-4494-947B-AD760ED59073}"/>
            </a:ext>
          </a:extLst>
        </xdr:cNvPr>
        <xdr:cNvSpPr txBox="1"/>
      </xdr:nvSpPr>
      <xdr:spPr>
        <a:xfrm>
          <a:off x="6232305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532280</xdr:colOff>
      <xdr:row>144</xdr:row>
      <xdr:rowOff>0</xdr:rowOff>
    </xdr:from>
    <xdr:ext cx="4441605" cy="572518"/>
    <xdr:sp macro="" textlink="">
      <xdr:nvSpPr>
        <xdr:cNvPr id="78" name="CuadroTexto 77">
          <a:extLst>
            <a:ext uri="{FF2B5EF4-FFF2-40B4-BE49-F238E27FC236}">
              <a16:creationId xmlns:a16="http://schemas.microsoft.com/office/drawing/2014/main" id="{B2BFF18A-F55D-41B5-8722-88B083016986}"/>
            </a:ext>
          </a:extLst>
        </xdr:cNvPr>
        <xdr:cNvSpPr txBox="1"/>
      </xdr:nvSpPr>
      <xdr:spPr>
        <a:xfrm>
          <a:off x="573101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144</xdr:row>
      <xdr:rowOff>0</xdr:rowOff>
    </xdr:from>
    <xdr:ext cx="4441605" cy="572518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35E141F1-DFE2-48E1-B302-2C3301EAD851}"/>
            </a:ext>
          </a:extLst>
        </xdr:cNvPr>
        <xdr:cNvSpPr txBox="1"/>
      </xdr:nvSpPr>
      <xdr:spPr>
        <a:xfrm>
          <a:off x="5973536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144</xdr:row>
      <xdr:rowOff>0</xdr:rowOff>
    </xdr:from>
    <xdr:ext cx="4441605" cy="572518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9F3C52FD-055F-4F12-8B81-19BD715BBA68}"/>
            </a:ext>
          </a:extLst>
        </xdr:cNvPr>
        <xdr:cNvSpPr txBox="1"/>
      </xdr:nvSpPr>
      <xdr:spPr>
        <a:xfrm>
          <a:off x="5973536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144</xdr:row>
      <xdr:rowOff>0</xdr:rowOff>
    </xdr:from>
    <xdr:ext cx="4441605" cy="572518"/>
    <xdr:sp macro="" textlink="">
      <xdr:nvSpPr>
        <xdr:cNvPr id="81" name="CuadroTexto 80">
          <a:extLst>
            <a:ext uri="{FF2B5EF4-FFF2-40B4-BE49-F238E27FC236}">
              <a16:creationId xmlns:a16="http://schemas.microsoft.com/office/drawing/2014/main" id="{C64B5BBD-6D58-4224-AE4D-5F6433BF141C}"/>
            </a:ext>
          </a:extLst>
        </xdr:cNvPr>
        <xdr:cNvSpPr txBox="1"/>
      </xdr:nvSpPr>
      <xdr:spPr>
        <a:xfrm>
          <a:off x="6232305" y="36181393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144</xdr:row>
      <xdr:rowOff>77695</xdr:rowOff>
    </xdr:from>
    <xdr:ext cx="1295400" cy="939800"/>
    <xdr:pic>
      <xdr:nvPicPr>
        <xdr:cNvPr id="82" name="Imagen 81">
          <a:extLst>
            <a:ext uri="{FF2B5EF4-FFF2-40B4-BE49-F238E27FC236}">
              <a16:creationId xmlns:a16="http://schemas.microsoft.com/office/drawing/2014/main" id="{BBD4489D-E582-4CC5-9B0F-6BA38B920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2356" y="36259088"/>
          <a:ext cx="1295400" cy="939800"/>
        </a:xfrm>
        <a:prstGeom prst="rect">
          <a:avLst/>
        </a:prstGeom>
      </xdr:spPr>
    </xdr:pic>
    <xdr:clientData/>
  </xdr:oneCellAnchor>
  <xdr:twoCellAnchor editAs="oneCell">
    <xdr:from>
      <xdr:col>24</xdr:col>
      <xdr:colOff>554423</xdr:colOff>
      <xdr:row>40</xdr:row>
      <xdr:rowOff>135536</xdr:rowOff>
    </xdr:from>
    <xdr:to>
      <xdr:col>25</xdr:col>
      <xdr:colOff>452197</xdr:colOff>
      <xdr:row>49</xdr:row>
      <xdr:rowOff>190500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3173701-84DD-5841-5E6D-8999B21E0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81459" y="18437143"/>
          <a:ext cx="5422274" cy="5089607"/>
        </a:xfrm>
        <a:prstGeom prst="rect">
          <a:avLst/>
        </a:prstGeom>
      </xdr:spPr>
    </xdr:pic>
    <xdr:clientData/>
  </xdr:twoCellAnchor>
  <xdr:twoCellAnchor editAs="oneCell">
    <xdr:from>
      <xdr:col>24</xdr:col>
      <xdr:colOff>61365</xdr:colOff>
      <xdr:row>52</xdr:row>
      <xdr:rowOff>311164</xdr:rowOff>
    </xdr:from>
    <xdr:to>
      <xdr:col>25</xdr:col>
      <xdr:colOff>1444478</xdr:colOff>
      <xdr:row>67</xdr:row>
      <xdr:rowOff>6050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0136AC7-8CDD-7254-5C6D-CF76A048E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967990" y="22528227"/>
          <a:ext cx="6907613" cy="5046647"/>
        </a:xfrm>
        <a:prstGeom prst="rect">
          <a:avLst/>
        </a:prstGeom>
      </xdr:spPr>
    </xdr:pic>
    <xdr:clientData/>
  </xdr:twoCellAnchor>
  <xdr:twoCellAnchor editAs="oneCell">
    <xdr:from>
      <xdr:col>24</xdr:col>
      <xdr:colOff>1419411</xdr:colOff>
      <xdr:row>115</xdr:row>
      <xdr:rowOff>111300</xdr:rowOff>
    </xdr:from>
    <xdr:to>
      <xdr:col>25</xdr:col>
      <xdr:colOff>41286</xdr:colOff>
      <xdr:row>124</xdr:row>
      <xdr:rowOff>184398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6EB8FE6-B06D-4FFD-9891-409AA8C3F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341911" y="39126447"/>
          <a:ext cx="4150110" cy="3885465"/>
        </a:xfrm>
        <a:prstGeom prst="rect">
          <a:avLst/>
        </a:prstGeom>
      </xdr:spPr>
    </xdr:pic>
    <xdr:clientData/>
  </xdr:twoCellAnchor>
  <xdr:twoCellAnchor editAs="oneCell">
    <xdr:from>
      <xdr:col>24</xdr:col>
      <xdr:colOff>1037701</xdr:colOff>
      <xdr:row>125</xdr:row>
      <xdr:rowOff>122795</xdr:rowOff>
    </xdr:from>
    <xdr:to>
      <xdr:col>25</xdr:col>
      <xdr:colOff>952500</xdr:colOff>
      <xdr:row>136</xdr:row>
      <xdr:rowOff>59866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50B7EF2-795A-447E-B622-30908265C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960201" y="53145295"/>
          <a:ext cx="5443034" cy="3915159"/>
        </a:xfrm>
        <a:prstGeom prst="rect">
          <a:avLst/>
        </a:prstGeom>
      </xdr:spPr>
    </xdr:pic>
    <xdr:clientData/>
  </xdr:twoCellAnchor>
  <xdr:twoCellAnchor editAs="oneCell">
    <xdr:from>
      <xdr:col>24</xdr:col>
      <xdr:colOff>369994</xdr:colOff>
      <xdr:row>1</xdr:row>
      <xdr:rowOff>756263</xdr:rowOff>
    </xdr:from>
    <xdr:to>
      <xdr:col>25</xdr:col>
      <xdr:colOff>1041759</xdr:colOff>
      <xdr:row>8</xdr:row>
      <xdr:rowOff>421626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EA4CD8A-E798-180A-C174-1AADF5FBD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6619" y="2137388"/>
          <a:ext cx="6196265" cy="3451551"/>
        </a:xfrm>
        <a:prstGeom prst="rect">
          <a:avLst/>
        </a:prstGeom>
      </xdr:spPr>
    </xdr:pic>
    <xdr:clientData/>
  </xdr:twoCellAnchor>
  <xdr:twoCellAnchor editAs="oneCell">
    <xdr:from>
      <xdr:col>19</xdr:col>
      <xdr:colOff>366686</xdr:colOff>
      <xdr:row>126</xdr:row>
      <xdr:rowOff>394186</xdr:rowOff>
    </xdr:from>
    <xdr:to>
      <xdr:col>23</xdr:col>
      <xdr:colOff>1534543</xdr:colOff>
      <xdr:row>133</xdr:row>
      <xdr:rowOff>244348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0A57965-8A22-2FD9-D234-618801EEA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86897" y="53519538"/>
          <a:ext cx="3435076" cy="2654000"/>
        </a:xfrm>
        <a:prstGeom prst="rect">
          <a:avLst/>
        </a:prstGeom>
      </xdr:spPr>
    </xdr:pic>
    <xdr:clientData/>
  </xdr:twoCellAnchor>
  <xdr:oneCellAnchor>
    <xdr:from>
      <xdr:col>8</xdr:col>
      <xdr:colOff>56029</xdr:colOff>
      <xdr:row>178</xdr:row>
      <xdr:rowOff>0</xdr:rowOff>
    </xdr:from>
    <xdr:ext cx="4441605" cy="572518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8D254696-8F6D-4B9A-B248-445E472D7E67}"/>
            </a:ext>
          </a:extLst>
        </xdr:cNvPr>
        <xdr:cNvSpPr txBox="1"/>
      </xdr:nvSpPr>
      <xdr:spPr>
        <a:xfrm>
          <a:off x="7541558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60105</xdr:colOff>
      <xdr:row>178</xdr:row>
      <xdr:rowOff>0</xdr:rowOff>
    </xdr:from>
    <xdr:ext cx="4441605" cy="572518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D285A48F-A0FA-48E8-B080-359A941C9ADE}"/>
            </a:ext>
          </a:extLst>
        </xdr:cNvPr>
        <xdr:cNvSpPr txBox="1"/>
      </xdr:nvSpPr>
      <xdr:spPr>
        <a:xfrm>
          <a:off x="621587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42175</xdr:colOff>
      <xdr:row>178</xdr:row>
      <xdr:rowOff>0</xdr:rowOff>
    </xdr:from>
    <xdr:ext cx="4441605" cy="572518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21F39B12-B94C-4A16-BE2E-9462160BA6A1}"/>
            </a:ext>
          </a:extLst>
        </xdr:cNvPr>
        <xdr:cNvSpPr txBox="1"/>
      </xdr:nvSpPr>
      <xdr:spPr>
        <a:xfrm>
          <a:off x="619794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178</xdr:row>
      <xdr:rowOff>0</xdr:rowOff>
    </xdr:from>
    <xdr:ext cx="4441605" cy="572518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38268A2E-AABB-4541-96FD-1B296DB406C5}"/>
            </a:ext>
          </a:extLst>
        </xdr:cNvPr>
        <xdr:cNvSpPr txBox="1"/>
      </xdr:nvSpPr>
      <xdr:spPr>
        <a:xfrm>
          <a:off x="642654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178</xdr:row>
      <xdr:rowOff>0</xdr:rowOff>
    </xdr:from>
    <xdr:ext cx="4441605" cy="572518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71EC8ABC-FF53-4224-A555-E82DCA981973}"/>
            </a:ext>
          </a:extLst>
        </xdr:cNvPr>
        <xdr:cNvSpPr txBox="1"/>
      </xdr:nvSpPr>
      <xdr:spPr>
        <a:xfrm>
          <a:off x="642654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178</xdr:row>
      <xdr:rowOff>0</xdr:rowOff>
    </xdr:from>
    <xdr:ext cx="4441605" cy="572518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A0B29E0E-BFDD-4782-A70E-4DCB44FDA0D4}"/>
            </a:ext>
          </a:extLst>
        </xdr:cNvPr>
        <xdr:cNvSpPr txBox="1"/>
      </xdr:nvSpPr>
      <xdr:spPr>
        <a:xfrm>
          <a:off x="6155765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178</xdr:row>
      <xdr:rowOff>0</xdr:rowOff>
    </xdr:from>
    <xdr:ext cx="4441605" cy="572518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427BAF88-8BF9-4AA2-ADA9-0ECA741A023D}"/>
            </a:ext>
          </a:extLst>
        </xdr:cNvPr>
        <xdr:cNvSpPr txBox="1"/>
      </xdr:nvSpPr>
      <xdr:spPr>
        <a:xfrm>
          <a:off x="6155765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178</xdr:row>
      <xdr:rowOff>0</xdr:rowOff>
    </xdr:from>
    <xdr:ext cx="4441605" cy="572518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7FB0ADE-10B6-4F07-9EEC-E6B6D533363B}"/>
            </a:ext>
          </a:extLst>
        </xdr:cNvPr>
        <xdr:cNvSpPr txBox="1"/>
      </xdr:nvSpPr>
      <xdr:spPr>
        <a:xfrm>
          <a:off x="642654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178</xdr:row>
      <xdr:rowOff>0</xdr:rowOff>
    </xdr:from>
    <xdr:ext cx="4441605" cy="572518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0BA927A9-EAA5-4D11-9520-6E334760B315}"/>
            </a:ext>
          </a:extLst>
        </xdr:cNvPr>
        <xdr:cNvSpPr txBox="1"/>
      </xdr:nvSpPr>
      <xdr:spPr>
        <a:xfrm>
          <a:off x="6155765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5</xdr:col>
      <xdr:colOff>0</xdr:colOff>
      <xdr:row>178</xdr:row>
      <xdr:rowOff>0</xdr:rowOff>
    </xdr:from>
    <xdr:ext cx="4441605" cy="572518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57EF3CE3-5B7F-4C8B-9B78-CF65A8C2F7C6}"/>
            </a:ext>
          </a:extLst>
        </xdr:cNvPr>
        <xdr:cNvSpPr txBox="1"/>
      </xdr:nvSpPr>
      <xdr:spPr>
        <a:xfrm>
          <a:off x="6155765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6</xdr:col>
      <xdr:colOff>136305</xdr:colOff>
      <xdr:row>178</xdr:row>
      <xdr:rowOff>0</xdr:rowOff>
    </xdr:from>
    <xdr:ext cx="4441605" cy="572518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D2E8DAB4-C33E-4349-98A0-00F8810C58A5}"/>
            </a:ext>
          </a:extLst>
        </xdr:cNvPr>
        <xdr:cNvSpPr txBox="1"/>
      </xdr:nvSpPr>
      <xdr:spPr>
        <a:xfrm>
          <a:off x="6426540" y="53803176"/>
          <a:ext cx="4441605" cy="5725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s-CO" sz="1200"/>
        </a:p>
      </xdr:txBody>
    </xdr:sp>
    <xdr:clientData/>
  </xdr:oneCellAnchor>
  <xdr:oneCellAnchor>
    <xdr:from>
      <xdr:col>1</xdr:col>
      <xdr:colOff>181535</xdr:colOff>
      <xdr:row>178</xdr:row>
      <xdr:rowOff>77695</xdr:rowOff>
    </xdr:from>
    <xdr:ext cx="1295400" cy="939800"/>
    <xdr:pic>
      <xdr:nvPicPr>
        <xdr:cNvPr id="43" name="Imagen 42">
          <a:extLst>
            <a:ext uri="{FF2B5EF4-FFF2-40B4-BE49-F238E27FC236}">
              <a16:creationId xmlns:a16="http://schemas.microsoft.com/office/drawing/2014/main" id="{FA379927-E773-4A00-99B1-3777399A4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359" y="53880871"/>
          <a:ext cx="1295400" cy="939800"/>
        </a:xfrm>
        <a:prstGeom prst="rect">
          <a:avLst/>
        </a:prstGeom>
      </xdr:spPr>
    </xdr:pic>
    <xdr:clientData/>
  </xdr:oneCellAnchor>
  <xdr:twoCellAnchor editAs="oneCell">
    <xdr:from>
      <xdr:col>1</xdr:col>
      <xdr:colOff>316412</xdr:colOff>
      <xdr:row>11</xdr:row>
      <xdr:rowOff>116776</xdr:rowOff>
    </xdr:from>
    <xdr:to>
      <xdr:col>23</xdr:col>
      <xdr:colOff>1554662</xdr:colOff>
      <xdr:row>26</xdr:row>
      <xdr:rowOff>116777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40AB7AA-9889-1EF2-0DB8-F047040313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6918"/>
        <a:stretch>
          <a:fillRect/>
        </a:stretch>
      </xdr:blipFill>
      <xdr:spPr>
        <a:xfrm>
          <a:off x="355556" y="6301502"/>
          <a:ext cx="14416674" cy="4501542"/>
        </a:xfrm>
        <a:prstGeom prst="rect">
          <a:avLst/>
        </a:prstGeom>
      </xdr:spPr>
    </xdr:pic>
    <xdr:clientData/>
  </xdr:twoCellAnchor>
  <xdr:twoCellAnchor editAs="oneCell">
    <xdr:from>
      <xdr:col>1</xdr:col>
      <xdr:colOff>486430</xdr:colOff>
      <xdr:row>51</xdr:row>
      <xdr:rowOff>4471</xdr:rowOff>
    </xdr:from>
    <xdr:to>
      <xdr:col>24</xdr:col>
      <xdr:colOff>6445</xdr:colOff>
      <xdr:row>63</xdr:row>
      <xdr:rowOff>4472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C963E9BA-C469-40D8-B2F3-6FE921FFDB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6918"/>
        <a:stretch>
          <a:fillRect/>
        </a:stretch>
      </xdr:blipFill>
      <xdr:spPr>
        <a:xfrm>
          <a:off x="523783" y="22154765"/>
          <a:ext cx="14405162" cy="4258236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142877</xdr:colOff>
      <xdr:row>125</xdr:row>
      <xdr:rowOff>158016</xdr:rowOff>
    </xdr:from>
    <xdr:to>
      <xdr:col>19</xdr:col>
      <xdr:colOff>476252</xdr:colOff>
      <xdr:row>134</xdr:row>
      <xdr:rowOff>47627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8910DFEA-9976-4A36-87DA-1D344A1BFC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6918"/>
        <a:stretch>
          <a:fillRect/>
        </a:stretch>
      </xdr:blipFill>
      <xdr:spPr>
        <a:xfrm>
          <a:off x="190502" y="52640766"/>
          <a:ext cx="11215688" cy="3342424"/>
        </a:xfrm>
        <a:prstGeom prst="rect">
          <a:avLst/>
        </a:prstGeom>
      </xdr:spPr>
    </xdr:pic>
    <xdr:clientData/>
  </xdr:twoCellAnchor>
  <xdr:twoCellAnchor editAs="oneCell">
    <xdr:from>
      <xdr:col>24</xdr:col>
      <xdr:colOff>285749</xdr:colOff>
      <xdr:row>150</xdr:row>
      <xdr:rowOff>0</xdr:rowOff>
    </xdr:from>
    <xdr:to>
      <xdr:col>25</xdr:col>
      <xdr:colOff>1417445</xdr:colOff>
      <xdr:row>158</xdr:row>
      <xdr:rowOff>857250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2ECB26A-3FFF-35B1-143A-929C168F8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192374" y="62603063"/>
          <a:ext cx="6656196" cy="3619499"/>
        </a:xfrm>
        <a:prstGeom prst="rect">
          <a:avLst/>
        </a:prstGeom>
      </xdr:spPr>
    </xdr:pic>
    <xdr:clientData/>
  </xdr:twoCellAnchor>
  <xdr:twoCellAnchor editAs="oneCell">
    <xdr:from>
      <xdr:col>24</xdr:col>
      <xdr:colOff>242794</xdr:colOff>
      <xdr:row>11</xdr:row>
      <xdr:rowOff>224117</xdr:rowOff>
    </xdr:from>
    <xdr:to>
      <xdr:col>25</xdr:col>
      <xdr:colOff>1625907</xdr:colOff>
      <xdr:row>28</xdr:row>
      <xdr:rowOff>155746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F6FA7CE-8488-4C6D-B681-37360E443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65294" y="6368676"/>
          <a:ext cx="6911348" cy="5011629"/>
        </a:xfrm>
        <a:prstGeom prst="rect">
          <a:avLst/>
        </a:prstGeom>
      </xdr:spPr>
    </xdr:pic>
    <xdr:clientData/>
  </xdr:twoCellAnchor>
  <xdr:twoCellAnchor editAs="oneCell">
    <xdr:from>
      <xdr:col>2</xdr:col>
      <xdr:colOff>186764</xdr:colOff>
      <xdr:row>60</xdr:row>
      <xdr:rowOff>74704</xdr:rowOff>
    </xdr:from>
    <xdr:to>
      <xdr:col>23</xdr:col>
      <xdr:colOff>1072510</xdr:colOff>
      <xdr:row>72</xdr:row>
      <xdr:rowOff>187976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BC43B3A-9747-441E-B430-84AF18080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2352" y="25418675"/>
          <a:ext cx="12334423" cy="437150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1045882</xdr:colOff>
      <xdr:row>93</xdr:row>
      <xdr:rowOff>261471</xdr:rowOff>
    </xdr:from>
    <xdr:to>
      <xdr:col>23</xdr:col>
      <xdr:colOff>213393</xdr:colOff>
      <xdr:row>102</xdr:row>
      <xdr:rowOff>31655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B8C1D2B-D834-4043-AB15-5345D52953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35" y="39575442"/>
          <a:ext cx="12334423" cy="46820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24</xdr:col>
      <xdr:colOff>1213983</xdr:colOff>
      <xdr:row>84</xdr:row>
      <xdr:rowOff>373516</xdr:rowOff>
    </xdr:from>
    <xdr:to>
      <xdr:col>25</xdr:col>
      <xdr:colOff>581478</xdr:colOff>
      <xdr:row>101</xdr:row>
      <xdr:rowOff>133242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1082385D-DF8A-42FA-83B4-EBAD762EC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16200000">
          <a:off x="14007353" y="37091470"/>
          <a:ext cx="9153990" cy="4895730"/>
        </a:xfrm>
        <a:prstGeom prst="rect">
          <a:avLst/>
        </a:prstGeom>
      </xdr:spPr>
    </xdr:pic>
    <xdr:clientData/>
  </xdr:twoCellAnchor>
  <xdr:twoCellAnchor editAs="oneCell">
    <xdr:from>
      <xdr:col>1</xdr:col>
      <xdr:colOff>933823</xdr:colOff>
      <xdr:row>156</xdr:row>
      <xdr:rowOff>74706</xdr:rowOff>
    </xdr:from>
    <xdr:to>
      <xdr:col>23</xdr:col>
      <xdr:colOff>101334</xdr:colOff>
      <xdr:row>164</xdr:row>
      <xdr:rowOff>237095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93CE0214-30A5-4D99-B197-02207D32B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176" y="64770000"/>
          <a:ext cx="12334423" cy="46820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1008529</xdr:colOff>
      <xdr:row>188</xdr:row>
      <xdr:rowOff>168089</xdr:rowOff>
    </xdr:from>
    <xdr:to>
      <xdr:col>23</xdr:col>
      <xdr:colOff>176040</xdr:colOff>
      <xdr:row>200</xdr:row>
      <xdr:rowOff>125037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DF47338D-1C55-4550-8E24-3178F650F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2" y="77059118"/>
          <a:ext cx="12334423" cy="46820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493058</xdr:colOff>
      <xdr:row>1</xdr:row>
      <xdr:rowOff>124291</xdr:rowOff>
    </xdr:from>
    <xdr:ext cx="1120589" cy="776365"/>
    <xdr:pic>
      <xdr:nvPicPr>
        <xdr:cNvPr id="5" name="Imagen 4">
          <a:extLst>
            <a:ext uri="{FF2B5EF4-FFF2-40B4-BE49-F238E27FC236}">
              <a16:creationId xmlns:a16="http://schemas.microsoft.com/office/drawing/2014/main" id="{F2779C49-DE3F-4E48-B9B3-77AE6BA0E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7470" y="337203"/>
          <a:ext cx="1120589" cy="77636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102419</xdr:colOff>
      <xdr:row>0</xdr:row>
      <xdr:rowOff>368710</xdr:rowOff>
    </xdr:from>
    <xdr:to>
      <xdr:col>21</xdr:col>
      <xdr:colOff>7441</xdr:colOff>
      <xdr:row>0</xdr:row>
      <xdr:rowOff>721091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110596-FE67-4DE3-BE2C-28B6B1042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40242" y="368710"/>
          <a:ext cx="6828571" cy="3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232317</xdr:colOff>
      <xdr:row>1</xdr:row>
      <xdr:rowOff>34848</xdr:rowOff>
    </xdr:from>
    <xdr:to>
      <xdr:col>20</xdr:col>
      <xdr:colOff>525127</xdr:colOff>
      <xdr:row>2</xdr:row>
      <xdr:rowOff>83125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3242C2-520E-4313-A964-482B318E0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92622" y="813110"/>
          <a:ext cx="6704762" cy="361905"/>
        </a:xfrm>
        <a:prstGeom prst="rect">
          <a:avLst/>
        </a:prstGeom>
      </xdr:spPr>
    </xdr:pic>
    <xdr:clientData/>
  </xdr:twoCellAnchor>
  <xdr:twoCellAnchor editAs="oneCell">
    <xdr:from>
      <xdr:col>8</xdr:col>
      <xdr:colOff>116159</xdr:colOff>
      <xdr:row>2</xdr:row>
      <xdr:rowOff>100865</xdr:rowOff>
    </xdr:from>
    <xdr:to>
      <xdr:col>26</xdr:col>
      <xdr:colOff>470798</xdr:colOff>
      <xdr:row>8</xdr:row>
      <xdr:rowOff>92928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357F94E-D95D-4043-B4EF-036B749AF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76464" y="1192755"/>
          <a:ext cx="9972567" cy="665782"/>
        </a:xfrm>
        <a:prstGeom prst="rect">
          <a:avLst/>
        </a:prstGeom>
      </xdr:spPr>
    </xdr:pic>
    <xdr:clientData/>
  </xdr:twoCellAnchor>
  <xdr:twoCellAnchor editAs="oneCell">
    <xdr:from>
      <xdr:col>9</xdr:col>
      <xdr:colOff>104543</xdr:colOff>
      <xdr:row>9</xdr:row>
      <xdr:rowOff>81310</xdr:rowOff>
    </xdr:from>
    <xdr:to>
      <xdr:col>21</xdr:col>
      <xdr:colOff>483068</xdr:colOff>
      <xdr:row>13</xdr:row>
      <xdr:rowOff>15521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32C50A1-2252-4455-BCAD-DA1F8DFD1F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99177" y="1986310"/>
          <a:ext cx="6790476" cy="3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255549</xdr:colOff>
      <xdr:row>14</xdr:row>
      <xdr:rowOff>34847</xdr:rowOff>
    </xdr:from>
    <xdr:to>
      <xdr:col>21</xdr:col>
      <xdr:colOff>52125</xdr:colOff>
      <xdr:row>16</xdr:row>
      <xdr:rowOff>98924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9F20155-E100-4214-A09E-A498EEB4F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615854" y="2497408"/>
          <a:ext cx="6742857" cy="342857"/>
        </a:xfrm>
        <a:prstGeom prst="rect">
          <a:avLst/>
        </a:prstGeom>
      </xdr:spPr>
    </xdr:pic>
    <xdr:clientData/>
  </xdr:twoCellAnchor>
  <xdr:twoCellAnchor editAs="oneCell">
    <xdr:from>
      <xdr:col>8</xdr:col>
      <xdr:colOff>209085</xdr:colOff>
      <xdr:row>17</xdr:row>
      <xdr:rowOff>92926</xdr:rowOff>
    </xdr:from>
    <xdr:to>
      <xdr:col>21</xdr:col>
      <xdr:colOff>15185</xdr:colOff>
      <xdr:row>18</xdr:row>
      <xdr:rowOff>288342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8A1717D-E9EB-4D27-A091-F59623B21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569390" y="2973658"/>
          <a:ext cx="6752381" cy="333333"/>
        </a:xfrm>
        <a:prstGeom prst="rect">
          <a:avLst/>
        </a:prstGeom>
      </xdr:spPr>
    </xdr:pic>
    <xdr:clientData/>
  </xdr:twoCellAnchor>
  <xdr:oneCellAnchor>
    <xdr:from>
      <xdr:col>7</xdr:col>
      <xdr:colOff>42809</xdr:colOff>
      <xdr:row>0</xdr:row>
      <xdr:rowOff>74916</xdr:rowOff>
    </xdr:from>
    <xdr:ext cx="1162050" cy="805090"/>
    <xdr:pic>
      <xdr:nvPicPr>
        <xdr:cNvPr id="9" name="Imagen 8">
          <a:extLst>
            <a:ext uri="{FF2B5EF4-FFF2-40B4-BE49-F238E27FC236}">
              <a16:creationId xmlns:a16="http://schemas.microsoft.com/office/drawing/2014/main" id="{CA3C4142-957A-4CB7-87C1-E599C0E7D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974494" y="74916"/>
          <a:ext cx="1162050" cy="805090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30967</xdr:colOff>
      <xdr:row>24</xdr:row>
      <xdr:rowOff>529011</xdr:rowOff>
    </xdr:from>
    <xdr:ext cx="2321560" cy="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6FB9E33-E612-42A4-ABAD-01E1B6DD90E4}"/>
            </a:ext>
          </a:extLst>
        </xdr:cNvPr>
        <xdr:cNvSpPr/>
      </xdr:nvSpPr>
      <xdr:spPr>
        <a:xfrm>
          <a:off x="154792" y="8806236"/>
          <a:ext cx="2321560" cy="0"/>
        </a:xfrm>
        <a:custGeom>
          <a:avLst/>
          <a:gdLst/>
          <a:ahLst/>
          <a:cxnLst/>
          <a:rect l="0" t="0" r="0" b="0"/>
          <a:pathLst>
            <a:path w="2321560">
              <a:moveTo>
                <a:pt x="0" y="0"/>
              </a:moveTo>
              <a:lnTo>
                <a:pt x="2321204" y="0"/>
              </a:lnTo>
            </a:path>
          </a:pathLst>
        </a:custGeom>
        <a:ln w="9135">
          <a:solidFill>
            <a:srgbClr val="000000"/>
          </a:solidFill>
        </a:ln>
      </xdr:spPr>
    </xdr:sp>
    <xdr:clientData/>
  </xdr:oneCellAnchor>
  <xdr:oneCellAnchor>
    <xdr:from>
      <xdr:col>7</xdr:col>
      <xdr:colOff>63500</xdr:colOff>
      <xdr:row>0</xdr:row>
      <xdr:rowOff>79374</xdr:rowOff>
    </xdr:from>
    <xdr:ext cx="1535214" cy="1063625"/>
    <xdr:pic>
      <xdr:nvPicPr>
        <xdr:cNvPr id="4" name="Imagen 3">
          <a:extLst>
            <a:ext uri="{FF2B5EF4-FFF2-40B4-BE49-F238E27FC236}">
              <a16:creationId xmlns:a16="http://schemas.microsoft.com/office/drawing/2014/main" id="{41BD79F0-7FE9-4954-9D63-2D724294E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79000" y="79374"/>
          <a:ext cx="1535214" cy="1063625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060482C-4931-4884-A5AA-D3E37559CA0B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FBA438-1CCE-43AA-9701-60A4F0D7427C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77694</xdr:colOff>
      <xdr:row>0</xdr:row>
      <xdr:rowOff>134098</xdr:rowOff>
    </xdr:from>
    <xdr:to>
      <xdr:col>28</xdr:col>
      <xdr:colOff>92978</xdr:colOff>
      <xdr:row>16</xdr:row>
      <xdr:rowOff>81311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8DD35B6-27A2-476A-9B8D-B397260E0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5133" y="134098"/>
          <a:ext cx="10748333" cy="3536512"/>
        </a:xfrm>
        <a:prstGeom prst="rect">
          <a:avLst/>
        </a:prstGeom>
      </xdr:spPr>
    </xdr:pic>
    <xdr:clientData/>
  </xdr:twoCellAnchor>
  <xdr:oneCellAnchor>
    <xdr:from>
      <xdr:col>0</xdr:col>
      <xdr:colOff>569175</xdr:colOff>
      <xdr:row>7</xdr:row>
      <xdr:rowOff>81309</xdr:rowOff>
    </xdr:from>
    <xdr:ext cx="1382287" cy="1036302"/>
    <xdr:pic>
      <xdr:nvPicPr>
        <xdr:cNvPr id="6" name="Imagen 5">
          <a:extLst>
            <a:ext uri="{FF2B5EF4-FFF2-40B4-BE49-F238E27FC236}">
              <a16:creationId xmlns:a16="http://schemas.microsoft.com/office/drawing/2014/main" id="{F886664C-A9C5-4F5B-B321-906463C16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9175" y="1765608"/>
          <a:ext cx="1382287" cy="103630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0008CB-68BD-4B11-95EF-E4185CCE56EF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56F4D3-49B6-4315-9802-9C2081B1AF36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174623</xdr:colOff>
      <xdr:row>0</xdr:row>
      <xdr:rowOff>0</xdr:rowOff>
    </xdr:from>
    <xdr:to>
      <xdr:col>25</xdr:col>
      <xdr:colOff>217073</xdr:colOff>
      <xdr:row>5</xdr:row>
      <xdr:rowOff>10187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7D6CCFE-258B-4A57-B037-9ED22B66D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95098" y="0"/>
          <a:ext cx="8424450" cy="962687"/>
        </a:xfrm>
        <a:prstGeom prst="rect">
          <a:avLst/>
        </a:prstGeom>
      </xdr:spPr>
    </xdr:pic>
    <xdr:clientData/>
  </xdr:twoCellAnchor>
  <xdr:oneCellAnchor>
    <xdr:from>
      <xdr:col>0</xdr:col>
      <xdr:colOff>176892</xdr:colOff>
      <xdr:row>7</xdr:row>
      <xdr:rowOff>95250</xdr:rowOff>
    </xdr:from>
    <xdr:ext cx="1510393" cy="805090"/>
    <xdr:pic>
      <xdr:nvPicPr>
        <xdr:cNvPr id="7" name="Imagen 6">
          <a:extLst>
            <a:ext uri="{FF2B5EF4-FFF2-40B4-BE49-F238E27FC236}">
              <a16:creationId xmlns:a16="http://schemas.microsoft.com/office/drawing/2014/main" id="{F884FA12-5050-42F2-885A-8CE7FCE3D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6892" y="1442357"/>
          <a:ext cx="1510393" cy="805090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20</xdr:row>
      <xdr:rowOff>12701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4506E94-428A-4B24-BED6-52F476CFBA8C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20</xdr:row>
      <xdr:rowOff>12701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64B150E-1756-430A-B97F-3F07D55061B8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0</xdr:row>
      <xdr:rowOff>0</xdr:rowOff>
    </xdr:from>
    <xdr:to>
      <xdr:col>25</xdr:col>
      <xdr:colOff>429845</xdr:colOff>
      <xdr:row>18</xdr:row>
      <xdr:rowOff>74367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998F45B-12FF-4872-AC14-FAD040809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01425" y="0"/>
          <a:ext cx="8745170" cy="3543848"/>
        </a:xfrm>
        <a:prstGeom prst="rect">
          <a:avLst/>
        </a:prstGeom>
      </xdr:spPr>
    </xdr:pic>
    <xdr:clientData/>
  </xdr:twoCellAnchor>
  <xdr:oneCellAnchor>
    <xdr:from>
      <xdr:col>0</xdr:col>
      <xdr:colOff>273844</xdr:colOff>
      <xdr:row>7</xdr:row>
      <xdr:rowOff>83344</xdr:rowOff>
    </xdr:from>
    <xdr:ext cx="1162050" cy="805090"/>
    <xdr:pic>
      <xdr:nvPicPr>
        <xdr:cNvPr id="6" name="Imagen 5">
          <a:extLst>
            <a:ext uri="{FF2B5EF4-FFF2-40B4-BE49-F238E27FC236}">
              <a16:creationId xmlns:a16="http://schemas.microsoft.com/office/drawing/2014/main" id="{D0FEBB5C-8A26-4A4F-96F2-0EEF44F4D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3844" y="1428750"/>
          <a:ext cx="1162050" cy="80509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73CDDEF-5B04-4D9B-9A2B-508FB8B926B9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B4F8F87-D724-47CC-813B-78E8969894F2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76200</xdr:colOff>
      <xdr:row>0</xdr:row>
      <xdr:rowOff>38100</xdr:rowOff>
    </xdr:from>
    <xdr:to>
      <xdr:col>29</xdr:col>
      <xdr:colOff>639849</xdr:colOff>
      <xdr:row>13</xdr:row>
      <xdr:rowOff>133738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05320A8-E044-4B32-830C-E96CED95F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58525" y="38100"/>
          <a:ext cx="11993649" cy="2591188"/>
        </a:xfrm>
        <a:prstGeom prst="rect">
          <a:avLst/>
        </a:prstGeom>
      </xdr:spPr>
    </xdr:pic>
    <xdr:clientData/>
  </xdr:twoCellAnchor>
  <xdr:oneCellAnchor>
    <xdr:from>
      <xdr:col>0</xdr:col>
      <xdr:colOff>143774</xdr:colOff>
      <xdr:row>7</xdr:row>
      <xdr:rowOff>89858</xdr:rowOff>
    </xdr:from>
    <xdr:ext cx="1311934" cy="823062"/>
    <xdr:pic>
      <xdr:nvPicPr>
        <xdr:cNvPr id="6" name="Imagen 5">
          <a:extLst>
            <a:ext uri="{FF2B5EF4-FFF2-40B4-BE49-F238E27FC236}">
              <a16:creationId xmlns:a16="http://schemas.microsoft.com/office/drawing/2014/main" id="{D5C0057A-108D-470A-8B0C-3D3DC2597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774" y="1473679"/>
          <a:ext cx="1311934" cy="823062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458AD17-24AF-4243-B183-B58C5AF790C2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3498FF9-2B78-4106-A00D-957FA7884EAE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197643</xdr:colOff>
      <xdr:row>3</xdr:row>
      <xdr:rowOff>169069</xdr:rowOff>
    </xdr:from>
    <xdr:to>
      <xdr:col>30</xdr:col>
      <xdr:colOff>30254</xdr:colOff>
      <xdr:row>18</xdr:row>
      <xdr:rowOff>17076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B6E2C46-6255-4B0B-86E8-4D0249F58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22843" y="740569"/>
          <a:ext cx="12024611" cy="2734082"/>
        </a:xfrm>
        <a:prstGeom prst="rect">
          <a:avLst/>
        </a:prstGeom>
      </xdr:spPr>
    </xdr:pic>
    <xdr:clientData/>
  </xdr:twoCellAnchor>
  <xdr:oneCellAnchor>
    <xdr:from>
      <xdr:col>0</xdr:col>
      <xdr:colOff>155509</xdr:colOff>
      <xdr:row>7</xdr:row>
      <xdr:rowOff>48597</xdr:rowOff>
    </xdr:from>
    <xdr:ext cx="1292679" cy="884464"/>
    <xdr:pic>
      <xdr:nvPicPr>
        <xdr:cNvPr id="6" name="Imagen 5">
          <a:extLst>
            <a:ext uri="{FF2B5EF4-FFF2-40B4-BE49-F238E27FC236}">
              <a16:creationId xmlns:a16="http://schemas.microsoft.com/office/drawing/2014/main" id="{E60F03E9-3D1D-4D3D-BD93-60BE2F20A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509" y="1419031"/>
          <a:ext cx="1292679" cy="884464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394630D-2C6F-4F4D-AD60-1FCF1FB88DE0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0AF67A1-76B8-40F2-96CC-431BCEC21FF3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103187</xdr:colOff>
      <xdr:row>0</xdr:row>
      <xdr:rowOff>103187</xdr:rowOff>
    </xdr:from>
    <xdr:to>
      <xdr:col>24</xdr:col>
      <xdr:colOff>674687</xdr:colOff>
      <xdr:row>9</xdr:row>
      <xdr:rowOff>88481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F24638-0835-4602-B239-16F5B2FE8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23662" y="103187"/>
          <a:ext cx="8191500" cy="1797923"/>
        </a:xfrm>
        <a:prstGeom prst="rect">
          <a:avLst/>
        </a:prstGeom>
      </xdr:spPr>
    </xdr:pic>
    <xdr:clientData/>
  </xdr:twoCellAnchor>
  <xdr:oneCellAnchor>
    <xdr:from>
      <xdr:col>0</xdr:col>
      <xdr:colOff>198622</xdr:colOff>
      <xdr:row>7</xdr:row>
      <xdr:rowOff>141028</xdr:rowOff>
    </xdr:from>
    <xdr:ext cx="1274430" cy="992384"/>
    <xdr:pic>
      <xdr:nvPicPr>
        <xdr:cNvPr id="6" name="Imagen 5">
          <a:extLst>
            <a:ext uri="{FF2B5EF4-FFF2-40B4-BE49-F238E27FC236}">
              <a16:creationId xmlns:a16="http://schemas.microsoft.com/office/drawing/2014/main" id="{F0C4A16D-7BE0-4773-8DB8-87DAECCFD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622" y="1470098"/>
          <a:ext cx="1274430" cy="992384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6C083B9-4D7A-4B21-A28A-E646F91B7474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AD0172-D1FD-4B35-B61B-28AAE6FDC3B9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142874</xdr:colOff>
      <xdr:row>9</xdr:row>
      <xdr:rowOff>119062</xdr:rowOff>
    </xdr:from>
    <xdr:to>
      <xdr:col>24</xdr:col>
      <xdr:colOff>551196</xdr:colOff>
      <xdr:row>19</xdr:row>
      <xdr:rowOff>64556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93A31AE-D835-4EE0-B764-D8ABBAC55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7649" y="1843087"/>
          <a:ext cx="8085472" cy="1879069"/>
        </a:xfrm>
        <a:prstGeom prst="rect">
          <a:avLst/>
        </a:prstGeom>
      </xdr:spPr>
    </xdr:pic>
    <xdr:clientData/>
  </xdr:twoCellAnchor>
  <xdr:twoCellAnchor editAs="oneCell">
    <xdr:from>
      <xdr:col>14</xdr:col>
      <xdr:colOff>142877</xdr:colOff>
      <xdr:row>3</xdr:row>
      <xdr:rowOff>107157</xdr:rowOff>
    </xdr:from>
    <xdr:to>
      <xdr:col>24</xdr:col>
      <xdr:colOff>560725</xdr:colOff>
      <xdr:row>8</xdr:row>
      <xdr:rowOff>95411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78DD8D5-84D6-4852-A0C3-724B6564B2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77652" y="678657"/>
          <a:ext cx="8094998" cy="950279"/>
        </a:xfrm>
        <a:prstGeom prst="rect">
          <a:avLst/>
        </a:prstGeom>
      </xdr:spPr>
    </xdr:pic>
    <xdr:clientData/>
  </xdr:twoCellAnchor>
  <xdr:oneCellAnchor>
    <xdr:from>
      <xdr:col>0</xdr:col>
      <xdr:colOff>250031</xdr:colOff>
      <xdr:row>7</xdr:row>
      <xdr:rowOff>35718</xdr:rowOff>
    </xdr:from>
    <xdr:ext cx="1162050" cy="892969"/>
    <xdr:pic>
      <xdr:nvPicPr>
        <xdr:cNvPr id="7" name="Imagen 6">
          <a:extLst>
            <a:ext uri="{FF2B5EF4-FFF2-40B4-BE49-F238E27FC236}">
              <a16:creationId xmlns:a16="http://schemas.microsoft.com/office/drawing/2014/main" id="{F7A8823B-575B-44FD-9EA6-7D7E11157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0031" y="1381124"/>
          <a:ext cx="1162050" cy="892969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CBE7304-7F5E-4A81-86B5-D4E0F76095B4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6267DFF-F442-4908-B5A7-3FB3E3D41B38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92604</xdr:colOff>
      <xdr:row>0</xdr:row>
      <xdr:rowOff>0</xdr:rowOff>
    </xdr:from>
    <xdr:to>
      <xdr:col>24</xdr:col>
      <xdr:colOff>569984</xdr:colOff>
      <xdr:row>6</xdr:row>
      <xdr:rowOff>5451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EE00083-E9C2-4037-B47A-1CD5B0DB1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3079" y="0"/>
          <a:ext cx="8097380" cy="1148451"/>
        </a:xfrm>
        <a:prstGeom prst="rect">
          <a:avLst/>
        </a:prstGeom>
      </xdr:spPr>
    </xdr:pic>
    <xdr:clientData/>
  </xdr:twoCellAnchor>
  <xdr:oneCellAnchor>
    <xdr:from>
      <xdr:col>0</xdr:col>
      <xdr:colOff>243417</xdr:colOff>
      <xdr:row>7</xdr:row>
      <xdr:rowOff>63500</xdr:rowOff>
    </xdr:from>
    <xdr:ext cx="1162050" cy="805090"/>
    <xdr:pic>
      <xdr:nvPicPr>
        <xdr:cNvPr id="6" name="Imagen 5">
          <a:extLst>
            <a:ext uri="{FF2B5EF4-FFF2-40B4-BE49-F238E27FC236}">
              <a16:creationId xmlns:a16="http://schemas.microsoft.com/office/drawing/2014/main" id="{2F08D315-DBCE-49D4-84FA-D190E2583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417" y="1407583"/>
          <a:ext cx="1162050" cy="805090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17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5C21F1D-DCFA-4257-9CDE-A9AFC044013D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17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3F6E5E4-99F8-47D0-AAFE-25B347EFBA7B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511969</xdr:colOff>
      <xdr:row>2</xdr:row>
      <xdr:rowOff>142875</xdr:rowOff>
    </xdr:from>
    <xdr:to>
      <xdr:col>25</xdr:col>
      <xdr:colOff>132903</xdr:colOff>
      <xdr:row>25</xdr:row>
      <xdr:rowOff>144331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AEB7D0E-3F68-414D-96E6-0A55754D8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7219" y="523875"/>
          <a:ext cx="8177559" cy="4779831"/>
        </a:xfrm>
        <a:prstGeom prst="rect">
          <a:avLst/>
        </a:prstGeom>
      </xdr:spPr>
    </xdr:pic>
    <xdr:clientData/>
  </xdr:twoCellAnchor>
  <xdr:oneCellAnchor>
    <xdr:from>
      <xdr:col>0</xdr:col>
      <xdr:colOff>238125</xdr:colOff>
      <xdr:row>6</xdr:row>
      <xdr:rowOff>31749</xdr:rowOff>
    </xdr:from>
    <xdr:ext cx="1162050" cy="904876"/>
    <xdr:pic>
      <xdr:nvPicPr>
        <xdr:cNvPr id="7" name="Imagen 6">
          <a:extLst>
            <a:ext uri="{FF2B5EF4-FFF2-40B4-BE49-F238E27FC236}">
              <a16:creationId xmlns:a16="http://schemas.microsoft.com/office/drawing/2014/main" id="{A8086A28-B47C-4315-AC64-782548CE6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8125" y="1381124"/>
          <a:ext cx="1162050" cy="904876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18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5CEA4FF-FCDE-4A03-90C6-4DC5174B324D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18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312346-1C75-435C-9403-43202C4B0EE7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123825</xdr:colOff>
      <xdr:row>0</xdr:row>
      <xdr:rowOff>0</xdr:rowOff>
    </xdr:from>
    <xdr:to>
      <xdr:col>24</xdr:col>
      <xdr:colOff>505942</xdr:colOff>
      <xdr:row>7</xdr:row>
      <xdr:rowOff>76398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33D7B4C-2B5A-4A52-A694-B3C3ABD5D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49050" y="0"/>
          <a:ext cx="8002117" cy="1419423"/>
        </a:xfrm>
        <a:prstGeom prst="rect">
          <a:avLst/>
        </a:prstGeom>
      </xdr:spPr>
    </xdr:pic>
    <xdr:clientData/>
  </xdr:twoCellAnchor>
  <xdr:oneCellAnchor>
    <xdr:from>
      <xdr:col>0</xdr:col>
      <xdr:colOff>234673</xdr:colOff>
      <xdr:row>7</xdr:row>
      <xdr:rowOff>110434</xdr:rowOff>
    </xdr:from>
    <xdr:ext cx="1162050" cy="805090"/>
    <xdr:pic>
      <xdr:nvPicPr>
        <xdr:cNvPr id="6" name="Imagen 5">
          <a:extLst>
            <a:ext uri="{FF2B5EF4-FFF2-40B4-BE49-F238E27FC236}">
              <a16:creationId xmlns:a16="http://schemas.microsoft.com/office/drawing/2014/main" id="{742CF1D5-49ED-4CAC-87B5-8F49FCE74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4673" y="1463260"/>
          <a:ext cx="1162050" cy="805090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812EE4-B492-4E29-871C-2DEECA4AB3B0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F5D05A-7DA4-48DE-8091-B6B5AC7AC1B4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66675</xdr:colOff>
      <xdr:row>2</xdr:row>
      <xdr:rowOff>180975</xdr:rowOff>
    </xdr:from>
    <xdr:to>
      <xdr:col>24</xdr:col>
      <xdr:colOff>505950</xdr:colOff>
      <xdr:row>13</xdr:row>
      <xdr:rowOff>162223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AB18986-6056-440C-A72F-710952525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15700" y="561975"/>
          <a:ext cx="8059275" cy="2095798"/>
        </a:xfrm>
        <a:prstGeom prst="rect">
          <a:avLst/>
        </a:prstGeom>
      </xdr:spPr>
    </xdr:pic>
    <xdr:clientData/>
  </xdr:twoCellAnchor>
  <xdr:oneCellAnchor>
    <xdr:from>
      <xdr:col>0</xdr:col>
      <xdr:colOff>187614</xdr:colOff>
      <xdr:row>7</xdr:row>
      <xdr:rowOff>57727</xdr:rowOff>
    </xdr:from>
    <xdr:ext cx="1162050" cy="865910"/>
    <xdr:pic>
      <xdr:nvPicPr>
        <xdr:cNvPr id="6" name="Imagen 5">
          <a:extLst>
            <a:ext uri="{FF2B5EF4-FFF2-40B4-BE49-F238E27FC236}">
              <a16:creationId xmlns:a16="http://schemas.microsoft.com/office/drawing/2014/main" id="{023C1690-EDB2-47DE-9200-E23D40881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7614" y="1385454"/>
          <a:ext cx="1162050" cy="865910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6EA7037-9A6D-433D-A4D4-8C269AC1B377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CF84E92-018A-4221-A2B4-E2EA0687774F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114300</xdr:colOff>
      <xdr:row>0</xdr:row>
      <xdr:rowOff>0</xdr:rowOff>
    </xdr:from>
    <xdr:to>
      <xdr:col>24</xdr:col>
      <xdr:colOff>277311</xdr:colOff>
      <xdr:row>14</xdr:row>
      <xdr:rowOff>95638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713B264-A8D0-4B81-93C6-B52220B66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15700" y="0"/>
          <a:ext cx="7783011" cy="2781688"/>
        </a:xfrm>
        <a:prstGeom prst="rect">
          <a:avLst/>
        </a:prstGeom>
      </xdr:spPr>
    </xdr:pic>
    <xdr:clientData/>
  </xdr:twoCellAnchor>
  <xdr:oneCellAnchor>
    <xdr:from>
      <xdr:col>0</xdr:col>
      <xdr:colOff>242455</xdr:colOff>
      <xdr:row>7</xdr:row>
      <xdr:rowOff>69271</xdr:rowOff>
    </xdr:from>
    <xdr:ext cx="1162050" cy="855213"/>
    <xdr:pic>
      <xdr:nvPicPr>
        <xdr:cNvPr id="7" name="Imagen 6">
          <a:extLst>
            <a:ext uri="{FF2B5EF4-FFF2-40B4-BE49-F238E27FC236}">
              <a16:creationId xmlns:a16="http://schemas.microsoft.com/office/drawing/2014/main" id="{F754DA04-2AFD-45D3-9497-CCEB874FF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455" y="1441992"/>
          <a:ext cx="1162050" cy="855213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17</xdr:row>
      <xdr:rowOff>155576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90429EE-2250-445D-BEC0-AC7DBE6E353E}"/>
            </a:ext>
          </a:extLst>
        </xdr:cNvPr>
        <xdr:cNvSpPr/>
      </xdr:nvSpPr>
      <xdr:spPr bwMode="auto">
        <a:xfrm>
          <a:off x="4086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17</xdr:row>
      <xdr:rowOff>155576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C3072A-E4F7-4D38-963A-F2592709C253}"/>
            </a:ext>
          </a:extLst>
        </xdr:cNvPr>
        <xdr:cNvSpPr/>
      </xdr:nvSpPr>
      <xdr:spPr bwMode="auto">
        <a:xfrm>
          <a:off x="7134225" y="2828925"/>
          <a:ext cx="295275" cy="984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0</xdr:row>
      <xdr:rowOff>0</xdr:rowOff>
    </xdr:from>
    <xdr:to>
      <xdr:col>21</xdr:col>
      <xdr:colOff>610427</xdr:colOff>
      <xdr:row>23</xdr:row>
      <xdr:rowOff>320338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F1C24B5-755B-437E-84E8-CB03AE169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77600" y="0"/>
          <a:ext cx="5925377" cy="4696480"/>
        </a:xfrm>
        <a:prstGeom prst="rect">
          <a:avLst/>
        </a:prstGeom>
      </xdr:spPr>
    </xdr:pic>
    <xdr:clientData/>
  </xdr:twoCellAnchor>
  <xdr:oneCellAnchor>
    <xdr:from>
      <xdr:col>0</xdr:col>
      <xdr:colOff>282773</xdr:colOff>
      <xdr:row>6</xdr:row>
      <xdr:rowOff>74413</xdr:rowOff>
    </xdr:from>
    <xdr:ext cx="1162050" cy="892969"/>
    <xdr:pic>
      <xdr:nvPicPr>
        <xdr:cNvPr id="6" name="Imagen 5">
          <a:extLst>
            <a:ext uri="{FF2B5EF4-FFF2-40B4-BE49-F238E27FC236}">
              <a16:creationId xmlns:a16="http://schemas.microsoft.com/office/drawing/2014/main" id="{D75E470B-11A2-481C-A579-E559E8F06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2773" y="1428749"/>
          <a:ext cx="1162050" cy="892969"/>
        </a:xfrm>
        <a:prstGeom prst="rect">
          <a:avLst/>
        </a:prstGeom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28</xdr:row>
      <xdr:rowOff>51518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FD9E0C-AF98-4BA7-B6B4-128CF422C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572625" cy="537599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23811</xdr:rowOff>
    </xdr:from>
    <xdr:to>
      <xdr:col>12</xdr:col>
      <xdr:colOff>404812</xdr:colOff>
      <xdr:row>56</xdr:row>
      <xdr:rowOff>107156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40C7249-45E4-408D-BA9A-0A50250DE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729286"/>
          <a:ext cx="9548812" cy="50363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107155</xdr:rowOff>
    </xdr:from>
    <xdr:to>
      <xdr:col>12</xdr:col>
      <xdr:colOff>473700</xdr:colOff>
      <xdr:row>83</xdr:row>
      <xdr:rowOff>154780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87E15A-A8F8-416E-996F-BDCC9CC88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956130"/>
          <a:ext cx="9617700" cy="500062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403411</xdr:colOff>
      <xdr:row>1</xdr:row>
      <xdr:rowOff>110380</xdr:rowOff>
    </xdr:from>
    <xdr:to>
      <xdr:col>2</xdr:col>
      <xdr:colOff>1042147</xdr:colOff>
      <xdr:row>5</xdr:row>
      <xdr:rowOff>347382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95DCD92-C8F1-4FC6-B784-7007F2BDD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440" y="166409"/>
          <a:ext cx="1378325" cy="1133473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14734</xdr:colOff>
      <xdr:row>0</xdr:row>
      <xdr:rowOff>57150</xdr:rowOff>
    </xdr:from>
    <xdr:ext cx="1209841" cy="838200"/>
    <xdr:pic>
      <xdr:nvPicPr>
        <xdr:cNvPr id="4" name="Imagen 3">
          <a:extLst>
            <a:ext uri="{FF2B5EF4-FFF2-40B4-BE49-F238E27FC236}">
              <a16:creationId xmlns:a16="http://schemas.microsoft.com/office/drawing/2014/main" id="{B428E32E-1B7A-4A11-A369-76912C13B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3934" y="57150"/>
          <a:ext cx="1209841" cy="838200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137825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A297179-4BA2-4D67-9CC8-21F6175F67E5}"/>
            </a:ext>
          </a:extLst>
        </xdr:cNvPr>
        <xdr:cNvSpPr/>
      </xdr:nvSpPr>
      <xdr:spPr bwMode="auto">
        <a:xfrm>
          <a:off x="4724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137825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77BEFA9-31BC-4733-9452-0F300EE9433E}"/>
            </a:ext>
          </a:extLst>
        </xdr:cNvPr>
        <xdr:cNvSpPr/>
      </xdr:nvSpPr>
      <xdr:spPr bwMode="auto">
        <a:xfrm>
          <a:off x="7772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197396</xdr:colOff>
      <xdr:row>7</xdr:row>
      <xdr:rowOff>39650</xdr:rowOff>
    </xdr:from>
    <xdr:ext cx="1270574" cy="880277"/>
    <xdr:pic>
      <xdr:nvPicPr>
        <xdr:cNvPr id="6" name="Imagen 5">
          <a:extLst>
            <a:ext uri="{FF2B5EF4-FFF2-40B4-BE49-F238E27FC236}">
              <a16:creationId xmlns:a16="http://schemas.microsoft.com/office/drawing/2014/main" id="{C3E1CFF4-73F2-492B-8546-43F45E66B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396" y="1574856"/>
          <a:ext cx="1270574" cy="880277"/>
        </a:xfrm>
        <a:prstGeom prst="rect">
          <a:avLst/>
        </a:prstGeom>
      </xdr:spPr>
    </xdr:pic>
    <xdr:clientData/>
  </xdr:oneCellAnchor>
  <xdr:twoCellAnchor editAs="oneCell">
    <xdr:from>
      <xdr:col>14</xdr:col>
      <xdr:colOff>257731</xdr:colOff>
      <xdr:row>13</xdr:row>
      <xdr:rowOff>201710</xdr:rowOff>
    </xdr:from>
    <xdr:to>
      <xdr:col>24</xdr:col>
      <xdr:colOff>58413</xdr:colOff>
      <xdr:row>29</xdr:row>
      <xdr:rowOff>58424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1641455-0932-8D54-4072-67F1A1555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14290" y="2947151"/>
          <a:ext cx="7790476" cy="3285714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16</xdr:row>
      <xdr:rowOff>39689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8A5046FE-B931-4A88-93FF-6B2E8EE8DD1C}"/>
            </a:ext>
          </a:extLst>
        </xdr:cNvPr>
        <xdr:cNvSpPr/>
      </xdr:nvSpPr>
      <xdr:spPr bwMode="auto">
        <a:xfrm>
          <a:off x="4724400" y="2724150"/>
          <a:ext cx="295275" cy="317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16</xdr:row>
      <xdr:rowOff>39689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4203DEF-20F3-43E3-9A28-8C44B8C9F770}"/>
            </a:ext>
          </a:extLst>
        </xdr:cNvPr>
        <xdr:cNvSpPr/>
      </xdr:nvSpPr>
      <xdr:spPr bwMode="auto">
        <a:xfrm>
          <a:off x="7772400" y="2724150"/>
          <a:ext cx="295275" cy="317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114300</xdr:colOff>
      <xdr:row>7</xdr:row>
      <xdr:rowOff>76200</xdr:rowOff>
    </xdr:from>
    <xdr:ext cx="1295400" cy="939800"/>
    <xdr:pic>
      <xdr:nvPicPr>
        <xdr:cNvPr id="6" name="Imagen 5">
          <a:extLst>
            <a:ext uri="{FF2B5EF4-FFF2-40B4-BE49-F238E27FC236}">
              <a16:creationId xmlns:a16="http://schemas.microsoft.com/office/drawing/2014/main" id="{60C301C1-3B1C-4BCE-AC2C-A5CA1B5E6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282700"/>
          <a:ext cx="1295400" cy="939800"/>
        </a:xfrm>
        <a:prstGeom prst="rect">
          <a:avLst/>
        </a:prstGeom>
      </xdr:spPr>
    </xdr:pic>
    <xdr:clientData/>
  </xdr:oneCellAnchor>
  <xdr:twoCellAnchor editAs="oneCell">
    <xdr:from>
      <xdr:col>14</xdr:col>
      <xdr:colOff>89299</xdr:colOff>
      <xdr:row>9</xdr:row>
      <xdr:rowOff>89296</xdr:rowOff>
    </xdr:from>
    <xdr:to>
      <xdr:col>24</xdr:col>
      <xdr:colOff>418495</xdr:colOff>
      <xdr:row>13</xdr:row>
      <xdr:rowOff>24501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467DCB5-E576-171C-8960-43A25FD0F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70237" y="2162968"/>
          <a:ext cx="8028571" cy="83809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52038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6B51C2-944F-4EBD-9DA3-AEA80E2BDF94}"/>
            </a:ext>
          </a:extLst>
        </xdr:cNvPr>
        <xdr:cNvSpPr/>
      </xdr:nvSpPr>
      <xdr:spPr bwMode="auto">
        <a:xfrm>
          <a:off x="3914775" y="714375"/>
          <a:ext cx="295275" cy="266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52038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D929B52-5A65-4152-AA2C-20F145C1102F}"/>
            </a:ext>
          </a:extLst>
        </xdr:cNvPr>
        <xdr:cNvSpPr/>
      </xdr:nvSpPr>
      <xdr:spPr bwMode="auto">
        <a:xfrm>
          <a:off x="5676900" y="714375"/>
          <a:ext cx="295275" cy="266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13</xdr:row>
      <xdr:rowOff>142875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EB96026-108F-438D-9EA2-C04B1BC7928C}"/>
            </a:ext>
          </a:extLst>
        </xdr:cNvPr>
        <xdr:cNvSpPr/>
      </xdr:nvSpPr>
      <xdr:spPr bwMode="auto">
        <a:xfrm>
          <a:off x="3914775" y="31146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13</xdr:row>
      <xdr:rowOff>142875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FAB33E-B379-4877-8848-F94E65EC977E}"/>
            </a:ext>
          </a:extLst>
        </xdr:cNvPr>
        <xdr:cNvSpPr/>
      </xdr:nvSpPr>
      <xdr:spPr bwMode="auto">
        <a:xfrm>
          <a:off x="5676900" y="31146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89</xdr:row>
      <xdr:rowOff>0</xdr:rowOff>
    </xdr:from>
    <xdr:ext cx="295275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E436FD0-4F24-4BA8-8A63-4741CEE74CA9}"/>
            </a:ext>
          </a:extLst>
        </xdr:cNvPr>
        <xdr:cNvSpPr/>
      </xdr:nvSpPr>
      <xdr:spPr bwMode="auto">
        <a:xfrm>
          <a:off x="3914775" y="191643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89</xdr:row>
      <xdr:rowOff>0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266026A-29B7-4FE7-9384-9FCB656F1460}"/>
            </a:ext>
          </a:extLst>
        </xdr:cNvPr>
        <xdr:cNvSpPr/>
      </xdr:nvSpPr>
      <xdr:spPr bwMode="auto">
        <a:xfrm>
          <a:off x="5676900" y="191643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15</xdr:row>
      <xdr:rowOff>142875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82110E-BB70-48CA-8003-3CF66DBD5EBF}"/>
            </a:ext>
          </a:extLst>
        </xdr:cNvPr>
        <xdr:cNvSpPr/>
      </xdr:nvSpPr>
      <xdr:spPr bwMode="auto">
        <a:xfrm>
          <a:off x="3914775" y="34956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15</xdr:row>
      <xdr:rowOff>142875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F3AA105-3CAF-495C-901D-4D63466DCFFB}"/>
            </a:ext>
          </a:extLst>
        </xdr:cNvPr>
        <xdr:cNvSpPr/>
      </xdr:nvSpPr>
      <xdr:spPr bwMode="auto">
        <a:xfrm>
          <a:off x="5676900" y="34956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16</xdr:row>
      <xdr:rowOff>0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6C3E68B-CB5E-4F66-BD22-269EE07B53B3}"/>
            </a:ext>
          </a:extLst>
        </xdr:cNvPr>
        <xdr:cNvSpPr/>
      </xdr:nvSpPr>
      <xdr:spPr bwMode="auto">
        <a:xfrm>
          <a:off x="3914775" y="35337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16</xdr:row>
      <xdr:rowOff>0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171334-A2A8-4514-865D-936A35D497BA}"/>
            </a:ext>
          </a:extLst>
        </xdr:cNvPr>
        <xdr:cNvSpPr/>
      </xdr:nvSpPr>
      <xdr:spPr bwMode="auto">
        <a:xfrm>
          <a:off x="5676900" y="353377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187174</xdr:colOff>
      <xdr:row>6</xdr:row>
      <xdr:rowOff>56696</xdr:rowOff>
    </xdr:from>
    <xdr:ext cx="1195907" cy="869708"/>
    <xdr:pic>
      <xdr:nvPicPr>
        <xdr:cNvPr id="12" name="Imagen 11">
          <a:extLst>
            <a:ext uri="{FF2B5EF4-FFF2-40B4-BE49-F238E27FC236}">
              <a16:creationId xmlns:a16="http://schemas.microsoft.com/office/drawing/2014/main" id="{E0B051E7-782D-4FED-96C9-8962C4FB1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174" y="1647371"/>
          <a:ext cx="1195907" cy="869708"/>
        </a:xfrm>
        <a:prstGeom prst="rect">
          <a:avLst/>
        </a:prstGeom>
      </xdr:spPr>
    </xdr:pic>
    <xdr:clientData/>
  </xdr:oneCellAnchor>
  <xdr:twoCellAnchor editAs="oneCell">
    <xdr:from>
      <xdr:col>14</xdr:col>
      <xdr:colOff>391438</xdr:colOff>
      <xdr:row>26</xdr:row>
      <xdr:rowOff>117434</xdr:rowOff>
    </xdr:from>
    <xdr:to>
      <xdr:col>29</xdr:col>
      <xdr:colOff>159473</xdr:colOff>
      <xdr:row>41</xdr:row>
      <xdr:rowOff>13050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522C023-61C6-6697-0B8F-9A0547692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07979" y="6276064"/>
          <a:ext cx="11119747" cy="3079314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52038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DEC7BFD-3EBE-4700-B347-C41573848865}"/>
            </a:ext>
          </a:extLst>
        </xdr:cNvPr>
        <xdr:cNvSpPr/>
      </xdr:nvSpPr>
      <xdr:spPr bwMode="auto">
        <a:xfrm>
          <a:off x="3390900" y="0"/>
          <a:ext cx="295275" cy="259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52038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CC2DD06-DE06-43DD-9868-93C8E9BF7C52}"/>
            </a:ext>
          </a:extLst>
        </xdr:cNvPr>
        <xdr:cNvSpPr/>
      </xdr:nvSpPr>
      <xdr:spPr bwMode="auto">
        <a:xfrm>
          <a:off x="5153025" y="0"/>
          <a:ext cx="295275" cy="259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13</xdr:row>
      <xdr:rowOff>142875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BC65684-0ACF-4F0F-8ED9-A770BECAE703}"/>
            </a:ext>
          </a:extLst>
        </xdr:cNvPr>
        <xdr:cNvSpPr/>
      </xdr:nvSpPr>
      <xdr:spPr bwMode="auto">
        <a:xfrm>
          <a:off x="3390900" y="3009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13</xdr:row>
      <xdr:rowOff>142875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317C3EB-5410-4608-A496-0EDDF0187BAE}"/>
            </a:ext>
          </a:extLst>
        </xdr:cNvPr>
        <xdr:cNvSpPr/>
      </xdr:nvSpPr>
      <xdr:spPr bwMode="auto">
        <a:xfrm>
          <a:off x="5153025" y="3009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90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9747B8-F27A-4349-A95B-28DFEE83F26F}"/>
            </a:ext>
          </a:extLst>
        </xdr:cNvPr>
        <xdr:cNvSpPr/>
      </xdr:nvSpPr>
      <xdr:spPr bwMode="auto">
        <a:xfrm>
          <a:off x="3390900" y="173545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90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8DE75E-C4DC-416D-A06B-863A9EB9EFB0}"/>
            </a:ext>
          </a:extLst>
        </xdr:cNvPr>
        <xdr:cNvSpPr/>
      </xdr:nvSpPr>
      <xdr:spPr bwMode="auto">
        <a:xfrm>
          <a:off x="5153025" y="173545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15</xdr:row>
      <xdr:rowOff>142875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ECAA85-C122-4E97-9F20-5CDBA906EF6C}"/>
            </a:ext>
          </a:extLst>
        </xdr:cNvPr>
        <xdr:cNvSpPr/>
      </xdr:nvSpPr>
      <xdr:spPr bwMode="auto">
        <a:xfrm>
          <a:off x="3390900" y="3390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15</xdr:row>
      <xdr:rowOff>142875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10278EA-EC29-4C47-90EB-52011CB9F1A4}"/>
            </a:ext>
          </a:extLst>
        </xdr:cNvPr>
        <xdr:cNvSpPr/>
      </xdr:nvSpPr>
      <xdr:spPr bwMode="auto">
        <a:xfrm>
          <a:off x="5153025" y="3390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16</xdr:row>
      <xdr:rowOff>0</xdr:rowOff>
    </xdr:from>
    <xdr:ext cx="295275" cy="26035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617CBFB-E5D5-4E38-9160-BA54D9005511}"/>
            </a:ext>
          </a:extLst>
        </xdr:cNvPr>
        <xdr:cNvSpPr/>
      </xdr:nvSpPr>
      <xdr:spPr bwMode="auto">
        <a:xfrm>
          <a:off x="3390900" y="34290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16</xdr:row>
      <xdr:rowOff>0</xdr:rowOff>
    </xdr:from>
    <xdr:ext cx="295275" cy="26035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F82FA4-2443-4D89-8077-4973960EC98B}"/>
            </a:ext>
          </a:extLst>
        </xdr:cNvPr>
        <xdr:cNvSpPr/>
      </xdr:nvSpPr>
      <xdr:spPr bwMode="auto">
        <a:xfrm>
          <a:off x="5153025" y="34290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187174</xdr:colOff>
      <xdr:row>6</xdr:row>
      <xdr:rowOff>56696</xdr:rowOff>
    </xdr:from>
    <xdr:ext cx="1195907" cy="869708"/>
    <xdr:pic>
      <xdr:nvPicPr>
        <xdr:cNvPr id="15" name="Imagen 14">
          <a:extLst>
            <a:ext uri="{FF2B5EF4-FFF2-40B4-BE49-F238E27FC236}">
              <a16:creationId xmlns:a16="http://schemas.microsoft.com/office/drawing/2014/main" id="{C29D468E-4A9B-42CE-9546-2CE713784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174" y="1635497"/>
          <a:ext cx="1195907" cy="869708"/>
        </a:xfrm>
        <a:prstGeom prst="rect">
          <a:avLst/>
        </a:prstGeom>
      </xdr:spPr>
    </xdr:pic>
    <xdr:clientData/>
  </xdr:oneCellAnchor>
  <xdr:twoCellAnchor editAs="oneCell">
    <xdr:from>
      <xdr:col>14</xdr:col>
      <xdr:colOff>453407</xdr:colOff>
      <xdr:row>8</xdr:row>
      <xdr:rowOff>26098</xdr:rowOff>
    </xdr:from>
    <xdr:to>
      <xdr:col>29</xdr:col>
      <xdr:colOff>737915</xdr:colOff>
      <xdr:row>24</xdr:row>
      <xdr:rowOff>104385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4C00A3A3-F6D8-200F-ABED-2027C1996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61797" y="2179009"/>
          <a:ext cx="11636221" cy="3444657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15</xdr:row>
      <xdr:rowOff>98426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EF5CEF3-3E63-411B-B16D-63B406FA7866}"/>
            </a:ext>
          </a:extLst>
        </xdr:cNvPr>
        <xdr:cNvSpPr/>
      </xdr:nvSpPr>
      <xdr:spPr bwMode="auto">
        <a:xfrm>
          <a:off x="4724400" y="2714625"/>
          <a:ext cx="295275" cy="374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15</xdr:row>
      <xdr:rowOff>98426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6ED31AA-1197-4AD2-BCDF-A13FBB53018B}"/>
            </a:ext>
          </a:extLst>
        </xdr:cNvPr>
        <xdr:cNvSpPr/>
      </xdr:nvSpPr>
      <xdr:spPr bwMode="auto">
        <a:xfrm>
          <a:off x="7772400" y="2714625"/>
          <a:ext cx="295275" cy="374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238125</xdr:colOff>
      <xdr:row>6</xdr:row>
      <xdr:rowOff>57150</xdr:rowOff>
    </xdr:from>
    <xdr:ext cx="1352550" cy="937072"/>
    <xdr:pic>
      <xdr:nvPicPr>
        <xdr:cNvPr id="6" name="Imagen 5">
          <a:extLst>
            <a:ext uri="{FF2B5EF4-FFF2-40B4-BE49-F238E27FC236}">
              <a16:creationId xmlns:a16="http://schemas.microsoft.com/office/drawing/2014/main" id="{8311F5A0-E712-4758-B428-C6643DE17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476375"/>
          <a:ext cx="1352550" cy="937072"/>
        </a:xfrm>
        <a:prstGeom prst="rect">
          <a:avLst/>
        </a:prstGeom>
      </xdr:spPr>
    </xdr:pic>
    <xdr:clientData/>
  </xdr:oneCellAnchor>
  <xdr:twoCellAnchor editAs="oneCell">
    <xdr:from>
      <xdr:col>14</xdr:col>
      <xdr:colOff>200025</xdr:colOff>
      <xdr:row>13</xdr:row>
      <xdr:rowOff>85725</xdr:rowOff>
    </xdr:from>
    <xdr:to>
      <xdr:col>24</xdr:col>
      <xdr:colOff>741930</xdr:colOff>
      <xdr:row>21</xdr:row>
      <xdr:rowOff>37888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F55C786-BAD1-B419-2329-F389B32A4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77600" y="3105150"/>
          <a:ext cx="8161905" cy="1695238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16</xdr:row>
      <xdr:rowOff>38929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DA0866EA-197E-4261-9AAA-91F12102533E}"/>
            </a:ext>
          </a:extLst>
        </xdr:cNvPr>
        <xdr:cNvSpPr/>
      </xdr:nvSpPr>
      <xdr:spPr bwMode="auto">
        <a:xfrm>
          <a:off x="4724400" y="2724150"/>
          <a:ext cx="295275" cy="527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16</xdr:row>
      <xdr:rowOff>38929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0C149A3-7169-4EAC-A6F0-F083B6D8EBB4}"/>
            </a:ext>
          </a:extLst>
        </xdr:cNvPr>
        <xdr:cNvSpPr/>
      </xdr:nvSpPr>
      <xdr:spPr bwMode="auto">
        <a:xfrm>
          <a:off x="7772400" y="2724150"/>
          <a:ext cx="295275" cy="527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278562</xdr:colOff>
      <xdr:row>6</xdr:row>
      <xdr:rowOff>62900</xdr:rowOff>
    </xdr:from>
    <xdr:ext cx="1162050" cy="997430"/>
    <xdr:pic>
      <xdr:nvPicPr>
        <xdr:cNvPr id="6" name="Imagen 5">
          <a:extLst>
            <a:ext uri="{FF2B5EF4-FFF2-40B4-BE49-F238E27FC236}">
              <a16:creationId xmlns:a16="http://schemas.microsoft.com/office/drawing/2014/main" id="{35C8EAC9-4426-4455-9D17-CE954EDE1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8562" y="1572523"/>
          <a:ext cx="1162050" cy="997430"/>
        </a:xfrm>
        <a:prstGeom prst="rect">
          <a:avLst/>
        </a:prstGeom>
      </xdr:spPr>
    </xdr:pic>
    <xdr:clientData/>
  </xdr:oneCellAnchor>
  <xdr:twoCellAnchor editAs="oneCell">
    <xdr:from>
      <xdr:col>14</xdr:col>
      <xdr:colOff>352476</xdr:colOff>
      <xdr:row>4</xdr:row>
      <xdr:rowOff>55218</xdr:rowOff>
    </xdr:from>
    <xdr:to>
      <xdr:col>30</xdr:col>
      <xdr:colOff>635001</xdr:colOff>
      <xdr:row>11</xdr:row>
      <xdr:rowOff>69023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701473-DB6C-C270-1C6A-38163C32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89215" y="1380435"/>
          <a:ext cx="12430351" cy="1628914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17</xdr:row>
      <xdr:rowOff>127001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74EE45C-15F0-4982-B9BA-8FFF812E48C1}"/>
            </a:ext>
          </a:extLst>
        </xdr:cNvPr>
        <xdr:cNvSpPr/>
      </xdr:nvSpPr>
      <xdr:spPr bwMode="auto">
        <a:xfrm>
          <a:off x="4724400" y="2724150"/>
          <a:ext cx="295275" cy="736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17</xdr:row>
      <xdr:rowOff>127001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8A34C73-33EE-4701-A42D-4C1CB42D52AC}"/>
            </a:ext>
          </a:extLst>
        </xdr:cNvPr>
        <xdr:cNvSpPr/>
      </xdr:nvSpPr>
      <xdr:spPr bwMode="auto">
        <a:xfrm>
          <a:off x="7772400" y="2724150"/>
          <a:ext cx="295275" cy="736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180474</xdr:colOff>
      <xdr:row>6</xdr:row>
      <xdr:rowOff>50132</xdr:rowOff>
    </xdr:from>
    <xdr:ext cx="1162050" cy="805090"/>
    <xdr:pic>
      <xdr:nvPicPr>
        <xdr:cNvPr id="7" name="Imagen 6">
          <a:extLst>
            <a:ext uri="{FF2B5EF4-FFF2-40B4-BE49-F238E27FC236}">
              <a16:creationId xmlns:a16="http://schemas.microsoft.com/office/drawing/2014/main" id="{4C008BE9-C3B0-4D0C-81EB-D62B98AAB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474" y="1233237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406554</xdr:colOff>
      <xdr:row>15</xdr:row>
      <xdr:rowOff>111427</xdr:rowOff>
    </xdr:from>
    <xdr:to>
      <xdr:col>29</xdr:col>
      <xdr:colOff>748006</xdr:colOff>
      <xdr:row>23</xdr:row>
      <xdr:rowOff>46463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93D2689-0EB5-F8B5-14EB-FC286B809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11310" y="3282555"/>
          <a:ext cx="11841147" cy="1433481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15</xdr:row>
      <xdr:rowOff>7228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8D60597-4003-49DE-956A-5730123F4544}"/>
            </a:ext>
          </a:extLst>
        </xdr:cNvPr>
        <xdr:cNvSpPr/>
      </xdr:nvSpPr>
      <xdr:spPr bwMode="auto">
        <a:xfrm>
          <a:off x="4724400" y="2733675"/>
          <a:ext cx="295275" cy="527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15</xdr:row>
      <xdr:rowOff>7228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C70D9BC-6A80-49B8-A0B0-6FC87DCC544D}"/>
            </a:ext>
          </a:extLst>
        </xdr:cNvPr>
        <xdr:cNvSpPr/>
      </xdr:nvSpPr>
      <xdr:spPr bwMode="auto">
        <a:xfrm>
          <a:off x="7772400" y="2733675"/>
          <a:ext cx="295275" cy="527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110757</xdr:colOff>
      <xdr:row>5</xdr:row>
      <xdr:rowOff>66452</xdr:rowOff>
    </xdr:from>
    <xdr:ext cx="1251540" cy="930349"/>
    <xdr:pic>
      <xdr:nvPicPr>
        <xdr:cNvPr id="6" name="Imagen 5">
          <a:extLst>
            <a:ext uri="{FF2B5EF4-FFF2-40B4-BE49-F238E27FC236}">
              <a16:creationId xmlns:a16="http://schemas.microsoft.com/office/drawing/2014/main" id="{6D330D67-9A6E-4369-8B8D-D40F16A92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57" y="1262615"/>
          <a:ext cx="1251540" cy="930349"/>
        </a:xfrm>
        <a:prstGeom prst="rect">
          <a:avLst/>
        </a:prstGeom>
      </xdr:spPr>
    </xdr:pic>
    <xdr:clientData/>
  </xdr:oneCellAnchor>
  <xdr:twoCellAnchor editAs="oneCell">
    <xdr:from>
      <xdr:col>14</xdr:col>
      <xdr:colOff>759585</xdr:colOff>
      <xdr:row>6</xdr:row>
      <xdr:rowOff>190501</xdr:rowOff>
    </xdr:from>
    <xdr:to>
      <xdr:col>27</xdr:col>
      <xdr:colOff>499164</xdr:colOff>
      <xdr:row>15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C833D77-DE94-C63E-835E-E4C314E12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77526" y="1781736"/>
          <a:ext cx="9645579" cy="181535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13241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9F9553B-4348-4613-B9C0-E3A32C499515}"/>
            </a:ext>
          </a:extLst>
        </xdr:cNvPr>
        <xdr:cNvSpPr/>
      </xdr:nvSpPr>
      <xdr:spPr bwMode="auto">
        <a:xfrm>
          <a:off x="4724400" y="2724150"/>
          <a:ext cx="295275" cy="631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13241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2CA2AB-9FFB-4CA4-8BAF-9492469287BB}"/>
            </a:ext>
          </a:extLst>
        </xdr:cNvPr>
        <xdr:cNvSpPr/>
      </xdr:nvSpPr>
      <xdr:spPr bwMode="auto">
        <a:xfrm>
          <a:off x="7772400" y="2724150"/>
          <a:ext cx="295275" cy="631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197688</xdr:colOff>
      <xdr:row>7</xdr:row>
      <xdr:rowOff>134787</xdr:rowOff>
    </xdr:from>
    <xdr:ext cx="1162050" cy="805090"/>
    <xdr:pic>
      <xdr:nvPicPr>
        <xdr:cNvPr id="8" name="Imagen 7">
          <a:extLst>
            <a:ext uri="{FF2B5EF4-FFF2-40B4-BE49-F238E27FC236}">
              <a16:creationId xmlns:a16="http://schemas.microsoft.com/office/drawing/2014/main" id="{1983E54A-FD49-4079-AE40-17CD55D320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688" y="132091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351967</xdr:colOff>
      <xdr:row>13</xdr:row>
      <xdr:rowOff>60195</xdr:rowOff>
    </xdr:from>
    <xdr:to>
      <xdr:col>29</xdr:col>
      <xdr:colOff>173402</xdr:colOff>
      <xdr:row>22</xdr:row>
      <xdr:rowOff>92177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F78CF4B-F2DC-55F7-C3D0-8BD18DCA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56644" y="2835760"/>
          <a:ext cx="11189984" cy="1803836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146489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DC5B34D-6518-4725-B721-E28BFF34FF08}"/>
            </a:ext>
          </a:extLst>
        </xdr:cNvPr>
        <xdr:cNvSpPr/>
      </xdr:nvSpPr>
      <xdr:spPr bwMode="auto">
        <a:xfrm>
          <a:off x="4724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146489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78E63B0-7541-4DEC-9461-98D2B700DECD}"/>
            </a:ext>
          </a:extLst>
        </xdr:cNvPr>
        <xdr:cNvSpPr/>
      </xdr:nvSpPr>
      <xdr:spPr bwMode="auto">
        <a:xfrm>
          <a:off x="7772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186120</xdr:colOff>
      <xdr:row>7</xdr:row>
      <xdr:rowOff>120431</xdr:rowOff>
    </xdr:from>
    <xdr:ext cx="1162050" cy="875862"/>
    <xdr:pic>
      <xdr:nvPicPr>
        <xdr:cNvPr id="6" name="Imagen 5">
          <a:extLst>
            <a:ext uri="{FF2B5EF4-FFF2-40B4-BE49-F238E27FC236}">
              <a16:creationId xmlns:a16="http://schemas.microsoft.com/office/drawing/2014/main" id="{42E309A6-1706-4597-AD0A-C9E550DF3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120" y="1324741"/>
          <a:ext cx="1162050" cy="875862"/>
        </a:xfrm>
        <a:prstGeom prst="rect">
          <a:avLst/>
        </a:prstGeom>
      </xdr:spPr>
    </xdr:pic>
    <xdr:clientData/>
  </xdr:oneCellAnchor>
  <xdr:twoCellAnchor editAs="oneCell">
    <xdr:from>
      <xdr:col>14</xdr:col>
      <xdr:colOff>239488</xdr:colOff>
      <xdr:row>9</xdr:row>
      <xdr:rowOff>87586</xdr:rowOff>
    </xdr:from>
    <xdr:to>
      <xdr:col>25</xdr:col>
      <xdr:colOff>379419</xdr:colOff>
      <xdr:row>16</xdr:row>
      <xdr:rowOff>186120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0B4D879-3222-C8AD-932B-FB3B501DE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47591" y="2310086"/>
          <a:ext cx="8570104" cy="1642241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13</xdr:row>
      <xdr:rowOff>142875</xdr:rowOff>
    </xdr:from>
    <xdr:to>
      <xdr:col>5</xdr:col>
      <xdr:colOff>447675</xdr:colOff>
      <xdr:row>16</xdr:row>
      <xdr:rowOff>144690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0457149-6C66-4A37-B581-59F49D4A0D11}"/>
            </a:ext>
          </a:extLst>
        </xdr:cNvPr>
        <xdr:cNvSpPr/>
      </xdr:nvSpPr>
      <xdr:spPr bwMode="auto">
        <a:xfrm>
          <a:off x="4724400" y="2743200"/>
          <a:ext cx="295275" cy="631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13</xdr:row>
      <xdr:rowOff>142875</xdr:rowOff>
    </xdr:from>
    <xdr:to>
      <xdr:col>9</xdr:col>
      <xdr:colOff>447675</xdr:colOff>
      <xdr:row>16</xdr:row>
      <xdr:rowOff>144690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5A09C13-56CA-494E-A239-9FE2692466F2}"/>
            </a:ext>
          </a:extLst>
        </xdr:cNvPr>
        <xdr:cNvSpPr/>
      </xdr:nvSpPr>
      <xdr:spPr bwMode="auto">
        <a:xfrm>
          <a:off x="7772400" y="2743200"/>
          <a:ext cx="295275" cy="631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188702</xdr:colOff>
      <xdr:row>7</xdr:row>
      <xdr:rowOff>107830</xdr:rowOff>
    </xdr:from>
    <xdr:ext cx="1162050" cy="889600"/>
    <xdr:pic>
      <xdr:nvPicPr>
        <xdr:cNvPr id="7" name="Imagen 6">
          <a:extLst>
            <a:ext uri="{FF2B5EF4-FFF2-40B4-BE49-F238E27FC236}">
              <a16:creationId xmlns:a16="http://schemas.microsoft.com/office/drawing/2014/main" id="{B49B618D-6811-43AE-B774-F37199479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702" y="1293962"/>
          <a:ext cx="1162050" cy="889600"/>
        </a:xfrm>
        <a:prstGeom prst="rect">
          <a:avLst/>
        </a:prstGeom>
      </xdr:spPr>
    </xdr:pic>
    <xdr:clientData/>
  </xdr:oneCellAnchor>
  <xdr:twoCellAnchor editAs="oneCell">
    <xdr:from>
      <xdr:col>14</xdr:col>
      <xdr:colOff>473759</xdr:colOff>
      <xdr:row>4</xdr:row>
      <xdr:rowOff>190500</xdr:rowOff>
    </xdr:from>
    <xdr:to>
      <xdr:col>29</xdr:col>
      <xdr:colOff>402370</xdr:colOff>
      <xdr:row>14</xdr:row>
      <xdr:rowOff>27214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CC4B986-3636-1418-E708-6FF389EC6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67045" y="1224643"/>
          <a:ext cx="11358611" cy="2054679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22330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F25A932-729E-461D-897E-1B3806669F59}"/>
            </a:ext>
          </a:extLst>
        </xdr:cNvPr>
        <xdr:cNvSpPr/>
      </xdr:nvSpPr>
      <xdr:spPr bwMode="auto">
        <a:xfrm>
          <a:off x="4724400" y="2724150"/>
          <a:ext cx="295275" cy="736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22330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43B0D9A-AA02-49FA-A362-BAD9C88CA281}"/>
            </a:ext>
          </a:extLst>
        </xdr:cNvPr>
        <xdr:cNvSpPr/>
      </xdr:nvSpPr>
      <xdr:spPr bwMode="auto">
        <a:xfrm>
          <a:off x="7772400" y="2724150"/>
          <a:ext cx="295275" cy="736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209341</xdr:colOff>
      <xdr:row>7</xdr:row>
      <xdr:rowOff>136072</xdr:rowOff>
    </xdr:from>
    <xdr:ext cx="1162050" cy="805090"/>
    <xdr:pic>
      <xdr:nvPicPr>
        <xdr:cNvPr id="6" name="Imagen 5">
          <a:extLst>
            <a:ext uri="{FF2B5EF4-FFF2-40B4-BE49-F238E27FC236}">
              <a16:creationId xmlns:a16="http://schemas.microsoft.com/office/drawing/2014/main" id="{295276F2-47E3-4815-BF37-599582D55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341" y="1297913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168751</xdr:colOff>
      <xdr:row>9</xdr:row>
      <xdr:rowOff>10468</xdr:rowOff>
    </xdr:from>
    <xdr:to>
      <xdr:col>26</xdr:col>
      <xdr:colOff>532596</xdr:colOff>
      <xdr:row>16</xdr:row>
      <xdr:rowOff>31402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B09AC25-AB78-0D3B-5009-DC506DA29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43037" y="2396952"/>
          <a:ext cx="9532966" cy="1528186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16</xdr:row>
      <xdr:rowOff>192755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E1D7A4-9A17-4A80-90E8-326D28E18F1A}"/>
            </a:ext>
          </a:extLst>
        </xdr:cNvPr>
        <xdr:cNvSpPr/>
      </xdr:nvSpPr>
      <xdr:spPr bwMode="auto">
        <a:xfrm>
          <a:off x="4724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16</xdr:row>
      <xdr:rowOff>192755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868A90D-2452-479A-B4D5-8F265C297B33}"/>
            </a:ext>
          </a:extLst>
        </xdr:cNvPr>
        <xdr:cNvSpPr/>
      </xdr:nvSpPr>
      <xdr:spPr bwMode="auto">
        <a:xfrm>
          <a:off x="7772400" y="2733675"/>
          <a:ext cx="295275" cy="86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143385</xdr:colOff>
      <xdr:row>6</xdr:row>
      <xdr:rowOff>81934</xdr:rowOff>
    </xdr:from>
    <xdr:ext cx="1259759" cy="932017"/>
    <xdr:pic>
      <xdr:nvPicPr>
        <xdr:cNvPr id="8" name="Imagen 7">
          <a:extLst>
            <a:ext uri="{FF2B5EF4-FFF2-40B4-BE49-F238E27FC236}">
              <a16:creationId xmlns:a16="http://schemas.microsoft.com/office/drawing/2014/main" id="{73BE2F67-A7B5-44B9-BB5E-3290F567C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385" y="1290482"/>
          <a:ext cx="1259759" cy="932017"/>
        </a:xfrm>
        <a:prstGeom prst="rect">
          <a:avLst/>
        </a:prstGeom>
      </xdr:spPr>
    </xdr:pic>
    <xdr:clientData/>
  </xdr:oneCellAnchor>
  <xdr:twoCellAnchor editAs="oneCell">
    <xdr:from>
      <xdr:col>14</xdr:col>
      <xdr:colOff>133145</xdr:colOff>
      <xdr:row>7</xdr:row>
      <xdr:rowOff>81936</xdr:rowOff>
    </xdr:from>
    <xdr:to>
      <xdr:col>24</xdr:col>
      <xdr:colOff>41807</xdr:colOff>
      <xdr:row>8</xdr:row>
      <xdr:rowOff>248625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73C8D0D-BB7B-2BCE-67B7-E8CB0455F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91451" y="1945968"/>
          <a:ext cx="7487695" cy="371527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32158F0-898C-4C8C-A7EE-B5F68CE295BE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6F31CE-537F-499E-B730-630AA53AABE2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E11CBEDA-F68D-4D7B-BDA8-43AC87589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868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535400</xdr:colOff>
      <xdr:row>6</xdr:row>
      <xdr:rowOff>27213</xdr:rowOff>
    </xdr:from>
    <xdr:to>
      <xdr:col>27</xdr:col>
      <xdr:colOff>54616</xdr:colOff>
      <xdr:row>18</xdr:row>
      <xdr:rowOff>68034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903304B-E7AF-167D-7D96-5D4FCEB2A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75150" y="1483177"/>
          <a:ext cx="9779002" cy="2544536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400AB5F-E006-4E53-883D-402632C4C8ED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E224A93-2FD5-4B51-8D8E-337218C103F3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73268</xdr:rowOff>
    </xdr:from>
    <xdr:ext cx="1331406" cy="922423"/>
    <xdr:pic>
      <xdr:nvPicPr>
        <xdr:cNvPr id="4" name="Imagen 3">
          <a:extLst>
            <a:ext uri="{FF2B5EF4-FFF2-40B4-BE49-F238E27FC236}">
              <a16:creationId xmlns:a16="http://schemas.microsoft.com/office/drawing/2014/main" id="{99138C31-6CC5-47C1-8E16-1EFECD2D4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746947"/>
          <a:ext cx="1331406" cy="922423"/>
        </a:xfrm>
        <a:prstGeom prst="rect">
          <a:avLst/>
        </a:prstGeom>
      </xdr:spPr>
    </xdr:pic>
    <xdr:clientData/>
  </xdr:oneCellAnchor>
  <xdr:twoCellAnchor editAs="oneCell">
    <xdr:from>
      <xdr:col>14</xdr:col>
      <xdr:colOff>285751</xdr:colOff>
      <xdr:row>7</xdr:row>
      <xdr:rowOff>104275</xdr:rowOff>
    </xdr:from>
    <xdr:to>
      <xdr:col>35</xdr:col>
      <xdr:colOff>393607</xdr:colOff>
      <xdr:row>13</xdr:row>
      <xdr:rowOff>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F1A35BB-BCA2-9715-2F8B-6E531CC0D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5501" y="1777954"/>
          <a:ext cx="16463642" cy="1133976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45046A-E608-48DF-B4FA-BC3FF58C5BFE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AC9DE2-D46E-47B4-8F43-2C503E655F78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219807</xdr:colOff>
      <xdr:row>7</xdr:row>
      <xdr:rowOff>73269</xdr:rowOff>
    </xdr:from>
    <xdr:ext cx="1317799" cy="912996"/>
    <xdr:pic>
      <xdr:nvPicPr>
        <xdr:cNvPr id="4" name="Imagen 3">
          <a:extLst>
            <a:ext uri="{FF2B5EF4-FFF2-40B4-BE49-F238E27FC236}">
              <a16:creationId xmlns:a16="http://schemas.microsoft.com/office/drawing/2014/main" id="{B755AD76-3144-454A-AC72-5724591E8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7" y="1746948"/>
          <a:ext cx="1317799" cy="912996"/>
        </a:xfrm>
        <a:prstGeom prst="rect">
          <a:avLst/>
        </a:prstGeom>
      </xdr:spPr>
    </xdr:pic>
    <xdr:clientData/>
  </xdr:oneCellAnchor>
  <xdr:twoCellAnchor editAs="oneCell">
    <xdr:from>
      <xdr:col>14</xdr:col>
      <xdr:colOff>353786</xdr:colOff>
      <xdr:row>5</xdr:row>
      <xdr:rowOff>149674</xdr:rowOff>
    </xdr:from>
    <xdr:to>
      <xdr:col>24</xdr:col>
      <xdr:colOff>631847</xdr:colOff>
      <xdr:row>10</xdr:row>
      <xdr:rowOff>73673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6CE58A9-F7C9-4629-9FD5-02A0D2A4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47965" y="1401531"/>
          <a:ext cx="8251847" cy="99896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901211-E242-4894-986C-D4A7E3056FB2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46E1A8E-8607-4DAB-A2C2-88368D04F1BB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ADD0FB50-8EAE-4E6B-8CD3-64F8A8BD7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868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228514</xdr:colOff>
      <xdr:row>20</xdr:row>
      <xdr:rowOff>326572</xdr:rowOff>
    </xdr:from>
    <xdr:to>
      <xdr:col>27</xdr:col>
      <xdr:colOff>418778</xdr:colOff>
      <xdr:row>27</xdr:row>
      <xdr:rowOff>81643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B417822-034F-2B69-A5F9-FEBF89CAF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17943" y="4708072"/>
          <a:ext cx="10450049" cy="1605642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3E9DD1-9463-42AB-A4EA-4492D7F6D373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AAD88F2-0CA5-4C70-8ECF-C3D23E74215A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286F83F8-C926-4E2A-8E9E-F8F14E0E7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868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239188</xdr:colOff>
      <xdr:row>1</xdr:row>
      <xdr:rowOff>176892</xdr:rowOff>
    </xdr:from>
    <xdr:to>
      <xdr:col>25</xdr:col>
      <xdr:colOff>308570</xdr:colOff>
      <xdr:row>9</xdr:row>
      <xdr:rowOff>217713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4435820-B69F-4C71-AFDC-FB2E6FC84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78938" y="612321"/>
          <a:ext cx="8805168" cy="168728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2C8F586-EC96-40D0-9AE8-337A450D0603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DCA4E83-BEA8-4684-AE3F-955735BC9CFD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D2CC03D6-653C-4A33-8BE1-E164C61FB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868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312966</xdr:colOff>
      <xdr:row>14</xdr:row>
      <xdr:rowOff>27209</xdr:rowOff>
    </xdr:from>
    <xdr:to>
      <xdr:col>29</xdr:col>
      <xdr:colOff>159712</xdr:colOff>
      <xdr:row>22</xdr:row>
      <xdr:rowOff>204103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5FA8F43-3B50-9C48-276E-CAFEF081A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43216" y="3143245"/>
          <a:ext cx="11630532" cy="1973037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A60118B-24E0-4C7F-BC64-10707A6E9027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4568420-906B-4FD5-9E93-06DFB0504A83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6458F54C-AE3A-4480-B1E9-264D245C2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868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295586</xdr:colOff>
      <xdr:row>17</xdr:row>
      <xdr:rowOff>57148</xdr:rowOff>
    </xdr:from>
    <xdr:to>
      <xdr:col>30</xdr:col>
      <xdr:colOff>688593</xdr:colOff>
      <xdr:row>25</xdr:row>
      <xdr:rowOff>163286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0CFE880-8A3C-4EB2-8CA1-7EB2726D4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53050" y="3799112"/>
          <a:ext cx="12938793" cy="1902281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12854B1-C34E-4DCB-B2F2-5BF1ADE49F49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A94FBC7-2DDF-4DC9-AF9B-78252FC68E14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219807</xdr:colOff>
      <xdr:row>7</xdr:row>
      <xdr:rowOff>73268</xdr:rowOff>
    </xdr:from>
    <xdr:ext cx="1290585" cy="894141"/>
    <xdr:pic>
      <xdr:nvPicPr>
        <xdr:cNvPr id="4" name="Imagen 3">
          <a:extLst>
            <a:ext uri="{FF2B5EF4-FFF2-40B4-BE49-F238E27FC236}">
              <a16:creationId xmlns:a16="http://schemas.microsoft.com/office/drawing/2014/main" id="{DE59EDD5-1D7D-437C-8240-4AA1E3D6E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7" y="1746947"/>
          <a:ext cx="1290585" cy="894141"/>
        </a:xfrm>
        <a:prstGeom prst="rect">
          <a:avLst/>
        </a:prstGeom>
      </xdr:spPr>
    </xdr:pic>
    <xdr:clientData/>
  </xdr:oneCellAnchor>
  <xdr:twoCellAnchor editAs="oneCell">
    <xdr:from>
      <xdr:col>14</xdr:col>
      <xdr:colOff>493511</xdr:colOff>
      <xdr:row>3</xdr:row>
      <xdr:rowOff>13607</xdr:rowOff>
    </xdr:from>
    <xdr:to>
      <xdr:col>28</xdr:col>
      <xdr:colOff>448918</xdr:colOff>
      <xdr:row>10</xdr:row>
      <xdr:rowOff>163286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3508929-9168-A6EB-FF4F-821F1FEE4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23761" y="775607"/>
          <a:ext cx="10977193" cy="1632857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19</xdr:row>
      <xdr:rowOff>127420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AA7B368-7B6D-40E4-832B-269BC100E59C}"/>
            </a:ext>
          </a:extLst>
        </xdr:cNvPr>
        <xdr:cNvSpPr/>
      </xdr:nvSpPr>
      <xdr:spPr bwMode="auto">
        <a:xfrm>
          <a:off x="42900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19</xdr:row>
      <xdr:rowOff>127420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69BB67D-5F57-4EE8-84B9-23FE458EA770}"/>
            </a:ext>
          </a:extLst>
        </xdr:cNvPr>
        <xdr:cNvSpPr/>
      </xdr:nvSpPr>
      <xdr:spPr bwMode="auto">
        <a:xfrm>
          <a:off x="9547860" y="2878455"/>
          <a:ext cx="295275" cy="808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73268</xdr:rowOff>
    </xdr:from>
    <xdr:ext cx="1304192" cy="903569"/>
    <xdr:pic>
      <xdr:nvPicPr>
        <xdr:cNvPr id="4" name="Imagen 3">
          <a:extLst>
            <a:ext uri="{FF2B5EF4-FFF2-40B4-BE49-F238E27FC236}">
              <a16:creationId xmlns:a16="http://schemas.microsoft.com/office/drawing/2014/main" id="{2E940138-7E45-4B71-986D-7B161A43C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746947"/>
          <a:ext cx="1304192" cy="903569"/>
        </a:xfrm>
        <a:prstGeom prst="rect">
          <a:avLst/>
        </a:prstGeom>
      </xdr:spPr>
    </xdr:pic>
    <xdr:clientData/>
  </xdr:oneCellAnchor>
  <xdr:twoCellAnchor editAs="oneCell">
    <xdr:from>
      <xdr:col>14</xdr:col>
      <xdr:colOff>829678</xdr:colOff>
      <xdr:row>0</xdr:row>
      <xdr:rowOff>394607</xdr:rowOff>
    </xdr:from>
    <xdr:to>
      <xdr:col>29</xdr:col>
      <xdr:colOff>63202</xdr:colOff>
      <xdr:row>10</xdr:row>
      <xdr:rowOff>176893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CAE8FB8-7814-4905-2D43-2355748E5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69428" y="394607"/>
          <a:ext cx="11017310" cy="2109107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832FF82-75B2-462E-999A-3DCE42237B95}"/>
            </a:ext>
          </a:extLst>
        </xdr:cNvPr>
        <xdr:cNvSpPr/>
      </xdr:nvSpPr>
      <xdr:spPr bwMode="auto">
        <a:xfrm>
          <a:off x="41719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2C0E0A9-7B71-4C7E-90A7-146439BF0059}"/>
            </a:ext>
          </a:extLst>
        </xdr:cNvPr>
        <xdr:cNvSpPr/>
      </xdr:nvSpPr>
      <xdr:spPr bwMode="auto">
        <a:xfrm>
          <a:off x="92773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219807</xdr:colOff>
      <xdr:row>7</xdr:row>
      <xdr:rowOff>73268</xdr:rowOff>
    </xdr:from>
    <xdr:ext cx="1304193" cy="903570"/>
    <xdr:pic>
      <xdr:nvPicPr>
        <xdr:cNvPr id="4" name="Imagen 3">
          <a:extLst>
            <a:ext uri="{FF2B5EF4-FFF2-40B4-BE49-F238E27FC236}">
              <a16:creationId xmlns:a16="http://schemas.microsoft.com/office/drawing/2014/main" id="{E6657EDA-3BD0-41F9-B159-7C593EB61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7" y="1746947"/>
          <a:ext cx="1304193" cy="903570"/>
        </a:xfrm>
        <a:prstGeom prst="rect">
          <a:avLst/>
        </a:prstGeom>
      </xdr:spPr>
    </xdr:pic>
    <xdr:clientData/>
  </xdr:oneCellAnchor>
  <xdr:twoCellAnchor editAs="oneCell">
    <xdr:from>
      <xdr:col>14</xdr:col>
      <xdr:colOff>222518</xdr:colOff>
      <xdr:row>13</xdr:row>
      <xdr:rowOff>68034</xdr:rowOff>
    </xdr:from>
    <xdr:to>
      <xdr:col>27</xdr:col>
      <xdr:colOff>526145</xdr:colOff>
      <xdr:row>25</xdr:row>
      <xdr:rowOff>190499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E256201-3208-43B8-8205-737CB9330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43911" y="2979963"/>
          <a:ext cx="10563413" cy="274864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CFA851C-F890-4FC4-8247-A719F5D4913D}"/>
            </a:ext>
          </a:extLst>
        </xdr:cNvPr>
        <xdr:cNvSpPr/>
      </xdr:nvSpPr>
      <xdr:spPr bwMode="auto">
        <a:xfrm>
          <a:off x="41719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9FE7FBBE-99A7-4F15-8258-1CDD398E54F7}"/>
            </a:ext>
          </a:extLst>
        </xdr:cNvPr>
        <xdr:cNvSpPr/>
      </xdr:nvSpPr>
      <xdr:spPr bwMode="auto">
        <a:xfrm>
          <a:off x="92773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C82E2A97-4EE5-4C75-A12D-C1BE25D60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106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289778</xdr:colOff>
      <xdr:row>11</xdr:row>
      <xdr:rowOff>27212</xdr:rowOff>
    </xdr:from>
    <xdr:to>
      <xdr:col>36</xdr:col>
      <xdr:colOff>556894</xdr:colOff>
      <xdr:row>17</xdr:row>
      <xdr:rowOff>13607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F68BCCD-F285-43F5-B12F-0494853F79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9528" y="2558141"/>
          <a:ext cx="17384902" cy="119743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AC2ABD5-34F0-4D89-A2D8-4E160D0D65C4}"/>
            </a:ext>
          </a:extLst>
        </xdr:cNvPr>
        <xdr:cNvSpPr/>
      </xdr:nvSpPr>
      <xdr:spPr bwMode="auto">
        <a:xfrm>
          <a:off x="41719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A3F754C-9FDC-49D3-A83E-755E16D4F923}"/>
            </a:ext>
          </a:extLst>
        </xdr:cNvPr>
        <xdr:cNvSpPr/>
      </xdr:nvSpPr>
      <xdr:spPr bwMode="auto">
        <a:xfrm>
          <a:off x="92773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8B64F99B-DDF2-4E6B-A6B5-4615EFD68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106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560576</xdr:colOff>
      <xdr:row>2</xdr:row>
      <xdr:rowOff>68037</xdr:rowOff>
    </xdr:from>
    <xdr:to>
      <xdr:col>28</xdr:col>
      <xdr:colOff>485021</xdr:colOff>
      <xdr:row>12</xdr:row>
      <xdr:rowOff>108859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168697F-8181-4A94-A8EB-4AFE5DF9D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00326" y="707573"/>
          <a:ext cx="10946231" cy="20955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168241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1EC4A46-F21E-442F-AEAE-AB0A5E9BED18}"/>
            </a:ext>
          </a:extLst>
        </xdr:cNvPr>
        <xdr:cNvSpPr/>
      </xdr:nvSpPr>
      <xdr:spPr bwMode="auto">
        <a:xfrm>
          <a:off x="41719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168241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6C6538B-6C2E-485D-AEFC-CED908394469}"/>
            </a:ext>
          </a:extLst>
        </xdr:cNvPr>
        <xdr:cNvSpPr/>
      </xdr:nvSpPr>
      <xdr:spPr bwMode="auto">
        <a:xfrm>
          <a:off x="92773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276978" cy="884714"/>
    <xdr:pic>
      <xdr:nvPicPr>
        <xdr:cNvPr id="4" name="Imagen 3">
          <a:extLst>
            <a:ext uri="{FF2B5EF4-FFF2-40B4-BE49-F238E27FC236}">
              <a16:creationId xmlns:a16="http://schemas.microsoft.com/office/drawing/2014/main" id="{2EFC89C6-42D2-419A-9627-A55A7F9FF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638090"/>
          <a:ext cx="1276978" cy="884714"/>
        </a:xfrm>
        <a:prstGeom prst="rect">
          <a:avLst/>
        </a:prstGeom>
      </xdr:spPr>
    </xdr:pic>
    <xdr:clientData/>
  </xdr:oneCellAnchor>
  <xdr:twoCellAnchor editAs="oneCell">
    <xdr:from>
      <xdr:col>14</xdr:col>
      <xdr:colOff>227070</xdr:colOff>
      <xdr:row>11</xdr:row>
      <xdr:rowOff>122461</xdr:rowOff>
    </xdr:from>
    <xdr:to>
      <xdr:col>25</xdr:col>
      <xdr:colOff>615430</xdr:colOff>
      <xdr:row>28</xdr:row>
      <xdr:rowOff>27212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DAAC5C9-728A-9DF4-56A0-25F5DA461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1249" y="2653390"/>
          <a:ext cx="9124145" cy="3687536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18</xdr:row>
      <xdr:rowOff>171443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762FFF4-3C22-4993-957F-2FC3D659E941}"/>
            </a:ext>
          </a:extLst>
        </xdr:cNvPr>
        <xdr:cNvSpPr/>
      </xdr:nvSpPr>
      <xdr:spPr bwMode="auto">
        <a:xfrm>
          <a:off x="41719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18</xdr:row>
      <xdr:rowOff>171443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F220B089-0B4C-46B5-ADB1-0B797B9BD338}"/>
            </a:ext>
          </a:extLst>
        </xdr:cNvPr>
        <xdr:cNvSpPr/>
      </xdr:nvSpPr>
      <xdr:spPr bwMode="auto">
        <a:xfrm>
          <a:off x="9277350" y="2952750"/>
          <a:ext cx="295275" cy="86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219808</xdr:colOff>
      <xdr:row>7</xdr:row>
      <xdr:rowOff>73269</xdr:rowOff>
    </xdr:from>
    <xdr:ext cx="1162050" cy="805090"/>
    <xdr:pic>
      <xdr:nvPicPr>
        <xdr:cNvPr id="4" name="Imagen 3">
          <a:extLst>
            <a:ext uri="{FF2B5EF4-FFF2-40B4-BE49-F238E27FC236}">
              <a16:creationId xmlns:a16="http://schemas.microsoft.com/office/drawing/2014/main" id="{E73DDAF7-AB8B-4592-85C7-8801EAB58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808" y="1521069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527954</xdr:colOff>
      <xdr:row>2</xdr:row>
      <xdr:rowOff>109256</xdr:rowOff>
    </xdr:from>
    <xdr:to>
      <xdr:col>34</xdr:col>
      <xdr:colOff>542293</xdr:colOff>
      <xdr:row>12</xdr:row>
      <xdr:rowOff>126066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598C4F0-B864-E904-F2BE-18E8180A2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78910" y="753594"/>
          <a:ext cx="15506471" cy="211791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15</xdr:row>
      <xdr:rowOff>18434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2E0427AC-2707-4EAA-BED9-A2DC9FF0699D}"/>
            </a:ext>
          </a:extLst>
        </xdr:cNvPr>
        <xdr:cNvSpPr/>
      </xdr:nvSpPr>
      <xdr:spPr bwMode="auto">
        <a:xfrm>
          <a:off x="4358640" y="3076575"/>
          <a:ext cx="295275" cy="4089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15</xdr:row>
      <xdr:rowOff>18434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FFC7CD0-5D4A-4919-A3E0-23D13A83F298}"/>
            </a:ext>
          </a:extLst>
        </xdr:cNvPr>
        <xdr:cNvSpPr/>
      </xdr:nvSpPr>
      <xdr:spPr bwMode="auto">
        <a:xfrm>
          <a:off x="7665720" y="3076575"/>
          <a:ext cx="295275" cy="4089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110757</xdr:colOff>
      <xdr:row>6</xdr:row>
      <xdr:rowOff>66452</xdr:rowOff>
    </xdr:from>
    <xdr:ext cx="1251540" cy="930349"/>
    <xdr:pic>
      <xdr:nvPicPr>
        <xdr:cNvPr id="4" name="Imagen 3">
          <a:extLst>
            <a:ext uri="{FF2B5EF4-FFF2-40B4-BE49-F238E27FC236}">
              <a16:creationId xmlns:a16="http://schemas.microsoft.com/office/drawing/2014/main" id="{F6392930-89FA-41CB-9711-58567278B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57" y="1636172"/>
          <a:ext cx="1251540" cy="930349"/>
        </a:xfrm>
        <a:prstGeom prst="rect">
          <a:avLst/>
        </a:prstGeom>
      </xdr:spPr>
    </xdr:pic>
    <xdr:clientData/>
  </xdr:oneCellAnchor>
  <xdr:twoCellAnchor editAs="oneCell">
    <xdr:from>
      <xdr:col>14</xdr:col>
      <xdr:colOff>669938</xdr:colOff>
      <xdr:row>11</xdr:row>
      <xdr:rowOff>1</xdr:rowOff>
    </xdr:from>
    <xdr:to>
      <xdr:col>27</xdr:col>
      <xdr:colOff>409517</xdr:colOff>
      <xdr:row>19</xdr:row>
      <xdr:rowOff>22413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9B757D2-67E4-458A-B60E-E05417CEB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76138" y="2758441"/>
          <a:ext cx="9942759" cy="153924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62208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5EFB3B4-128F-4542-87F8-ACF09910A643}"/>
            </a:ext>
          </a:extLst>
        </xdr:cNvPr>
        <xdr:cNvSpPr/>
      </xdr:nvSpPr>
      <xdr:spPr bwMode="auto">
        <a:xfrm>
          <a:off x="3390900" y="0"/>
          <a:ext cx="295275" cy="266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62208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BF4366A5-0289-4FA0-A4FF-4290E21E1235}"/>
            </a:ext>
          </a:extLst>
        </xdr:cNvPr>
        <xdr:cNvSpPr/>
      </xdr:nvSpPr>
      <xdr:spPr bwMode="auto">
        <a:xfrm>
          <a:off x="5153025" y="0"/>
          <a:ext cx="295275" cy="2661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FF411A9-7B6B-471B-97E9-537C1C5CA52B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3D64DFE-5D14-41BF-BDD7-A58441A53CC3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A6B3D09-97EF-4712-986A-B865EB7FE125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8E22E72-DF9C-4413-986D-8CA3BFBA1A1E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B978189-027C-4452-AC61-018A63DC757A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7C80AC9-99F2-4546-A37E-181E36A626C7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152400</xdr:colOff>
      <xdr:row>14</xdr:row>
      <xdr:rowOff>142875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41BA3E2-2F77-4757-97CB-713328C6BD73}"/>
            </a:ext>
          </a:extLst>
        </xdr:cNvPr>
        <xdr:cNvSpPr/>
      </xdr:nvSpPr>
      <xdr:spPr bwMode="auto">
        <a:xfrm>
          <a:off x="152400" y="26860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14</xdr:row>
      <xdr:rowOff>142875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A7A253E-49BD-4026-AD21-78529465588E}"/>
            </a:ext>
          </a:extLst>
        </xdr:cNvPr>
        <xdr:cNvSpPr/>
      </xdr:nvSpPr>
      <xdr:spPr bwMode="auto">
        <a:xfrm>
          <a:off x="5153025" y="26860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90</xdr:row>
      <xdr:rowOff>0</xdr:rowOff>
    </xdr:from>
    <xdr:ext cx="295275" cy="260351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A940B47-A5C0-46C9-A167-BE4133BACC69}"/>
            </a:ext>
          </a:extLst>
        </xdr:cNvPr>
        <xdr:cNvSpPr/>
      </xdr:nvSpPr>
      <xdr:spPr bwMode="auto">
        <a:xfrm>
          <a:off x="3390900" y="175260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90</xdr:row>
      <xdr:rowOff>0</xdr:rowOff>
    </xdr:from>
    <xdr:ext cx="295275" cy="260351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1FC65A8-FB54-45EC-8DDB-53906F9D78ED}"/>
            </a:ext>
          </a:extLst>
        </xdr:cNvPr>
        <xdr:cNvSpPr/>
      </xdr:nvSpPr>
      <xdr:spPr bwMode="auto">
        <a:xfrm>
          <a:off x="5153025" y="175260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120316</xdr:colOff>
      <xdr:row>7</xdr:row>
      <xdr:rowOff>60158</xdr:rowOff>
    </xdr:from>
    <xdr:ext cx="1162050" cy="805090"/>
    <xdr:pic>
      <xdr:nvPicPr>
        <xdr:cNvPr id="16" name="Imagen 15">
          <a:extLst>
            <a:ext uri="{FF2B5EF4-FFF2-40B4-BE49-F238E27FC236}">
              <a16:creationId xmlns:a16="http://schemas.microsoft.com/office/drawing/2014/main" id="{0397E3D7-75EC-429D-A293-1D01119FC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16" y="1604211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26</xdr:col>
      <xdr:colOff>563096</xdr:colOff>
      <xdr:row>11</xdr:row>
      <xdr:rowOff>56028</xdr:rowOff>
    </xdr:from>
    <xdr:to>
      <xdr:col>39</xdr:col>
      <xdr:colOff>70202</xdr:colOff>
      <xdr:row>51</xdr:row>
      <xdr:rowOff>100852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2EF1FF1-D8FF-6A0B-E7AD-F8480DB85C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851221" y="2815477"/>
          <a:ext cx="9340268" cy="8841442"/>
        </a:xfrm>
        <a:prstGeom prst="rect">
          <a:avLst/>
        </a:prstGeom>
      </xdr:spPr>
    </xdr:pic>
    <xdr:clientData/>
  </xdr:twoCellAnchor>
  <xdr:twoCellAnchor editAs="oneCell">
    <xdr:from>
      <xdr:col>14</xdr:col>
      <xdr:colOff>689174</xdr:colOff>
      <xdr:row>2</xdr:row>
      <xdr:rowOff>98053</xdr:rowOff>
    </xdr:from>
    <xdr:to>
      <xdr:col>27</xdr:col>
      <xdr:colOff>141168</xdr:colOff>
      <xdr:row>16</xdr:row>
      <xdr:rowOff>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D723C0A-6807-00D1-5F8F-231969F67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00534" y="868457"/>
          <a:ext cx="9285156" cy="316566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62208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4E2325D-C3F3-4B4D-A605-89F7B0015F55}"/>
            </a:ext>
          </a:extLst>
        </xdr:cNvPr>
        <xdr:cNvSpPr/>
      </xdr:nvSpPr>
      <xdr:spPr bwMode="auto">
        <a:xfrm>
          <a:off x="3878580" y="723900"/>
          <a:ext cx="295275" cy="271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62208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F3F7773-E259-4595-9253-5D6A208A051F}"/>
            </a:ext>
          </a:extLst>
        </xdr:cNvPr>
        <xdr:cNvSpPr/>
      </xdr:nvSpPr>
      <xdr:spPr bwMode="auto">
        <a:xfrm>
          <a:off x="5829300" y="723900"/>
          <a:ext cx="295275" cy="271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242AE2-19CA-4224-9E59-373EBCE78859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34F6079-53D7-4E88-940D-39CF0ECB253A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27E4DDC-6CC8-49ED-A94B-8A5A0683B384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45FBEA4-F4EF-4649-BBA7-F2AFDD965CED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410531-5C63-47C4-912D-DD7FA613F15F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7FE9D7-496B-4592-AEF5-8235AC826DE9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152400</xdr:colOff>
      <xdr:row>14</xdr:row>
      <xdr:rowOff>142875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3F17EC0-7BED-4576-891D-42D37C12F873}"/>
            </a:ext>
          </a:extLst>
        </xdr:cNvPr>
        <xdr:cNvSpPr/>
      </xdr:nvSpPr>
      <xdr:spPr bwMode="auto">
        <a:xfrm>
          <a:off x="152400" y="332041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14</xdr:row>
      <xdr:rowOff>142875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2A38E4B-8441-4034-B67A-308614A5E700}"/>
            </a:ext>
          </a:extLst>
        </xdr:cNvPr>
        <xdr:cNvSpPr/>
      </xdr:nvSpPr>
      <xdr:spPr bwMode="auto">
        <a:xfrm>
          <a:off x="5829300" y="332041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90</xdr:row>
      <xdr:rowOff>0</xdr:rowOff>
    </xdr:from>
    <xdr:ext cx="295275" cy="26035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EE13519-73A6-49D8-B614-0A348693C42B}"/>
            </a:ext>
          </a:extLst>
        </xdr:cNvPr>
        <xdr:cNvSpPr/>
      </xdr:nvSpPr>
      <xdr:spPr bwMode="auto">
        <a:xfrm>
          <a:off x="3878580" y="1801368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90</xdr:row>
      <xdr:rowOff>0</xdr:rowOff>
    </xdr:from>
    <xdr:ext cx="295275" cy="26035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5D7EB46-F2AE-4263-B049-4D3F4D49FE5E}"/>
            </a:ext>
          </a:extLst>
        </xdr:cNvPr>
        <xdr:cNvSpPr/>
      </xdr:nvSpPr>
      <xdr:spPr bwMode="auto">
        <a:xfrm>
          <a:off x="5829300" y="1801368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120316</xdr:colOff>
      <xdr:row>7</xdr:row>
      <xdr:rowOff>60158</xdr:rowOff>
    </xdr:from>
    <xdr:ext cx="1162050" cy="805090"/>
    <xdr:pic>
      <xdr:nvPicPr>
        <xdr:cNvPr id="14" name="Imagen 13">
          <a:extLst>
            <a:ext uri="{FF2B5EF4-FFF2-40B4-BE49-F238E27FC236}">
              <a16:creationId xmlns:a16="http://schemas.microsoft.com/office/drawing/2014/main" id="{CC2ED252-7E0D-4952-9FD9-C0A40EAB2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16" y="2010878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476250</xdr:colOff>
      <xdr:row>5</xdr:row>
      <xdr:rowOff>266139</xdr:rowOff>
    </xdr:from>
    <xdr:to>
      <xdr:col>30</xdr:col>
      <xdr:colOff>60850</xdr:colOff>
      <xdr:row>22</xdr:row>
      <xdr:rowOff>103180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57B1ABC-8463-27B2-1399-F088474FE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87610" y="1498786"/>
          <a:ext cx="11686953" cy="368906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62208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BB4F387-C01A-4772-9384-954CF01D4C1A}"/>
            </a:ext>
          </a:extLst>
        </xdr:cNvPr>
        <xdr:cNvSpPr/>
      </xdr:nvSpPr>
      <xdr:spPr bwMode="auto">
        <a:xfrm>
          <a:off x="3878580" y="723900"/>
          <a:ext cx="295275" cy="271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62208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2166AB3-52F4-40DA-974F-C395C0E8CC5A}"/>
            </a:ext>
          </a:extLst>
        </xdr:cNvPr>
        <xdr:cNvSpPr/>
      </xdr:nvSpPr>
      <xdr:spPr bwMode="auto">
        <a:xfrm>
          <a:off x="5829300" y="723900"/>
          <a:ext cx="295275" cy="271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91E1F81-65A8-46B9-BB0B-6D83688DDA2A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21A57A1-8756-4CF7-865C-E1146A32FD51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B74B962-6226-4317-97F8-6381023EA5B1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83343B39-E12A-42F9-870B-D4C207929486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F169362A-0DC0-49C0-9241-8CECC4EB78C5}"/>
            </a:ext>
          </a:extLst>
        </xdr:cNvPr>
        <xdr:cNvSpPr/>
      </xdr:nvSpPr>
      <xdr:spPr bwMode="auto">
        <a:xfrm>
          <a:off x="387858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5C11CFB-5DCB-4969-B039-17FC75D110BC}"/>
            </a:ext>
          </a:extLst>
        </xdr:cNvPr>
        <xdr:cNvSpPr/>
      </xdr:nvSpPr>
      <xdr:spPr bwMode="auto">
        <a:xfrm>
          <a:off x="5829300" y="7239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152400</xdr:colOff>
      <xdr:row>14</xdr:row>
      <xdr:rowOff>142875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62A07DD-E309-4AEB-A2E9-0F6DF060EC39}"/>
            </a:ext>
          </a:extLst>
        </xdr:cNvPr>
        <xdr:cNvSpPr/>
      </xdr:nvSpPr>
      <xdr:spPr bwMode="auto">
        <a:xfrm>
          <a:off x="152400" y="332041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14</xdr:row>
      <xdr:rowOff>142875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ADD1938F-D478-45D6-91DE-4DF9E859CCA3}"/>
            </a:ext>
          </a:extLst>
        </xdr:cNvPr>
        <xdr:cNvSpPr/>
      </xdr:nvSpPr>
      <xdr:spPr bwMode="auto">
        <a:xfrm>
          <a:off x="5829300" y="332041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90</xdr:row>
      <xdr:rowOff>0</xdr:rowOff>
    </xdr:from>
    <xdr:ext cx="295275" cy="26035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E2338EE8-F99A-4F13-9CF2-DAC1E9A5D6C0}"/>
            </a:ext>
          </a:extLst>
        </xdr:cNvPr>
        <xdr:cNvSpPr/>
      </xdr:nvSpPr>
      <xdr:spPr bwMode="auto">
        <a:xfrm>
          <a:off x="3878580" y="180213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90</xdr:row>
      <xdr:rowOff>0</xdr:rowOff>
    </xdr:from>
    <xdr:ext cx="295275" cy="26035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7F37F54-82A4-4257-AEDA-7B68107E6B63}"/>
            </a:ext>
          </a:extLst>
        </xdr:cNvPr>
        <xdr:cNvSpPr/>
      </xdr:nvSpPr>
      <xdr:spPr bwMode="auto">
        <a:xfrm>
          <a:off x="5829300" y="180213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120316</xdr:colOff>
      <xdr:row>7</xdr:row>
      <xdr:rowOff>60158</xdr:rowOff>
    </xdr:from>
    <xdr:ext cx="1162050" cy="805090"/>
    <xdr:pic>
      <xdr:nvPicPr>
        <xdr:cNvPr id="14" name="Imagen 13">
          <a:extLst>
            <a:ext uri="{FF2B5EF4-FFF2-40B4-BE49-F238E27FC236}">
              <a16:creationId xmlns:a16="http://schemas.microsoft.com/office/drawing/2014/main" id="{C64B63D3-936D-4CAE-ABA0-04C8C8ED3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316" y="2010878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25</xdr:col>
      <xdr:colOff>42021</xdr:colOff>
      <xdr:row>13</xdr:row>
      <xdr:rowOff>33618</xdr:rowOff>
    </xdr:from>
    <xdr:to>
      <xdr:col>34</xdr:col>
      <xdr:colOff>389598</xdr:colOff>
      <xdr:row>30</xdr:row>
      <xdr:rowOff>147458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84CE9625-D0C0-2250-0275-CEFA57A8E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73749" y="3157258"/>
          <a:ext cx="7155150" cy="3853803"/>
        </a:xfrm>
        <a:prstGeom prst="rect">
          <a:avLst/>
        </a:prstGeom>
      </xdr:spPr>
    </xdr:pic>
    <xdr:clientData/>
  </xdr:twoCellAnchor>
  <xdr:twoCellAnchor editAs="oneCell">
    <xdr:from>
      <xdr:col>14</xdr:col>
      <xdr:colOff>588308</xdr:colOff>
      <xdr:row>9</xdr:row>
      <xdr:rowOff>42024</xdr:rowOff>
    </xdr:from>
    <xdr:to>
      <xdr:col>28</xdr:col>
      <xdr:colOff>617721</xdr:colOff>
      <xdr:row>25</xdr:row>
      <xdr:rowOff>28016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F30B300-75AD-36BB-C0B3-12A3C5986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99668" y="2633384"/>
          <a:ext cx="10618972" cy="3459816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42363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3AAFA0C-4230-4E11-8B9B-DEC1EFB2313D}"/>
            </a:ext>
          </a:extLst>
        </xdr:cNvPr>
        <xdr:cNvSpPr/>
      </xdr:nvSpPr>
      <xdr:spPr bwMode="auto">
        <a:xfrm>
          <a:off x="3390900" y="0"/>
          <a:ext cx="295275" cy="256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42363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DB51091-91DB-4389-B964-6DA9ECE1D34F}"/>
            </a:ext>
          </a:extLst>
        </xdr:cNvPr>
        <xdr:cNvSpPr/>
      </xdr:nvSpPr>
      <xdr:spPr bwMode="auto">
        <a:xfrm>
          <a:off x="5153025" y="0"/>
          <a:ext cx="295275" cy="256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D97A726-7CFE-4F7E-8E71-E13F8838B603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DBCB3BE-43A2-4976-B52F-1A5E365A2C12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6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56483925-90A7-4E2A-8FB1-C46642E459B1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7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9001199-9FAC-4E7A-9C18-41C43816A8A9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2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C721324-9952-4474-8B79-363F262FBC36}"/>
            </a:ext>
          </a:extLst>
        </xdr:cNvPr>
        <xdr:cNvSpPr/>
      </xdr:nvSpPr>
      <xdr:spPr bwMode="auto">
        <a:xfrm>
          <a:off x="3390900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2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E1C1AB80-7B71-44D9-91AE-E4B49D251013}"/>
            </a:ext>
          </a:extLst>
        </xdr:cNvPr>
        <xdr:cNvSpPr/>
      </xdr:nvSpPr>
      <xdr:spPr bwMode="auto">
        <a:xfrm>
          <a:off x="5153025" y="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14</xdr:row>
      <xdr:rowOff>142875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E357E0-975B-495E-A573-C9FC83269A06}"/>
            </a:ext>
          </a:extLst>
        </xdr:cNvPr>
        <xdr:cNvSpPr/>
      </xdr:nvSpPr>
      <xdr:spPr bwMode="auto">
        <a:xfrm>
          <a:off x="3390900" y="24765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14</xdr:row>
      <xdr:rowOff>142875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BFE0846-5786-4E36-A58E-1123881B2106}"/>
            </a:ext>
          </a:extLst>
        </xdr:cNvPr>
        <xdr:cNvSpPr/>
      </xdr:nvSpPr>
      <xdr:spPr bwMode="auto">
        <a:xfrm>
          <a:off x="5153025" y="24765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88</xdr:row>
      <xdr:rowOff>0</xdr:rowOff>
    </xdr:from>
    <xdr:ext cx="295275" cy="260351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C129303-B102-4A51-88FE-AF314A9B87F5}"/>
            </a:ext>
          </a:extLst>
        </xdr:cNvPr>
        <xdr:cNvSpPr/>
      </xdr:nvSpPr>
      <xdr:spPr bwMode="auto">
        <a:xfrm>
          <a:off x="3390900" y="169164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88</xdr:row>
      <xdr:rowOff>0</xdr:rowOff>
    </xdr:from>
    <xdr:ext cx="295275" cy="260351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50234BB-48E1-43E2-8DB6-A748D1387272}"/>
            </a:ext>
          </a:extLst>
        </xdr:cNvPr>
        <xdr:cNvSpPr/>
      </xdr:nvSpPr>
      <xdr:spPr bwMode="auto">
        <a:xfrm>
          <a:off x="5153025" y="169164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115138</xdr:colOff>
      <xdr:row>7</xdr:row>
      <xdr:rowOff>62802</xdr:rowOff>
    </xdr:from>
    <xdr:ext cx="1162050" cy="805090"/>
    <xdr:pic>
      <xdr:nvPicPr>
        <xdr:cNvPr id="16" name="Imagen 15">
          <a:extLst>
            <a:ext uri="{FF2B5EF4-FFF2-40B4-BE49-F238E27FC236}">
              <a16:creationId xmlns:a16="http://schemas.microsoft.com/office/drawing/2014/main" id="{A93C9371-19A7-44DF-A610-CDC010B02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38" y="1381648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387279</xdr:colOff>
      <xdr:row>19</xdr:row>
      <xdr:rowOff>10467</xdr:rowOff>
    </xdr:from>
    <xdr:to>
      <xdr:col>26</xdr:col>
      <xdr:colOff>680993</xdr:colOff>
      <xdr:row>21</xdr:row>
      <xdr:rowOff>157005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A5FF9F1-3041-0FE2-4C0E-5BFED226E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50603" y="3987940"/>
          <a:ext cx="9462835" cy="575686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</xdr:row>
      <xdr:rowOff>0</xdr:rowOff>
    </xdr:from>
    <xdr:to>
      <xdr:col>5</xdr:col>
      <xdr:colOff>447675</xdr:colOff>
      <xdr:row>3</xdr:row>
      <xdr:rowOff>53394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189AB15E-7DE7-4087-BB99-972F25528C2D}"/>
            </a:ext>
          </a:extLst>
        </xdr:cNvPr>
        <xdr:cNvSpPr/>
      </xdr:nvSpPr>
      <xdr:spPr bwMode="auto">
        <a:xfrm>
          <a:off x="3390900" y="0"/>
          <a:ext cx="295275" cy="26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2</xdr:row>
      <xdr:rowOff>0</xdr:rowOff>
    </xdr:from>
    <xdr:to>
      <xdr:col>9</xdr:col>
      <xdr:colOff>447675</xdr:colOff>
      <xdr:row>3</xdr:row>
      <xdr:rowOff>53394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E0363B1-51DE-4C2E-AB2D-C3EDB1ABA07E}"/>
            </a:ext>
          </a:extLst>
        </xdr:cNvPr>
        <xdr:cNvSpPr/>
      </xdr:nvSpPr>
      <xdr:spPr bwMode="auto">
        <a:xfrm>
          <a:off x="5153025" y="0"/>
          <a:ext cx="295275" cy="264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152400</xdr:colOff>
      <xdr:row>13</xdr:row>
      <xdr:rowOff>142875</xdr:rowOff>
    </xdr:from>
    <xdr:ext cx="295275" cy="260351"/>
    <xdr:sp macro="" textlink="">
      <xdr:nvSpPr>
        <xdr:cNvPr id="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7B1E27B-1724-4BA7-A6AA-733511588532}"/>
            </a:ext>
          </a:extLst>
        </xdr:cNvPr>
        <xdr:cNvSpPr/>
      </xdr:nvSpPr>
      <xdr:spPr bwMode="auto">
        <a:xfrm>
          <a:off x="3390900" y="23241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13</xdr:row>
      <xdr:rowOff>142875</xdr:rowOff>
    </xdr:from>
    <xdr:ext cx="295275" cy="260351"/>
    <xdr:sp macro="" textlink="">
      <xdr:nvSpPr>
        <xdr:cNvPr id="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480BCD15-344F-4510-AF5B-2D5C8BB2C9B8}"/>
            </a:ext>
          </a:extLst>
        </xdr:cNvPr>
        <xdr:cNvSpPr/>
      </xdr:nvSpPr>
      <xdr:spPr bwMode="auto">
        <a:xfrm>
          <a:off x="5153025" y="232410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87</xdr:row>
      <xdr:rowOff>0</xdr:rowOff>
    </xdr:from>
    <xdr:ext cx="295275" cy="260351"/>
    <xdr:sp macro="" textlink="">
      <xdr:nvSpPr>
        <xdr:cNvPr id="8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A8017BED-E9B2-426F-8822-8240BAD4F01A}"/>
            </a:ext>
          </a:extLst>
        </xdr:cNvPr>
        <xdr:cNvSpPr/>
      </xdr:nvSpPr>
      <xdr:spPr bwMode="auto">
        <a:xfrm>
          <a:off x="3390900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87</xdr:row>
      <xdr:rowOff>0</xdr:rowOff>
    </xdr:from>
    <xdr:ext cx="295275" cy="260351"/>
    <xdr:sp macro="" textlink="">
      <xdr:nvSpPr>
        <xdr:cNvPr id="9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11728B34-52E9-4B85-8D3E-D8DDCDF18BF4}"/>
            </a:ext>
          </a:extLst>
        </xdr:cNvPr>
        <xdr:cNvSpPr/>
      </xdr:nvSpPr>
      <xdr:spPr bwMode="auto">
        <a:xfrm>
          <a:off x="5153025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87</xdr:row>
      <xdr:rowOff>0</xdr:rowOff>
    </xdr:from>
    <xdr:ext cx="295275" cy="260351"/>
    <xdr:sp macro="" textlink="">
      <xdr:nvSpPr>
        <xdr:cNvPr id="10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C0AE6AB9-C159-4778-AFE1-E6E2379AADA0}"/>
            </a:ext>
          </a:extLst>
        </xdr:cNvPr>
        <xdr:cNvSpPr/>
      </xdr:nvSpPr>
      <xdr:spPr bwMode="auto">
        <a:xfrm>
          <a:off x="3390900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87</xdr:row>
      <xdr:rowOff>0</xdr:rowOff>
    </xdr:from>
    <xdr:ext cx="295275" cy="260351"/>
    <xdr:sp macro="" textlink="">
      <xdr:nvSpPr>
        <xdr:cNvPr id="11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A013D8-9B57-48E5-B550-553124D7B0E6}"/>
            </a:ext>
          </a:extLst>
        </xdr:cNvPr>
        <xdr:cNvSpPr/>
      </xdr:nvSpPr>
      <xdr:spPr bwMode="auto">
        <a:xfrm>
          <a:off x="5153025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87</xdr:row>
      <xdr:rowOff>0</xdr:rowOff>
    </xdr:from>
    <xdr:ext cx="295275" cy="260351"/>
    <xdr:sp macro="" textlink="">
      <xdr:nvSpPr>
        <xdr:cNvPr id="1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D7F33FC-8EBA-4596-A7F2-76B7333D3875}"/>
            </a:ext>
          </a:extLst>
        </xdr:cNvPr>
        <xdr:cNvSpPr/>
      </xdr:nvSpPr>
      <xdr:spPr bwMode="auto">
        <a:xfrm>
          <a:off x="3390900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87</xdr:row>
      <xdr:rowOff>0</xdr:rowOff>
    </xdr:from>
    <xdr:ext cx="295275" cy="260351"/>
    <xdr:sp macro="" textlink="">
      <xdr:nvSpPr>
        <xdr:cNvPr id="1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794875ED-2F59-455B-AB81-736EE6B3681E}"/>
            </a:ext>
          </a:extLst>
        </xdr:cNvPr>
        <xdr:cNvSpPr/>
      </xdr:nvSpPr>
      <xdr:spPr bwMode="auto">
        <a:xfrm>
          <a:off x="5153025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152400</xdr:colOff>
      <xdr:row>87</xdr:row>
      <xdr:rowOff>0</xdr:rowOff>
    </xdr:from>
    <xdr:ext cx="295275" cy="260351"/>
    <xdr:sp macro="" textlink="">
      <xdr:nvSpPr>
        <xdr:cNvPr id="14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7E9ACFC-C0DD-4460-BC24-B6706F5BECAD}"/>
            </a:ext>
          </a:extLst>
        </xdr:cNvPr>
        <xdr:cNvSpPr/>
      </xdr:nvSpPr>
      <xdr:spPr bwMode="auto">
        <a:xfrm>
          <a:off x="3390900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152400</xdr:colOff>
      <xdr:row>87</xdr:row>
      <xdr:rowOff>0</xdr:rowOff>
    </xdr:from>
    <xdr:ext cx="295275" cy="260351"/>
    <xdr:sp macro="" textlink="">
      <xdr:nvSpPr>
        <xdr:cNvPr id="15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69B5BBB5-1466-4048-9A5B-A2B6203CA870}"/>
            </a:ext>
          </a:extLst>
        </xdr:cNvPr>
        <xdr:cNvSpPr/>
      </xdr:nvSpPr>
      <xdr:spPr bwMode="auto">
        <a:xfrm>
          <a:off x="5153025" y="17040225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136072</xdr:colOff>
      <xdr:row>6</xdr:row>
      <xdr:rowOff>49481</xdr:rowOff>
    </xdr:from>
    <xdr:ext cx="1162050" cy="805090"/>
    <xdr:pic>
      <xdr:nvPicPr>
        <xdr:cNvPr id="16" name="Imagen 15">
          <a:extLst>
            <a:ext uri="{FF2B5EF4-FFF2-40B4-BE49-F238E27FC236}">
              <a16:creationId xmlns:a16="http://schemas.microsoft.com/office/drawing/2014/main" id="{DECBA267-58ED-4C57-A0EB-A014E0ABC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2" y="1237013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15</xdr:col>
      <xdr:colOff>284513</xdr:colOff>
      <xdr:row>9</xdr:row>
      <xdr:rowOff>197923</xdr:rowOff>
    </xdr:from>
    <xdr:to>
      <xdr:col>28</xdr:col>
      <xdr:colOff>185554</xdr:colOff>
      <xdr:row>13</xdr:row>
      <xdr:rowOff>148443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28E9DC2-F827-98A9-C4FA-0292AB1D0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98084" y="2671949"/>
          <a:ext cx="9871366" cy="754578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12</xdr:row>
      <xdr:rowOff>142875</xdr:rowOff>
    </xdr:from>
    <xdr:to>
      <xdr:col>5</xdr:col>
      <xdr:colOff>447675</xdr:colOff>
      <xdr:row>22</xdr:row>
      <xdr:rowOff>121006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6B21C728-9325-4267-B39C-8080330564DD}"/>
            </a:ext>
          </a:extLst>
        </xdr:cNvPr>
        <xdr:cNvSpPr/>
      </xdr:nvSpPr>
      <xdr:spPr bwMode="auto">
        <a:xfrm>
          <a:off x="4724400" y="2695575"/>
          <a:ext cx="295275" cy="2127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12</xdr:row>
      <xdr:rowOff>142875</xdr:rowOff>
    </xdr:from>
    <xdr:to>
      <xdr:col>9</xdr:col>
      <xdr:colOff>447675</xdr:colOff>
      <xdr:row>22</xdr:row>
      <xdr:rowOff>121006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342DE5B4-6480-4393-AFA7-EAF657FE3265}"/>
            </a:ext>
          </a:extLst>
        </xdr:cNvPr>
        <xdr:cNvSpPr/>
      </xdr:nvSpPr>
      <xdr:spPr bwMode="auto">
        <a:xfrm>
          <a:off x="7772400" y="2695575"/>
          <a:ext cx="295275" cy="21272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142327</xdr:colOff>
      <xdr:row>6</xdr:row>
      <xdr:rowOff>87586</xdr:rowOff>
    </xdr:from>
    <xdr:ext cx="1162050" cy="805090"/>
    <xdr:pic>
      <xdr:nvPicPr>
        <xdr:cNvPr id="7" name="Imagen 6">
          <a:extLst>
            <a:ext uri="{FF2B5EF4-FFF2-40B4-BE49-F238E27FC236}">
              <a16:creationId xmlns:a16="http://schemas.microsoft.com/office/drawing/2014/main" id="{8320034E-5DC7-4CFA-983A-F67F3A6D8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327" y="1291896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262741</xdr:colOff>
      <xdr:row>13</xdr:row>
      <xdr:rowOff>21894</xdr:rowOff>
    </xdr:from>
    <xdr:to>
      <xdr:col>31</xdr:col>
      <xdr:colOff>395718</xdr:colOff>
      <xdr:row>17</xdr:row>
      <xdr:rowOff>120430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9EBFD19-BD36-A0FF-B9F6-CF238AAD8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87655" y="3076463"/>
          <a:ext cx="13161425" cy="930605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14</xdr:row>
      <xdr:rowOff>142875</xdr:rowOff>
    </xdr:from>
    <xdr:to>
      <xdr:col>5</xdr:col>
      <xdr:colOff>447675</xdr:colOff>
      <xdr:row>17</xdr:row>
      <xdr:rowOff>124030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7359B4D3-8EF5-4033-9587-D4A830C224CE}"/>
            </a:ext>
          </a:extLst>
        </xdr:cNvPr>
        <xdr:cNvSpPr/>
      </xdr:nvSpPr>
      <xdr:spPr bwMode="auto">
        <a:xfrm>
          <a:off x="4143375" y="3162300"/>
          <a:ext cx="295275" cy="641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152400</xdr:colOff>
      <xdr:row>14</xdr:row>
      <xdr:rowOff>142875</xdr:rowOff>
    </xdr:from>
    <xdr:to>
      <xdr:col>9</xdr:col>
      <xdr:colOff>447675</xdr:colOff>
      <xdr:row>17</xdr:row>
      <xdr:rowOff>124030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D14C3E1-1BF0-4727-A621-35C932B6BB21}"/>
            </a:ext>
          </a:extLst>
        </xdr:cNvPr>
        <xdr:cNvSpPr/>
      </xdr:nvSpPr>
      <xdr:spPr bwMode="auto">
        <a:xfrm>
          <a:off x="7496175" y="3162300"/>
          <a:ext cx="295275" cy="641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207066</xdr:colOff>
      <xdr:row>7</xdr:row>
      <xdr:rowOff>96630</xdr:rowOff>
    </xdr:from>
    <xdr:ext cx="1162050" cy="805090"/>
    <xdr:pic>
      <xdr:nvPicPr>
        <xdr:cNvPr id="5" name="Imagen 4">
          <a:extLst>
            <a:ext uri="{FF2B5EF4-FFF2-40B4-BE49-F238E27FC236}">
              <a16:creationId xmlns:a16="http://schemas.microsoft.com/office/drawing/2014/main" id="{F6EE3B27-FD2D-4BEC-8AE2-16206A6CD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7066" y="1773030"/>
          <a:ext cx="1162050" cy="805090"/>
        </a:xfrm>
        <a:prstGeom prst="rect">
          <a:avLst/>
        </a:prstGeom>
      </xdr:spPr>
    </xdr:pic>
    <xdr:clientData/>
  </xdr:oneCellAnchor>
  <xdr:twoCellAnchor editAs="oneCell">
    <xdr:from>
      <xdr:col>14</xdr:col>
      <xdr:colOff>584451</xdr:colOff>
      <xdr:row>6</xdr:row>
      <xdr:rowOff>222662</xdr:rowOff>
    </xdr:from>
    <xdr:to>
      <xdr:col>29</xdr:col>
      <xdr:colOff>659506</xdr:colOff>
      <xdr:row>20</xdr:row>
      <xdr:rowOff>49481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2B85432-79F4-7B7B-5691-97DE139FA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016432" y="1793668"/>
          <a:ext cx="11579275" cy="283276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G\C\G\Area%20Proyectos\A\AiuBPMarco98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microsoft.com/office/2019/04/relationships/externalLinkLongPath" Target="file:///\\SERVIDORDATOS\Users\smayorga\AppData\Local\Microsoft\Windows\Temporary%20Internet%20Files\Content.Outlook\WT8CO6ZI\Users\bgonzalez\Desktop\Documents%20and%20Settings\crendon.HMV\Local%20Settings\Temporary%20Internet%20Files\OLK3\8599.xls?99648389" TargetMode="External"/><Relationship Id="rId1" Type="http://schemas.openxmlformats.org/officeDocument/2006/relationships/externalLinkPath" Target="file:///\\99648389\859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%20interventoria%20tuberias%20sin%20transport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C4E4D29\COSTO%20DE%20PROPIEDAD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la4\2001-%20proyec\edgarc\contratos\NorOriental\Cantobraimpe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333B91\PRESUPUESTO%20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D9F8C9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F\Mis%20documentos\contratos-en-ejecuci&#243;n\contratos-inv&#237;as-2002\consulv&#237;as-advial\WINDOWS\TEMP\TD_0025.DIR\NOV-%20DIC-2002\INF%20NOV-DIC_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Principal\cund%20grupo%201\INFORMES%20TRIMESTRAL\INFORME%20FINAL\DIC-05-FEB-0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F\invmeta\INFORMES\infabr9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F\Mis%20documentos\contratos-en-ejecuci&#243;n\contratos-inv&#237;as-2002\consulv&#237;as-advial\Mis%20documentos\Advial-Jul-01-jul-03\formatos\FORMATOS%20UTILES\AP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Mis%20documentos\Advial-Jul-01-jul-03\formatos\FORMATOS%20UTILES\AP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aapabone\d%20copias\a%20%20aaInformaci&#243;n%20GRUPO%204\A%20MInformes%20Mensuales\Informe%20de%20estado%20vial%20ene\aCCIDENTES%20DE%201995%20-%2019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D59C6C0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Lucho\transfer%20lucho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WINDOWS\TEMP\TD_0025.DIR\NOV-%20DIC-2002\INF%20NOV-DIC_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idad\iso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Mis%20documentos\INF.BIMENSUAL\INFORME%20BIMENSUAL%20JUL-AGO-200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2010905_p2/Cantidades%20demolici&#243;n%20El%20Tarra.xlsx" TargetMode="External"/><Relationship Id="rId1" Type="http://schemas.openxmlformats.org/officeDocument/2006/relationships/externalLinkPath" Target="/2010905_p2/Cantidades%20demolici&#243;n%20El%20Tarra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B25BB7D\Analisis%20de%20Precios%20Unitarios%20ASTRID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E062BE7\UNITARIO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089937B\An&#225;lisis%20de%20precios%20unitari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Nelsy-pc\Aquitania\Cofinanciacion\FICHAS%20Y%20FORMATOS\UNITARIOS%20GENERAL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Precios%20Unitarios%20Otro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Precio%20adoquin%20ladrillo%20retirado.xls" TargetMode="External"/><Relationship Id="rId1" Type="http://schemas.openxmlformats.org/officeDocument/2006/relationships/externalLinkPath" Target="/Precio%20adoquin%20ladrillo%20retirad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Pc1\d\LIQ.TRANSPORTE%20DE%20MATERIALES%20OCTUBRE%20DE%202006%20HASMER%20FIN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AA5C81\Cantidades.xlsx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dchaves/Desktop/NARI&#209;O/CONECTIVIDAD/EL%20EMPATE%20-%20LA%20UNION%20PR%2060+240%20al%20PR%2066+090/OBRA/BASE/PRESUPUESTO%20P.xls" TargetMode="External"/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arianaortiz/Desktop/Fondo%20Adaptaci&#243;n/Estudio%20Mercado%20Tarifas%202013/20130225_Socializacion/25022013_Consolidado%20Estudio%20de%20Mercado%20Tarifas%202013.xlsx" TargetMode="External"/><Relationship Id="rId1" Type="http://schemas.openxmlformats.org/officeDocument/2006/relationships/externalLinkPath" Target="/Users/marianaortiz/Desktop/Fondo%20Adaptaci&#243;n/Estudio%20Mercado%20Tarifas%202013/20130225_Socializacion/25022013_Consolidado%20Estudio%20de%20Mercado%20Tarifas%202013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MS\Mis%20documentos\Licitaciones%202002\Lic.Duitama-La%20Palmera\BASEDuitama-La%20Palmer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upolhs\DOCUME~1\DORIAN~1\CONFIG~1\Temp\PRESUPUESTOS\Obras%20Licitadas\Licitaciones%20del%202004\71%20al%2080\78%20PUENTE%20QUEBRADA%20LA%20UNION%20-%20PORCE%20III\Excel\RELACI~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grupolhs\DOCUME~1\DORIAN~1\CONFIG~1\Temp\WINDOWS\TEMP\RELACI~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pptos\presupuestos\PRESUPUESTOS\Obras%20Licitadas\Licitaciones%20del%202004\71%20al%2080\78%20PUENTE%20QUEBRADA%20LA%20UNION%20-%20PORCE%20III\Excel\RELACI~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28DF81\Compaq_Propietari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D0875B\CAUCACIA%20-%20PLANETA%20RICA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Ingevias%20S.A/Contrato%200526%20de%202012%20MHC/Precios%20No%20Previstos%20MHC/Viaducto%20K45/PROPUESTA%20CARARE%20PR45+200%20ULTIMO/3.PRESUPUESTO%20CARARE%20CAMBIO%20DE%20DISE&#209;O-INGENIERIA%20DE%20VIAS.xlsx" TargetMode="External"/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I\ADM%20VIAL%2003%20-%20CORDOBA\ESTADO%20DE%20RED\2103mar%20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Users\mac\Desktop\INVIAS%202020\INVIAS%202020\CORRECCIONES%20PROYECTO%20OCAD%20PAZ%20ARAUCA%2026-07-2018\FORTUL\SITIO%20NUEVO\PACO\Doc.%20ASPIRE\ADMONVIAL%20H-V-05\PRESUPUESTOS\sector%203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C\Users\Wcorredor\AppData\Local\Microsoft\Windows\Temporary%20Internet%20Files\Content.Outlook\N8UQB43B\Users\GeoTuneles\Downloads\DA_PROCESO_13-1-108154_124002002_9512407%20(1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B589C1\dise&#241;o%20pozo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MV-02-BOL/EST.V&#205;A%20CRIT.TECNICO%20AMB-BOL-02/DICIEMBRE-2008/EST.V&#205;A%20CRITERIO%20TECNICO%2090BLB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EST.V&#205;A%20CRITERIO%20TECNIC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esupuestos\Presupuestos\Grupo%2045\IMV\Unitarios%20SF-Sup%20y%20LV-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2003\28987%20CEMENTOS%20ANDINO%20SILO%20II\Ex-0176-03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6E0F26\apus%20boyaca%20VIA%20chiquinquira%20-%20TUNJA.xlsx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F\CUND%20GRUPO%201\TECNICO\presupuestos\presupuestos%202010\presupuestos%20marzo%202010\necesidades%20de%20las%20v&#237;as\presupuesto%20necesidades%20vias%20marzo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77F0E0F\trimestral%20OCTUB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1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Valoracion%20Jamarillo%20126%20acometidas%20y%20170\Precios%20Unitarios%20Otro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H\AMV%20GRUPO2-05\presupuestos\ajuste%20presupuestos\$%20PR20%20al%20PR23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F\Mis%20documentos\contratos-en-ejecuci&#243;n\contratos-inv&#237;as-2002\consulv&#237;as-advial\WINDOWS\TEMP\TD_0025.DIR\NOV-%20DIC-2002\oficina\accidentes%20le%20NOV-02-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9085953\DC.01-GEINF-Tramo2-0-Anexos%20(1).xlsx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5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SIMULACI&#211;NEDIFICIO.ok.xls" TargetMode="External"/><Relationship Id="rId1" Type="http://schemas.openxmlformats.org/officeDocument/2006/relationships/externalLinkPath" Target="/SIMULACI&#211;NEDIFICIO.ok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C\Users\Wcorredor\AppData\Local\Microsoft\Windows\Temporary%20Internet%20Files\Content.Outlook\N8UQB43B\PAVICOL\MSOFFICE\LICITAR\analisis%20del%20AIU\AIU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lsy-pc\Aquitania\Mis%20documentos\MIKO%20EN%20EJECUCION\NUNCHIA\Cofinanciacion\FICHAS%20Y%20FORMATOS\UNITARIOS%20GENERALES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ontrato-2060-2014\Principal\CONTRATO%204031%202013\APU%202014%20def\presup%20varios\20120806%20-%20CMS%20-%20APUs%20definitivos_v6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ba03\USUARIOS-03\Archivos%20Trabajo%20HGiraldo\A.P.U\Formato%20reversion%20precios%20LIMP,READEC,TUBERIA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ESUPUESTOS%20COLOMBIA%20RURAL\HDA\PUNITARIOS%20PARA%20241201%202S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arianaortiz/Desktop/Fondo%20Adaptaci&#243;n/Estudio%20Mercado%20Tarifas%202013/Rtas%20al%20Estudio%20de%20Mercado/Copia%20de%20FAEstMerc2013R2.xls" TargetMode="External"/><Relationship Id="rId1" Type="http://schemas.openxmlformats.org/officeDocument/2006/relationships/externalLinkPath" Target="/Users/marianaortiz/Desktop/Fondo%20Adaptaci&#243;n/Estudio%20Mercado%20Tarifas%202013/Rtas%20al%20Estudio%20de%20Mercado/Copia%20de%20FAEstMerc2013R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TERVENTORIA%20HONDA-RIO%20ERMITA&#209;O\INFORMES\INTERVENTORIA\MENSUAL\08%20JULIO-2007\FORMATOS%20SGT%20INFORME%20INTERVENTORIA%20No.08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MANTENIMIENTO%20RUTA%201001_MARZO%20DE%202008/Documents%20and%20Settings/Jaime%20Rojas/Mis%20documentos/Contrato/Interv/JunBarba/a%20%20aaInformaci&#243;n%20GRUPO%204/A%20MInformes%20M" TargetMode="External"/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.%20CONTRATACION%202025/6.%20LICITACION%20PUBLICA/PLACA%20HUELLA/PRESUPUESTO/PAGA%20APU%20PLIEGO%20TIPO%20LICITACION%20PUBLICA.xlsx" TargetMode="External"/><Relationship Id="rId1" Type="http://schemas.openxmlformats.org/officeDocument/2006/relationships/externalLinkPath" Target="/1.%20CONTRATACION%202025/6.%20LICITACION%20PUBLICA/PLACA%20HUELLA/PRESUPUESTO/PAGA%20APU%20PLIEGO%20TIPO%20LICITACION%20PUBLICA.xlsx" TargetMode="External"/></Relationships>
</file>

<file path=xl/externalLinks/_rels/externalLink17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Users/JUAN%20K/Documents/ALCALDIA%20DE%20LA%20MANO%20DE%20MI%20PUEBLO/PH%20CA&#209;O%20BARROSO/SA%20-%20MC%20003%20PLACA%20HUELLAS%20CA&#209;O%20BLANCO/PLACA%20HUELLAS%20CA&#209;O%20BLANCO%20FINAL/Formulario%20presupuesto%20ca&#241;o%20blanco.xlsx" TargetMode="External"/><Relationship Id="rId2" Type="http://schemas.openxmlformats.org/officeDocument/2006/relationships/externalLinkPath" Target="file:///C:\Users\JUAN%20K\Documents\ALCALDIA%20DE%20LA%20MANO%20DE%20MI%20PUEBLO\PH%20CA&#209;O%20BARROSO\SA%20-%20MC%20003%20PLACA%20HUELLAS%20CA&#209;O%20BLANCO\PLACA%20HUELLAS%20CA&#209;O%20BLANCO%20FINAL\Formulario%20presupuesto%20ca&#241;o%20blanco.xlsx" TargetMode="External"/><Relationship Id="rId1" Type="http://schemas.openxmlformats.org/officeDocument/2006/relationships/externalLinkPath" Target="/Users/JUAN%20K/Documents/ALCALDIA%20DE%20LA%20MANO%20DE%20MI%20PUEBLO/PH%20CA&#209;O%20BARROSO/SA%20-%20MC%20003%20PLACA%20HUELLAS%20CA&#209;O%20BLANCO/PLACA%20HUELLAS%20CA&#209;O%20BLANCO%20FINAL/Formulario%20presupuesto%20ca&#241;o%20blan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-DIURNA"/>
      <sheetName val="LIQU-CUAD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CC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Indices"/>
      <sheetName val="7.1.8.1.1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Base Datos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DATOS"/>
      <sheetName val="Z209"/>
      <sheetName val="Paso 1 Calculo del Presupuesto"/>
      <sheetName val="Insumos sin EB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ALARIOS CONVENC"/>
      <sheetName val="MATERIALES BL1"/>
      <sheetName val="SALARIOS CONVENC. - CALCULO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MATERIALES"/>
      <sheetName val="aCCIDENTES%20DE%201995%20-%2019"/>
      <sheetName val="aCCIDENTES DE 1995 - 1996.xls"/>
      <sheetName val="\a  aaInformación GRUPO 4\A MIn"/>
      <sheetName val="items"/>
      <sheetName val="SUB APU"/>
      <sheetName val="ACTA DE MODIFICACION  (2)"/>
      <sheetName val="INDICMICROEMP"/>
      <sheetName val="#¡REF"/>
      <sheetName val="Datos Básicos"/>
      <sheetName val="SALARIOS"/>
      <sheetName val="Informacion"/>
      <sheetName val="Informe"/>
      <sheetName val="Seguim-16"/>
      <sheetName val="INV"/>
      <sheetName val="AASHTO"/>
      <sheetName val="Formulario N° 4"/>
      <sheetName val="EQUIPO"/>
      <sheetName val="PESOS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INST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pta a tierra"/>
      <sheetName val="2004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</sheetNames>
    <sheetDataSet>
      <sheetData sheetId="0" refreshError="1"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U (2)"/>
      <sheetName val="PR 1"/>
      <sheetName val="CONS"/>
      <sheetName val="Form5 _Pág_ 1"/>
      <sheetName val="DISCRIM INS"/>
      <sheetName val="1.01"/>
      <sheetName val="1.55"/>
      <sheetName val="1.56"/>
      <sheetName val="2.03"/>
      <sheetName val="4.45"/>
      <sheetName val="28.05"/>
      <sheetName val="28.28"/>
      <sheetName val="28.04"/>
      <sheetName val="2.13"/>
      <sheetName val="28.02"/>
      <sheetName val="28.14"/>
      <sheetName val="I.N1"/>
      <sheetName val="26.13"/>
      <sheetName val="10.06"/>
      <sheetName val="10.15"/>
      <sheetName val="30.03"/>
      <sheetName val="I.N2"/>
      <sheetName val="I.N3"/>
      <sheetName val="I.N4"/>
      <sheetName val="I.N5"/>
      <sheetName val="I.N6"/>
      <sheetName val="I.N7"/>
      <sheetName val="I.N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OCTUBRE"/>
      <sheetName val="1,1"/>
      <sheetName val="1,2"/>
      <sheetName val="1,3"/>
      <sheetName val="1,5"/>
      <sheetName val="1,,6"/>
      <sheetName val="1,7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9"/>
      <sheetName val="4,1"/>
      <sheetName val="5,1"/>
      <sheetName val="5,2"/>
      <sheetName val="5,3"/>
      <sheetName val="5,4"/>
      <sheetName val="5,6"/>
      <sheetName val="5,7"/>
      <sheetName val="6,1"/>
      <sheetName val="7,1"/>
      <sheetName val="7.5"/>
      <sheetName val="7.6"/>
      <sheetName val="8,6"/>
      <sheetName val="8.8"/>
      <sheetName val="8.9"/>
      <sheetName val="8.10"/>
      <sheetName val="8.11"/>
      <sheetName val="8.12"/>
      <sheetName val="8.13"/>
      <sheetName val="3,12"/>
      <sheetName val="9,1"/>
      <sheetName val="9,2"/>
      <sheetName val="9,3"/>
      <sheetName val="1,8"/>
      <sheetName val="12.1"/>
      <sheetName val="14,1"/>
      <sheetName val="13,1"/>
      <sheetName val="13,2"/>
      <sheetName val="13,3"/>
      <sheetName val="13,4"/>
      <sheetName val="8,14"/>
      <sheetName val="3,13"/>
      <sheetName val="3,14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.12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formato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PRESUPUESTO "/>
      <sheetName val="INTERV AET"/>
      <sheetName val="INTERV DISEÑ"/>
      <sheetName val="RES"/>
      <sheetName val="KM"/>
      <sheetName val="CRON"/>
      <sheetName val="FLUJO"/>
      <sheetName val="PERSONAL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Listado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anticipo"/>
      <sheetName val="1 (3)"/>
      <sheetName val="F.P.S."/>
      <sheetName val="A.I.U (2)"/>
      <sheetName val="COSTO TOTAL"/>
      <sheetName val="4 (2)"/>
      <sheetName val="8 (13)"/>
      <sheetName val="7 (2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PRESUPUESTO (2)"/>
      <sheetName val="VILLA OLIMPICA"/>
      <sheetName val="TRANSP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UNITARIOS GENERALES"/>
      <sheetName val="PE_02"/>
      <sheetName val="FICHA EBI 1 de 6 "/>
      <sheetName val="RECIBO FINAL"/>
      <sheetName val="Estruc_ Tarif"/>
      <sheetName val="BASE DATOS"/>
      <sheetName val="MANO DE OBRA"/>
      <sheetName val="5094-2003"/>
      <sheetName val="1.1"/>
      <sheetName val="TUBERIA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INV"/>
      <sheetName val="AASHT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2.1"/>
      <sheetName val="2.2"/>
      <sheetName val="2.3"/>
      <sheetName val="3.1"/>
      <sheetName val="3.2"/>
      <sheetName val="3.3"/>
      <sheetName val="3.4"/>
      <sheetName val="4.1"/>
      <sheetName val="4.2"/>
      <sheetName val="4.3"/>
      <sheetName val="5.1"/>
      <sheetName val="5.2"/>
      <sheetName val="5.3"/>
      <sheetName val="5.4"/>
      <sheetName val="5.5"/>
      <sheetName val="5.6"/>
      <sheetName val="5.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8.1"/>
      <sheetName val="8.2"/>
      <sheetName val="8.3"/>
      <sheetName val="8.4"/>
      <sheetName val="8.5"/>
      <sheetName val="8.6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7"/>
      <sheetName val="7.8"/>
      <sheetName val="7.9"/>
      <sheetName val="7.10"/>
      <sheetName val="7.11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Cronogra"/>
      <sheetName val="PROPUESTA CONCREARMADO "/>
      <sheetName val="APUS"/>
      <sheetName val="VARIOS CALCULOS DISEÑO ACTUAL"/>
      <sheetName val="T.REND DISEÑO ACTUAL"/>
      <sheetName val="FLUJO DE FONDOS DISEÑO ACTUAL"/>
      <sheetName val="Hoja6"/>
      <sheetName val="TD"/>
      <sheetName val="BD"/>
      <sheetName val="PRIMARIOS"/>
      <sheetName val="subproductos"/>
      <sheetName val="licitacion"/>
      <sheetName val="BD COD LICITA"/>
      <sheetName val="Insum"/>
      <sheetName val="UNITARIOS_GENERALES"/>
      <sheetName val="5__MODIFICATORIA"/>
      <sheetName val="UNITARIO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PVC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CERCA"/>
      <sheetName val="EXCAVMANO"/>
      <sheetName val="RELLENO"/>
      <sheetName val="VENTAN"/>
      <sheetName val="ESTRUC LAV"/>
      <sheetName val="ACOMET PARCI"/>
      <sheetName val="BORDILLO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SOLADO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OBRA"/>
      <sheetName val="factor"/>
      <sheetName val="factor (2)"/>
      <sheetName val="Datos Generales"/>
      <sheetName val="PU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1.5 GRÁFICO AVANCE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ACTAS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ANALISIS DE PRECIOS UNITARIOS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301"/>
      <sheetName val="302"/>
      <sheetName val="303"/>
      <sheetName val="304"/>
      <sheetName val="305"/>
      <sheetName val="UNITARIOS RELLENOS"/>
      <sheetName val="Desmonte y Limpieza"/>
      <sheetName val="Form5 _Pág_ 2"/>
      <sheetName val="RECURSOS"/>
      <sheetName val="LSAL"/>
      <sheetName val="Jornales"/>
      <sheetName val="LIQUIDACION"/>
      <sheetName val="NOMINA"/>
      <sheetName val="Parámetros"/>
      <sheetName val="PRESUP. RESUMEN"/>
      <sheetName val="UNITARIOS%20GENERALES.xls"/>
      <sheetName val="Personalizar"/>
      <sheetName val="ACTA 1 INICIO"/>
      <sheetName val="STRSUMM0"/>
      <sheetName val="ANEXO 9 (MATERIAL)"/>
      <sheetName val="Anexo 13"/>
      <sheetName val="PRESUP"/>
      <sheetName val="SOURCES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PRES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2.4"/>
      <sheetName val="2.5"/>
      <sheetName val="2.6"/>
      <sheetName val="2.7"/>
      <sheetName val="2.8"/>
      <sheetName val="2.9"/>
      <sheetName val="2.10"/>
      <sheetName val="CONCRETO 5000 PSI"/>
      <sheetName val="CONCRETO 3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Programación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Sheet3"/>
      <sheetName val="Informe (2)"/>
      <sheetName val="AZU3sadeven"/>
      <sheetName val="Informe"/>
      <sheetName val="HHp3"/>
      <sheetName val="AvanceP3"/>
      <sheetName val="horas lluvia"/>
      <sheetName val="IDEN"/>
      <sheetName val="ANEXO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5 (2)"/>
      <sheetName val="6 (2)"/>
      <sheetName val="SML"/>
      <sheetName val="cuadro costos"/>
      <sheetName val="BALANCE (2)"/>
      <sheetName val="INDICES"/>
      <sheetName val="PROGR"/>
      <sheetName val="Mate"/>
      <sheetName val="Jorn"/>
      <sheetName val="1,4"/>
      <sheetName val="1,6"/>
      <sheetName val="4,2"/>
      <sheetName val="4,3"/>
      <sheetName val="7,2"/>
      <sheetName val="7,3"/>
      <sheetName val="7,4"/>
      <sheetName val="7,5"/>
      <sheetName val="8,1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5"/>
      <sheetName val="3.6"/>
      <sheetName val="3.7"/>
      <sheetName val="Prog"/>
      <sheetName val="F Fdos"/>
      <sheetName val="Presup(2)"/>
      <sheetName val="Presupuesto GABO"/>
      <sheetName val="10.1"/>
      <sheetName val="10.2"/>
      <sheetName val="10.3"/>
      <sheetName val="11.1"/>
      <sheetName val="vinilo"/>
      <sheetName val="PAÑETE"/>
      <sheetName val="ENCHAPE"/>
      <sheetName val="CERCHA"/>
      <sheetName val="FICHA EBI 2 de 6"/>
      <sheetName val="FICHA EBI 3 de 6"/>
      <sheetName val="FICHA EBI 4 DE 6"/>
      <sheetName val="FICHA EBI 5 DE 6"/>
      <sheetName val="PE-01A"/>
      <sheetName val="PE-01-B"/>
      <sheetName val="COSTOS"/>
      <sheetName val="UNIT."/>
      <sheetName val="12.2"/>
      <sheetName val="12.3"/>
      <sheetName val="13.1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TWG"/>
      <sheetName val="ENCHAP"/>
      <sheetName val="ZINC"/>
      <sheetName val="PISOGRESS"/>
      <sheetName val="CUBS"/>
      <sheetName val="3.8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8"/>
      <sheetName val="3,10"/>
      <sheetName val="3,11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7"/>
      <sheetName val="8,8"/>
      <sheetName val="8,9"/>
      <sheetName val="8,10"/>
      <sheetName val="8,11"/>
      <sheetName val="8,12"/>
      <sheetName val="8,13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4,3"/>
      <sheetName val="14,2"/>
      <sheetName val="14,4"/>
      <sheetName val="PE-Indice"/>
      <sheetName val="PE-01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Base de Diseño"/>
      <sheetName val="Diagnóstico"/>
      <sheetName val="Ppto total"/>
      <sheetName val="Cimentación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LECTRICO"/>
      <sheetName val="Vuelta"/>
      <sheetName val="Presupuesto_Via_distribuidora"/>
      <sheetName val="Presupuesto V2 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BASICOS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FT-CI-28-ACTA DE INICIO"/>
      <sheetName val="FT-CI-29-ACTA PARCIAL"/>
      <sheetName val="FT-CI-30-ACTA DE SUSPENSIÓN"/>
      <sheetName val="FT-CI-31-ACTA DE MODIFICACIÓN"/>
      <sheetName val="FT-CI-32-ACTA REINICIACION"/>
      <sheetName val="FT-CI-33-ACTA DE TERMINACIÓN"/>
      <sheetName val="FT-CI-34-ACTA LIQUIDACIÓN"/>
      <sheetName val="FT-CI-35-AMPLIA. SUSPENSIÓN"/>
      <sheetName val="FT-CI-36-ACTA FIJACION PRECIOS "/>
      <sheetName val="FT-CI-34 (V 0.0)"/>
      <sheetName val="PRESENTACION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INF. EMERGENCIAS "/>
      <sheetName val="aCCIDENTES DE 19"/>
      <sheetName val="PreDES"/>
      <sheetName val="Ba Da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XX-30"/>
      <sheetName val="inpermeabOTRO"/>
      <sheetName val="PRESUPUESTO FINAL SEPT 22"/>
      <sheetName val="PRESUPUESTO SOLO OBRA"/>
      <sheetName val="PRESUPUESTO REVISION SEPT 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 refreshError="1"/>
      <sheetData sheetId="859" refreshError="1"/>
      <sheetData sheetId="860" refreshError="1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/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>
        <row r="1">
          <cell r="A1" t="str">
            <v>ABRAZADERA DE SALIDA TIPO 1</v>
          </cell>
        </row>
      </sheetData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/>
      <sheetData sheetId="983" refreshError="1"/>
      <sheetData sheetId="984">
        <row r="541">
          <cell r="G541">
            <v>24338607053</v>
          </cell>
        </row>
      </sheetData>
      <sheetData sheetId="985" refreshError="1"/>
      <sheetData sheetId="986" refreshError="1"/>
      <sheetData sheetId="987">
        <row r="33">
          <cell r="C33">
            <v>0.77967625899280601</v>
          </cell>
        </row>
      </sheetData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>
        <row r="168">
          <cell r="D168">
            <v>10046</v>
          </cell>
        </row>
      </sheetData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 refreshError="1"/>
      <sheetData sheetId="1585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4">
          <cell r="B4">
            <v>0</v>
          </cell>
        </row>
      </sheetData>
      <sheetData sheetId="1620"/>
      <sheetData sheetId="1621"/>
      <sheetData sheetId="1622"/>
      <sheetData sheetId="1623"/>
      <sheetData sheetId="1624"/>
      <sheetData sheetId="1625">
        <row r="4">
          <cell r="B4">
            <v>0</v>
          </cell>
        </row>
      </sheetData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 refreshError="1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/>
      <sheetData sheetId="2824"/>
      <sheetData sheetId="2825"/>
      <sheetData sheetId="2826">
        <row r="82">
          <cell r="B82" t="str">
            <v>ING. NESTOR FABIAN PEREZ MATEUS</v>
          </cell>
        </row>
      </sheetData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>
        <row r="71">
          <cell r="G71">
            <v>227</v>
          </cell>
        </row>
      </sheetData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>
        <row r="5">
          <cell r="E5" t="str">
            <v>CANTIDAD</v>
          </cell>
        </row>
      </sheetData>
      <sheetData sheetId="3030">
        <row r="5">
          <cell r="E5" t="str">
            <v>CANTIDAD</v>
          </cell>
        </row>
      </sheetData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>
        <row r="18">
          <cell r="C18">
            <v>7000</v>
          </cell>
        </row>
      </sheetData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/>
      <sheetData sheetId="3354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 refreshError="1"/>
      <sheetData sheetId="3380"/>
      <sheetData sheetId="3381" refreshError="1"/>
      <sheetData sheetId="3382" refreshError="1"/>
      <sheetData sheetId="3383"/>
      <sheetData sheetId="3384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 refreshError="1"/>
      <sheetData sheetId="3438" refreshError="1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 refreshError="1"/>
      <sheetData sheetId="3450"/>
      <sheetData sheetId="3451"/>
      <sheetData sheetId="3452"/>
      <sheetData sheetId="3453"/>
      <sheetData sheetId="3454" refreshError="1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 refreshError="1"/>
      <sheetData sheetId="3564" refreshError="1"/>
      <sheetData sheetId="3565" refreshError="1"/>
      <sheetData sheetId="3566"/>
      <sheetData sheetId="3567" refreshError="1"/>
      <sheetData sheetId="3568" refreshError="1"/>
      <sheetData sheetId="3569"/>
      <sheetData sheetId="3570" refreshError="1"/>
      <sheetData sheetId="3571" refreshError="1"/>
      <sheetData sheetId="3572">
        <row r="11">
          <cell r="A11">
            <v>1</v>
          </cell>
        </row>
      </sheetData>
      <sheetData sheetId="3573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 refreshError="1"/>
      <sheetData sheetId="3583" refreshError="1"/>
      <sheetData sheetId="3584" refreshError="1"/>
      <sheetData sheetId="3585" refreshError="1"/>
      <sheetData sheetId="3586">
        <row r="9">
          <cell r="D9" t="str">
            <v>FECHA</v>
          </cell>
        </row>
      </sheetData>
      <sheetData sheetId="3587"/>
      <sheetData sheetId="3588"/>
      <sheetData sheetId="3589"/>
      <sheetData sheetId="3590" refreshError="1"/>
      <sheetData sheetId="3591" refreshError="1"/>
      <sheetData sheetId="3592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>
        <row r="47">
          <cell r="I47">
            <v>0</v>
          </cell>
        </row>
      </sheetData>
      <sheetData sheetId="3855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/>
      <sheetData sheetId="3893"/>
      <sheetData sheetId="3894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/>
      <sheetData sheetId="3929"/>
      <sheetData sheetId="3930"/>
      <sheetData sheetId="393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/>
      <sheetData sheetId="3941"/>
      <sheetData sheetId="3942" refreshError="1"/>
      <sheetData sheetId="3943" refreshError="1"/>
      <sheetData sheetId="3944"/>
      <sheetData sheetId="3945"/>
      <sheetData sheetId="3946"/>
      <sheetData sheetId="3947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/>
      <sheetData sheetId="4069">
        <row r="5">
          <cell r="E5" t="str">
            <v>CANTIDAD</v>
          </cell>
        </row>
      </sheetData>
      <sheetData sheetId="4070"/>
      <sheetData sheetId="4071"/>
      <sheetData sheetId="4072"/>
      <sheetData sheetId="4073"/>
      <sheetData sheetId="4074"/>
      <sheetData sheetId="4075"/>
      <sheetData sheetId="4076" refreshError="1"/>
      <sheetData sheetId="4077">
        <row r="36">
          <cell r="G36">
            <v>310000.00000097335</v>
          </cell>
        </row>
      </sheetData>
      <sheetData sheetId="4078" refreshError="1"/>
      <sheetData sheetId="4079" refreshError="1"/>
      <sheetData sheetId="4080"/>
      <sheetData sheetId="4081" refreshError="1"/>
      <sheetData sheetId="4082"/>
      <sheetData sheetId="4083"/>
      <sheetData sheetId="4084" refreshError="1"/>
      <sheetData sheetId="4085" refreshError="1"/>
      <sheetData sheetId="4086"/>
      <sheetData sheetId="4087">
        <row r="3">
          <cell r="D3" t="str">
            <v xml:space="preserve">Marzo  31/2002 </v>
          </cell>
        </row>
      </sheetData>
      <sheetData sheetId="4088" refreshError="1"/>
      <sheetData sheetId="4089" refreshError="1"/>
      <sheetData sheetId="4090" refreshError="1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 refreshError="1"/>
      <sheetData sheetId="4106" refreshError="1"/>
      <sheetData sheetId="4107" refreshError="1"/>
      <sheetData sheetId="4108" refreshError="1"/>
      <sheetData sheetId="4109"/>
      <sheetData sheetId="4110"/>
      <sheetData sheetId="4111"/>
      <sheetData sheetId="4112"/>
      <sheetData sheetId="4113">
        <row r="525">
          <cell r="K525">
            <v>1695.87</v>
          </cell>
        </row>
      </sheetData>
      <sheetData sheetId="4114">
        <row r="525">
          <cell r="K525">
            <v>3577.94</v>
          </cell>
        </row>
      </sheetData>
      <sheetData sheetId="4115">
        <row r="525">
          <cell r="K525">
            <v>5147.76</v>
          </cell>
        </row>
      </sheetData>
      <sheetData sheetId="4116">
        <row r="525">
          <cell r="K525">
            <v>4940.1099999999997</v>
          </cell>
        </row>
      </sheetData>
      <sheetData sheetId="4117">
        <row r="526">
          <cell r="K526">
            <v>695.98</v>
          </cell>
        </row>
      </sheetData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/>
      <sheetData sheetId="4143" refreshError="1"/>
      <sheetData sheetId="4144" refreshError="1"/>
      <sheetData sheetId="4145" refreshError="1"/>
      <sheetData sheetId="4146" refreshError="1"/>
      <sheetData sheetId="4147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/>
      <sheetData sheetId="4300"/>
      <sheetData sheetId="4301"/>
      <sheetData sheetId="4302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/>
      <sheetData sheetId="4339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/>
      <sheetData sheetId="4349"/>
      <sheetData sheetId="4350"/>
      <sheetData sheetId="4351"/>
      <sheetData sheetId="4352">
        <row r="18">
          <cell r="C18">
            <v>7000</v>
          </cell>
        </row>
      </sheetData>
      <sheetData sheetId="4353"/>
      <sheetData sheetId="4354" refreshError="1"/>
      <sheetData sheetId="4355" refreshError="1"/>
      <sheetData sheetId="4356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 refreshError="1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 refreshError="1"/>
      <sheetData sheetId="4414" refreshError="1"/>
      <sheetData sheetId="4415" refreshError="1"/>
      <sheetData sheetId="4416" refreshError="1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/>
      <sheetData sheetId="5059"/>
      <sheetData sheetId="5060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/>
      <sheetData sheetId="5164"/>
      <sheetData sheetId="5165"/>
      <sheetData sheetId="5166">
        <row r="1">
          <cell r="A1" t="str">
            <v>ITEM</v>
          </cell>
        </row>
      </sheetData>
      <sheetData sheetId="5167">
        <row r="1">
          <cell r="A1" t="str">
            <v>EQUIPO</v>
          </cell>
        </row>
      </sheetData>
      <sheetData sheetId="5168">
        <row r="1">
          <cell r="A1" t="str">
            <v>ADMINISTRACION</v>
          </cell>
        </row>
      </sheetData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>
        <row r="1">
          <cell r="A1" t="str">
            <v>ITEM</v>
          </cell>
        </row>
      </sheetData>
      <sheetData sheetId="5182">
        <row r="1">
          <cell r="A1" t="str">
            <v>EQUIPO</v>
          </cell>
        </row>
      </sheetData>
      <sheetData sheetId="5183">
        <row r="1">
          <cell r="A1" t="str">
            <v>ADMINISTRACION</v>
          </cell>
        </row>
      </sheetData>
      <sheetData sheetId="5184">
        <row r="1">
          <cell r="A1" t="str">
            <v>EQUIPO</v>
          </cell>
        </row>
      </sheetData>
      <sheetData sheetId="5185">
        <row r="1">
          <cell r="A1" t="str">
            <v>ADMINISTRACION</v>
          </cell>
        </row>
      </sheetData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 refreshError="1"/>
      <sheetData sheetId="5232"/>
      <sheetData sheetId="5233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>
        <row r="21">
          <cell r="G21" t="b">
            <v>0</v>
          </cell>
        </row>
      </sheetData>
      <sheetData sheetId="5312"/>
      <sheetData sheetId="5313"/>
      <sheetData sheetId="5314">
        <row r="5">
          <cell r="A5" t="str">
            <v>Desperdicio</v>
          </cell>
        </row>
      </sheetData>
      <sheetData sheetId="5315">
        <row r="7">
          <cell r="A7" t="str">
            <v>Herramientas Menores</v>
          </cell>
        </row>
      </sheetData>
      <sheetData sheetId="5316">
        <row r="6">
          <cell r="A6" t="str">
            <v>TOPÓGRAFO</v>
          </cell>
        </row>
      </sheetData>
      <sheetData sheetId="5317">
        <row r="5">
          <cell r="A5" t="str">
            <v>Desperdicio</v>
          </cell>
        </row>
      </sheetData>
      <sheetData sheetId="5318">
        <row r="7">
          <cell r="A7" t="str">
            <v>Herramientas Menores</v>
          </cell>
        </row>
      </sheetData>
      <sheetData sheetId="5319">
        <row r="6">
          <cell r="A6" t="str">
            <v>TOPÓGRAFO</v>
          </cell>
        </row>
      </sheetData>
      <sheetData sheetId="5320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 refreshError="1"/>
      <sheetData sheetId="5425" refreshError="1"/>
      <sheetData sheetId="5426"/>
      <sheetData sheetId="5427"/>
      <sheetData sheetId="5428" refreshError="1"/>
      <sheetData sheetId="5429"/>
      <sheetData sheetId="5430">
        <row r="7">
          <cell r="B7">
            <v>0.1</v>
          </cell>
        </row>
      </sheetData>
      <sheetData sheetId="5431">
        <row r="7">
          <cell r="B7">
            <v>0.1</v>
          </cell>
        </row>
      </sheetData>
      <sheetData sheetId="5432"/>
      <sheetData sheetId="5433" refreshError="1"/>
      <sheetData sheetId="5434" refreshError="1"/>
      <sheetData sheetId="5435" refreshError="1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 refreshError="1"/>
      <sheetData sheetId="5459"/>
      <sheetData sheetId="5460"/>
      <sheetData sheetId="5461"/>
      <sheetData sheetId="5462"/>
      <sheetData sheetId="5463"/>
      <sheetData sheetId="5464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1">
          <cell r="A1" t="str">
            <v>ITEM</v>
          </cell>
        </row>
      </sheetData>
      <sheetData sheetId="5722">
        <row r="1">
          <cell r="A1" t="str">
            <v>EQUIPO</v>
          </cell>
        </row>
      </sheetData>
      <sheetData sheetId="5723">
        <row r="1">
          <cell r="A1" t="str">
            <v>ADMINISTRACION</v>
          </cell>
        </row>
      </sheetData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>
        <row r="1">
          <cell r="A1" t="str">
            <v>ITEM</v>
          </cell>
        </row>
      </sheetData>
      <sheetData sheetId="5760">
        <row r="1">
          <cell r="A1" t="str">
            <v>EQUIPO</v>
          </cell>
        </row>
      </sheetData>
      <sheetData sheetId="5761">
        <row r="1">
          <cell r="A1" t="str">
            <v>ADMINISTRACION</v>
          </cell>
        </row>
      </sheetData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/>
      <sheetData sheetId="5876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/>
      <sheetData sheetId="5884"/>
      <sheetData sheetId="5885"/>
      <sheetData sheetId="5886">
        <row r="1">
          <cell r="B1" t="str">
            <v>CTO-102-2002</v>
          </cell>
        </row>
      </sheetData>
      <sheetData sheetId="5887"/>
      <sheetData sheetId="5888"/>
      <sheetData sheetId="5889"/>
      <sheetData sheetId="5890" refreshError="1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 refreshError="1"/>
      <sheetData sheetId="5902" refreshError="1"/>
      <sheetData sheetId="5903"/>
      <sheetData sheetId="5904" refreshError="1"/>
      <sheetData sheetId="5905" refreshError="1"/>
      <sheetData sheetId="5906" refreshError="1"/>
      <sheetData sheetId="5907"/>
      <sheetData sheetId="5908" refreshError="1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/>
      <sheetData sheetId="6245"/>
      <sheetData sheetId="6246">
        <row r="5">
          <cell r="E5" t="str">
            <v>CANTIDAD</v>
          </cell>
        </row>
      </sheetData>
      <sheetData sheetId="6247">
        <row r="5">
          <cell r="E5" t="str">
            <v>CANTIDAD</v>
          </cell>
        </row>
      </sheetData>
      <sheetData sheetId="6248">
        <row r="5">
          <cell r="E5" t="str">
            <v>CANTIDAD</v>
          </cell>
        </row>
      </sheetData>
      <sheetData sheetId="6249">
        <row r="5">
          <cell r="E5" t="str">
            <v>CANTIDAD</v>
          </cell>
        </row>
      </sheetData>
      <sheetData sheetId="6250">
        <row r="5">
          <cell r="E5" t="str">
            <v>CANTIDAD</v>
          </cell>
        </row>
      </sheetData>
      <sheetData sheetId="6251">
        <row r="5">
          <cell r="E5" t="str">
            <v>CANTIDAD</v>
          </cell>
        </row>
      </sheetData>
      <sheetData sheetId="6252">
        <row r="5">
          <cell r="E5" t="str">
            <v>CANTIDAD</v>
          </cell>
        </row>
      </sheetData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>
        <row r="16">
          <cell r="A16" t="str">
            <v>ABONO 10-30-10</v>
          </cell>
        </row>
      </sheetData>
      <sheetData sheetId="6451"/>
      <sheetData sheetId="6452"/>
      <sheetData sheetId="6453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/>
      <sheetData sheetId="6489" refreshError="1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/>
      <sheetData sheetId="6535" refreshError="1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 refreshError="1"/>
      <sheetData sheetId="6572" refreshError="1"/>
      <sheetData sheetId="6573" refreshError="1"/>
      <sheetData sheetId="6574"/>
      <sheetData sheetId="6575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/>
      <sheetData sheetId="6587" refreshError="1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/>
      <sheetData sheetId="6606"/>
      <sheetData sheetId="6607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/>
      <sheetData sheetId="6632" refreshError="1"/>
      <sheetData sheetId="6633"/>
      <sheetData sheetId="6634" refreshError="1"/>
      <sheetData sheetId="6635">
        <row r="1">
          <cell r="A1" t="str">
            <v>INSTITUTO NACIONAL DE VIAS</v>
          </cell>
        </row>
      </sheetData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>
        <row r="36">
          <cell r="G36">
            <v>271000.00000162207</v>
          </cell>
        </row>
      </sheetData>
      <sheetData sheetId="6644">
        <row r="33">
          <cell r="G33">
            <v>283000.00002693152</v>
          </cell>
        </row>
      </sheetData>
      <sheetData sheetId="6645">
        <row r="33">
          <cell r="G33">
            <v>290000.00000013626</v>
          </cell>
        </row>
      </sheetData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>
        <row r="1">
          <cell r="C1">
            <v>0.2</v>
          </cell>
        </row>
      </sheetData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/>
      <sheetData sheetId="7069"/>
      <sheetData sheetId="7070"/>
      <sheetData sheetId="7071">
        <row r="14">
          <cell r="D14">
            <v>38504</v>
          </cell>
        </row>
      </sheetData>
      <sheetData sheetId="7072"/>
      <sheetData sheetId="7073"/>
      <sheetData sheetId="7074">
        <row r="14">
          <cell r="D14">
            <v>38504</v>
          </cell>
        </row>
      </sheetData>
      <sheetData sheetId="7075"/>
      <sheetData sheetId="7076"/>
      <sheetData sheetId="7077"/>
      <sheetData sheetId="7078">
        <row r="14">
          <cell r="D14">
            <v>38504</v>
          </cell>
        </row>
      </sheetData>
      <sheetData sheetId="7079"/>
      <sheetData sheetId="7080"/>
      <sheetData sheetId="708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 refreshError="1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 refreshError="1"/>
      <sheetData sheetId="7181"/>
      <sheetData sheetId="7182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/>
      <sheetData sheetId="7192" refreshError="1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 refreshError="1"/>
      <sheetData sheetId="7204"/>
      <sheetData sheetId="7205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 refreshError="1"/>
      <sheetData sheetId="7310" refreshError="1"/>
      <sheetData sheetId="7311" refreshError="1"/>
      <sheetData sheetId="7312" refreshError="1"/>
      <sheetData sheetId="7313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/>
      <sheetData sheetId="7370"/>
      <sheetData sheetId="7371"/>
      <sheetData sheetId="7372"/>
      <sheetData sheetId="7373">
        <row r="6">
          <cell r="A6" t="str">
            <v>CO-A1</v>
          </cell>
        </row>
      </sheetData>
      <sheetData sheetId="7374"/>
      <sheetData sheetId="7375" refreshError="1"/>
      <sheetData sheetId="7376"/>
      <sheetData sheetId="7377"/>
      <sheetData sheetId="7378"/>
      <sheetData sheetId="7379">
        <row r="4">
          <cell r="E4" t="str">
            <v>GUPCO</v>
          </cell>
        </row>
      </sheetData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 refreshError="1"/>
      <sheetData sheetId="7393"/>
      <sheetData sheetId="7394"/>
      <sheetData sheetId="7395"/>
      <sheetData sheetId="7396"/>
      <sheetData sheetId="7397"/>
      <sheetData sheetId="7398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 refreshError="1"/>
      <sheetData sheetId="7408"/>
      <sheetData sheetId="7409" refreshError="1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 refreshError="1"/>
      <sheetData sheetId="7421"/>
      <sheetData sheetId="7422"/>
      <sheetData sheetId="7423"/>
      <sheetData sheetId="7424"/>
      <sheetData sheetId="7425" refreshError="1"/>
      <sheetData sheetId="7426" refreshError="1"/>
      <sheetData sheetId="7427" refreshError="1"/>
      <sheetData sheetId="7428"/>
      <sheetData sheetId="7429" refreshError="1"/>
      <sheetData sheetId="7430" refreshError="1"/>
      <sheetData sheetId="7431"/>
      <sheetData sheetId="7432"/>
      <sheetData sheetId="7433" refreshError="1"/>
      <sheetData sheetId="7434" refreshError="1"/>
      <sheetData sheetId="7435"/>
      <sheetData sheetId="7436" refreshError="1"/>
      <sheetData sheetId="7437" refreshError="1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>
        <row r="4">
          <cell r="A4">
            <v>0</v>
          </cell>
        </row>
      </sheetData>
      <sheetData sheetId="7509"/>
      <sheetData sheetId="7510">
        <row r="3">
          <cell r="A3">
            <v>5.0999999999999996</v>
          </cell>
        </row>
      </sheetData>
      <sheetData sheetId="7511" refreshError="1"/>
      <sheetData sheetId="7512"/>
      <sheetData sheetId="7513" refreshError="1"/>
      <sheetData sheetId="7514" refreshError="1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>
        <row r="10">
          <cell r="M10">
            <v>2.7679999999999998</v>
          </cell>
        </row>
      </sheetData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/>
      <sheetData sheetId="7922" refreshError="1"/>
      <sheetData sheetId="7923">
        <row r="46">
          <cell r="B46" t="str">
            <v>AGUA</v>
          </cell>
        </row>
      </sheetData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 refreshError="1"/>
      <sheetData sheetId="7943"/>
      <sheetData sheetId="7944"/>
      <sheetData sheetId="7945"/>
      <sheetData sheetId="794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uadr."/>
      <sheetName val="C_1_6&quot;"/>
      <sheetName val="C_1_14&quot;"/>
      <sheetName val="C_1_16&quot;"/>
      <sheetName val="C_1_18&quot;"/>
      <sheetName val="C_1_20&quot;"/>
      <sheetName val="C_1_24&quot;"/>
      <sheetName val="C_2_6&quot;"/>
      <sheetName val="C_2_8&quot;"/>
      <sheetName val="C_2_10&quot;"/>
      <sheetName val="C_2_12&quot;"/>
      <sheetName val="C_2_14&quot;"/>
      <sheetName val="C_2_16&quot;"/>
      <sheetName val="C_2_18&quot;"/>
      <sheetName val="C_2_20&quot;"/>
      <sheetName val="C_2_24&quot;"/>
      <sheetName val="C_I_24&quot;"/>
      <sheetName val="C_I_27&quot;"/>
      <sheetName val="C_I_30&quot;"/>
      <sheetName val="C_I_36&quot;"/>
      <sheetName val="C_I_40&quot;"/>
      <sheetName val="C_I_44&quot;"/>
      <sheetName val="C_I_48&quot;"/>
      <sheetName val="C_I_52&quot;"/>
      <sheetName val="C_I_56&quot;"/>
      <sheetName val="C_I_60&quot;"/>
      <sheetName val="C_I_64&quot;"/>
      <sheetName val="C_I_68&quot;"/>
      <sheetName val="C_I_72&quot;"/>
      <sheetName val="C_I_80&quot;"/>
      <sheetName val="C_I_86&quot;"/>
      <sheetName val="C_I_92&quot;"/>
      <sheetName val="C_II_24&quot;"/>
      <sheetName val="C_II_27&quot;"/>
      <sheetName val="C_II_30&quot;"/>
      <sheetName val="C_II_36&quot;"/>
      <sheetName val="C_II_40&quot;"/>
      <sheetName val="C_II_44&quot;"/>
      <sheetName val="C_II_48&quot;"/>
      <sheetName val="C_II_52&quot;"/>
      <sheetName val="C_II_56&quot;"/>
      <sheetName val="C_II_60&quot;"/>
      <sheetName val="C_II_64&quot;"/>
      <sheetName val="C_II_68&quot;"/>
      <sheetName val="C_II_72&quot;"/>
      <sheetName val="C_II_80&quot;"/>
      <sheetName val="C_II_86&quot;"/>
      <sheetName val="C_II_92&quot;"/>
      <sheetName val="C_III_24&quot;"/>
      <sheetName val="C_III_27&quot;"/>
      <sheetName val="C_III_30&quot;"/>
      <sheetName val="C_III_36&quot;"/>
      <sheetName val="C_III_40&quot;"/>
      <sheetName val="C_III_44&quot;"/>
      <sheetName val="C_III_48&quot;"/>
      <sheetName val="C_III_52&quot;"/>
      <sheetName val="C_III_56&quot;"/>
      <sheetName val="C_III_60&quot;"/>
      <sheetName val="C_III_64&quot;"/>
      <sheetName val="C_III_68&quot;"/>
      <sheetName val="C_III_72&quot;"/>
      <sheetName val="C_III_80&quot;"/>
      <sheetName val="C_III_86&quot;"/>
      <sheetName val="C_III_92&quot;"/>
      <sheetName val="C_IV_24&quot;"/>
      <sheetName val="C_IV_27&quot;"/>
      <sheetName val="C_IV_30&quot;"/>
      <sheetName val="C_IV_36&quot;"/>
      <sheetName val="C_IV_40&quot;"/>
      <sheetName val="C_IV_44&quot;"/>
      <sheetName val="C_IV_48&quot;"/>
      <sheetName val="C_IV_52&quot;"/>
      <sheetName val="C_IV_56&quot;"/>
      <sheetName val="C_IV_60&quot;"/>
      <sheetName val="C_IV_64&quot;"/>
      <sheetName val="C_IV_68&quot;"/>
      <sheetName val="C_IV_72&quot;"/>
      <sheetName val="C_IV_80&quot;"/>
      <sheetName val="C_IV_86&quot;"/>
      <sheetName val="C_IV_92&quot;"/>
      <sheetName val="DEMOL.CAMARAS"/>
      <sheetName val="DEMOL.SUMIDEROS"/>
      <sheetName val="RET.SUMIDEROS"/>
      <sheetName val="CAMARAS CAIDA"/>
      <sheetName val="B-600"/>
      <sheetName val="RAJON"/>
      <sheetName val="PERF._4&quot;"/>
      <sheetName val="GRP_1000"/>
      <sheetName val="A_GRP_1000"/>
      <sheetName val="GRP_1200"/>
      <sheetName val="A_GRP_1200"/>
      <sheetName val="RDE-26_6&quot;"/>
      <sheetName val="RDE-26_8&quot;"/>
      <sheetName val="NOVAFORT_14&quot;"/>
      <sheetName val="NOVAFORT_20&quot;"/>
    </sheetNames>
    <sheetDataSet>
      <sheetData sheetId="0" refreshError="1"/>
      <sheetData sheetId="1" refreshError="1">
        <row r="16">
          <cell r="H16">
            <v>65000</v>
          </cell>
        </row>
        <row r="26">
          <cell r="H26">
            <v>86500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OPCIONES DE SIMULACION"/>
      <sheetName val="COSTOS DE TRANSPORTE"/>
      <sheetName val="BOUNDS &amp; ROWS"/>
      <sheetName val="COMPRA MATERIA PRIMA"/>
      <sheetName val="STRSUMM0"/>
      <sheetName val="Hoja2"/>
      <sheetName val="INDICADORES"/>
      <sheetName val="46W9"/>
      <sheetName val="Presentacion"/>
      <sheetName val="General"/>
      <sheetName val="O.P.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  <sheetName val="Cantobraimper"/>
      <sheetName val="PESOS"/>
      <sheetName val="Cantobraimper.xl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NEXO 7"/>
      <sheetName val="AC2_AG96"/>
      <sheetName val="Formulario N° 4"/>
      <sheetName val="MATERIALES"/>
      <sheetName val="EQUIPO"/>
      <sheetName val="G.G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>
        <row r="7">
          <cell r="E7" t="str">
            <v>SUBDIRECCION RED NACIONAL DE CARRETERAS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\a  aaInformación GRUPO 4\A MIn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Res-Accide-1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7422cw00"/>
      <sheetName val="RESUM96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Hoja1"/>
      <sheetName val="Capex"/>
      <sheetName val="Hoja3"/>
      <sheetName val="SUMMARY WITH 15 API WITH OPEX"/>
      <sheetName val="OPEX"/>
      <sheetName val="COMPARATIVO"/>
      <sheetName val="ASO"/>
      <sheetName val="Parametro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1">
          <cell r="A1" t="str">
            <v>Resultados  Revision  diametro OCA</v>
          </cell>
        </row>
      </sheetData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\\Gabrielaapabone\d copias\a  a"/>
      <sheetName val="aCCIDENTES DE 1995 - 1996"/>
      <sheetName val="DATOS"/>
      <sheetName val="precios-básicos200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M.O.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PRECIO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5"/>
      <sheetName val="[a  aaInformación]__cceficien_3"/>
      <sheetName val="[a  aaInformación]//cceficiente"/>
      <sheetName val="[a  aaInformación]__cceficien_2"/>
      <sheetName val="[a  aaInformación]__cceficien_4"/>
      <sheetName val="Emboquillar"/>
      <sheetName val="Acometidacobrerígido"/>
      <sheetName val="Acometidatoma"/>
      <sheetName val="Acometidahasta1&quot;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[a  aaInformación]__cceficie_51"/>
      <sheetName val="//cceficiente_sharepoint_com/MA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\C\MANTENIMIENTO RUTA 1001_MARZ"/>
      <sheetName val="\C\C\MANTENIMIENTO RUTA 1001_MA"/>
      <sheetName val="[a  aaInformación]__192_168__15"/>
      <sheetName val="[a  aaInformación]__192_168__19"/>
      <sheetName val="[a  aaInformación]__192_168__16"/>
      <sheetName val="[a  aaInformación]__192_168__18"/>
      <sheetName val="[a  aaInformación]__192_168__17"/>
      <sheetName val="[a  aaInformación]__192_168__20"/>
      <sheetName val="[a  aaInformación]__192_168__21"/>
      <sheetName val="ESTADO RED"/>
      <sheetName val="CARRETERAS"/>
      <sheetName val="GENERALIDADES "/>
      <sheetName val="PANEL"/>
      <sheetName val="Res-Accide-10"/>
      <sheetName val="acero"/>
      <sheetName val="_MANTENIMIENTO RUTA 1001_MARZO "/>
      <sheetName val="_I_MANTENIMIENTO RUTA 1001_MARZ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M_O_"/>
      <sheetName val="Concretos_y_morteros"/>
      <sheetName val="Datos_iniciales_"/>
      <sheetName val="a__aaInformación7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aCCIDENTES_DE_1995_-_19964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  <sheetName val="INFORME SEMANAL"/>
      <sheetName val="AVANCE SEMANAL"/>
      <sheetName val="CLIMA mes"/>
      <sheetName val="REG FOTO"/>
      <sheetName val="SISOMA"/>
      <sheetName val="//d.docs.live.net/MANTENIMIENTO"/>
      <sheetName val="\MANTENIMIENTO%20RUTA%201001_MA"/>
      <sheetName val="Hoja 1 "/>
      <sheetName val="\\Pc2\amv1-real\MANTENIMIENTO R"/>
      <sheetName val="Base Datos"/>
      <sheetName val="[a  aaInformación]__invias_my_3"/>
      <sheetName val="[a  aaInformación]__invias_my_4"/>
      <sheetName val="[a  aaInformación]__invias_my_2"/>
      <sheetName val="\Users\LENOVO\Downloads\Users\A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Alcantarillas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\\Amd\documentos c\Documentos-W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2">
          <cell r="R2">
            <v>0</v>
          </cell>
        </row>
      </sheetData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>
        <row r="2">
          <cell r="R2">
            <v>0</v>
          </cell>
        </row>
      </sheetData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R2">
            <v>0</v>
          </cell>
        </row>
      </sheetData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>
        <row r="2">
          <cell r="R2">
            <v>0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inst"/>
      <sheetName val="EMPRESA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analisis de precios unitarios 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DATOS CONTRATO"/>
      <sheetName val="LIQ-NOM"/>
      <sheetName val="NOMINA-1"/>
      <sheetName val="PESOS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tablas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EMPRESA"/>
      <sheetName val="aactividad"/>
      <sheetName val="aguia"/>
      <sheetName val="Acero de 60.000psi"/>
      <sheetName val="Concreto de 2000 psi"/>
      <sheetName val="Equipo"/>
      <sheetName val="Material"/>
      <sheetName val="M.Obra"/>
      <sheetName val="Transp.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comparativo"/>
      <sheetName val="BASES"/>
      <sheetName val="CDItem"/>
      <sheetName val="AIU"/>
      <sheetName val="EMPRESA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EMPRESA"/>
      <sheetName val="Table 1"/>
      <sheetName val="BASES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Hoja2"/>
      <sheetName val="Hoja3"/>
    </sheetNames>
    <sheetDataSet>
      <sheetData sheetId="0">
        <row r="1">
          <cell r="A1" t="str">
            <v>Puente</v>
          </cell>
          <cell r="B1" t="str">
            <v>Ruta</v>
          </cell>
          <cell r="C1" t="str">
            <v>Documento</v>
          </cell>
        </row>
        <row r="2">
          <cell r="A2" t="str">
            <v>PUENTE No. 1 (López)</v>
          </cell>
          <cell r="B2" t="str">
            <v>RUTA NACIONAL 55 - KM 32+0865 - NORTE DE SANTANDER</v>
          </cell>
          <cell r="C2" t="str">
            <v>Doc: 2637-01-CO-MC-001</v>
          </cell>
        </row>
        <row r="3">
          <cell r="A3" t="str">
            <v xml:space="preserve">PUENTE No. 2 (El Tarra) </v>
          </cell>
          <cell r="B3" t="str">
            <v>RUTA NACIONAL 70 - KM 51+0950 - NORTE DE SANTANDER</v>
          </cell>
          <cell r="C3" t="str">
            <v>Doc: 2637-02-CO-MC-001</v>
          </cell>
        </row>
        <row r="4">
          <cell r="A4" t="str">
            <v xml:space="preserve">PUENTE No. 3 (N.N.) </v>
          </cell>
          <cell r="B4" t="str">
            <v>RUTA NACIONAL 70 - KM 93+0150 - NORTE DE SANTANDER</v>
          </cell>
          <cell r="C4" t="str">
            <v>Doc: 2637-03-CO-MC-001</v>
          </cell>
        </row>
        <row r="5">
          <cell r="A5" t="str">
            <v xml:space="preserve">PUENTE No. 4 (La Nevera) </v>
          </cell>
          <cell r="B5" t="str">
            <v>RUTA NACIONAL 70 - KM 96+0522 - NORTE DE SANTANDER</v>
          </cell>
          <cell r="C5" t="str">
            <v>Doc: 2637-04-CO-MC-001</v>
          </cell>
        </row>
        <row r="6">
          <cell r="A6" t="str">
            <v xml:space="preserve">PUENTE No. 5 (N.N.) </v>
          </cell>
          <cell r="B6" t="str">
            <v>RUTA NACIONAL 70 - KM 97+0790 - NORTE DE SANTANDER</v>
          </cell>
          <cell r="C6" t="str">
            <v>Doc: 2637-05-CO-MC-001</v>
          </cell>
        </row>
        <row r="7">
          <cell r="A7" t="str">
            <v xml:space="preserve">PUENTE No. 6 (El Dieciocho) </v>
          </cell>
          <cell r="B7" t="str">
            <v>RUTA NACIONAL 62 - KM 48+0800 - SANTANDER</v>
          </cell>
          <cell r="C7" t="str">
            <v>Doc: 2637-06-CO-MC-001</v>
          </cell>
        </row>
        <row r="8">
          <cell r="A8" t="str">
            <v xml:space="preserve">PUENTE No. 7 (Guachaca) </v>
          </cell>
          <cell r="B8" t="str">
            <v>RUTA NACIONAL 90 - KM 41+0000 - MAGDALENA</v>
          </cell>
          <cell r="C8" t="str">
            <v>Doc: 2637-07-CO-MC-001</v>
          </cell>
        </row>
        <row r="9">
          <cell r="A9" t="str">
            <v xml:space="preserve">PUENTE No. 8 (Santa Martica)  </v>
          </cell>
          <cell r="B9" t="str">
            <v>RUTA NACIONAL 27-01 - KM 30+0700 - MAGDALENA</v>
          </cell>
          <cell r="C9" t="str">
            <v>Doc: 2637-08-CO-MC-001</v>
          </cell>
        </row>
        <row r="10">
          <cell r="A10" t="str">
            <v>PUENTE No. 9 (Cerro de San Antonio)</v>
          </cell>
          <cell r="B10" t="str">
            <v>KM 82+0250 - MAGDALENA</v>
          </cell>
          <cell r="C10" t="str">
            <v>Doc: 2637-09-CO-MC-001</v>
          </cell>
        </row>
        <row r="12">
          <cell r="A12" t="str">
            <v>CAPÍTULOS</v>
          </cell>
        </row>
        <row r="13">
          <cell r="A13" t="str">
            <v>I</v>
          </cell>
          <cell r="B13" t="str">
            <v>ASPECTOS GENERALES</v>
          </cell>
          <cell r="C13" t="str">
            <v>B0</v>
          </cell>
        </row>
        <row r="14">
          <cell r="A14" t="str">
            <v>II</v>
          </cell>
          <cell r="B14" t="str">
            <v>EXPLANACIONES</v>
          </cell>
          <cell r="C14" t="str">
            <v>B1</v>
          </cell>
        </row>
        <row r="15">
          <cell r="A15" t="str">
            <v>III</v>
          </cell>
          <cell r="B15" t="str">
            <v>AFIRMADOS, SUBBASES Y BASES</v>
          </cell>
          <cell r="C15" t="str">
            <v>B2</v>
          </cell>
        </row>
        <row r="16">
          <cell r="A16" t="str">
            <v>IV</v>
          </cell>
          <cell r="B16" t="str">
            <v>PAVIMENTOS ASFÁLTICOS</v>
          </cell>
          <cell r="C16" t="str">
            <v>B3</v>
          </cell>
        </row>
        <row r="17">
          <cell r="A17" t="str">
            <v>V</v>
          </cell>
          <cell r="B17" t="str">
            <v>PAVIMENTOS DE CONCRETO</v>
          </cell>
          <cell r="C17" t="str">
            <v>B4</v>
          </cell>
        </row>
        <row r="18">
          <cell r="A18" t="str">
            <v>VI</v>
          </cell>
          <cell r="B18" t="str">
            <v>ESTRUCTURAS Y DRENAJES</v>
          </cell>
          <cell r="C18" t="str">
            <v>B5</v>
          </cell>
        </row>
        <row r="19">
          <cell r="A19" t="str">
            <v>VII</v>
          </cell>
          <cell r="B19" t="str">
            <v>SEÑALIZACIÓN Y SEGURIDAD</v>
          </cell>
        </row>
        <row r="20">
          <cell r="A20" t="str">
            <v>VIII</v>
          </cell>
          <cell r="B20" t="str">
            <v>OBRAS VARIAS</v>
          </cell>
        </row>
        <row r="21">
          <cell r="A21" t="str">
            <v>IX</v>
          </cell>
          <cell r="B21" t="str">
            <v>TRANSPORTE</v>
          </cell>
        </row>
        <row r="35">
          <cell r="A35" t="str">
            <v>II</v>
          </cell>
        </row>
        <row r="36">
          <cell r="A36">
            <v>200</v>
          </cell>
          <cell r="B36" t="str">
            <v>Desmonte y limpieza</v>
          </cell>
          <cell r="C36" t="str">
            <v>200 - 07</v>
          </cell>
          <cell r="D36" t="str">
            <v>Ha</v>
          </cell>
        </row>
        <row r="37">
          <cell r="A37" t="str">
            <v>_201</v>
          </cell>
          <cell r="B37" t="str">
            <v>Demolición y remoción</v>
          </cell>
          <cell r="C37" t="str">
            <v>201 - 07</v>
          </cell>
          <cell r="D37" t="str">
            <v>M3</v>
          </cell>
        </row>
        <row r="38">
          <cell r="A38">
            <v>210</v>
          </cell>
          <cell r="B38" t="str">
            <v>Excavación de la explanación, canales y préstamos</v>
          </cell>
          <cell r="C38" t="str">
            <v>210 - 07</v>
          </cell>
          <cell r="D38" t="str">
            <v>M3</v>
          </cell>
        </row>
        <row r="39">
          <cell r="A39">
            <v>211</v>
          </cell>
          <cell r="B39" t="str">
            <v>Remoción de derrumbes</v>
          </cell>
          <cell r="C39" t="str">
            <v>211 - 07</v>
          </cell>
          <cell r="D39" t="str">
            <v>M3</v>
          </cell>
        </row>
        <row r="40">
          <cell r="A40">
            <v>220</v>
          </cell>
          <cell r="B40" t="str">
            <v>Terraplenes</v>
          </cell>
          <cell r="C40" t="str">
            <v>220 - 07</v>
          </cell>
          <cell r="D40" t="str">
            <v>M3</v>
          </cell>
        </row>
        <row r="41">
          <cell r="A41">
            <v>221</v>
          </cell>
          <cell r="B41" t="str">
            <v>Pedraplenes</v>
          </cell>
          <cell r="C41" t="str">
            <v>221 - 07</v>
          </cell>
          <cell r="D41" t="str">
            <v>M3</v>
          </cell>
        </row>
        <row r="42">
          <cell r="A42">
            <v>230</v>
          </cell>
          <cell r="B42" t="str">
            <v>Mejoramiento de la subrasante</v>
          </cell>
          <cell r="C42" t="str">
            <v>230 - 07</v>
          </cell>
          <cell r="D42" t="str">
            <v>M3</v>
          </cell>
        </row>
        <row r="43">
          <cell r="A43">
            <v>231</v>
          </cell>
          <cell r="B43" t="str">
            <v>Separación de suelos de subrasante y capas granulares con geotextiles</v>
          </cell>
          <cell r="C43" t="str">
            <v>231 - 07</v>
          </cell>
          <cell r="D43" t="str">
            <v>M2</v>
          </cell>
        </row>
        <row r="44">
          <cell r="A44">
            <v>232</v>
          </cell>
          <cell r="B44" t="str">
            <v>Estabilización de suelos de subrasante y capas granulares con geotextiles</v>
          </cell>
          <cell r="C44" t="str">
            <v>232 - 07</v>
          </cell>
          <cell r="D44" t="str">
            <v>M2</v>
          </cell>
        </row>
        <row r="45">
          <cell r="A45">
            <v>234</v>
          </cell>
          <cell r="B45" t="str">
            <v>Afinamiento de taludes</v>
          </cell>
          <cell r="C45" t="str">
            <v>234 - 07</v>
          </cell>
          <cell r="D45" t="str">
            <v>M2</v>
          </cell>
        </row>
        <row r="46">
          <cell r="A46" t="str">
            <v>III</v>
          </cell>
        </row>
        <row r="47">
          <cell r="A47">
            <v>300</v>
          </cell>
          <cell r="B47" t="str">
            <v>Disposiciones generales para la ejecución de afirmados, subbases granulares y bases granulares y estabilizadas</v>
          </cell>
          <cell r="C47" t="str">
            <v>300 - 07</v>
          </cell>
          <cell r="D47" t="str">
            <v>M3</v>
          </cell>
        </row>
        <row r="48">
          <cell r="A48">
            <v>310</v>
          </cell>
          <cell r="B48" t="str">
            <v>Conformación de la calzada existente</v>
          </cell>
          <cell r="C48">
            <v>310</v>
          </cell>
          <cell r="D48" t="str">
            <v>M2</v>
          </cell>
        </row>
        <row r="49">
          <cell r="A49">
            <v>311</v>
          </cell>
          <cell r="B49" t="str">
            <v>Afirmado</v>
          </cell>
          <cell r="C49" t="str">
            <v>311 - 07</v>
          </cell>
          <cell r="D49" t="str">
            <v>M3</v>
          </cell>
        </row>
        <row r="50">
          <cell r="A50">
            <v>312</v>
          </cell>
          <cell r="B50" t="str">
            <v>Tratamiento paliativo del polvo en afirmados</v>
          </cell>
          <cell r="C50">
            <v>312</v>
          </cell>
          <cell r="D50" t="str">
            <v>M3</v>
          </cell>
        </row>
        <row r="51">
          <cell r="A51">
            <v>320</v>
          </cell>
          <cell r="B51" t="str">
            <v>Subbase granular</v>
          </cell>
          <cell r="C51">
            <v>320</v>
          </cell>
          <cell r="D51" t="str">
            <v>M3</v>
          </cell>
        </row>
        <row r="52">
          <cell r="A52">
            <v>330</v>
          </cell>
          <cell r="B52" t="str">
            <v>Base granular</v>
          </cell>
          <cell r="C52">
            <v>330</v>
          </cell>
          <cell r="D52" t="str">
            <v>M3</v>
          </cell>
        </row>
        <row r="53">
          <cell r="A53">
            <v>340</v>
          </cell>
          <cell r="B53" t="str">
            <v>Base estabilizada con emulsión asfáltica</v>
          </cell>
          <cell r="C53">
            <v>340</v>
          </cell>
          <cell r="D53" t="str">
            <v>M3</v>
          </cell>
        </row>
        <row r="54">
          <cell r="A54">
            <v>341</v>
          </cell>
          <cell r="B54" t="str">
            <v>Base estabilizada con cemento</v>
          </cell>
          <cell r="C54" t="str">
            <v>341 - 07</v>
          </cell>
          <cell r="D54" t="str">
            <v>M3</v>
          </cell>
        </row>
        <row r="55">
          <cell r="A55">
            <v>342</v>
          </cell>
          <cell r="B55" t="str">
            <v>Base de concreto hidráulico</v>
          </cell>
          <cell r="C55" t="str">
            <v>342 - 07</v>
          </cell>
          <cell r="D55" t="str">
            <v>M3</v>
          </cell>
        </row>
        <row r="56">
          <cell r="A56" t="str">
            <v>IV</v>
          </cell>
        </row>
        <row r="57">
          <cell r="A57">
            <v>400</v>
          </cell>
          <cell r="B57" t="str">
            <v>Disposiciones generales para la ejecución de riegos de imprimación, liga y curado, tratamientos superficiales, sellos de arena asfalto, lechadas asfálticas, mezclas en frío y en caliente y reciclado de pavimentos asfálticos</v>
          </cell>
          <cell r="C57">
            <v>400</v>
          </cell>
          <cell r="D57" t="str">
            <v>N/A</v>
          </cell>
        </row>
        <row r="58">
          <cell r="A58">
            <v>410</v>
          </cell>
          <cell r="B58" t="str">
            <v>Suministro de cemento asfáltico</v>
          </cell>
          <cell r="C58">
            <v>410</v>
          </cell>
          <cell r="D58" t="str">
            <v>Kg</v>
          </cell>
        </row>
        <row r="59">
          <cell r="A59">
            <v>411</v>
          </cell>
          <cell r="B59" t="str">
            <v>Suministro de emulsión asfáltica</v>
          </cell>
          <cell r="C59" t="str">
            <v>411 - 07</v>
          </cell>
          <cell r="D59" t="str">
            <v>Lt</v>
          </cell>
        </row>
        <row r="60">
          <cell r="A60">
            <v>412</v>
          </cell>
          <cell r="B60" t="str">
            <v>Suministro de aditivo mejorador de adherencia</v>
          </cell>
          <cell r="C60" t="str">
            <v>412 - 07</v>
          </cell>
          <cell r="D60" t="str">
            <v>N/A</v>
          </cell>
        </row>
        <row r="61">
          <cell r="A61">
            <v>414</v>
          </cell>
          <cell r="B61" t="str">
            <v>Suministro de cemento asfáltico modificado con polímeros</v>
          </cell>
          <cell r="C61" t="str">
            <v>414 - 07</v>
          </cell>
          <cell r="D61" t="str">
            <v>Kg</v>
          </cell>
        </row>
        <row r="62">
          <cell r="A62">
            <v>415</v>
          </cell>
          <cell r="B62" t="str">
            <v>Suministro de emulsión asfáltica modificada con polímeros</v>
          </cell>
          <cell r="C62" t="str">
            <v>415 - 07</v>
          </cell>
          <cell r="D62" t="str">
            <v>Lt</v>
          </cell>
        </row>
        <row r="63">
          <cell r="A63">
            <v>416</v>
          </cell>
          <cell r="B63" t="str">
            <v>Suministro de asfalto líquido para imprimación</v>
          </cell>
          <cell r="C63" t="str">
            <v>416 - 07</v>
          </cell>
          <cell r="D63" t="str">
            <v>N/A</v>
          </cell>
        </row>
        <row r="64">
          <cell r="A64">
            <v>420</v>
          </cell>
          <cell r="B64" t="str">
            <v>Riego de imprimación</v>
          </cell>
          <cell r="C64">
            <v>420</v>
          </cell>
          <cell r="D64" t="str">
            <v>M2</v>
          </cell>
        </row>
        <row r="65">
          <cell r="A65">
            <v>421</v>
          </cell>
          <cell r="B65" t="str">
            <v>Riego de liga</v>
          </cell>
          <cell r="C65" t="str">
            <v>421 - 07</v>
          </cell>
          <cell r="D65" t="str">
            <v>M2</v>
          </cell>
        </row>
        <row r="66">
          <cell r="A66">
            <v>422</v>
          </cell>
          <cell r="B66" t="str">
            <v>Riego de curado</v>
          </cell>
          <cell r="C66" t="str">
            <v>422 - 07</v>
          </cell>
          <cell r="D66" t="str">
            <v>N/A</v>
          </cell>
        </row>
        <row r="67">
          <cell r="A67">
            <v>430</v>
          </cell>
          <cell r="B67" t="str">
            <v>Tratamiento superficial simple</v>
          </cell>
          <cell r="C67">
            <v>430</v>
          </cell>
          <cell r="D67" t="str">
            <v>M2</v>
          </cell>
        </row>
        <row r="68">
          <cell r="A68">
            <v>431</v>
          </cell>
          <cell r="B68" t="str">
            <v>Tratamiento superficial doble</v>
          </cell>
          <cell r="C68" t="str">
            <v>431 - 07</v>
          </cell>
          <cell r="D68" t="str">
            <v>M2</v>
          </cell>
        </row>
        <row r="69">
          <cell r="A69">
            <v>432</v>
          </cell>
          <cell r="B69" t="str">
            <v>Sello de arena-asfalto</v>
          </cell>
          <cell r="C69" t="str">
            <v>432 - 07</v>
          </cell>
          <cell r="D69" t="str">
            <v>M2</v>
          </cell>
        </row>
        <row r="70">
          <cell r="A70">
            <v>433</v>
          </cell>
          <cell r="B70" t="str">
            <v>Lechada asfáltica</v>
          </cell>
          <cell r="C70" t="str">
            <v>433 - 07</v>
          </cell>
          <cell r="D70" t="str">
            <v>M2</v>
          </cell>
        </row>
        <row r="71">
          <cell r="A71">
            <v>440</v>
          </cell>
          <cell r="B71" t="str">
            <v>Mezcla densa en frío</v>
          </cell>
          <cell r="C71">
            <v>440</v>
          </cell>
          <cell r="D71" t="str">
            <v>M3</v>
          </cell>
        </row>
        <row r="72">
          <cell r="A72">
            <v>441</v>
          </cell>
          <cell r="B72" t="str">
            <v>Mezcla abierta en frío</v>
          </cell>
          <cell r="C72">
            <v>441</v>
          </cell>
          <cell r="D72" t="str">
            <v>M3</v>
          </cell>
        </row>
        <row r="73">
          <cell r="A73">
            <v>450</v>
          </cell>
          <cell r="B73" t="str">
            <v>Mezclas asfálticas en caliente (Concreto asfáltico y Mezcla de alto módulo)</v>
          </cell>
          <cell r="C73">
            <v>450</v>
          </cell>
          <cell r="D73" t="str">
            <v>M3</v>
          </cell>
        </row>
        <row r="74">
          <cell r="A74">
            <v>451</v>
          </cell>
          <cell r="B74" t="str">
            <v xml:space="preserve"> Mezcla abierta en caliente </v>
          </cell>
          <cell r="C74">
            <v>451</v>
          </cell>
          <cell r="D74" t="str">
            <v>M3</v>
          </cell>
        </row>
        <row r="75">
          <cell r="A75">
            <v>452</v>
          </cell>
          <cell r="B75" t="str">
            <v>Mezcla discontinua en caliente para capa de rodadura</v>
          </cell>
          <cell r="C75">
            <v>452</v>
          </cell>
          <cell r="D75" t="str">
            <v>M3</v>
          </cell>
        </row>
        <row r="76">
          <cell r="A76">
            <v>453</v>
          </cell>
          <cell r="B76" t="str">
            <v xml:space="preserve"> Mezcla drenante</v>
          </cell>
          <cell r="C76">
            <v>453</v>
          </cell>
          <cell r="D76" t="str">
            <v>M3</v>
          </cell>
        </row>
        <row r="77">
          <cell r="A77">
            <v>460</v>
          </cell>
          <cell r="B77" t="str">
            <v xml:space="preserve"> Fresado de pavimento asfáltico </v>
          </cell>
          <cell r="C77">
            <v>460</v>
          </cell>
          <cell r="D77" t="str">
            <v>M2</v>
          </cell>
        </row>
        <row r="78">
          <cell r="A78">
            <v>461</v>
          </cell>
          <cell r="B78" t="str">
            <v>Reciclado de pavimento asfáltico en frío en el lugar empleando ligantes bituminosos</v>
          </cell>
          <cell r="C78">
            <v>461</v>
          </cell>
          <cell r="D78" t="str">
            <v>M3</v>
          </cell>
        </row>
        <row r="79">
          <cell r="A79">
            <v>462</v>
          </cell>
          <cell r="B79" t="str">
            <v xml:space="preserve">Reciclado de pavimento asfáltico en planta y en caliente </v>
          </cell>
          <cell r="C79">
            <v>462</v>
          </cell>
          <cell r="D79" t="str">
            <v>M3</v>
          </cell>
        </row>
        <row r="80">
          <cell r="A80">
            <v>464</v>
          </cell>
          <cell r="B80" t="str">
            <v xml:space="preserve">Rehabilitación de pavimentos asfálticos con geotextiles </v>
          </cell>
          <cell r="C80">
            <v>464</v>
          </cell>
          <cell r="D80" t="str">
            <v>M2</v>
          </cell>
        </row>
        <row r="81">
          <cell r="A81">
            <v>465</v>
          </cell>
          <cell r="B81" t="str">
            <v xml:space="preserve">Excavación para reparación del pavimento existente </v>
          </cell>
          <cell r="C81">
            <v>465</v>
          </cell>
          <cell r="D81" t="str">
            <v>M3</v>
          </cell>
        </row>
        <row r="82">
          <cell r="A82">
            <v>466</v>
          </cell>
          <cell r="B82" t="str">
            <v>Sello de grietas en pavimentos asfálticos</v>
          </cell>
          <cell r="C82">
            <v>466</v>
          </cell>
          <cell r="D82" t="str">
            <v>Ml</v>
          </cell>
        </row>
        <row r="83">
          <cell r="A83" t="str">
            <v>V</v>
          </cell>
        </row>
        <row r="84">
          <cell r="A84">
            <v>500</v>
          </cell>
          <cell r="B84" t="str">
            <v xml:space="preserve">Pavimento de concreto hidráulico </v>
          </cell>
          <cell r="C84">
            <v>500</v>
          </cell>
          <cell r="D84" t="str">
            <v>M3</v>
          </cell>
        </row>
        <row r="85">
          <cell r="A85">
            <v>501</v>
          </cell>
          <cell r="B85" t="str">
            <v>Suministro de cemento Portland normal</v>
          </cell>
          <cell r="C85">
            <v>501</v>
          </cell>
          <cell r="D85" t="str">
            <v>Kg</v>
          </cell>
        </row>
        <row r="86">
          <cell r="A86">
            <v>510</v>
          </cell>
          <cell r="B86" t="str">
            <v>Pavimento de adoquines de concreto</v>
          </cell>
          <cell r="C86">
            <v>510</v>
          </cell>
          <cell r="D86" t="str">
            <v>M2</v>
          </cell>
        </row>
        <row r="87">
          <cell r="A87" t="str">
            <v>VI</v>
          </cell>
        </row>
        <row r="88">
          <cell r="A88">
            <v>600</v>
          </cell>
          <cell r="B88" t="str">
            <v>Excavaciones varias</v>
          </cell>
          <cell r="C88">
            <v>600</v>
          </cell>
          <cell r="D88" t="str">
            <v>M3</v>
          </cell>
        </row>
        <row r="89">
          <cell r="A89">
            <v>610</v>
          </cell>
          <cell r="B89" t="str">
            <v>Rellenos para estructuras</v>
          </cell>
          <cell r="C89">
            <v>610</v>
          </cell>
          <cell r="D89" t="str">
            <v>M3</v>
          </cell>
        </row>
        <row r="90">
          <cell r="A90">
            <v>620</v>
          </cell>
          <cell r="B90" t="str">
            <v>Pilotes prefabricados de concreto</v>
          </cell>
          <cell r="C90">
            <v>620</v>
          </cell>
          <cell r="D90" t="str">
            <v>Ml</v>
          </cell>
        </row>
        <row r="91">
          <cell r="A91">
            <v>621</v>
          </cell>
          <cell r="B91" t="str">
            <v xml:space="preserve">Pilotes preexcavados </v>
          </cell>
          <cell r="C91">
            <v>621</v>
          </cell>
          <cell r="D91" t="str">
            <v>Ml</v>
          </cell>
        </row>
        <row r="92">
          <cell r="A92">
            <v>622</v>
          </cell>
          <cell r="B92" t="str">
            <v xml:space="preserve">Tablestacados </v>
          </cell>
          <cell r="C92">
            <v>622</v>
          </cell>
          <cell r="D92" t="str">
            <v>M2</v>
          </cell>
        </row>
        <row r="93">
          <cell r="A93">
            <v>623</v>
          </cell>
          <cell r="B93" t="str">
            <v>Anclajes</v>
          </cell>
          <cell r="C93">
            <v>623</v>
          </cell>
          <cell r="D93" t="str">
            <v>Ml</v>
          </cell>
        </row>
        <row r="94">
          <cell r="A94">
            <v>630</v>
          </cell>
          <cell r="B94" t="str">
            <v xml:space="preserve">Concreto estructural </v>
          </cell>
          <cell r="C94">
            <v>630</v>
          </cell>
          <cell r="D94" t="str">
            <v>M3</v>
          </cell>
        </row>
        <row r="95">
          <cell r="A95">
            <v>631</v>
          </cell>
          <cell r="B95" t="str">
            <v xml:space="preserve">Lechada para ductos de concreto preesforzado </v>
          </cell>
          <cell r="C95">
            <v>631</v>
          </cell>
          <cell r="D95" t="str">
            <v>N/A</v>
          </cell>
        </row>
        <row r="96">
          <cell r="A96">
            <v>632</v>
          </cell>
          <cell r="B96" t="str">
            <v>Barandas de concreto</v>
          </cell>
          <cell r="C96">
            <v>632</v>
          </cell>
          <cell r="D96" t="str">
            <v>Ml</v>
          </cell>
        </row>
        <row r="97">
          <cell r="A97">
            <v>640</v>
          </cell>
          <cell r="B97" t="str">
            <v xml:space="preserve">Acero de refuerzo </v>
          </cell>
          <cell r="C97">
            <v>640</v>
          </cell>
          <cell r="D97" t="str">
            <v>Kg</v>
          </cell>
        </row>
        <row r="98">
          <cell r="A98">
            <v>641</v>
          </cell>
          <cell r="B98" t="str">
            <v xml:space="preserve">Acero de preesfuerzo </v>
          </cell>
          <cell r="C98">
            <v>641</v>
          </cell>
          <cell r="D98" t="str">
            <v>Kg</v>
          </cell>
        </row>
        <row r="99">
          <cell r="A99">
            <v>642</v>
          </cell>
          <cell r="B99" t="str">
            <v>Apoyos y sellos para juntas de puentes</v>
          </cell>
          <cell r="C99">
            <v>642</v>
          </cell>
          <cell r="D99" t="str">
            <v>Und</v>
          </cell>
        </row>
        <row r="100">
          <cell r="A100">
            <v>650</v>
          </cell>
          <cell r="B100" t="str">
            <v>Estructuras de acero</v>
          </cell>
          <cell r="C100">
            <v>650</v>
          </cell>
          <cell r="D100" t="str">
            <v>Kg</v>
          </cell>
        </row>
        <row r="101">
          <cell r="A101">
            <v>660</v>
          </cell>
          <cell r="B101" t="str">
            <v xml:space="preserve">Tubería de concreto simple </v>
          </cell>
          <cell r="C101">
            <v>660</v>
          </cell>
          <cell r="D101" t="str">
            <v>Ml</v>
          </cell>
        </row>
        <row r="102">
          <cell r="A102">
            <v>661</v>
          </cell>
          <cell r="B102" t="str">
            <v xml:space="preserve"> Tubería de concreto reforzado </v>
          </cell>
          <cell r="C102">
            <v>661</v>
          </cell>
          <cell r="D102" t="str">
            <v>Ml</v>
          </cell>
        </row>
        <row r="103">
          <cell r="A103">
            <v>662</v>
          </cell>
          <cell r="B103" t="str">
            <v>Tubería metálica corrugada</v>
          </cell>
          <cell r="C103">
            <v>662</v>
          </cell>
          <cell r="D103" t="str">
            <v>Ml</v>
          </cell>
        </row>
        <row r="104">
          <cell r="A104">
            <v>670</v>
          </cell>
          <cell r="B104" t="str">
            <v xml:space="preserve">Disipadores de energía y sedimentadores </v>
          </cell>
          <cell r="C104">
            <v>670</v>
          </cell>
          <cell r="D104" t="str">
            <v>M3</v>
          </cell>
        </row>
        <row r="105">
          <cell r="A105">
            <v>671</v>
          </cell>
          <cell r="B105" t="str">
            <v xml:space="preserve">Cunetas revestidas en concreto </v>
          </cell>
          <cell r="C105">
            <v>671</v>
          </cell>
          <cell r="D105" t="str">
            <v>M3</v>
          </cell>
        </row>
        <row r="106">
          <cell r="A106">
            <v>672</v>
          </cell>
          <cell r="B106" t="str">
            <v xml:space="preserve">Bordillos de concreto </v>
          </cell>
          <cell r="C106">
            <v>672</v>
          </cell>
          <cell r="D106" t="str">
            <v>Ml</v>
          </cell>
        </row>
        <row r="107">
          <cell r="A107">
            <v>673</v>
          </cell>
          <cell r="B107" t="str">
            <v xml:space="preserve">Subdrenes con geotextil y material granular </v>
          </cell>
          <cell r="C107">
            <v>673</v>
          </cell>
          <cell r="D107" t="str">
            <v>M3</v>
          </cell>
        </row>
        <row r="108">
          <cell r="A108">
            <v>674</v>
          </cell>
          <cell r="B108" t="str">
            <v>Drenes horizontales en taludes</v>
          </cell>
          <cell r="C108">
            <v>674</v>
          </cell>
          <cell r="D108" t="str">
            <v>Ml</v>
          </cell>
        </row>
        <row r="109">
          <cell r="A109">
            <v>680</v>
          </cell>
          <cell r="B109" t="str">
            <v>Tierra armada</v>
          </cell>
          <cell r="C109">
            <v>680</v>
          </cell>
          <cell r="D109" t="str">
            <v>M3</v>
          </cell>
        </row>
        <row r="110">
          <cell r="A110">
            <v>681</v>
          </cell>
          <cell r="B110" t="str">
            <v xml:space="preserve">Gaviones </v>
          </cell>
          <cell r="C110">
            <v>681</v>
          </cell>
          <cell r="D110" t="str">
            <v>M3</v>
          </cell>
        </row>
        <row r="111">
          <cell r="A111">
            <v>682</v>
          </cell>
          <cell r="B111" t="str">
            <v>Colchogaviones</v>
          </cell>
          <cell r="C111">
            <v>682</v>
          </cell>
          <cell r="D111" t="str">
            <v>M3</v>
          </cell>
        </row>
        <row r="112">
          <cell r="A112">
            <v>690</v>
          </cell>
          <cell r="B112" t="str">
            <v>Impermeabilización de estructuras</v>
          </cell>
          <cell r="C112">
            <v>690</v>
          </cell>
          <cell r="D112" t="str">
            <v>M2</v>
          </cell>
        </row>
        <row r="113">
          <cell r="A113" t="str">
            <v>VII</v>
          </cell>
        </row>
        <row r="114">
          <cell r="A114">
            <v>700</v>
          </cell>
          <cell r="B114" t="str">
            <v>Líneas de demarcación y marcas viales</v>
          </cell>
          <cell r="C114">
            <v>700</v>
          </cell>
          <cell r="D114" t="str">
            <v>Ml</v>
          </cell>
        </row>
        <row r="115">
          <cell r="A115">
            <v>701</v>
          </cell>
          <cell r="B115" t="str">
            <v>Tachas reflectivas</v>
          </cell>
          <cell r="C115">
            <v>701</v>
          </cell>
          <cell r="D115" t="str">
            <v>Und</v>
          </cell>
        </row>
        <row r="116">
          <cell r="A116">
            <v>710</v>
          </cell>
          <cell r="B116" t="str">
            <v>Señales verticales de tránsito</v>
          </cell>
          <cell r="C116">
            <v>710</v>
          </cell>
          <cell r="D116" t="str">
            <v>Und</v>
          </cell>
        </row>
        <row r="117">
          <cell r="A117">
            <v>720</v>
          </cell>
          <cell r="B117" t="str">
            <v>Postes de referencia</v>
          </cell>
          <cell r="C117">
            <v>720</v>
          </cell>
          <cell r="D117" t="str">
            <v>Und</v>
          </cell>
        </row>
        <row r="118">
          <cell r="A118">
            <v>730</v>
          </cell>
          <cell r="B118" t="str">
            <v xml:space="preserve">Defensas metálicas </v>
          </cell>
          <cell r="C118">
            <v>730</v>
          </cell>
          <cell r="D118" t="str">
            <v>Ml</v>
          </cell>
        </row>
        <row r="119">
          <cell r="A119">
            <v>731</v>
          </cell>
          <cell r="B119" t="str">
            <v>Defensas de concreto</v>
          </cell>
          <cell r="C119">
            <v>731</v>
          </cell>
          <cell r="D119" t="str">
            <v>Ml</v>
          </cell>
        </row>
        <row r="120">
          <cell r="A120">
            <v>740</v>
          </cell>
          <cell r="B120" t="str">
            <v xml:space="preserve">Captafaros </v>
          </cell>
          <cell r="C120">
            <v>740</v>
          </cell>
          <cell r="D120" t="str">
            <v>Und</v>
          </cell>
        </row>
        <row r="121">
          <cell r="A121">
            <v>741</v>
          </cell>
          <cell r="B121" t="str">
            <v>Delineadores de corona</v>
          </cell>
          <cell r="C121">
            <v>741</v>
          </cell>
          <cell r="D121" t="str">
            <v>Und</v>
          </cell>
        </row>
        <row r="122">
          <cell r="A122" t="str">
            <v>VIII</v>
          </cell>
        </row>
        <row r="123">
          <cell r="A123">
            <v>800</v>
          </cell>
          <cell r="B123" t="str">
            <v xml:space="preserve">Cercas de alambre </v>
          </cell>
          <cell r="C123">
            <v>800</v>
          </cell>
          <cell r="D123" t="str">
            <v>Ml</v>
          </cell>
        </row>
        <row r="124">
          <cell r="A124">
            <v>801</v>
          </cell>
          <cell r="B124" t="str">
            <v>Mantenimiento rutinario de vías</v>
          </cell>
          <cell r="C124">
            <v>801</v>
          </cell>
          <cell r="D124" t="str">
            <v>Ml</v>
          </cell>
        </row>
        <row r="125">
          <cell r="A125">
            <v>810</v>
          </cell>
          <cell r="B125" t="str">
            <v xml:space="preserve"> Protección vegetal de taludes</v>
          </cell>
          <cell r="C125">
            <v>810</v>
          </cell>
          <cell r="D125" t="str">
            <v>M2</v>
          </cell>
        </row>
        <row r="126">
          <cell r="A126">
            <v>811</v>
          </cell>
          <cell r="B126" t="str">
            <v xml:space="preserve"> Productos enrollados para control de erosión </v>
          </cell>
          <cell r="C126">
            <v>811</v>
          </cell>
          <cell r="D126" t="str">
            <v>M2</v>
          </cell>
        </row>
        <row r="127">
          <cell r="A127">
            <v>812</v>
          </cell>
          <cell r="B127" t="str">
            <v>Recubrimiento de taludes con malla y mortero</v>
          </cell>
          <cell r="C127">
            <v>812</v>
          </cell>
          <cell r="D127" t="str">
            <v>M2</v>
          </cell>
        </row>
        <row r="128">
          <cell r="A128" t="str">
            <v>IX</v>
          </cell>
        </row>
        <row r="129">
          <cell r="A129">
            <v>900</v>
          </cell>
          <cell r="B129" t="str">
            <v>Transporte de materiales provenientes de excavaciones y derrumbes</v>
          </cell>
          <cell r="C129">
            <v>900</v>
          </cell>
          <cell r="D129" t="str">
            <v>M3 - km</v>
          </cell>
        </row>
      </sheetData>
      <sheetData sheetId="1" refreshError="1"/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">
          <cell r="B16" t="str">
            <v>C11</v>
          </cell>
          <cell r="C16" t="str">
            <v>Levelling</v>
          </cell>
          <cell r="E16">
            <v>0</v>
          </cell>
          <cell r="G16">
            <v>0</v>
          </cell>
        </row>
        <row r="17">
          <cell r="B17" t="str">
            <v>C12</v>
          </cell>
          <cell r="C17" t="str">
            <v>Temporary installations</v>
          </cell>
        </row>
        <row r="18">
          <cell r="B18" t="str">
            <v>C13</v>
          </cell>
          <cell r="C18" t="str">
            <v>Preliminary roads</v>
          </cell>
          <cell r="G18">
            <v>0</v>
          </cell>
        </row>
        <row r="19">
          <cell r="B19" t="str">
            <v>C14</v>
          </cell>
          <cell r="C19" t="str">
            <v>Storage area</v>
          </cell>
        </row>
        <row r="29">
          <cell r="A29">
            <v>10</v>
          </cell>
          <cell r="B29" t="str">
            <v>C21</v>
          </cell>
          <cell r="C29" t="str">
            <v>Raw material extraction</v>
          </cell>
          <cell r="E29">
            <v>0</v>
          </cell>
        </row>
        <row r="30">
          <cell r="A30">
            <v>20</v>
          </cell>
          <cell r="B30" t="str">
            <v>C22</v>
          </cell>
          <cell r="C30" t="str">
            <v>Raw material preparation</v>
          </cell>
          <cell r="E30">
            <v>0</v>
          </cell>
          <cell r="G30">
            <v>0</v>
          </cell>
        </row>
        <row r="31">
          <cell r="A31">
            <v>30</v>
          </cell>
          <cell r="B31" t="str">
            <v>C23</v>
          </cell>
          <cell r="C31" t="str">
            <v>Raw meal preparation</v>
          </cell>
          <cell r="E31">
            <v>0</v>
          </cell>
          <cell r="G31">
            <v>0</v>
          </cell>
        </row>
        <row r="32">
          <cell r="A32">
            <v>40</v>
          </cell>
          <cell r="B32" t="str">
            <v>C24</v>
          </cell>
          <cell r="C32" t="str">
            <v>Clinker manufacture</v>
          </cell>
          <cell r="E32">
            <v>0</v>
          </cell>
          <cell r="G32">
            <v>0</v>
          </cell>
        </row>
        <row r="33">
          <cell r="A33">
            <v>50</v>
          </cell>
          <cell r="B33" t="str">
            <v>C25</v>
          </cell>
          <cell r="C33" t="str">
            <v>Cement manufacture</v>
          </cell>
          <cell r="E33">
            <v>0</v>
          </cell>
          <cell r="G33">
            <v>0</v>
          </cell>
        </row>
        <row r="34">
          <cell r="A34">
            <v>60</v>
          </cell>
          <cell r="B34" t="str">
            <v>C26</v>
          </cell>
          <cell r="C34" t="str">
            <v>Packing and dispatch</v>
          </cell>
        </row>
        <row r="35">
          <cell r="A35" t="str">
            <v>E0/H0</v>
          </cell>
          <cell r="B35" t="str">
            <v>C27</v>
          </cell>
          <cell r="C35" t="str">
            <v>Control room/laboratory</v>
          </cell>
        </row>
        <row r="36">
          <cell r="A36" t="str">
            <v>E2</v>
          </cell>
          <cell r="B36" t="str">
            <v>C28</v>
          </cell>
          <cell r="C36" t="str">
            <v>Main substation</v>
          </cell>
        </row>
        <row r="37">
          <cell r="A37" t="str">
            <v>K/T</v>
          </cell>
          <cell r="B37" t="str">
            <v>C29</v>
          </cell>
          <cell r="C37" t="str">
            <v>Additives preparation</v>
          </cell>
        </row>
        <row r="38">
          <cell r="A38" t="str">
            <v>L</v>
          </cell>
          <cell r="B38" t="str">
            <v>C2A</v>
          </cell>
          <cell r="C38" t="str">
            <v>Fuels preparation</v>
          </cell>
        </row>
        <row r="39">
          <cell r="A39" t="str">
            <v>P</v>
          </cell>
          <cell r="B39" t="str">
            <v>C2B</v>
          </cell>
          <cell r="C39" t="str">
            <v>Flue gas treatment</v>
          </cell>
        </row>
        <row r="49">
          <cell r="A49" t="str">
            <v>B2/1</v>
          </cell>
          <cell r="B49" t="str">
            <v>C32</v>
          </cell>
          <cell r="C49" t="str">
            <v>Roads/landscaping</v>
          </cell>
        </row>
        <row r="50">
          <cell r="A50" t="str">
            <v>B3</v>
          </cell>
          <cell r="B50" t="str">
            <v>C33</v>
          </cell>
          <cell r="C50" t="str">
            <v>Water supply and drainage</v>
          </cell>
        </row>
        <row r="51">
          <cell r="A51" t="str">
            <v>D</v>
          </cell>
          <cell r="B51" t="str">
            <v>C34</v>
          </cell>
          <cell r="C51" t="str">
            <v>General plant services</v>
          </cell>
        </row>
        <row r="52">
          <cell r="A52" t="str">
            <v>E0</v>
          </cell>
          <cell r="B52" t="str">
            <v>C35</v>
          </cell>
          <cell r="C52" t="str">
            <v>Power/control network</v>
          </cell>
        </row>
        <row r="53">
          <cell r="A53" t="str">
            <v>E1</v>
          </cell>
          <cell r="B53" t="str">
            <v>C36</v>
          </cell>
          <cell r="C53" t="str">
            <v>Main transformer</v>
          </cell>
        </row>
        <row r="54">
          <cell r="A54" t="str">
            <v>E1</v>
          </cell>
          <cell r="B54" t="str">
            <v>C37</v>
          </cell>
          <cell r="C54" t="str">
            <v>Power plant</v>
          </cell>
        </row>
        <row r="55">
          <cell r="A55" t="str">
            <v>F</v>
          </cell>
          <cell r="B55" t="str">
            <v>C38</v>
          </cell>
          <cell r="C55" t="str">
            <v>Warehouses/stores</v>
          </cell>
        </row>
        <row r="56">
          <cell r="A56" t="str">
            <v>G</v>
          </cell>
          <cell r="B56" t="str">
            <v>C39</v>
          </cell>
          <cell r="C56" t="str">
            <v>Workshops</v>
          </cell>
        </row>
        <row r="57">
          <cell r="A57" t="str">
            <v>I0</v>
          </cell>
          <cell r="B57" t="str">
            <v>C3A</v>
          </cell>
          <cell r="C57" t="str">
            <v>Garage/parking</v>
          </cell>
        </row>
        <row r="58">
          <cell r="A58" t="str">
            <v>N</v>
          </cell>
          <cell r="B58" t="str">
            <v>C3B</v>
          </cell>
          <cell r="C58" t="str">
            <v>Sewage treatment</v>
          </cell>
        </row>
        <row r="59">
          <cell r="A59" t="str">
            <v>C2</v>
          </cell>
          <cell r="B59" t="str">
            <v>C3C</v>
          </cell>
          <cell r="C59" t="str">
            <v>Administration buildings</v>
          </cell>
        </row>
        <row r="60">
          <cell r="A60" t="str">
            <v>B6</v>
          </cell>
          <cell r="B60" t="str">
            <v>C3D</v>
          </cell>
          <cell r="C60" t="str">
            <v>Amenities</v>
          </cell>
        </row>
        <row r="70">
          <cell r="B70" t="str">
            <v>C41</v>
          </cell>
          <cell r="C70" t="str">
            <v>Soil replacement, piling</v>
          </cell>
          <cell r="E70">
            <v>0</v>
          </cell>
          <cell r="G70">
            <v>0</v>
          </cell>
        </row>
        <row r="71">
          <cell r="B71" t="str">
            <v>C42</v>
          </cell>
          <cell r="C71" t="str">
            <v>Others</v>
          </cell>
        </row>
        <row r="81">
          <cell r="B81" t="str">
            <v>C51</v>
          </cell>
          <cell r="C81" t="str">
            <v>Roads/bridges</v>
          </cell>
          <cell r="E81">
            <v>0</v>
          </cell>
          <cell r="G81">
            <v>0</v>
          </cell>
        </row>
        <row r="82">
          <cell r="B82" t="str">
            <v>C52</v>
          </cell>
          <cell r="C82" t="str">
            <v>Railways</v>
          </cell>
        </row>
        <row r="83">
          <cell r="B83" t="str">
            <v>C53</v>
          </cell>
          <cell r="C83" t="str">
            <v>Harbour facilities</v>
          </cell>
        </row>
        <row r="84">
          <cell r="B84" t="str">
            <v>C54</v>
          </cell>
          <cell r="C84" t="str">
            <v>Terminals</v>
          </cell>
        </row>
        <row r="85">
          <cell r="B85" t="str">
            <v>C55</v>
          </cell>
          <cell r="C85" t="str">
            <v>Pipelines/drainage</v>
          </cell>
        </row>
        <row r="86">
          <cell r="B86" t="str">
            <v>C56</v>
          </cell>
          <cell r="C86" t="str">
            <v>Transmission line</v>
          </cell>
        </row>
        <row r="87">
          <cell r="B87" t="str">
            <v>C57</v>
          </cell>
          <cell r="C87" t="str">
            <v>Housing estate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6">
          <cell r="A16">
            <v>1.07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inst"/>
      <sheetName val="BASE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AIU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9_45"/>
      <sheetName val="9_4"/>
      <sheetName val="9_41"/>
      <sheetName val="9_44"/>
      <sheetName val="9_42"/>
      <sheetName val="9_43"/>
      <sheetName val="9_46"/>
      <sheetName val="9_47"/>
      <sheetName val="Insum"/>
      <sheetName val="REPLANTEO"/>
      <sheetName val="insumos"/>
      <sheetName val="CUMPLIMIENT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espec"/>
      <sheetName val="otros"/>
      <sheetName val="PRESUPUESTO"/>
      <sheetName val="Dato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FICHA EBI 1 de 6 "/>
      <sheetName val="UNITARIOS"/>
      <sheetName val="PRECIOS"/>
      <sheetName val="PE_02"/>
      <sheetName val="Estruc_ Tarif"/>
      <sheetName val="PE-02"/>
      <sheetName val="BASE"/>
      <sheetName val="Listado"/>
      <sheetName val="DATOS GRAFICOS"/>
      <sheetName val="Form5 _Pág_ 1"/>
      <sheetName val="Form5 _Pág_ 2"/>
      <sheetName val="Desmonte y Limpieza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ESOS"/>
      <sheetName val="PRESUPUESTO"/>
      <sheetName val="5. MODIFICATORIA"/>
      <sheetName val="CRA.MODI"/>
      <sheetName val="\Documents and Settings\Adminis"/>
      <sheetName val="\Cofinanciacion\FICHAS Y FORMAT"/>
      <sheetName val="\Users\Juan\Downloads\Users\USU"/>
      <sheetName val="\Users\user\Library\Mail Downlo"/>
      <sheetName val="glvc"/>
      <sheetName val="INV"/>
      <sheetName val="AASHTO"/>
      <sheetName val="ESTADO RED"/>
      <sheetName val="CARRETERAS"/>
      <sheetName val="GENERALIDADES "/>
      <sheetName val="\A\Cofinanciacion\FICHAS Y FORM"/>
      <sheetName val="Personalizar"/>
      <sheetName val="UNITARIOS_GENERALES"/>
      <sheetName val="5__MODIFICATORIA"/>
      <sheetName val="PU"/>
      <sheetName val="ANEXO 9 (MATERIAL)"/>
      <sheetName val="Anexo 13"/>
      <sheetName val="PRESUP. RESUMEN"/>
      <sheetName val="BD"/>
      <sheetName val="Hoja1"/>
      <sheetName val="Jornales"/>
      <sheetName val="LSAL"/>
      <sheetName val="AIUsan"/>
      <sheetName val="STRSUMM0"/>
      <sheetName val="Formato"/>
      <sheetName val="Parámetros"/>
      <sheetName val="EBI-1"/>
      <sheetName val="UNITARIOS%20GENERALES.xls"/>
      <sheetName val="RECURSOS"/>
      <sheetName val="ANALISIS DE PRECIOS UNITARIOS"/>
      <sheetName val="LIQUIDACION"/>
      <sheetName val="NOMINA"/>
      <sheetName val="SOURCES"/>
      <sheetName val="Presupuesto Total"/>
      <sheetName val="PRESUP"/>
      <sheetName val="Datos"/>
      <sheetName val="ACTA 1 INICIO"/>
      <sheetName val="[UNITARIOS GENERALES.xls]\Docum"/>
      <sheetName val="[UNITARIOS GENERALES.xls]\Users"/>
      <sheetName val="[UNITARIOS GENERALES.xls]\Cofin"/>
      <sheetName val="[UNITARIOS GENERALES.xls]\A\Cof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CARCAMO H=0.6"/>
      <sheetName val="CARCAMO 9-4&quot;"/>
      <sheetName val="CARCAMO 12-4&quot;"/>
      <sheetName val="CARCAMO 18-4&quot;"/>
      <sheetName val="CARCAMO CANAL"/>
      <sheetName val="NT2000"/>
      <sheetName val="T-13"/>
      <sheetName val="T-14"/>
      <sheetName val="T-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9">
          <cell r="B19" t="str">
            <v>Cuadrilla tipo 2</v>
          </cell>
          <cell r="L19">
            <v>126750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_1_6&quot; (2)"/>
      <sheetName val="C_1_6&quot;"/>
      <sheetName val="INSUMOS"/>
      <sheetName val="Cuadr."/>
    </sheetNames>
    <sheetDataSet>
      <sheetData sheetId="0" refreshError="1"/>
      <sheetData sheetId="1" refreshError="1"/>
      <sheetData sheetId="2" refreshError="1"/>
      <sheetData sheetId="3" refreshError="1">
        <row r="26">
          <cell r="B26" t="str">
            <v>CUADRILLA TIPO 3</v>
          </cell>
          <cell r="L26">
            <v>168675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</row>
        <row r="23">
          <cell r="E23">
            <v>0.05</v>
          </cell>
        </row>
        <row r="24">
          <cell r="D24" t="b">
            <v>0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ato Presupuesto Consultoria"/>
      <sheetName val="A. Profesional "/>
      <sheetName val="B.Técnico-Tecnólogo"/>
      <sheetName val="C.Operario-Apoyo "/>
      <sheetName val="D. Equipos "/>
      <sheetName val="E. Ensayos de Laboratorio"/>
      <sheetName val="Factor Multiplicador dePersonal"/>
    </sheetNames>
    <sheetDataSet>
      <sheetData sheetId="0">
        <row r="1002">
          <cell r="Z1002">
            <v>1</v>
          </cell>
          <cell r="AA1002">
            <v>1689000</v>
          </cell>
        </row>
        <row r="1003">
          <cell r="Z1003">
            <v>2</v>
          </cell>
          <cell r="AA1003">
            <v>1700000</v>
          </cell>
        </row>
        <row r="1004">
          <cell r="Z1004">
            <v>3</v>
          </cell>
          <cell r="AA1004">
            <v>2810000</v>
          </cell>
        </row>
        <row r="1005">
          <cell r="Z1005">
            <v>4</v>
          </cell>
          <cell r="AA1005">
            <v>3429000</v>
          </cell>
        </row>
        <row r="1006">
          <cell r="Z1006">
            <v>5</v>
          </cell>
          <cell r="AA1006">
            <v>4810000</v>
          </cell>
        </row>
        <row r="1007">
          <cell r="Z1007">
            <v>6</v>
          </cell>
          <cell r="AA1007">
            <v>6225000</v>
          </cell>
        </row>
        <row r="1008">
          <cell r="Z1008">
            <v>7</v>
          </cell>
          <cell r="AA1008">
            <v>3000000</v>
          </cell>
        </row>
        <row r="1009">
          <cell r="Z1009">
            <v>8</v>
          </cell>
          <cell r="AA1009">
            <v>4134000.0000000005</v>
          </cell>
        </row>
        <row r="1010">
          <cell r="Z1010">
            <v>9</v>
          </cell>
          <cell r="AA1010">
            <v>4718000</v>
          </cell>
        </row>
        <row r="1011">
          <cell r="Z1011">
            <v>10</v>
          </cell>
          <cell r="AA1011">
            <v>5640000</v>
          </cell>
        </row>
        <row r="1012">
          <cell r="Z1012">
            <v>11</v>
          </cell>
          <cell r="AA1012">
            <v>3962000</v>
          </cell>
        </row>
        <row r="1013">
          <cell r="Z1013">
            <v>12</v>
          </cell>
          <cell r="AA1013">
            <v>4834000</v>
          </cell>
        </row>
        <row r="1014">
          <cell r="Z1014">
            <v>13</v>
          </cell>
          <cell r="AA1014">
            <v>5311000</v>
          </cell>
        </row>
        <row r="1015">
          <cell r="Z1015">
            <v>14</v>
          </cell>
          <cell r="AA1015">
            <v>6377000</v>
          </cell>
        </row>
        <row r="1016">
          <cell r="Z1016">
            <v>15</v>
          </cell>
          <cell r="AA1016">
            <v>4492000</v>
          </cell>
        </row>
        <row r="1017">
          <cell r="Z1017">
            <v>16</v>
          </cell>
          <cell r="AA1017">
            <v>5294000</v>
          </cell>
        </row>
        <row r="1018">
          <cell r="Z1018">
            <v>17</v>
          </cell>
          <cell r="AA1018">
            <v>6084000</v>
          </cell>
        </row>
        <row r="1019">
          <cell r="Z1019">
            <v>18</v>
          </cell>
          <cell r="AA1019">
            <v>7000000</v>
          </cell>
        </row>
        <row r="1020">
          <cell r="Z1020">
            <v>19</v>
          </cell>
          <cell r="AA1020">
            <v>5172000</v>
          </cell>
        </row>
        <row r="1021">
          <cell r="Z1021">
            <v>20</v>
          </cell>
          <cell r="AA1021">
            <v>6098000</v>
          </cell>
        </row>
        <row r="1022">
          <cell r="Z1022">
            <v>21</v>
          </cell>
          <cell r="AA1022">
            <v>7275000</v>
          </cell>
        </row>
        <row r="1023">
          <cell r="Z1023">
            <v>22</v>
          </cell>
          <cell r="AA1023">
            <v>8898000</v>
          </cell>
        </row>
        <row r="1024">
          <cell r="Z1024">
            <v>23</v>
          </cell>
          <cell r="AA1024">
            <v>5946000</v>
          </cell>
        </row>
        <row r="1025">
          <cell r="Z1025">
            <v>24</v>
          </cell>
          <cell r="AA1025">
            <v>7009000</v>
          </cell>
        </row>
        <row r="1026">
          <cell r="Z1026">
            <v>25</v>
          </cell>
          <cell r="AA1026">
            <v>8616000</v>
          </cell>
        </row>
        <row r="1027">
          <cell r="Z1027">
            <v>26</v>
          </cell>
          <cell r="AA1027">
            <v>9540000</v>
          </cell>
        </row>
        <row r="1028">
          <cell r="Z1028">
            <v>27</v>
          </cell>
          <cell r="AA1028">
            <v>7184000</v>
          </cell>
        </row>
        <row r="1029">
          <cell r="Z1029">
            <v>28</v>
          </cell>
          <cell r="AA1029">
            <v>9020000</v>
          </cell>
        </row>
        <row r="1030">
          <cell r="Z1030">
            <v>29</v>
          </cell>
          <cell r="AA1030">
            <v>10500000</v>
          </cell>
        </row>
        <row r="1031">
          <cell r="Z1031">
            <v>30</v>
          </cell>
          <cell r="AA1031">
            <v>11859000</v>
          </cell>
        </row>
        <row r="1032">
          <cell r="Z1032">
            <v>31</v>
          </cell>
          <cell r="AA1032">
            <v>9000000</v>
          </cell>
        </row>
        <row r="1033">
          <cell r="Z1033">
            <v>32</v>
          </cell>
          <cell r="AA1033">
            <v>10640000</v>
          </cell>
        </row>
        <row r="1034">
          <cell r="Z1034">
            <v>33</v>
          </cell>
          <cell r="AA1034">
            <v>12038000</v>
          </cell>
        </row>
        <row r="1035">
          <cell r="Z1035">
            <v>34</v>
          </cell>
          <cell r="AA1035">
            <v>13250000</v>
          </cell>
        </row>
        <row r="1036">
          <cell r="Z1036">
            <v>35</v>
          </cell>
          <cell r="AA1036">
            <v>10994000</v>
          </cell>
        </row>
        <row r="1037">
          <cell r="Z1037">
            <v>36</v>
          </cell>
          <cell r="AA1037">
            <v>12775000</v>
          </cell>
        </row>
        <row r="1038">
          <cell r="Z1038">
            <v>37</v>
          </cell>
          <cell r="AA1038">
            <v>14415000</v>
          </cell>
        </row>
        <row r="1039">
          <cell r="Z1039">
            <v>38</v>
          </cell>
          <cell r="AA1039">
            <v>15450000</v>
          </cell>
        </row>
        <row r="1043">
          <cell r="Z1043">
            <v>12</v>
          </cell>
          <cell r="AA1043">
            <v>3625000</v>
          </cell>
        </row>
        <row r="1044">
          <cell r="Z1044">
            <v>11</v>
          </cell>
          <cell r="AA1044">
            <v>3000000</v>
          </cell>
        </row>
        <row r="1045">
          <cell r="Z1045">
            <v>10</v>
          </cell>
          <cell r="AA1045">
            <v>3017000</v>
          </cell>
        </row>
        <row r="1046">
          <cell r="Z1046">
            <v>9</v>
          </cell>
          <cell r="AA1046">
            <v>2320000</v>
          </cell>
        </row>
        <row r="1047">
          <cell r="Z1047">
            <v>8</v>
          </cell>
          <cell r="AA1047">
            <v>2412500</v>
          </cell>
        </row>
        <row r="1048">
          <cell r="Z1048">
            <v>7</v>
          </cell>
          <cell r="AA1048">
            <v>1900000</v>
          </cell>
        </row>
        <row r="1049">
          <cell r="Z1049">
            <v>6</v>
          </cell>
          <cell r="AA1049">
            <v>3725000</v>
          </cell>
        </row>
        <row r="1050">
          <cell r="Z1050">
            <v>5</v>
          </cell>
          <cell r="AA1050">
            <v>2888000</v>
          </cell>
        </row>
        <row r="1051">
          <cell r="Z1051">
            <v>4</v>
          </cell>
          <cell r="AA1051">
            <v>3159000</v>
          </cell>
        </row>
        <row r="1052">
          <cell r="Z1052">
            <v>3</v>
          </cell>
          <cell r="AA1052">
            <v>2000000</v>
          </cell>
        </row>
        <row r="1053">
          <cell r="Z1053">
            <v>2</v>
          </cell>
          <cell r="AA1053">
            <v>2662000</v>
          </cell>
        </row>
        <row r="1054">
          <cell r="Z1054">
            <v>1</v>
          </cell>
          <cell r="AA1054">
            <v>1780000</v>
          </cell>
        </row>
        <row r="1058">
          <cell r="Z1058">
            <v>54</v>
          </cell>
          <cell r="AA1058">
            <v>2474000</v>
          </cell>
        </row>
        <row r="1059">
          <cell r="Z1059">
            <v>53</v>
          </cell>
          <cell r="AA1059">
            <v>2190000</v>
          </cell>
        </row>
        <row r="1060">
          <cell r="Z1060">
            <v>52</v>
          </cell>
          <cell r="AA1060">
            <v>2040000</v>
          </cell>
        </row>
        <row r="1061">
          <cell r="Z1061">
            <v>51</v>
          </cell>
          <cell r="AA1061">
            <v>1706000</v>
          </cell>
        </row>
        <row r="1062">
          <cell r="Z1062">
            <v>50</v>
          </cell>
          <cell r="AA1062">
            <v>1703000</v>
          </cell>
        </row>
        <row r="1063">
          <cell r="Z1063">
            <v>49</v>
          </cell>
          <cell r="AA1063">
            <v>1383000</v>
          </cell>
        </row>
        <row r="1064">
          <cell r="Z1064">
            <v>48</v>
          </cell>
          <cell r="AA1064">
            <v>2515000</v>
          </cell>
        </row>
        <row r="1065">
          <cell r="Z1065">
            <v>47</v>
          </cell>
          <cell r="AA1065">
            <v>2800000</v>
          </cell>
        </row>
        <row r="1066">
          <cell r="Z1066">
            <v>46</v>
          </cell>
          <cell r="AA1066">
            <v>2578000</v>
          </cell>
        </row>
        <row r="1067">
          <cell r="Z1067">
            <v>45</v>
          </cell>
          <cell r="AA1067">
            <v>2770000</v>
          </cell>
        </row>
        <row r="1068">
          <cell r="Z1068">
            <v>44</v>
          </cell>
          <cell r="AA1068">
            <v>2069999.9999999998</v>
          </cell>
        </row>
        <row r="1069">
          <cell r="Z1069">
            <v>43</v>
          </cell>
          <cell r="AA1069">
            <v>2470000</v>
          </cell>
        </row>
        <row r="1070">
          <cell r="Z1070">
            <v>42</v>
          </cell>
          <cell r="AA1070">
            <v>2060000</v>
          </cell>
        </row>
        <row r="1071">
          <cell r="Z1071">
            <v>41</v>
          </cell>
          <cell r="AA1071">
            <v>2435000</v>
          </cell>
        </row>
        <row r="1072">
          <cell r="Z1072">
            <v>40</v>
          </cell>
          <cell r="AA1072">
            <v>2420000</v>
          </cell>
        </row>
        <row r="1073">
          <cell r="Z1073">
            <v>39</v>
          </cell>
          <cell r="AA1073">
            <v>2016000</v>
          </cell>
        </row>
        <row r="1074">
          <cell r="Z1074">
            <v>38</v>
          </cell>
          <cell r="AA1074">
            <v>2049999.9999999998</v>
          </cell>
        </row>
        <row r="1075">
          <cell r="Z1075">
            <v>37</v>
          </cell>
          <cell r="AA1075">
            <v>2350000</v>
          </cell>
        </row>
        <row r="1076">
          <cell r="Z1076">
            <v>36</v>
          </cell>
          <cell r="AA1076">
            <v>1920000</v>
          </cell>
        </row>
        <row r="1077">
          <cell r="Z1077">
            <v>35</v>
          </cell>
          <cell r="AA1077">
            <v>2410000</v>
          </cell>
        </row>
        <row r="1078">
          <cell r="Z1078">
            <v>34</v>
          </cell>
          <cell r="AA1078">
            <v>1702000</v>
          </cell>
        </row>
        <row r="1079">
          <cell r="Z1079">
            <v>33</v>
          </cell>
          <cell r="AA1079">
            <v>2017000</v>
          </cell>
        </row>
        <row r="1080">
          <cell r="Z1080">
            <v>32</v>
          </cell>
          <cell r="AA1080">
            <v>1680000</v>
          </cell>
        </row>
        <row r="1081">
          <cell r="Z1081">
            <v>31</v>
          </cell>
          <cell r="AA1081">
            <v>1900000</v>
          </cell>
        </row>
        <row r="1082">
          <cell r="Z1082">
            <v>30</v>
          </cell>
          <cell r="AA1082">
            <v>1950000</v>
          </cell>
        </row>
        <row r="1083">
          <cell r="Z1083">
            <v>29</v>
          </cell>
          <cell r="AA1083">
            <v>1680000</v>
          </cell>
        </row>
        <row r="1084">
          <cell r="Z1084">
            <v>28</v>
          </cell>
          <cell r="AA1084">
            <v>1700000</v>
          </cell>
        </row>
        <row r="1085">
          <cell r="Z1085">
            <v>27</v>
          </cell>
          <cell r="AA1085">
            <v>2125000</v>
          </cell>
        </row>
        <row r="1086">
          <cell r="Z1086">
            <v>26</v>
          </cell>
          <cell r="AA1086">
            <v>1600000</v>
          </cell>
        </row>
        <row r="1087">
          <cell r="Z1087">
            <v>25</v>
          </cell>
          <cell r="AA1087">
            <v>2073999.9999999998</v>
          </cell>
        </row>
        <row r="1088">
          <cell r="Z1088">
            <v>24</v>
          </cell>
          <cell r="AA1088">
            <v>1500000</v>
          </cell>
        </row>
        <row r="1089">
          <cell r="Z1089">
            <v>23</v>
          </cell>
          <cell r="AA1089">
            <v>1700000</v>
          </cell>
        </row>
        <row r="1090">
          <cell r="Z1090">
            <v>22</v>
          </cell>
          <cell r="AA1090">
            <v>1400000</v>
          </cell>
        </row>
        <row r="1091">
          <cell r="Z1091">
            <v>21</v>
          </cell>
          <cell r="AA1091">
            <v>1680000</v>
          </cell>
        </row>
        <row r="1092">
          <cell r="Z1092">
            <v>20</v>
          </cell>
          <cell r="AA1092">
            <v>1667000</v>
          </cell>
        </row>
        <row r="1093">
          <cell r="Z1093">
            <v>19</v>
          </cell>
          <cell r="AA1093">
            <v>1500000</v>
          </cell>
        </row>
        <row r="1094">
          <cell r="Z1094">
            <v>18</v>
          </cell>
          <cell r="AA1094">
            <v>1588000</v>
          </cell>
        </row>
        <row r="1095">
          <cell r="Z1095">
            <v>17</v>
          </cell>
          <cell r="AA1095">
            <v>1373000</v>
          </cell>
        </row>
        <row r="1096">
          <cell r="Z1096">
            <v>16</v>
          </cell>
          <cell r="AA1096">
            <v>1838000</v>
          </cell>
        </row>
        <row r="1097">
          <cell r="Z1097">
            <v>15</v>
          </cell>
          <cell r="AA1097">
            <v>1575000</v>
          </cell>
        </row>
        <row r="1098">
          <cell r="Z1098">
            <v>14</v>
          </cell>
          <cell r="AA1098">
            <v>1350000</v>
          </cell>
        </row>
        <row r="1099">
          <cell r="Z1099">
            <v>13</v>
          </cell>
          <cell r="AA1099">
            <v>1150000</v>
          </cell>
        </row>
        <row r="1100">
          <cell r="Z1100">
            <v>12</v>
          </cell>
          <cell r="AA1100">
            <v>1377000</v>
          </cell>
        </row>
        <row r="1101">
          <cell r="Z1101">
            <v>11</v>
          </cell>
          <cell r="AA1101">
            <v>1196000</v>
          </cell>
        </row>
        <row r="1102">
          <cell r="Z1102">
            <v>10</v>
          </cell>
          <cell r="AA1102">
            <v>1358000</v>
          </cell>
        </row>
        <row r="1103">
          <cell r="Z1103">
            <v>9</v>
          </cell>
          <cell r="AA1103">
            <v>1200000</v>
          </cell>
        </row>
        <row r="1104">
          <cell r="Z1104">
            <v>8</v>
          </cell>
          <cell r="AA1104">
            <v>1100000</v>
          </cell>
        </row>
        <row r="1105">
          <cell r="Z1105">
            <v>7</v>
          </cell>
          <cell r="AA1105">
            <v>1008999.9999999999</v>
          </cell>
        </row>
        <row r="1106">
          <cell r="Z1106">
            <v>6</v>
          </cell>
          <cell r="AA1106">
            <v>1281000</v>
          </cell>
        </row>
        <row r="1107">
          <cell r="Z1107">
            <v>5</v>
          </cell>
          <cell r="AA1107">
            <v>1051000</v>
          </cell>
        </row>
        <row r="1108">
          <cell r="Z1108">
            <v>4</v>
          </cell>
          <cell r="AA1108">
            <v>1200000</v>
          </cell>
        </row>
        <row r="1109">
          <cell r="Z1109">
            <v>3</v>
          </cell>
          <cell r="AA1109">
            <v>864000</v>
          </cell>
        </row>
        <row r="1110">
          <cell r="Z1110">
            <v>2</v>
          </cell>
          <cell r="AA1110">
            <v>975000</v>
          </cell>
        </row>
        <row r="1111">
          <cell r="Z1111">
            <v>1</v>
          </cell>
          <cell r="AA1111">
            <v>864000</v>
          </cell>
        </row>
        <row r="1116">
          <cell r="Z1116">
            <v>1</v>
          </cell>
          <cell r="AA1116">
            <v>98000</v>
          </cell>
          <cell r="AB1116">
            <v>2937000</v>
          </cell>
        </row>
        <row r="1117">
          <cell r="Z1117">
            <v>2</v>
          </cell>
          <cell r="AA1117">
            <v>250000</v>
          </cell>
          <cell r="AB1117">
            <v>6050000</v>
          </cell>
        </row>
        <row r="1118">
          <cell r="Z1118">
            <v>3</v>
          </cell>
          <cell r="AA1118">
            <v>168000</v>
          </cell>
          <cell r="AB1118">
            <v>3885000</v>
          </cell>
        </row>
        <row r="1119">
          <cell r="Z1119">
            <v>4</v>
          </cell>
          <cell r="AA1119">
            <v>100000</v>
          </cell>
          <cell r="AB1119">
            <v>3000000</v>
          </cell>
        </row>
        <row r="1120">
          <cell r="Z1120">
            <v>5</v>
          </cell>
          <cell r="AA1120">
            <v>200000</v>
          </cell>
          <cell r="AB1120">
            <v>6000000</v>
          </cell>
        </row>
        <row r="1121">
          <cell r="Z1121">
            <v>6</v>
          </cell>
          <cell r="AA1121">
            <v>463000</v>
          </cell>
          <cell r="AB1121">
            <v>12000000</v>
          </cell>
        </row>
        <row r="1122">
          <cell r="Z1122">
            <v>7</v>
          </cell>
          <cell r="AA1122">
            <v>64000</v>
          </cell>
          <cell r="AB1122">
            <v>1775000</v>
          </cell>
        </row>
        <row r="1123">
          <cell r="Z1123">
            <v>8</v>
          </cell>
          <cell r="AA1123">
            <v>71000</v>
          </cell>
          <cell r="AB1123">
            <v>1500000</v>
          </cell>
        </row>
        <row r="1124">
          <cell r="Z1124">
            <v>9</v>
          </cell>
          <cell r="AA1124">
            <v>20000</v>
          </cell>
          <cell r="AB1124">
            <v>475000</v>
          </cell>
        </row>
        <row r="1125">
          <cell r="Z1125">
            <v>10</v>
          </cell>
          <cell r="AA1125">
            <v>20000</v>
          </cell>
          <cell r="AB1125">
            <v>425000</v>
          </cell>
        </row>
        <row r="1126">
          <cell r="Z1126">
            <v>11</v>
          </cell>
          <cell r="AA1126">
            <v>198000</v>
          </cell>
          <cell r="AB1126">
            <v>5581000</v>
          </cell>
        </row>
        <row r="1127">
          <cell r="Z1127">
            <v>12</v>
          </cell>
          <cell r="AA1127">
            <v>228000</v>
          </cell>
          <cell r="AB1127">
            <v>6600000</v>
          </cell>
        </row>
        <row r="1128">
          <cell r="Z1128">
            <v>13</v>
          </cell>
          <cell r="AA1128">
            <v>357000</v>
          </cell>
          <cell r="AB1128">
            <v>9029000</v>
          </cell>
        </row>
        <row r="1129">
          <cell r="Z1129">
            <v>14</v>
          </cell>
          <cell r="AA1129">
            <v>809000</v>
          </cell>
          <cell r="AB1129">
            <v>21000000</v>
          </cell>
        </row>
        <row r="1130">
          <cell r="Z1130">
            <v>15</v>
          </cell>
          <cell r="AA1130">
            <v>1016999.9999999999</v>
          </cell>
          <cell r="AB1130">
            <v>29125000</v>
          </cell>
        </row>
        <row r="1131">
          <cell r="Z1131">
            <v>16</v>
          </cell>
          <cell r="AA1131">
            <v>1200000</v>
          </cell>
          <cell r="AB1131">
            <v>36000000</v>
          </cell>
        </row>
        <row r="1134">
          <cell r="AA1134" t="str">
            <v>Día</v>
          </cell>
        </row>
        <row r="1135">
          <cell r="AA1135" t="str">
            <v>Mes</v>
          </cell>
        </row>
        <row r="1139">
          <cell r="Z1139">
            <v>1</v>
          </cell>
          <cell r="AA1139" t="str">
            <v>Humedad natural</v>
          </cell>
          <cell r="AB1139" t="str">
            <v>un</v>
          </cell>
          <cell r="AC1139">
            <v>10800</v>
          </cell>
        </row>
        <row r="1140">
          <cell r="Z1140">
            <v>2</v>
          </cell>
          <cell r="AA1140" t="str">
            <v>Peso unitario por desplazamiento</v>
          </cell>
          <cell r="AB1140" t="str">
            <v>un</v>
          </cell>
          <cell r="AC1140">
            <v>26900</v>
          </cell>
        </row>
        <row r="1141">
          <cell r="Z1141">
            <v>3</v>
          </cell>
          <cell r="AA1141" t="str">
            <v>Peso unitario por peso y volumen</v>
          </cell>
          <cell r="AB1141" t="str">
            <v>un</v>
          </cell>
          <cell r="AC1141">
            <v>20100</v>
          </cell>
        </row>
        <row r="1142">
          <cell r="Z1142">
            <v>4</v>
          </cell>
          <cell r="AA1142" t="str">
            <v>Peso específico suelos finos por picnómetro</v>
          </cell>
          <cell r="AB1142" t="str">
            <v>un</v>
          </cell>
          <cell r="AC1142">
            <v>49000</v>
          </cell>
        </row>
        <row r="1143">
          <cell r="Z1143">
            <v>5</v>
          </cell>
          <cell r="AA1143" t="str">
            <v>Granulométria por tamizado con Lavado</v>
          </cell>
          <cell r="AB1143" t="str">
            <v>un</v>
          </cell>
          <cell r="AC1143">
            <v>55400.000000000007</v>
          </cell>
        </row>
        <row r="1144">
          <cell r="Z1144">
            <v>6</v>
          </cell>
          <cell r="AA1144" t="str">
            <v>Granulometria por tamizado sin lavado</v>
          </cell>
          <cell r="AB1144" t="str">
            <v>un</v>
          </cell>
          <cell r="AC1144">
            <v>53900</v>
          </cell>
        </row>
        <row r="1145">
          <cell r="Z1145">
            <v>7</v>
          </cell>
          <cell r="AA1145" t="str">
            <v>Granulometria por Hidrometro</v>
          </cell>
          <cell r="AB1145" t="str">
            <v>un</v>
          </cell>
          <cell r="AC1145">
            <v>111000.00000000001</v>
          </cell>
        </row>
        <row r="1146">
          <cell r="Z1146">
            <v>8</v>
          </cell>
          <cell r="AA1146" t="str">
            <v>Lavado sobre tamiz No 200</v>
          </cell>
          <cell r="AB1146" t="str">
            <v>un</v>
          </cell>
          <cell r="AC1146">
            <v>40000</v>
          </cell>
        </row>
        <row r="1147">
          <cell r="Z1147">
            <v>9</v>
          </cell>
          <cell r="AA1147" t="str">
            <v>Limites de consistencia (liquido y plastico) y humedad</v>
          </cell>
          <cell r="AB1147" t="str">
            <v>un</v>
          </cell>
          <cell r="AC1147">
            <v>50000</v>
          </cell>
        </row>
        <row r="1148">
          <cell r="Z1148">
            <v>10</v>
          </cell>
          <cell r="AA1148" t="str">
            <v>Limite de contraccion</v>
          </cell>
          <cell r="AB1148" t="str">
            <v>un</v>
          </cell>
          <cell r="AC1148">
            <v>50000</v>
          </cell>
        </row>
        <row r="1149">
          <cell r="Z1149">
            <v>11</v>
          </cell>
          <cell r="AA1149" t="str">
            <v>Contenido de materia organica por ignicion</v>
          </cell>
          <cell r="AB1149" t="str">
            <v>un</v>
          </cell>
          <cell r="AC1149">
            <v>73800</v>
          </cell>
        </row>
        <row r="1150">
          <cell r="Z1150">
            <v>12</v>
          </cell>
          <cell r="AA1150" t="str">
            <v>Compactación Próctor modificado o normal. Suelos finos o granulares</v>
          </cell>
          <cell r="AB1150" t="str">
            <v>un</v>
          </cell>
          <cell r="AC1150">
            <v>99800</v>
          </cell>
        </row>
        <row r="1151">
          <cell r="Z1151">
            <v>13</v>
          </cell>
          <cell r="AA1151" t="str">
            <v>Densidades en el terreno. Metodo del cono y la arena (en Bogota, no incluye transporte)</v>
          </cell>
          <cell r="AB1151" t="str">
            <v>un</v>
          </cell>
          <cell r="AC1151">
            <v>58399.999999999993</v>
          </cell>
        </row>
        <row r="1152">
          <cell r="Z1152">
            <v>14</v>
          </cell>
          <cell r="AA1152" t="str">
            <v>Permeabilidad, Cabeza constante en suelos granulares, con lecturas de piezometro para cada densidad (max. 2m)</v>
          </cell>
          <cell r="AB1152" t="str">
            <v>un</v>
          </cell>
          <cell r="AC1152">
            <v>259000</v>
          </cell>
        </row>
        <row r="1153">
          <cell r="Z1153">
            <v>15</v>
          </cell>
          <cell r="AA1153" t="str">
            <v>Permeabilidad, cabeza variable ó constante, suelos granulares o finos, en molde proctor (incluye preparacion de muestra)</v>
          </cell>
          <cell r="AB1153" t="str">
            <v>un</v>
          </cell>
          <cell r="AC1153">
            <v>279300</v>
          </cell>
        </row>
        <row r="1154">
          <cell r="Z1154">
            <v>16</v>
          </cell>
          <cell r="AA1154" t="str">
            <v>Ensayo de percolacion</v>
          </cell>
          <cell r="AB1154" t="str">
            <v>un</v>
          </cell>
          <cell r="AC1154">
            <v>178500</v>
          </cell>
        </row>
        <row r="1155">
          <cell r="Z1155">
            <v>17</v>
          </cell>
          <cell r="AA1155" t="str">
            <v>Consolidacion rapida con descarga, incluye grafica e.vs.log esf.</v>
          </cell>
          <cell r="AB1155" t="str">
            <v>un</v>
          </cell>
          <cell r="AC1155">
            <v>280000</v>
          </cell>
        </row>
        <row r="1156">
          <cell r="Z1156">
            <v>18</v>
          </cell>
          <cell r="AA1156" t="str">
            <v>Consolidacion lenta con descarga, incluye grafica e.vs.log esf y cv.vs.log esf</v>
          </cell>
          <cell r="AB1156" t="str">
            <v>un</v>
          </cell>
          <cell r="AC1156">
            <v>350000</v>
          </cell>
        </row>
        <row r="1157">
          <cell r="Z1157">
            <v>19</v>
          </cell>
          <cell r="AA1157" t="str">
            <v>Consolidacion lenta doble etapa carga, incluye grafica e.vs.log esf y cv.vs.log CSF</v>
          </cell>
          <cell r="AB1157" t="str">
            <v>un</v>
          </cell>
          <cell r="AC1157">
            <v>479300</v>
          </cell>
        </row>
        <row r="1158">
          <cell r="Z1158">
            <v>20</v>
          </cell>
          <cell r="AA1158" t="str">
            <v>Expansion libre en consolidometro o controlada en consolidometro ó presion de expansion en aparato de lambe o en consolidometro</v>
          </cell>
          <cell r="AB1158" t="str">
            <v>un</v>
          </cell>
          <cell r="AC1158">
            <v>179000</v>
          </cell>
        </row>
        <row r="1159">
          <cell r="Z1159">
            <v>21</v>
          </cell>
          <cell r="AA1159" t="str">
            <v>Expansion controlada en consolidometro</v>
          </cell>
          <cell r="AB1159" t="str">
            <v>un</v>
          </cell>
          <cell r="AC1159">
            <v>168600</v>
          </cell>
        </row>
        <row r="1160">
          <cell r="Z1160">
            <v>22</v>
          </cell>
          <cell r="AA1160" t="str">
            <v>Expansion libre en consolidometro</v>
          </cell>
          <cell r="AB1160" t="str">
            <v>un</v>
          </cell>
          <cell r="AC1160">
            <v>118000</v>
          </cell>
        </row>
        <row r="1161">
          <cell r="Z1161">
            <v>23</v>
          </cell>
          <cell r="AA1161" t="str">
            <v>Potencial de expansion en aparato de Lambe</v>
          </cell>
          <cell r="AB1161" t="str">
            <v>un</v>
          </cell>
          <cell r="AC1161">
            <v>244499.99999999997</v>
          </cell>
        </row>
        <row r="1162">
          <cell r="Z1162">
            <v>24</v>
          </cell>
          <cell r="AA1162" t="str">
            <v>Penetrometro manual</v>
          </cell>
          <cell r="AB1162" t="str">
            <v>un</v>
          </cell>
          <cell r="AC1162">
            <v>15000</v>
          </cell>
        </row>
        <row r="1163">
          <cell r="Z1163">
            <v>25</v>
          </cell>
          <cell r="AA1163" t="str">
            <v>Veleta de Laboratorio</v>
          </cell>
          <cell r="AB1163" t="str">
            <v>un</v>
          </cell>
          <cell r="AC1163">
            <v>15000</v>
          </cell>
        </row>
        <row r="1164">
          <cell r="Z1164">
            <v>26</v>
          </cell>
          <cell r="AA1164" t="str">
            <v>CBR- Muestra inalterada con humedad natural, por punto</v>
          </cell>
          <cell r="AB1164" t="str">
            <v>un</v>
          </cell>
          <cell r="AC1164">
            <v>100600</v>
          </cell>
        </row>
        <row r="1165">
          <cell r="Z1165">
            <v>27</v>
          </cell>
          <cell r="AA1165" t="str">
            <v>CBR- Muestra inalterada con inmersion, por punto</v>
          </cell>
          <cell r="AB1165" t="str">
            <v>un</v>
          </cell>
          <cell r="AC1165">
            <v>106700</v>
          </cell>
        </row>
        <row r="1166">
          <cell r="Z1166">
            <v>28</v>
          </cell>
          <cell r="AA1166" t="str">
            <v>CBR- Muestra inalterada con humedad natural e inmersion, por punto</v>
          </cell>
          <cell r="AB1166" t="str">
            <v>un</v>
          </cell>
          <cell r="AC1166">
            <v>150000</v>
          </cell>
        </row>
        <row r="1167">
          <cell r="Z1167">
            <v>29</v>
          </cell>
          <cell r="AA1167" t="str">
            <v>CBR- Material granular - metodo i. siete puntos, sin inmersion</v>
          </cell>
          <cell r="AB1167" t="str">
            <v>un</v>
          </cell>
          <cell r="AC1167">
            <v>300000</v>
          </cell>
        </row>
        <row r="1168">
          <cell r="Z1168">
            <v>30</v>
          </cell>
          <cell r="AA1168" t="str">
            <v>CBR- Material cohesio - metodo ii. Nueve puntos, con inmersion</v>
          </cell>
          <cell r="AB1168" t="str">
            <v>un</v>
          </cell>
          <cell r="AC1168">
            <v>497499.99999999994</v>
          </cell>
        </row>
        <row r="1169">
          <cell r="Z1169">
            <v>31</v>
          </cell>
          <cell r="AA1169" t="str">
            <v>CD - No consolidado No drenado, tiempo de falla hasta 2 horas</v>
          </cell>
          <cell r="AB1169" t="str">
            <v>un</v>
          </cell>
          <cell r="AC1169">
            <v>430999.99999999994</v>
          </cell>
        </row>
        <row r="1170">
          <cell r="Z1170">
            <v>32</v>
          </cell>
          <cell r="AA1170" t="str">
            <v>CD - Consolidado No drenado, fallado en 2 horas</v>
          </cell>
          <cell r="AB1170" t="str">
            <v>un</v>
          </cell>
          <cell r="AC1170">
            <v>579500</v>
          </cell>
        </row>
        <row r="1171">
          <cell r="Z1171">
            <v>33</v>
          </cell>
          <cell r="AA1171" t="str">
            <v>CD - Consolidado, Drenado, tiempo de falla en 5 horas</v>
          </cell>
          <cell r="AB1171" t="str">
            <v>un</v>
          </cell>
          <cell r="AC1171">
            <v>834000</v>
          </cell>
        </row>
        <row r="1172">
          <cell r="Z1172">
            <v>34</v>
          </cell>
          <cell r="AA1172" t="str">
            <v>CD - Precortado, resistencia residual por cada ciclo (con preparacion de muestra y saturacion 24 horas)</v>
          </cell>
          <cell r="AB1172" t="str">
            <v>un</v>
          </cell>
          <cell r="AC1172">
            <v>284800</v>
          </cell>
        </row>
        <row r="1173">
          <cell r="Z1173">
            <v>35</v>
          </cell>
          <cell r="AA1173" t="str">
            <v>CD - suelos NO cohesivos Consolidado  -Drenado (tres ptos)</v>
          </cell>
          <cell r="AB1173" t="str">
            <v>un</v>
          </cell>
          <cell r="AC1173">
            <v>413000</v>
          </cell>
        </row>
        <row r="1174">
          <cell r="Z1174">
            <v>36</v>
          </cell>
          <cell r="AA1174" t="str">
            <v>CD - Suelos cohesivos No consolidado No Drenado UU (tres ptos)</v>
          </cell>
          <cell r="AB1174" t="str">
            <v>un</v>
          </cell>
          <cell r="AC1174">
            <v>273000</v>
          </cell>
        </row>
        <row r="1175">
          <cell r="Z1175">
            <v>37</v>
          </cell>
          <cell r="AA1175" t="str">
            <v>CD - Suelos cohesivos Consolidado No Drenado CU (tres ptos)</v>
          </cell>
          <cell r="AB1175" t="str">
            <v>un</v>
          </cell>
          <cell r="AC1175">
            <v>494900</v>
          </cell>
        </row>
        <row r="1176">
          <cell r="Z1176">
            <v>38</v>
          </cell>
          <cell r="AA1176" t="str">
            <v>Dterminacion de resistencia al corte: metodo del corte directo en suelos cohesivos Consolidado Drenado CD (tres ptos)</v>
          </cell>
          <cell r="AB1176" t="str">
            <v>un</v>
          </cell>
          <cell r="AC1176">
            <v>1650000</v>
          </cell>
        </row>
        <row r="1177">
          <cell r="Z1177">
            <v>39</v>
          </cell>
          <cell r="AA1177" t="str">
            <v>Parametros de resitencia del suelo mediante compresion triaxial: Compresion triaxial estatica No Consolidado No Drenado UU (tres ptos)</v>
          </cell>
          <cell r="AB1177" t="str">
            <v>un</v>
          </cell>
          <cell r="AC1177">
            <v>531000</v>
          </cell>
        </row>
        <row r="1178">
          <cell r="Z1178">
            <v>40</v>
          </cell>
          <cell r="AA1178" t="str">
            <v>Parametros de resitencia del suelo mediante compresion triaxial: Compresion triaxial estatica Consolidado No Drenado CU (tres ptos)</v>
          </cell>
          <cell r="AB1178" t="str">
            <v>un</v>
          </cell>
          <cell r="AC1178">
            <v>871000.00000000012</v>
          </cell>
        </row>
        <row r="1179">
          <cell r="Z1179">
            <v>41</v>
          </cell>
          <cell r="AA1179" t="str">
            <v>Modulo resilente de suelos de subrasante (granulares o cohesivos)</v>
          </cell>
          <cell r="AB1179" t="str">
            <v>un</v>
          </cell>
          <cell r="AC1179">
            <v>788500</v>
          </cell>
        </row>
        <row r="1180">
          <cell r="Z1180">
            <v>42</v>
          </cell>
          <cell r="AA1180" t="str">
            <v>Compresion triaxial ciclica (un pto,incluye consolidacion, saturando la muestra)</v>
          </cell>
          <cell r="AB1180" t="str">
            <v>un</v>
          </cell>
          <cell r="AC1180">
            <v>1146800</v>
          </cell>
        </row>
        <row r="1181">
          <cell r="Z1181">
            <v>43</v>
          </cell>
          <cell r="AA1181" t="str">
            <v>Compresión Inconfinada (tabala, curva CSF - def. Humedad, peso unitario y preparacion de muestra)</v>
          </cell>
          <cell r="AB1181" t="str">
            <v>un</v>
          </cell>
          <cell r="AC1181">
            <v>123500.00000000001</v>
          </cell>
        </row>
        <row r="1182">
          <cell r="Z1182">
            <v>44</v>
          </cell>
          <cell r="AA1182" t="str">
            <v>Compresion triaxial en suelos arcillosos no consolidado no drenado (por pto)</v>
          </cell>
          <cell r="AB1182" t="str">
            <v>un</v>
          </cell>
          <cell r="AC1182">
            <v>423600</v>
          </cell>
        </row>
        <row r="1183">
          <cell r="Z1183">
            <v>45</v>
          </cell>
          <cell r="AA1183" t="str">
            <v>Compresion triaxial en suelos arcillosos consolidado no drenado midiendo presion de poros (por pto)</v>
          </cell>
          <cell r="AB1183" t="str">
            <v>un</v>
          </cell>
          <cell r="AC1183">
            <v>789000</v>
          </cell>
        </row>
        <row r="1184">
          <cell r="Z1184">
            <v>46</v>
          </cell>
          <cell r="AA1184" t="str">
            <v>Compresiopn triaxial en suelos arcillosos Consolidado Drenado (por pto)</v>
          </cell>
          <cell r="AB1184" t="str">
            <v>un</v>
          </cell>
          <cell r="AC1184">
            <v>977000</v>
          </cell>
        </row>
        <row r="1185">
          <cell r="Z1185">
            <v>47</v>
          </cell>
          <cell r="AA1185" t="str">
            <v>Compresion triaxial en suelos arenosos Consolidado Drenado</v>
          </cell>
          <cell r="AB1185" t="str">
            <v>un</v>
          </cell>
          <cell r="AC1185">
            <v>550000</v>
          </cell>
        </row>
        <row r="1186">
          <cell r="Z1186">
            <v>48</v>
          </cell>
          <cell r="AA1186" t="str">
            <v>Medicion de velocidad de onda de cortante o de compresion por medio del Bender Element</v>
          </cell>
          <cell r="AB1186" t="str">
            <v>un</v>
          </cell>
          <cell r="AC1186">
            <v>384800</v>
          </cell>
        </row>
        <row r="1187">
          <cell r="Z1187">
            <v>49</v>
          </cell>
          <cell r="AA1187" t="str">
            <v>Compresion triaxial ciclica con Bender (un pto incluye consolidacion saturando la muestra)</v>
          </cell>
          <cell r="AB1187" t="str">
            <v>un</v>
          </cell>
          <cell r="AC1187">
            <v>1309000</v>
          </cell>
        </row>
        <row r="1188">
          <cell r="Z1188">
            <v>50</v>
          </cell>
          <cell r="AA1188" t="str">
            <v>Rocas - Rotura de granos</v>
          </cell>
          <cell r="AB1188" t="str">
            <v>un</v>
          </cell>
          <cell r="AC1188">
            <v>50500</v>
          </cell>
        </row>
        <row r="1189">
          <cell r="Z1189">
            <v>51</v>
          </cell>
          <cell r="AA1189" t="str">
            <v>Dureza de Rocas con el martillo dSchmidt (10 lecturas)</v>
          </cell>
          <cell r="AB1189" t="str">
            <v>un</v>
          </cell>
          <cell r="AC1189">
            <v>100000</v>
          </cell>
        </row>
        <row r="1190">
          <cell r="Z1190">
            <v>52</v>
          </cell>
          <cell r="AA1190" t="str">
            <v>Carga puntual en rocas (10 fragmentos, no incluye trituracion)</v>
          </cell>
          <cell r="AB1190" t="str">
            <v>un</v>
          </cell>
          <cell r="AC1190">
            <v>91000</v>
          </cell>
        </row>
        <row r="1191">
          <cell r="Z1191">
            <v>53</v>
          </cell>
          <cell r="AA1191" t="str">
            <v>Desleimiento - durabilidad de rocas (metodo del I S R M)</v>
          </cell>
          <cell r="AB1191" t="str">
            <v>un</v>
          </cell>
          <cell r="AC1191">
            <v>101299.99999999999</v>
          </cell>
        </row>
        <row r="1192">
          <cell r="Z1192">
            <v>54</v>
          </cell>
          <cell r="AA1192" t="str">
            <v>Fracturamiento de arena</v>
          </cell>
          <cell r="AB1192" t="str">
            <v>un</v>
          </cell>
          <cell r="AC1192">
            <v>97500</v>
          </cell>
        </row>
        <row r="1193">
          <cell r="Z1193">
            <v>55</v>
          </cell>
          <cell r="AA1193" t="str">
            <v>Indices de forma y fracturacion en rocas</v>
          </cell>
          <cell r="AB1193" t="str">
            <v>un</v>
          </cell>
          <cell r="AC1193">
            <v>153500</v>
          </cell>
        </row>
        <row r="1194">
          <cell r="Z1194">
            <v>56</v>
          </cell>
          <cell r="AA1194" t="str">
            <v>Rocas-Tension indirecta metodo brasilero</v>
          </cell>
          <cell r="AB1194" t="str">
            <v>un</v>
          </cell>
          <cell r="AC1194">
            <v>65000</v>
          </cell>
        </row>
        <row r="1195">
          <cell r="Z1195">
            <v>57</v>
          </cell>
          <cell r="AA1195" t="str">
            <v>Compresion simple en rocas con valor maximo y peso unitario</v>
          </cell>
          <cell r="AB1195" t="str">
            <v>un</v>
          </cell>
          <cell r="AC1195">
            <v>110000.00000000001</v>
          </cell>
        </row>
        <row r="1196">
          <cell r="Z1196">
            <v>58</v>
          </cell>
          <cell r="AA1196" t="str">
            <v>Compresion simple en rocas con medida de deformacion axial (tabla, curva esfuerzo-deformacion y peso unitario)</v>
          </cell>
          <cell r="AB1196" t="str">
            <v>un</v>
          </cell>
          <cell r="AC1196">
            <v>280000</v>
          </cell>
        </row>
        <row r="1197">
          <cell r="Z1197">
            <v>59</v>
          </cell>
          <cell r="AA1197" t="str">
            <v>Compresion simple con medida de deformacion axial y lateral (modulo de elasticidad, ralacion de poisson, tabla, grafica CSF - def. y peso unitario)</v>
          </cell>
          <cell r="AB1197" t="str">
            <v>un</v>
          </cell>
          <cell r="AC1197">
            <v>434999.99999999994</v>
          </cell>
        </row>
        <row r="1198">
          <cell r="Z1198">
            <v>60</v>
          </cell>
          <cell r="AA1198" t="str">
            <v>Compresion triaxial con deformimetros electricos (por pto)</v>
          </cell>
          <cell r="AB1198" t="str">
            <v>un</v>
          </cell>
          <cell r="AC1198">
            <v>966000</v>
          </cell>
        </row>
        <row r="1199">
          <cell r="Z1199">
            <v>61</v>
          </cell>
          <cell r="AA1199" t="str">
            <v>Ultrasonido en rocas</v>
          </cell>
          <cell r="AB1199" t="str">
            <v>un</v>
          </cell>
          <cell r="AC1199">
            <v>150000</v>
          </cell>
        </row>
        <row r="1200">
          <cell r="Z1200">
            <v>62</v>
          </cell>
          <cell r="AA1200" t="str">
            <v>CD - rocas blandas, resistencia residual (con preparacion de muestra, saturadas y consolidada no drenada)</v>
          </cell>
          <cell r="AB1200" t="str">
            <v>un</v>
          </cell>
          <cell r="AC1200">
            <v>262500</v>
          </cell>
        </row>
        <row r="1201">
          <cell r="Z1201">
            <v>63</v>
          </cell>
          <cell r="AA1201" t="str">
            <v>Extraccion de nucleos en rocas-diametro NX y relacion L/D aprox. 2,5</v>
          </cell>
          <cell r="AB1201" t="str">
            <v>un</v>
          </cell>
          <cell r="AC1201">
            <v>200000</v>
          </cell>
        </row>
        <row r="1202">
          <cell r="Z1202">
            <v>64</v>
          </cell>
          <cell r="AA1202" t="str">
            <v>Prepacion de rocas para ensayo de corte directo (por pto)</v>
          </cell>
          <cell r="AB1202" t="str">
            <v>un</v>
          </cell>
          <cell r="AC1202">
            <v>84500</v>
          </cell>
        </row>
        <row r="1203">
          <cell r="Z1203">
            <v>65</v>
          </cell>
          <cell r="AA1203" t="str">
            <v>Peso especifico en asfalto solido</v>
          </cell>
          <cell r="AB1203" t="str">
            <v>un</v>
          </cell>
          <cell r="AC1203">
            <v>38400</v>
          </cell>
        </row>
        <row r="1204">
          <cell r="Z1204">
            <v>66</v>
          </cell>
          <cell r="AA1204" t="str">
            <v>Ductilidad o penetracion o flotacion o punto de ablandamiento en asfaltos</v>
          </cell>
          <cell r="AB1204" t="str">
            <v>un</v>
          </cell>
          <cell r="AC1204">
            <v>90000</v>
          </cell>
        </row>
        <row r="1205">
          <cell r="Z1205">
            <v>67</v>
          </cell>
          <cell r="AA1205" t="str">
            <v>Punto de llama asfalto liquido</v>
          </cell>
          <cell r="AB1205" t="str">
            <v>un</v>
          </cell>
          <cell r="AC1205">
            <v>65000</v>
          </cell>
        </row>
        <row r="1206">
          <cell r="Z1206">
            <v>68</v>
          </cell>
          <cell r="AA1206" t="str">
            <v>Perdidas por calentamiento en asfaltos</v>
          </cell>
          <cell r="AB1206" t="str">
            <v>un</v>
          </cell>
          <cell r="AC1206">
            <v>286000</v>
          </cell>
        </row>
        <row r="1207">
          <cell r="Z1207">
            <v>69</v>
          </cell>
          <cell r="AA1207" t="str">
            <v>Indice de penetracion en asfalto (por pto)</v>
          </cell>
          <cell r="AB1207" t="str">
            <v>un</v>
          </cell>
          <cell r="AC1207">
            <v>63300</v>
          </cell>
        </row>
        <row r="1208">
          <cell r="Z1208">
            <v>70</v>
          </cell>
          <cell r="AA1208" t="str">
            <v>Viscosidad Brookfield a 2 temperaturas</v>
          </cell>
          <cell r="AB1208" t="str">
            <v>un</v>
          </cell>
          <cell r="AC1208">
            <v>231999.99999999997</v>
          </cell>
        </row>
        <row r="1209">
          <cell r="Z1209">
            <v>71</v>
          </cell>
          <cell r="AA1209" t="str">
            <v>Curva geologica</v>
          </cell>
          <cell r="AB1209" t="str">
            <v>un</v>
          </cell>
          <cell r="AC1209">
            <v>505999.99999999994</v>
          </cell>
        </row>
        <row r="1210">
          <cell r="Z1210">
            <v>72</v>
          </cell>
          <cell r="AA1210" t="str">
            <v>Contenido de asfalto en mezclas</v>
          </cell>
          <cell r="AB1210" t="str">
            <v>un</v>
          </cell>
          <cell r="AC1210">
            <v>119800</v>
          </cell>
        </row>
        <row r="1211">
          <cell r="Z1211">
            <v>73</v>
          </cell>
          <cell r="AA1211" t="str">
            <v>Recuperacion de asfalto utilizando rota vapor (incluye pruebas de penetracion, punto de ablandamiento y ductilidad, sobre el asfalto recuperado)</v>
          </cell>
          <cell r="AB1211" t="str">
            <v>un</v>
          </cell>
          <cell r="AC1211">
            <v>445300.00000000006</v>
          </cell>
        </row>
        <row r="1212">
          <cell r="Z1212">
            <v>74</v>
          </cell>
          <cell r="AA1212" t="str">
            <v>Adherencia en bandeja de mezclas asfalticas</v>
          </cell>
          <cell r="AB1212" t="str">
            <v>un</v>
          </cell>
          <cell r="AC1212">
            <v>91000</v>
          </cell>
        </row>
        <row r="1213">
          <cell r="Z1213">
            <v>75</v>
          </cell>
          <cell r="AA1213" t="str">
            <v>Peso especifico metodo Rice (por cada contenido de asflato)</v>
          </cell>
          <cell r="AB1213" t="str">
            <v>un</v>
          </cell>
          <cell r="AC1213">
            <v>80900</v>
          </cell>
        </row>
        <row r="1214">
          <cell r="Z1214">
            <v>76</v>
          </cell>
          <cell r="AA1214" t="str">
            <v>Cubrimiento de los agregados con materiales asfalticos en presencia de agua</v>
          </cell>
          <cell r="AB1214" t="str">
            <v>un</v>
          </cell>
          <cell r="AC1214">
            <v>130000</v>
          </cell>
        </row>
        <row r="1215">
          <cell r="Z1215">
            <v>77</v>
          </cell>
          <cell r="AA1215" t="str">
            <v>Peso unitario briqueta o bloque - mezclas asfalticas</v>
          </cell>
          <cell r="AB1215" t="str">
            <v>un</v>
          </cell>
          <cell r="AC1215">
            <v>26000</v>
          </cell>
        </row>
        <row r="1216">
          <cell r="Z1216">
            <v>78</v>
          </cell>
          <cell r="AA1216" t="str">
            <v>Estabilidad y flujo Marshall una briqueta - mezclas asfalticas</v>
          </cell>
          <cell r="AB1216" t="str">
            <v>un</v>
          </cell>
          <cell r="AC1216">
            <v>45000</v>
          </cell>
        </row>
        <row r="1217">
          <cell r="Z1217">
            <v>79</v>
          </cell>
          <cell r="AA1217" t="str">
            <v>Preparacion de una briqueta - mezclas asfalticas</v>
          </cell>
          <cell r="AB1217" t="str">
            <v>un</v>
          </cell>
          <cell r="AC1217">
            <v>56499.999999999993</v>
          </cell>
        </row>
        <row r="1218">
          <cell r="Z1218">
            <v>80</v>
          </cell>
          <cell r="AA1218" t="str">
            <v>Diseño Marshall de concreto asfaltico</v>
          </cell>
          <cell r="AB1218" t="str">
            <v>un</v>
          </cell>
          <cell r="AC1218">
            <v>847000.00000000012</v>
          </cell>
        </row>
        <row r="1219">
          <cell r="Z1219">
            <v>81</v>
          </cell>
          <cell r="AA1219" t="str">
            <v>inmersion compresion en mezclas asfalticas</v>
          </cell>
          <cell r="AB1219" t="str">
            <v>un</v>
          </cell>
          <cell r="AC1219">
            <v>842500.00000000012</v>
          </cell>
        </row>
        <row r="1220">
          <cell r="Z1220">
            <v>82</v>
          </cell>
          <cell r="AA1220" t="str">
            <v>Extraccion de nucleo de pavimento asfaltico (no incluye transporte)</v>
          </cell>
          <cell r="AB1220" t="str">
            <v>un</v>
          </cell>
          <cell r="AC1220">
            <v>130000</v>
          </cell>
        </row>
        <row r="1221">
          <cell r="Z1221">
            <v>83</v>
          </cell>
          <cell r="AA1221" t="str">
            <v>Granulometria de material asfaltico recuperado</v>
          </cell>
          <cell r="AB1221" t="str">
            <v>un</v>
          </cell>
          <cell r="AC1221">
            <v>62000</v>
          </cell>
        </row>
        <row r="1222">
          <cell r="Z1222">
            <v>84</v>
          </cell>
          <cell r="AA1222" t="str">
            <v>FWD (incluye logistica para la toma de datos e informe con deflexiones corregidas por carga y temperatura</v>
          </cell>
          <cell r="AB1222" t="str">
            <v>Dia</v>
          </cell>
          <cell r="AC1222">
            <v>4950000</v>
          </cell>
        </row>
        <row r="1223">
          <cell r="Z1223">
            <v>85</v>
          </cell>
          <cell r="AA1223" t="str">
            <v>Georadar (incluye logistica para la toma de datos e informe co9n interpretacion de espesores)</v>
          </cell>
          <cell r="AB1223" t="str">
            <v>Dia</v>
          </cell>
          <cell r="AC1223">
            <v>7984000</v>
          </cell>
        </row>
        <row r="1224">
          <cell r="Z1224">
            <v>86</v>
          </cell>
          <cell r="AA1224" t="str">
            <v>Determinación de propiedades físicas de agregados. Pruebas físicas de muestra de grava o arena, incluye: granulometría, peso específico, absorción, pesos volumétricos suelto y varillado, materia orgánica y pérdida por lavado</v>
          </cell>
          <cell r="AB1224" t="str">
            <v>un</v>
          </cell>
          <cell r="AC1224">
            <v>288200</v>
          </cell>
        </row>
        <row r="1225">
          <cell r="Z1225">
            <v>87</v>
          </cell>
          <cell r="AA1225" t="str">
            <v xml:space="preserve">Prueba de abrasión, maquina de los ángeles. </v>
          </cell>
          <cell r="AB1225" t="str">
            <v>un</v>
          </cell>
          <cell r="AC1225">
            <v>99000</v>
          </cell>
        </row>
        <row r="1226">
          <cell r="Z1226">
            <v>88</v>
          </cell>
          <cell r="AA1226" t="str">
            <v xml:space="preserve">Límites de consistencia y contracción lineal. </v>
          </cell>
          <cell r="AB1226" t="str">
            <v>un</v>
          </cell>
          <cell r="AC1226">
            <v>50700</v>
          </cell>
        </row>
        <row r="1227">
          <cell r="Z1227">
            <v>89</v>
          </cell>
          <cell r="AA1227" t="str">
            <v xml:space="preserve">Equivalentes de arena. </v>
          </cell>
          <cell r="AB1227" t="str">
            <v>un</v>
          </cell>
          <cell r="AC1227">
            <v>63300</v>
          </cell>
        </row>
        <row r="1228">
          <cell r="Z1228">
            <v>90</v>
          </cell>
          <cell r="AA1228" t="str">
            <v xml:space="preserve">Coeficiente de forma. </v>
          </cell>
          <cell r="AB1228" t="str">
            <v>un</v>
          </cell>
          <cell r="AC1228">
            <v>150000</v>
          </cell>
        </row>
        <row r="1229">
          <cell r="Z1229">
            <v>91</v>
          </cell>
          <cell r="AA1229" t="str">
            <v xml:space="preserve">Partículas planas y alargadas. </v>
          </cell>
          <cell r="AB1229" t="str">
            <v>un</v>
          </cell>
          <cell r="AC1229">
            <v>90100</v>
          </cell>
        </row>
        <row r="1230">
          <cell r="Z1230">
            <v>92</v>
          </cell>
          <cell r="AA1230" t="str">
            <v xml:space="preserve">Efecto de materia orgánica. </v>
          </cell>
          <cell r="AB1230" t="str">
            <v>un</v>
          </cell>
          <cell r="AC1230">
            <v>90000</v>
          </cell>
        </row>
        <row r="1231">
          <cell r="Z1231">
            <v>93</v>
          </cell>
          <cell r="AA1231" t="str">
            <v xml:space="preserve">Análisis Petrográficos. </v>
          </cell>
          <cell r="AB1231" t="str">
            <v>un</v>
          </cell>
          <cell r="AC1231">
            <v>714000</v>
          </cell>
        </row>
        <row r="1232">
          <cell r="Z1232">
            <v>94</v>
          </cell>
          <cell r="AA1232" t="str">
            <v>Determinación del contenido de sales solubles en agua (cloruros y sulfatos).</v>
          </cell>
          <cell r="AB1232" t="str">
            <v>un</v>
          </cell>
          <cell r="AC1232">
            <v>150000</v>
          </cell>
        </row>
        <row r="1233">
          <cell r="Z1233">
            <v>95</v>
          </cell>
          <cell r="AA1233" t="str">
            <v xml:space="preserve">Reactividad potencial (Método Químico). </v>
          </cell>
          <cell r="AB1233" t="str">
            <v>un</v>
          </cell>
          <cell r="AC1233">
            <v>135000</v>
          </cell>
        </row>
        <row r="1234">
          <cell r="Z1234">
            <v>96</v>
          </cell>
          <cell r="AA1234" t="str">
            <v xml:space="preserve">Reactividad potencial (Método de las barras de mortero). </v>
          </cell>
          <cell r="AB1234" t="str">
            <v>un</v>
          </cell>
          <cell r="AC1234">
            <v>350000</v>
          </cell>
        </row>
        <row r="1235">
          <cell r="Z1235">
            <v>97</v>
          </cell>
          <cell r="AA1235" t="str">
            <v xml:space="preserve">Intemperismo acelerado. </v>
          </cell>
          <cell r="AB1235" t="str">
            <v>un</v>
          </cell>
          <cell r="AC1235">
            <v>250000</v>
          </cell>
        </row>
        <row r="1236">
          <cell r="Z1236">
            <v>98</v>
          </cell>
          <cell r="AA1236" t="str">
            <v xml:space="preserve">Determinación de grumos de arcilla y partículas deleznables. </v>
          </cell>
          <cell r="AB1236" t="str">
            <v>un</v>
          </cell>
          <cell r="AC1236">
            <v>75400</v>
          </cell>
        </row>
        <row r="1237">
          <cell r="Z1237">
            <v>99</v>
          </cell>
          <cell r="AA1237" t="str">
            <v xml:space="preserve">Determinación de partículas ligeras. </v>
          </cell>
          <cell r="AB1237" t="str">
            <v>un</v>
          </cell>
          <cell r="AC1237">
            <v>67100</v>
          </cell>
        </row>
        <row r="1238">
          <cell r="Z1238">
            <v>100</v>
          </cell>
          <cell r="AA1238" t="str">
            <v xml:space="preserve">Determinación del contenido de aire. </v>
          </cell>
          <cell r="AB1238" t="str">
            <v>un</v>
          </cell>
          <cell r="AC1238">
            <v>120000</v>
          </cell>
        </row>
        <row r="1239">
          <cell r="Z1239">
            <v>101</v>
          </cell>
          <cell r="AA1239" t="str">
            <v>Muestreo de Agua ACEITES Y GRASAS (Incluye personal para toma de muestras, equipos, tecnicos que instalaran los equipos, desplazamientos, analisis de laboratorio, informe final)</v>
          </cell>
          <cell r="AB1239" t="str">
            <v>Punto</v>
          </cell>
          <cell r="AC1239">
            <v>139000</v>
          </cell>
        </row>
        <row r="1240">
          <cell r="Z1240">
            <v>102</v>
          </cell>
          <cell r="AA1240" t="str">
            <v>Muestreo de Agua DEMANDA QUIMICA DE OXIGENO (Incluye personal para toma de muestras, equipos, tecnicos que instalaran los equipos, desplazamientos, analisis de laboratorio, informe final)</v>
          </cell>
          <cell r="AB1240" t="str">
            <v>Punto</v>
          </cell>
          <cell r="AC1240">
            <v>126000</v>
          </cell>
        </row>
        <row r="1241">
          <cell r="Z1241">
            <v>103</v>
          </cell>
          <cell r="AA1241" t="str">
            <v>Muestreo de Agua DEMANDA BIOLOGICA DE OXIGENO - DBO (Incluye personal para toma de muestras, equipos, tecnicos que instalaran los equipos, desplazamientos, analisis de laboratorio, informe final)</v>
          </cell>
          <cell r="AB1241" t="str">
            <v>Punto</v>
          </cell>
          <cell r="AC1241">
            <v>222200</v>
          </cell>
        </row>
        <row r="1242">
          <cell r="Z1242">
            <v>104</v>
          </cell>
          <cell r="AA1242" t="str">
            <v>Muestreo de Agua OXIGENO DISUELTO (Incluye personal para toma de muestras, equipos, tecnicos que instalaran los equipos, desplazamientos, analisis de laboratorio, informe final)</v>
          </cell>
          <cell r="AB1242" t="str">
            <v>Punto</v>
          </cell>
          <cell r="AC1242">
            <v>85000</v>
          </cell>
        </row>
        <row r="1243">
          <cell r="Z1243">
            <v>105</v>
          </cell>
          <cell r="AA1243" t="str">
            <v>Muestreo de Agua SOLIDOS DISUELTOS (Incluye personal para toma de muestras, equipos, tecnicos que instalaran los equipos, desplazamientos, analisis de laboratorio, informe final)</v>
          </cell>
          <cell r="AB1243" t="str">
            <v>Punto</v>
          </cell>
          <cell r="AC1243">
            <v>73300</v>
          </cell>
        </row>
        <row r="1244">
          <cell r="Z1244">
            <v>106</v>
          </cell>
          <cell r="AA1244" t="str">
            <v>Muestreo de Agua SOLIDOS SEDIMENTABLES (Incluye personal para toma de muestras, equipos, tecnicos que instalaran los equipos, desplazamientos, analisis de laboratorio, informe final)</v>
          </cell>
          <cell r="AB1244" t="str">
            <v>Punto</v>
          </cell>
          <cell r="AC1244">
            <v>76300</v>
          </cell>
        </row>
        <row r="1245">
          <cell r="Z1245">
            <v>107</v>
          </cell>
          <cell r="AA1245" t="str">
            <v>Muestreo de Agua TURBIEDAD (Incluye personal para toma de muestras, equipos, tecnicos que instalaran los equipos, desplazamientos, analisis de laboratorio, informe final)</v>
          </cell>
          <cell r="AB1245" t="str">
            <v>Punto</v>
          </cell>
          <cell r="AC1245">
            <v>67300</v>
          </cell>
        </row>
        <row r="1246">
          <cell r="Z1246">
            <v>108</v>
          </cell>
          <cell r="AA1246" t="str">
            <v>Muestreo de Agua PH (Incluye personal para toma de muestras, equipos, tecnicos que instalaran los equipos, desplazamientos, analisis de laboratorio, informe final)</v>
          </cell>
          <cell r="AB1246" t="str">
            <v>Punto</v>
          </cell>
          <cell r="AC1246">
            <v>62000</v>
          </cell>
        </row>
        <row r="1247">
          <cell r="Z1247">
            <v>109</v>
          </cell>
          <cell r="AA1247" t="str">
            <v>Muestreo de Agua SOLIDOS SUSPENDIDOS TOTALES (Incluye personal para toma de muestras, equipos, tecnicos que instalaran los equipos, desplazamientos, analisis de laboratorio, informe final)</v>
          </cell>
          <cell r="AB1247" t="str">
            <v>Punto</v>
          </cell>
          <cell r="AC1247">
            <v>76300</v>
          </cell>
        </row>
        <row r="1248">
          <cell r="Z1248">
            <v>110</v>
          </cell>
          <cell r="AA1248" t="str">
            <v>Muestreo PUNTUAL de Agua (Incluye personal para toma de muestras, equipos, tecnicos que instalaran los equipos, desplazamientos, analisis de laboratorio, informe final)</v>
          </cell>
          <cell r="AB1248" t="str">
            <v>Punto</v>
          </cell>
          <cell r="AC1248">
            <v>782800</v>
          </cell>
        </row>
        <row r="1249">
          <cell r="Z1249">
            <v>111</v>
          </cell>
          <cell r="AA1249" t="str">
            <v>Muestreo COMPUESTO de Agua (Incluye personal para toma de muestras, equipos, tecnicos que instalaran los equipos, desplazamientos, analisis de laboratorio, informe final)</v>
          </cell>
          <cell r="AB1249" t="str">
            <v>Punto</v>
          </cell>
          <cell r="AC1249">
            <v>1132800</v>
          </cell>
        </row>
        <row r="1250">
          <cell r="Z1250">
            <v>112</v>
          </cell>
          <cell r="AA1250" t="str">
            <v>Muestreo de Ruido en dos periodos (diurno y nocturno) en día laboral y festivo. (Incluye personal para toma de muestras, equipos, tecnicos para toma de muestras, desplazamientos, informe final). No tiene limite de puntos de muestreo.</v>
          </cell>
          <cell r="AB1250" t="str">
            <v>Muestreo</v>
          </cell>
          <cell r="AC1250">
            <v>5100000</v>
          </cell>
        </row>
        <row r="1251">
          <cell r="Z1251">
            <v>113</v>
          </cell>
          <cell r="AA1251" t="str">
            <v>Mapa de Ruido</v>
          </cell>
          <cell r="AB1251" t="str">
            <v>Mapa</v>
          </cell>
          <cell r="AC1251">
            <v>5100000</v>
          </cell>
        </row>
        <row r="1252">
          <cell r="Z1252">
            <v>114</v>
          </cell>
          <cell r="AA1252" t="str">
            <v>Muestreo de Aire (por dia-por estacion) PM10 - 1 estacion (Incluye personal para toma de muestras, equipos, tecnicos que instalaran los equipos, desplazamientos, analisis de laboratorio, informe final)</v>
          </cell>
          <cell r="AB1252" t="str">
            <v>Muestra / Dia</v>
          </cell>
          <cell r="AC1252">
            <v>846000.00000000012</v>
          </cell>
        </row>
        <row r="1253">
          <cell r="Z1253">
            <v>115</v>
          </cell>
          <cell r="AA1253" t="str">
            <v>Muestreo de Aire (por dia-por estacion) TSP - 1 estacion (Incluye personal para toma de muestras, equipos, tecnicos que instalaran los equipos, desplazamientos, analisis de laboratorio, informe final)</v>
          </cell>
          <cell r="AB1253" t="str">
            <v>Muestra / Dia</v>
          </cell>
          <cell r="AC1253">
            <v>1500000</v>
          </cell>
        </row>
        <row r="1254">
          <cell r="Z1254">
            <v>116</v>
          </cell>
          <cell r="AA1254" t="str">
            <v>Muestreo de Aire (por dia-por estacion) CO - 1 estacion (Incluye personal para toma de muestras, equipos, tecnicos que instalaran los equipos, desplazamientos, analisis de laboratorio, informe final)</v>
          </cell>
          <cell r="AB1254" t="str">
            <v>Muestra / Dia</v>
          </cell>
          <cell r="AC1254">
            <v>151900</v>
          </cell>
        </row>
        <row r="1255">
          <cell r="Z1255">
            <v>117</v>
          </cell>
          <cell r="AA1255" t="str">
            <v>Muestreo de Aire (por dia-por estacion) NOx - 1 estacion (Incluye personal para toma de muestras, equipos, tecnicos que instalaran los equipos, desplazamientos, analisis de laboratorio, informe final)</v>
          </cell>
          <cell r="AB1255" t="str">
            <v>Muestra / Dia</v>
          </cell>
          <cell r="AC1255">
            <v>409999.99999999994</v>
          </cell>
        </row>
        <row r="1256">
          <cell r="Z1256">
            <v>118</v>
          </cell>
          <cell r="AA1256" t="str">
            <v>Muestreo de Aire (por dia-por estacion) SOx - 1 estacion (Incluye personal para toma de muestras, equipos, tecnicos que instalaran los equipos, desplazamientos, analisis de laboratorio, informe final)</v>
          </cell>
          <cell r="AB1256" t="str">
            <v>Muestra / Dia</v>
          </cell>
          <cell r="AC1256">
            <v>640000</v>
          </cell>
        </row>
        <row r="1257">
          <cell r="Z1257">
            <v>119</v>
          </cell>
          <cell r="AA1257" t="str">
            <v>Modelacion de contaminantes (modelo avalado por EPA)</v>
          </cell>
          <cell r="AB1257" t="str">
            <v>Modelo</v>
          </cell>
          <cell r="AC1257">
            <v>3500000</v>
          </cell>
        </row>
        <row r="1258">
          <cell r="Z1258">
            <v>120</v>
          </cell>
          <cell r="AA1258" t="str">
            <v>Estimacion de resistencia del concreto con esclerometro</v>
          </cell>
          <cell r="AB1258" t="str">
            <v>un</v>
          </cell>
          <cell r="AC1258">
            <v>33800</v>
          </cell>
        </row>
        <row r="1259">
          <cell r="Z1259">
            <v>121</v>
          </cell>
          <cell r="AA1259" t="str">
            <v>Medicion de espesor de elementos metalicos por ultrasonido</v>
          </cell>
          <cell r="AB1259" t="str">
            <v>un</v>
          </cell>
          <cell r="AC1259">
            <v>81100</v>
          </cell>
        </row>
        <row r="1260">
          <cell r="Z1260">
            <v>122</v>
          </cell>
          <cell r="AA1260" t="str">
            <v>Deteccion de refuerzo con PS20</v>
          </cell>
          <cell r="AB1260" t="str">
            <v>Dia</v>
          </cell>
          <cell r="AC1260">
            <v>228300</v>
          </cell>
        </row>
        <row r="1261">
          <cell r="Z1261">
            <v>123</v>
          </cell>
          <cell r="AA1261" t="str">
            <v>Deteccion de l refuerzo utilizando FERROSCAN (lectura por elemento)</v>
          </cell>
          <cell r="AB1261" t="str">
            <v>un</v>
          </cell>
          <cell r="AC1261">
            <v>226500</v>
          </cell>
        </row>
        <row r="1262">
          <cell r="Z1262">
            <v>124</v>
          </cell>
          <cell r="AA1262" t="str">
            <v>Deteccion de l refuerzo utilizando FERROSCAN (por dia)</v>
          </cell>
          <cell r="AB1262" t="str">
            <v>Dia</v>
          </cell>
          <cell r="AC1262">
            <v>567000</v>
          </cell>
        </row>
        <row r="1263">
          <cell r="Z1263">
            <v>125</v>
          </cell>
          <cell r="AA1263" t="str">
            <v>Profundidad de carbonatacion</v>
          </cell>
          <cell r="AB1263" t="str">
            <v>un</v>
          </cell>
          <cell r="AC1263">
            <v>29099.999999999996</v>
          </cell>
        </row>
        <row r="1264">
          <cell r="Z1264">
            <v>126</v>
          </cell>
          <cell r="AA1264" t="str">
            <v>Extraccion de nucleos de concreto (Ø= 2",3", 4" y 6")</v>
          </cell>
          <cell r="AB1264" t="str">
            <v>un</v>
          </cell>
          <cell r="AC1264">
            <v>180000</v>
          </cell>
        </row>
        <row r="1265">
          <cell r="Z1265">
            <v>127</v>
          </cell>
          <cell r="AA1265" t="str">
            <v>Extraccion de nucleos de concreto asfaltico (Ø= 2",3", 4" y 6")</v>
          </cell>
          <cell r="AB1265" t="str">
            <v>un</v>
          </cell>
          <cell r="AC1265">
            <v>85000</v>
          </cell>
        </row>
        <row r="1266">
          <cell r="Z1266">
            <v>128</v>
          </cell>
          <cell r="AA1266" t="str">
            <v>Relleno de hueco nucleo extraido</v>
          </cell>
          <cell r="AB1266" t="str">
            <v>un</v>
          </cell>
          <cell r="AC1266">
            <v>70100</v>
          </cell>
        </row>
        <row r="1267">
          <cell r="Z1267">
            <v>129</v>
          </cell>
          <cell r="AA1267" t="str">
            <v>Regatas para deteccion de refuerzo</v>
          </cell>
          <cell r="AB1267" t="str">
            <v>ml</v>
          </cell>
          <cell r="AC1267">
            <v>60000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BASES"/>
      <sheetName val="Equipo"/>
      <sheetName val="materiales"/>
      <sheetName val="otros"/>
      <sheetName val="Info Ejec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Res-Accide-10"/>
      <sheetName val="EQUIPO"/>
      <sheetName val="MATERIAL"/>
      <sheetName val="AIU"/>
      <sheetName val="Info Ejec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GRAFICA-SEMANAL"/>
      <sheetName val="RENDIMIENTOS"/>
      <sheetName val="SalariosUSO"/>
      <sheetName val="Valor Oferta"/>
      <sheetName val="Tabla de amortización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</sheetData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BASE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Hoja1"/>
      <sheetName val="días habiles 2015"/>
      <sheetName val="CANT OBRA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PRESUPUEST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Indicadores Gestión"/>
      <sheetName val="Indicadores de Impacto"/>
      <sheetName val="Indicadores de Producto"/>
      <sheetName val="Listado"/>
      <sheetName val="7422CW00"/>
      <sheetName val="Hoja1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  <sheetName val="TITULOS"/>
      <sheetName val="LISTA"/>
      <sheetName val="CUADRO"/>
      <sheetName val="SCV-046-2001"/>
      <sheetName val="ESTADO RED"/>
      <sheetName val="CARRETERAS"/>
      <sheetName val="GENERALIDADES "/>
      <sheetName val="PR 1"/>
    </sheetNames>
    <sheetDataSet>
      <sheetData sheetId="0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210.5</v>
          </cell>
          <cell r="D26">
            <v>210</v>
          </cell>
          <cell r="F26" t="str">
            <v>Excavación en material común  de la explanación, canales y préstamos a mano</v>
          </cell>
          <cell r="G26" t="str">
            <v>m3</v>
          </cell>
          <cell r="H26" t="str">
            <v>Tiene en cuenta el programa PICO y PALA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H27" t="str">
            <v>No incluye el transporte a distancias mayores a 100 ml</v>
          </cell>
        </row>
        <row r="28">
          <cell r="C28">
            <v>220</v>
          </cell>
          <cell r="D28">
            <v>220</v>
          </cell>
          <cell r="F28" t="str">
            <v>Terraplenes</v>
          </cell>
          <cell r="G28" t="str">
            <v>m3</v>
          </cell>
          <cell r="H28" t="str">
            <v>No incluye el suministro de materiales y el transporte</v>
          </cell>
        </row>
        <row r="29">
          <cell r="C29">
            <v>220.1</v>
          </cell>
          <cell r="D29">
            <v>220</v>
          </cell>
          <cell r="E29" t="str">
            <v>220P</v>
          </cell>
          <cell r="F29" t="str">
            <v>Terraplenes</v>
          </cell>
          <cell r="G29" t="str">
            <v>m3</v>
          </cell>
          <cell r="H29" t="str">
            <v>Incluye el suministro y transporte de materiales</v>
          </cell>
        </row>
        <row r="30">
          <cell r="C30">
            <v>221.1</v>
          </cell>
          <cell r="D30">
            <v>221</v>
          </cell>
          <cell r="F30" t="str">
            <v>Pedraplén compacto</v>
          </cell>
          <cell r="G30" t="str">
            <v>m3</v>
          </cell>
          <cell r="H30" t="str">
            <v>No incluye la corona, el suministro de materiales y el transporte</v>
          </cell>
        </row>
        <row r="31">
          <cell r="C31">
            <v>221.2</v>
          </cell>
          <cell r="D31">
            <v>221</v>
          </cell>
          <cell r="F31" t="str">
            <v>Pedraplén suelto</v>
          </cell>
          <cell r="G31" t="str">
            <v>m3</v>
          </cell>
        </row>
        <row r="32">
          <cell r="C32">
            <v>230.1</v>
          </cell>
          <cell r="D32">
            <v>230</v>
          </cell>
          <cell r="F32" t="str">
            <v>Mejoramiento de la subrasante involucrando el suelo existente</v>
          </cell>
          <cell r="G32" t="str">
            <v>m2</v>
          </cell>
          <cell r="H32" t="str">
            <v>No incluye suministro y transporte de material adicionado y transporte de material inadecuado.</v>
          </cell>
        </row>
        <row r="33">
          <cell r="C33">
            <v>230.2</v>
          </cell>
          <cell r="D33">
            <v>230</v>
          </cell>
          <cell r="F33" t="str">
            <v>Mejoramiento de la subrasante empleando únicamente material adicionado</v>
          </cell>
          <cell r="G33" t="str">
            <v>m3</v>
          </cell>
        </row>
        <row r="34">
          <cell r="C34">
            <v>310</v>
          </cell>
          <cell r="D34">
            <v>310</v>
          </cell>
          <cell r="F34" t="str">
            <v>Conformación de la calzada existente</v>
          </cell>
          <cell r="G34" t="str">
            <v>m2</v>
          </cell>
          <cell r="H34" t="str">
            <v>No incluye suministro transporte y colocación de los materiales de afirmado y subbase.</v>
          </cell>
        </row>
        <row r="35">
          <cell r="C35">
            <v>311</v>
          </cell>
          <cell r="D35">
            <v>311</v>
          </cell>
          <cell r="F35" t="str">
            <v>Afirmado</v>
          </cell>
          <cell r="G35" t="str">
            <v>m3</v>
          </cell>
          <cell r="H35" t="str">
            <v>No incluye producto estabilizante</v>
          </cell>
        </row>
        <row r="36">
          <cell r="C36">
            <v>311.10000000000002</v>
          </cell>
          <cell r="D36">
            <v>311</v>
          </cell>
          <cell r="E36" t="str">
            <v>311P</v>
          </cell>
          <cell r="F36" t="str">
            <v>Bacheo con material de afirmado</v>
          </cell>
          <cell r="G36" t="str">
            <v>m3</v>
          </cell>
          <cell r="H36" t="str">
            <v>Varia el cálculo del volumen</v>
          </cell>
        </row>
        <row r="37">
          <cell r="C37">
            <v>311.2</v>
          </cell>
          <cell r="D37">
            <v>311</v>
          </cell>
          <cell r="E37" t="str">
            <v>311P-1</v>
          </cell>
          <cell r="F37" t="str">
            <v>Relleno con material de afirmado</v>
          </cell>
          <cell r="G37" t="str">
            <v>m3</v>
          </cell>
        </row>
        <row r="38">
          <cell r="C38">
            <v>312</v>
          </cell>
          <cell r="E38" t="str">
            <v>312P</v>
          </cell>
          <cell r="F38" t="str">
            <v>Relleno con material de afirmado para realce de cunetas</v>
          </cell>
          <cell r="G38" t="str">
            <v>m3</v>
          </cell>
        </row>
        <row r="39">
          <cell r="C39">
            <v>320.10000000000002</v>
          </cell>
          <cell r="D39">
            <v>320</v>
          </cell>
          <cell r="F39" t="str">
            <v>Subbase granular de C.B.R.&gt; 20%</v>
          </cell>
          <cell r="G39" t="str">
            <v>m3</v>
          </cell>
          <cell r="H39" t="str">
            <v>No incluye producto estabilizante</v>
          </cell>
        </row>
        <row r="40">
          <cell r="C40">
            <v>320.2</v>
          </cell>
          <cell r="D40">
            <v>320</v>
          </cell>
          <cell r="F40" t="str">
            <v>Subbase granular de C.B.R.&gt; 30%</v>
          </cell>
          <cell r="G40" t="str">
            <v>m3</v>
          </cell>
        </row>
        <row r="41">
          <cell r="C41">
            <v>320.3</v>
          </cell>
          <cell r="D41">
            <v>320</v>
          </cell>
          <cell r="F41" t="str">
            <v>Subbase granular de C.B.R.&gt; 40%</v>
          </cell>
          <cell r="G41" t="str">
            <v>m3</v>
          </cell>
        </row>
        <row r="42">
          <cell r="C42">
            <v>320.39999999999998</v>
          </cell>
          <cell r="D42">
            <v>320</v>
          </cell>
          <cell r="F42" t="str">
            <v>Subbase granular para bacheo</v>
          </cell>
          <cell r="G42" t="str">
            <v>m3</v>
          </cell>
        </row>
        <row r="43">
          <cell r="C43">
            <v>330.1</v>
          </cell>
          <cell r="D43">
            <v>330</v>
          </cell>
          <cell r="F43" t="str">
            <v>Base granular</v>
          </cell>
          <cell r="G43" t="str">
            <v>m3</v>
          </cell>
          <cell r="H43" t="str">
            <v>No incluye producto estabilizante</v>
          </cell>
        </row>
        <row r="44">
          <cell r="C44">
            <v>330.2</v>
          </cell>
          <cell r="D44">
            <v>330</v>
          </cell>
          <cell r="F44" t="str">
            <v>Base granular para bacheo</v>
          </cell>
          <cell r="G44" t="str">
            <v>m3</v>
          </cell>
        </row>
        <row r="45">
          <cell r="C45">
            <v>330.3</v>
          </cell>
          <cell r="D45">
            <v>330</v>
          </cell>
          <cell r="E45" t="str">
            <v>330P</v>
          </cell>
          <cell r="F45" t="str">
            <v>Base triturada</v>
          </cell>
          <cell r="G45" t="str">
            <v>m³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</row>
        <row r="50">
          <cell r="C50">
            <v>341.2</v>
          </cell>
          <cell r="D50">
            <v>341</v>
          </cell>
          <cell r="F50" t="str">
            <v>Cemento</v>
          </cell>
          <cell r="G50" t="str">
            <v>Kg</v>
          </cell>
        </row>
        <row r="51">
          <cell r="C51">
            <v>341.3</v>
          </cell>
          <cell r="D51">
            <v>341</v>
          </cell>
          <cell r="F51" t="str">
            <v xml:space="preserve">Base estabilizada fresado-cemento(3%) con adición de base granular(10%) </v>
          </cell>
          <cell r="G51" t="str">
            <v>m3</v>
          </cell>
        </row>
        <row r="52">
          <cell r="C52">
            <v>342.1</v>
          </cell>
          <cell r="D52">
            <v>342</v>
          </cell>
          <cell r="F52" t="str">
            <v>Base estabilizada con compuestos multienzimáticos orgánicos tipo BEMO-1</v>
          </cell>
          <cell r="G52" t="str">
            <v>m3</v>
          </cell>
        </row>
        <row r="53">
          <cell r="C53">
            <v>342.2</v>
          </cell>
          <cell r="D53">
            <v>342</v>
          </cell>
          <cell r="F53" t="str">
            <v>Base estabilizada con compuestos multienzimáticos orgánicos tipo BEMO-2</v>
          </cell>
          <cell r="G53" t="str">
            <v>m3</v>
          </cell>
        </row>
        <row r="54">
          <cell r="C54">
            <v>342.3</v>
          </cell>
          <cell r="D54">
            <v>342</v>
          </cell>
          <cell r="F54" t="str">
            <v>Compuesto multienzimático orgánico</v>
          </cell>
          <cell r="G54" t="str">
            <v>Cl</v>
          </cell>
        </row>
        <row r="55">
          <cell r="C55">
            <v>410</v>
          </cell>
          <cell r="D55">
            <v>410</v>
          </cell>
          <cell r="F55" t="str">
            <v>Cemento asfáltico</v>
          </cell>
          <cell r="G55" t="str">
            <v>Kg</v>
          </cell>
        </row>
        <row r="56">
          <cell r="C56">
            <v>411.1</v>
          </cell>
          <cell r="D56">
            <v>411</v>
          </cell>
          <cell r="F56" t="str">
            <v>Emulsión asfáltica de rotura media CRM</v>
          </cell>
          <cell r="G56" t="str">
            <v>Lt</v>
          </cell>
        </row>
        <row r="57">
          <cell r="C57">
            <v>411.2</v>
          </cell>
          <cell r="D57">
            <v>411</v>
          </cell>
          <cell r="F57" t="str">
            <v>Emulsión asfáltica de rotura lenta CRL-1</v>
          </cell>
          <cell r="G57" t="str">
            <v>Lt</v>
          </cell>
        </row>
        <row r="58">
          <cell r="C58">
            <v>411.3</v>
          </cell>
          <cell r="D58">
            <v>411</v>
          </cell>
          <cell r="F58" t="str">
            <v>Emulsión asfáltica de rotura lenta CRL-1h</v>
          </cell>
          <cell r="G58" t="str">
            <v>Lt</v>
          </cell>
        </row>
        <row r="59">
          <cell r="C59">
            <v>413</v>
          </cell>
          <cell r="D59">
            <v>413</v>
          </cell>
          <cell r="F59" t="str">
            <v>Excavación para reparación del pavimento existente</v>
          </cell>
          <cell r="G59" t="str">
            <v>m3</v>
          </cell>
        </row>
        <row r="60">
          <cell r="C60">
            <v>413.1</v>
          </cell>
          <cell r="D60">
            <v>413</v>
          </cell>
          <cell r="E60" t="str">
            <v>413P</v>
          </cell>
          <cell r="F60" t="str">
            <v>Excavación para reparación del pavimento existente</v>
          </cell>
          <cell r="G60" t="str">
            <v>m3</v>
          </cell>
          <cell r="H60" t="str">
            <v>Tiene en cuenta el programa PICO y PALA</v>
          </cell>
        </row>
        <row r="61">
          <cell r="C61">
            <v>420</v>
          </cell>
          <cell r="D61">
            <v>420</v>
          </cell>
          <cell r="F61" t="str">
            <v>Imprimación</v>
          </cell>
          <cell r="G61" t="str">
            <v>m2</v>
          </cell>
        </row>
        <row r="62">
          <cell r="C62">
            <v>421</v>
          </cell>
          <cell r="D62">
            <v>421</v>
          </cell>
          <cell r="F62" t="str">
            <v>Riego de liga</v>
          </cell>
          <cell r="G62" t="str">
            <v>m2</v>
          </cell>
        </row>
        <row r="63">
          <cell r="C63">
            <v>421.1</v>
          </cell>
          <cell r="D63">
            <v>421</v>
          </cell>
          <cell r="F63" t="str">
            <v>Riego de liga (cemento asfáltico)</v>
          </cell>
          <cell r="G63" t="str">
            <v>m2</v>
          </cell>
        </row>
        <row r="64">
          <cell r="C64">
            <v>421.2</v>
          </cell>
          <cell r="D64">
            <v>421</v>
          </cell>
          <cell r="F64" t="str">
            <v>Riego de liga (emulsión asfáltica)</v>
          </cell>
          <cell r="G64" t="str">
            <v>m2</v>
          </cell>
        </row>
        <row r="65">
          <cell r="C65">
            <v>430</v>
          </cell>
          <cell r="D65">
            <v>430</v>
          </cell>
          <cell r="F65" t="str">
            <v>Tratamiento superficial simple</v>
          </cell>
          <cell r="G65" t="str">
            <v>m2</v>
          </cell>
        </row>
        <row r="66">
          <cell r="C66">
            <v>431</v>
          </cell>
          <cell r="D66">
            <v>431</v>
          </cell>
          <cell r="F66" t="str">
            <v>Tratamiento superficial doble</v>
          </cell>
          <cell r="G66" t="str">
            <v>m2</v>
          </cell>
        </row>
        <row r="67">
          <cell r="C67">
            <v>432</v>
          </cell>
          <cell r="D67">
            <v>432</v>
          </cell>
          <cell r="F67" t="str">
            <v>Sello de arena - asfalto</v>
          </cell>
          <cell r="G67" t="str">
            <v>m2</v>
          </cell>
        </row>
        <row r="68">
          <cell r="C68">
            <v>432.1</v>
          </cell>
          <cell r="E68" t="str">
            <v>432P</v>
          </cell>
          <cell r="F68" t="str">
            <v>Sello de fisuras con emulsión asfáltica tipo CRL-PM</v>
          </cell>
          <cell r="G68" t="str">
            <v>m2</v>
          </cell>
        </row>
        <row r="69">
          <cell r="C69">
            <v>433</v>
          </cell>
          <cell r="D69">
            <v>433</v>
          </cell>
          <cell r="F69" t="str">
            <v>Lechada asfáltica</v>
          </cell>
          <cell r="G69" t="str">
            <v>m2</v>
          </cell>
        </row>
        <row r="70">
          <cell r="C70">
            <v>434</v>
          </cell>
          <cell r="E70" t="str">
            <v>434P</v>
          </cell>
          <cell r="F70" t="str">
            <v>Sello de grietas</v>
          </cell>
          <cell r="G70" t="str">
            <v>ml</v>
          </cell>
        </row>
        <row r="71">
          <cell r="C71">
            <v>435</v>
          </cell>
          <cell r="E71" t="str">
            <v>435P</v>
          </cell>
          <cell r="F71" t="str">
            <v>Sello de juntas de pavimento de concreto hidráulico</v>
          </cell>
          <cell r="G71" t="str">
            <v>ml</v>
          </cell>
        </row>
        <row r="72">
          <cell r="C72">
            <v>440.1</v>
          </cell>
          <cell r="D72">
            <v>440</v>
          </cell>
          <cell r="F72" t="str">
            <v>Mezcla densa en frío tipo MDF-1</v>
          </cell>
          <cell r="G72" t="str">
            <v>m3</v>
          </cell>
          <cell r="H72" t="str">
            <v>No incluye suministro y almacenamiento del cemento asfáltico</v>
          </cell>
        </row>
        <row r="73">
          <cell r="C73">
            <v>440.2</v>
          </cell>
          <cell r="D73">
            <v>440</v>
          </cell>
          <cell r="F73" t="str">
            <v>Mezcla densa en frío tipo MDF-2</v>
          </cell>
          <cell r="G73" t="str">
            <v>m3</v>
          </cell>
        </row>
        <row r="74">
          <cell r="C74">
            <v>440.3</v>
          </cell>
          <cell r="D74">
            <v>440</v>
          </cell>
          <cell r="F74" t="str">
            <v>Mezcla densa en frío tipo MDF-3</v>
          </cell>
          <cell r="G74" t="str">
            <v>m3</v>
          </cell>
        </row>
        <row r="75">
          <cell r="C75">
            <v>440.5</v>
          </cell>
          <cell r="D75">
            <v>440</v>
          </cell>
          <cell r="F75" t="str">
            <v>Mezcla densa en frío para bacheo</v>
          </cell>
          <cell r="G75" t="str">
            <v>m3</v>
          </cell>
        </row>
        <row r="76">
          <cell r="C76">
            <v>441.1</v>
          </cell>
          <cell r="D76">
            <v>441</v>
          </cell>
          <cell r="F76" t="str">
            <v>Mezcla abierta en frío tipo MAF-1</v>
          </cell>
          <cell r="G76" t="str">
            <v>m3</v>
          </cell>
        </row>
        <row r="77">
          <cell r="C77">
            <v>441.2</v>
          </cell>
          <cell r="D77">
            <v>441</v>
          </cell>
          <cell r="F77" t="str">
            <v>Mezcla abierta en frío tipo MAF-2</v>
          </cell>
          <cell r="G77" t="str">
            <v>m3</v>
          </cell>
        </row>
        <row r="78">
          <cell r="C78">
            <v>441.3</v>
          </cell>
          <cell r="D78">
            <v>441</v>
          </cell>
          <cell r="F78" t="str">
            <v>Mezcla abierta en frío tipo MAF-3</v>
          </cell>
          <cell r="G78" t="str">
            <v>m3</v>
          </cell>
        </row>
        <row r="79">
          <cell r="C79">
            <v>441.4</v>
          </cell>
          <cell r="D79">
            <v>441</v>
          </cell>
          <cell r="F79" t="str">
            <v>Mezcla abierta en frío para bacheo</v>
          </cell>
          <cell r="G79" t="str">
            <v>m3</v>
          </cell>
        </row>
        <row r="80">
          <cell r="C80">
            <v>450.1</v>
          </cell>
          <cell r="D80">
            <v>450</v>
          </cell>
          <cell r="F80" t="str">
            <v>Mezcla densa en caliente tipo MDC-1</v>
          </cell>
          <cell r="G80" t="str">
            <v>m3</v>
          </cell>
        </row>
        <row r="81">
          <cell r="C81">
            <v>450.2</v>
          </cell>
          <cell r="D81">
            <v>450</v>
          </cell>
          <cell r="F81" t="str">
            <v>Mezcla densa en caliente tipo MDC-2</v>
          </cell>
          <cell r="G81" t="str">
            <v>m3</v>
          </cell>
        </row>
        <row r="82">
          <cell r="C82">
            <v>450.3</v>
          </cell>
          <cell r="D82">
            <v>450</v>
          </cell>
          <cell r="F82" t="str">
            <v>Mezcla densa en caliente tipo MDC-3</v>
          </cell>
          <cell r="G82" t="str">
            <v>m3</v>
          </cell>
        </row>
        <row r="83">
          <cell r="C83">
            <v>450.4</v>
          </cell>
          <cell r="D83">
            <v>450</v>
          </cell>
          <cell r="F83" t="str">
            <v>Mezcla densa en caliente para bacheo</v>
          </cell>
          <cell r="G83" t="str">
            <v>m3</v>
          </cell>
        </row>
        <row r="84">
          <cell r="C84">
            <v>450.5</v>
          </cell>
          <cell r="D84">
            <v>450</v>
          </cell>
          <cell r="E84" t="str">
            <v>450P</v>
          </cell>
          <cell r="F84" t="str">
            <v>Parcheo con mezcla densa en caliente tipo MDC-2</v>
          </cell>
          <cell r="G84" t="str">
            <v>m3</v>
          </cell>
          <cell r="H84" t="str">
            <v>Incluye cajeo, riego de liga, suministro y transporte del cemento asfáltico</v>
          </cell>
        </row>
        <row r="85">
          <cell r="C85">
            <v>450.6</v>
          </cell>
          <cell r="D85">
            <v>450</v>
          </cell>
          <cell r="E85" t="str">
            <v>450P-1</v>
          </cell>
          <cell r="F85" t="str">
            <v>Mezcla densa en caliente tipo MDC-2</v>
          </cell>
          <cell r="G85" t="str">
            <v>m3</v>
          </cell>
          <cell r="H85" t="str">
            <v>Incluye riego de liga, suministro y transporte del cemento asfáltico</v>
          </cell>
        </row>
        <row r="86">
          <cell r="C86">
            <v>450.7</v>
          </cell>
          <cell r="D86">
            <v>450</v>
          </cell>
          <cell r="E86" t="str">
            <v>450P-1</v>
          </cell>
          <cell r="F86" t="str">
            <v>Mezcla densa en caliente tipo MDC-1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450.8</v>
          </cell>
          <cell r="D87">
            <v>450</v>
          </cell>
          <cell r="E87" t="str">
            <v>450P-1</v>
          </cell>
          <cell r="F87" t="str">
            <v>Mezcla densa en caliente tipo MDC-3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450.9</v>
          </cell>
          <cell r="D88">
            <v>450</v>
          </cell>
          <cell r="E88" t="str">
            <v>450P-2</v>
          </cell>
          <cell r="F88" t="str">
            <v>Parcheo con fresado y mezcla densa en caliente tipo MDC-2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450.11</v>
          </cell>
          <cell r="D89">
            <v>450</v>
          </cell>
          <cell r="E89" t="str">
            <v>450P-3</v>
          </cell>
          <cell r="F89" t="str">
            <v>Mezcla densa en caliente tipo MDC-1 para bacheo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450.12</v>
          </cell>
          <cell r="D90">
            <v>450</v>
          </cell>
          <cell r="E90" t="str">
            <v>450P-3</v>
          </cell>
          <cell r="F90" t="str">
            <v>Mezcla densa en caliente tipo MDC-1 para bacheo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450.13</v>
          </cell>
          <cell r="D91">
            <v>450</v>
          </cell>
          <cell r="E91" t="str">
            <v>450P-3</v>
          </cell>
          <cell r="F91" t="str">
            <v>Mezcla densa en caliente tipo MDC-2 para bacheo</v>
          </cell>
          <cell r="G91" t="str">
            <v>m3</v>
          </cell>
          <cell r="H91" t="str">
            <v>Incluye cajeo, riego de liga, suministro y transporte del cemento asfáltico</v>
          </cell>
        </row>
        <row r="92">
          <cell r="C92">
            <v>450.14</v>
          </cell>
          <cell r="D92">
            <v>450</v>
          </cell>
          <cell r="E92" t="str">
            <v>450P-1</v>
          </cell>
          <cell r="F92" t="str">
            <v>Mezcla densa en caliente tipo MDC-1</v>
          </cell>
          <cell r="G92" t="str">
            <v>m3</v>
          </cell>
          <cell r="H92" t="str">
            <v>Incluye suministro y transporte del cemento asfáltico</v>
          </cell>
        </row>
        <row r="93">
          <cell r="C93">
            <v>450.15</v>
          </cell>
          <cell r="D93">
            <v>450</v>
          </cell>
          <cell r="E93" t="str">
            <v>450P-1</v>
          </cell>
          <cell r="F93" t="str">
            <v>Mezcla densa en caliente tipo MDC-2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450.16</v>
          </cell>
          <cell r="D94">
            <v>450</v>
          </cell>
          <cell r="E94" t="str">
            <v>450P</v>
          </cell>
          <cell r="F94" t="str">
            <v>Parcheo con mezcla densa en caliente tipo MDC-2</v>
          </cell>
          <cell r="G94" t="str">
            <v>m3</v>
          </cell>
          <cell r="H94" t="str">
            <v>Incluye estudios y diseños, cajeo, riego de liga, suministro y transporte del cemento asfáltico</v>
          </cell>
        </row>
        <row r="95">
          <cell r="C95">
            <v>450.17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450.18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riego de liga, suministro y transporte del cemento asfáltico</v>
          </cell>
        </row>
        <row r="97">
          <cell r="C97">
            <v>450.19</v>
          </cell>
          <cell r="D97">
            <v>450</v>
          </cell>
          <cell r="E97" t="str">
            <v>450P-3</v>
          </cell>
          <cell r="F97" t="str">
            <v>Mezcla densa en caliente tipo MDC-2 para bacheo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450.21</v>
          </cell>
          <cell r="D98">
            <v>450</v>
          </cell>
          <cell r="E98" t="str">
            <v>450P-1</v>
          </cell>
          <cell r="F98" t="str">
            <v>Mezcla densa en caliente tipo MDC-3</v>
          </cell>
          <cell r="G98" t="str">
            <v>m3</v>
          </cell>
          <cell r="H98" t="str">
            <v>Incluye estudios y diseños, riego de liga, suministro y transporte del cemento asfáltico</v>
          </cell>
        </row>
        <row r="99">
          <cell r="C99">
            <v>450.22</v>
          </cell>
          <cell r="D99">
            <v>450</v>
          </cell>
          <cell r="E99" t="str">
            <v>450P</v>
          </cell>
          <cell r="F99" t="str">
            <v>Parcheo con mezcla densa en caliente tipo MDC-3</v>
          </cell>
          <cell r="G99" t="str">
            <v>m3</v>
          </cell>
          <cell r="H99" t="str">
            <v>Incluye estudios y diseños, cajeo, riego de liga, suministro y transporte del cemento asfáltico</v>
          </cell>
        </row>
        <row r="100">
          <cell r="C100">
            <v>450.23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 y suministro y transporte del cemento asfáltico</v>
          </cell>
        </row>
        <row r="101">
          <cell r="C101">
            <v>450.24</v>
          </cell>
          <cell r="D101">
            <v>450</v>
          </cell>
          <cell r="E101" t="str">
            <v>450P-1</v>
          </cell>
          <cell r="F101" t="str">
            <v>Mezcla densa en caliente tipo MDC-2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450.25</v>
          </cell>
          <cell r="D102">
            <v>450</v>
          </cell>
          <cell r="E102" t="str">
            <v>450P</v>
          </cell>
          <cell r="F102" t="str">
            <v>Parcheo con mezcla densa en caliente tipo MDC-2</v>
          </cell>
          <cell r="G102" t="str">
            <v>m3</v>
          </cell>
          <cell r="H102" t="str">
            <v>Incluye estudios y diseños, riego de liga, suministro y transporte del cemento asfáltico</v>
          </cell>
        </row>
        <row r="103">
          <cell r="C103">
            <v>450.26</v>
          </cell>
          <cell r="D103">
            <v>450</v>
          </cell>
          <cell r="E103" t="str">
            <v>450P-3</v>
          </cell>
          <cell r="F103" t="str">
            <v>Mezcla densa en caliente tipo MDC-2 para bacheo</v>
          </cell>
          <cell r="G103" t="str">
            <v>m3</v>
          </cell>
          <cell r="H103" t="str">
            <v>Incluye estudios y diseños, suministro y transporte del cemento asfáltico</v>
          </cell>
        </row>
        <row r="104">
          <cell r="C104">
            <v>450.27</v>
          </cell>
          <cell r="D104">
            <v>450</v>
          </cell>
          <cell r="E104" t="str">
            <v>450P-1</v>
          </cell>
          <cell r="F104" t="str">
            <v>Mezcla densa en caliente tipo MDC-1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450.28</v>
          </cell>
          <cell r="D105">
            <v>450</v>
          </cell>
          <cell r="E105" t="str">
            <v>450P-1</v>
          </cell>
          <cell r="F105" t="str">
            <v>Mezcla densa en caliente tipo MDC-3</v>
          </cell>
          <cell r="G105" t="str">
            <v>m3</v>
          </cell>
          <cell r="H105" t="str">
            <v>Incluye estudios y diseños, suministro y transporte del cemento asfáltico</v>
          </cell>
        </row>
        <row r="106">
          <cell r="C106">
            <v>451.1</v>
          </cell>
          <cell r="D106">
            <v>451</v>
          </cell>
          <cell r="F106" t="str">
            <v>Mezcla abierta en caliente tipo MAC-1</v>
          </cell>
          <cell r="G106" t="str">
            <v>m3</v>
          </cell>
        </row>
        <row r="107">
          <cell r="C107">
            <v>451.2</v>
          </cell>
          <cell r="D107">
            <v>451</v>
          </cell>
          <cell r="F107" t="str">
            <v>Mezcla abierta en caliente tipo MAC-2</v>
          </cell>
          <cell r="G107" t="str">
            <v>m3</v>
          </cell>
        </row>
        <row r="108">
          <cell r="C108">
            <v>451.3</v>
          </cell>
          <cell r="D108">
            <v>451</v>
          </cell>
          <cell r="F108" t="str">
            <v>Mezcla abierta en caliente tipo MAC-3</v>
          </cell>
          <cell r="G108" t="str">
            <v>m3</v>
          </cell>
        </row>
        <row r="109">
          <cell r="C109">
            <v>451.4</v>
          </cell>
          <cell r="D109">
            <v>451</v>
          </cell>
          <cell r="E109" t="str">
            <v>451P</v>
          </cell>
          <cell r="F109" t="str">
            <v>Mezcla abierta en caliente tipo MAC-3</v>
          </cell>
          <cell r="G109" t="str">
            <v>m3</v>
          </cell>
          <cell r="H109" t="str">
            <v>Incluye suministro y transporte del cemento asfáltico</v>
          </cell>
        </row>
        <row r="110">
          <cell r="C110">
            <v>460</v>
          </cell>
          <cell r="D110">
            <v>460</v>
          </cell>
          <cell r="F110" t="str">
            <v>Fresado de pavimento asfáltico</v>
          </cell>
          <cell r="G110" t="str">
            <v>m2</v>
          </cell>
        </row>
        <row r="111">
          <cell r="C111">
            <v>460.1</v>
          </cell>
          <cell r="D111">
            <v>460</v>
          </cell>
          <cell r="E111" t="str">
            <v>460P</v>
          </cell>
          <cell r="F111" t="str">
            <v>Fresado de pavimento asfáltico</v>
          </cell>
          <cell r="G111" t="str">
            <v>m³</v>
          </cell>
          <cell r="H111" t="str">
            <v>La unidad de medida es el metro cúbico</v>
          </cell>
        </row>
        <row r="112">
          <cell r="C112">
            <v>460.3</v>
          </cell>
          <cell r="D112">
            <v>460</v>
          </cell>
          <cell r="E112" t="str">
            <v>460P</v>
          </cell>
          <cell r="F112" t="str">
            <v>Fresado de pavimento asfáltico con transporte</v>
          </cell>
          <cell r="G112" t="str">
            <v>m3</v>
          </cell>
          <cell r="H112" t="str">
            <v>Incluye transporte del fresado, se mide en metro cúbico</v>
          </cell>
        </row>
        <row r="113">
          <cell r="C113">
            <v>460.2</v>
          </cell>
          <cell r="D113">
            <v>460</v>
          </cell>
          <cell r="E113" t="str">
            <v>460P-1</v>
          </cell>
          <cell r="F113" t="str">
            <v>Fresado de pavimento asfáltico sin transporte</v>
          </cell>
          <cell r="G113" t="str">
            <v>m3</v>
          </cell>
          <cell r="H113" t="str">
            <v>No Incluye transporte del fresado, se mide en metro cúbico</v>
          </cell>
        </row>
        <row r="114">
          <cell r="C114">
            <v>461</v>
          </cell>
          <cell r="D114">
            <v>461</v>
          </cell>
          <cell r="F114" t="str">
            <v>Pavimento asfáltico reciclado en frío</v>
          </cell>
          <cell r="G114" t="str">
            <v>m3</v>
          </cell>
          <cell r="H114" t="str">
            <v>No incluye suministro y almacenamiento del cemento asfáltico o la emulsión.</v>
          </cell>
        </row>
        <row r="115">
          <cell r="C115">
            <v>461.1</v>
          </cell>
          <cell r="D115">
            <v>461</v>
          </cell>
          <cell r="E115" t="str">
            <v>461P</v>
          </cell>
          <cell r="F115" t="str">
            <v>Pavimento asfáltico reciclado en frío</v>
          </cell>
          <cell r="G115" t="str">
            <v>m3</v>
          </cell>
          <cell r="H115" t="str">
            <v>Incluye el cemento asfáltico o la emulsión asfáltica</v>
          </cell>
        </row>
        <row r="116">
          <cell r="C116">
            <v>461.2</v>
          </cell>
          <cell r="D116">
            <v>461</v>
          </cell>
          <cell r="E116" t="str">
            <v>461P-1</v>
          </cell>
          <cell r="F116" t="str">
            <v>Pavimento asfáltico reciclado en frío</v>
          </cell>
          <cell r="G116" t="str">
            <v>m3</v>
          </cell>
          <cell r="H116" t="str">
            <v>Incluye estudios y diseños</v>
          </cell>
        </row>
        <row r="117">
          <cell r="C117">
            <v>461.3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 y el cemento asfáltico o la emulsión.</v>
          </cell>
        </row>
        <row r="118">
          <cell r="C118">
            <v>462.1</v>
          </cell>
          <cell r="D118">
            <v>462</v>
          </cell>
          <cell r="F118" t="str">
            <v>Pavimento asfáltico reciclado en caliente tipo MDC-1</v>
          </cell>
          <cell r="G118" t="str">
            <v>m3</v>
          </cell>
          <cell r="H118" t="str">
            <v>No incluye suministro y almacenamiento del cemento asfáltico o la emulsión. Tampoco el agente rejuvenecedor</v>
          </cell>
        </row>
        <row r="119">
          <cell r="C119">
            <v>462.2</v>
          </cell>
          <cell r="D119">
            <v>462</v>
          </cell>
          <cell r="F119" t="str">
            <v>Pavimento asfáltico reciclado en caliente tipo MDC-2</v>
          </cell>
          <cell r="G119" t="str">
            <v>m3</v>
          </cell>
        </row>
        <row r="120">
          <cell r="C120">
            <v>462.3</v>
          </cell>
          <cell r="D120">
            <v>462</v>
          </cell>
          <cell r="F120" t="str">
            <v>Pavimento asfáltico reciclado en caliente tipo MDC-3</v>
          </cell>
          <cell r="G120" t="str">
            <v>m3</v>
          </cell>
        </row>
        <row r="121">
          <cell r="C121">
            <v>462.4</v>
          </cell>
          <cell r="D121">
            <v>462</v>
          </cell>
          <cell r="F121" t="str">
            <v>Pavimento asfáltico reciclado en caliente para bacheo</v>
          </cell>
          <cell r="G121" t="str">
            <v>m3</v>
          </cell>
        </row>
        <row r="122">
          <cell r="C122">
            <v>470</v>
          </cell>
          <cell r="E122" t="str">
            <v>470P</v>
          </cell>
          <cell r="F122" t="str">
            <v>Asfalto Natural (Asfaltita)</v>
          </cell>
          <cell r="G122" t="str">
            <v>m3</v>
          </cell>
        </row>
        <row r="123">
          <cell r="C123">
            <v>500</v>
          </cell>
          <cell r="D123">
            <v>500</v>
          </cell>
          <cell r="F123" t="str">
            <v>Pavimento de concreto hidráulico</v>
          </cell>
          <cell r="G123" t="str">
            <v>m3</v>
          </cell>
          <cell r="H123" t="str">
            <v>No incluye la preparación de la superficie existente</v>
          </cell>
        </row>
        <row r="124">
          <cell r="C124">
            <v>501</v>
          </cell>
          <cell r="E124" t="str">
            <v>501P</v>
          </cell>
          <cell r="F124" t="str">
            <v>Corte en losas de pavimento rígido</v>
          </cell>
          <cell r="G124" t="str">
            <v>ml</v>
          </cell>
        </row>
        <row r="125">
          <cell r="C125">
            <v>510</v>
          </cell>
          <cell r="D125">
            <v>510</v>
          </cell>
          <cell r="F125" t="str">
            <v>Pavimento de adoquines de concreto</v>
          </cell>
          <cell r="G125" t="str">
            <v>m2</v>
          </cell>
          <cell r="H125" t="str">
            <v>No incluye la preparación de la superficie existente. Tampoco las obras de confinamiento del pavimento.</v>
          </cell>
        </row>
        <row r="126">
          <cell r="C126">
            <v>510.1</v>
          </cell>
          <cell r="D126">
            <v>510</v>
          </cell>
          <cell r="E126" t="str">
            <v>510P</v>
          </cell>
          <cell r="F126" t="str">
            <v>Andenes en adoquín peatonal</v>
          </cell>
          <cell r="G126" t="str">
            <v>m2</v>
          </cell>
        </row>
        <row r="127">
          <cell r="C127">
            <v>510.2</v>
          </cell>
          <cell r="D127">
            <v>510</v>
          </cell>
          <cell r="E127" t="str">
            <v>510P</v>
          </cell>
          <cell r="F127" t="str">
            <v>Andenes en adoquín estructural vehicular Tipo 1</v>
          </cell>
          <cell r="G127" t="str">
            <v>m2</v>
          </cell>
        </row>
        <row r="128">
          <cell r="C128">
            <v>510.3</v>
          </cell>
          <cell r="D128">
            <v>510</v>
          </cell>
          <cell r="E128" t="str">
            <v>510P</v>
          </cell>
          <cell r="F128" t="str">
            <v>Andenes en adoquín estructural vehicular Tipo 2</v>
          </cell>
          <cell r="G128" t="str">
            <v>m2</v>
          </cell>
        </row>
        <row r="129">
          <cell r="C129">
            <v>600.1</v>
          </cell>
          <cell r="D129">
            <v>600</v>
          </cell>
          <cell r="F129" t="str">
            <v>Excavaciones varias sin clasificar</v>
          </cell>
          <cell r="G129" t="str">
            <v>m3</v>
          </cell>
        </row>
        <row r="130">
          <cell r="C130">
            <v>600.20000000000005</v>
          </cell>
          <cell r="D130">
            <v>600</v>
          </cell>
          <cell r="F130" t="str">
            <v>Excavaciones varias en roca en seco</v>
          </cell>
          <cell r="G130" t="str">
            <v>m3</v>
          </cell>
        </row>
        <row r="131">
          <cell r="C131">
            <v>600.29999999999995</v>
          </cell>
          <cell r="D131">
            <v>600</v>
          </cell>
          <cell r="F131" t="str">
            <v>Excavaciones varias en roca bajo agua</v>
          </cell>
          <cell r="G131" t="str">
            <v>m3</v>
          </cell>
        </row>
        <row r="132">
          <cell r="C132">
            <v>600.4</v>
          </cell>
          <cell r="D132">
            <v>600</v>
          </cell>
          <cell r="F132" t="str">
            <v>Excavaciones varias en material común en seco</v>
          </cell>
          <cell r="G132" t="str">
            <v>m3</v>
          </cell>
        </row>
        <row r="133">
          <cell r="C133">
            <v>600.5</v>
          </cell>
          <cell r="D133">
            <v>600</v>
          </cell>
          <cell r="F133" t="str">
            <v>Excavaciones varias en material común bajo agua</v>
          </cell>
          <cell r="G133" t="str">
            <v>m3</v>
          </cell>
        </row>
        <row r="134">
          <cell r="C134">
            <v>600.6</v>
          </cell>
          <cell r="D134">
            <v>600</v>
          </cell>
          <cell r="E134" t="str">
            <v>600P</v>
          </cell>
          <cell r="F134" t="str">
            <v>Excavaciones varias sin clasificar</v>
          </cell>
          <cell r="G134" t="str">
            <v>m3</v>
          </cell>
          <cell r="H134" t="str">
            <v>Tiene en cuenta el programa PICO y PALA</v>
          </cell>
        </row>
        <row r="135">
          <cell r="C135">
            <v>600.70000000000005</v>
          </cell>
          <cell r="D135">
            <v>600</v>
          </cell>
          <cell r="E135" t="str">
            <v>600P</v>
          </cell>
          <cell r="F135" t="str">
            <v>Excavaciones varias en material común en seco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600.79999999999995</v>
          </cell>
          <cell r="D136">
            <v>600</v>
          </cell>
          <cell r="E136" t="str">
            <v>600P</v>
          </cell>
          <cell r="F136" t="str">
            <v>Excavaciones varias en material común bajo agua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600.9</v>
          </cell>
          <cell r="D137">
            <v>600</v>
          </cell>
          <cell r="E137" t="str">
            <v>600P</v>
          </cell>
          <cell r="F137" t="str">
            <v>Excavaciones varias en roca bajo agua</v>
          </cell>
          <cell r="G137" t="str">
            <v>m³</v>
          </cell>
          <cell r="H137" t="str">
            <v>Tiene en cuenta el programa PICO y PALA</v>
          </cell>
        </row>
        <row r="138">
          <cell r="C138">
            <v>601.1</v>
          </cell>
          <cell r="D138">
            <v>601</v>
          </cell>
          <cell r="F138" t="str">
            <v>Excavaciones varias en roca en seco</v>
          </cell>
          <cell r="G138" t="str">
            <v>m3</v>
          </cell>
        </row>
        <row r="139">
          <cell r="C139">
            <v>601.20000000000005</v>
          </cell>
          <cell r="D139">
            <v>601</v>
          </cell>
          <cell r="F139" t="str">
            <v>Excavaciones varias en roca bajo agua</v>
          </cell>
          <cell r="G139" t="str">
            <v>m3</v>
          </cell>
        </row>
        <row r="140">
          <cell r="C140">
            <v>601.29999999999995</v>
          </cell>
          <cell r="D140">
            <v>601</v>
          </cell>
          <cell r="F140" t="str">
            <v>Excavaciones varias en material común en seco</v>
          </cell>
          <cell r="G140" t="str">
            <v>m3</v>
          </cell>
        </row>
        <row r="141">
          <cell r="C141">
            <v>601.4</v>
          </cell>
          <cell r="D141">
            <v>601</v>
          </cell>
          <cell r="F141" t="str">
            <v>Excavaciones varias en material común bajo agua</v>
          </cell>
          <cell r="G141" t="str">
            <v>m3</v>
          </cell>
        </row>
        <row r="142">
          <cell r="C142">
            <v>610.1</v>
          </cell>
          <cell r="D142">
            <v>610</v>
          </cell>
          <cell r="F142" t="str">
            <v>Rellenos para estructuras</v>
          </cell>
          <cell r="G142" t="str">
            <v>m3</v>
          </cell>
          <cell r="H142" t="str">
            <v>No incluye la preparación de la superficie sobre la que irá el relleno.</v>
          </cell>
        </row>
        <row r="143">
          <cell r="C143">
            <v>610.20000000000005</v>
          </cell>
          <cell r="D143">
            <v>610</v>
          </cell>
          <cell r="F143" t="str">
            <v>Material filtrante</v>
          </cell>
          <cell r="G143" t="str">
            <v>m3</v>
          </cell>
        </row>
        <row r="144">
          <cell r="C144">
            <v>612</v>
          </cell>
          <cell r="E144" t="str">
            <v>612P</v>
          </cell>
          <cell r="F144" t="str">
            <v>Geobloques</v>
          </cell>
          <cell r="G144" t="str">
            <v>m3</v>
          </cell>
        </row>
        <row r="145">
          <cell r="C145">
            <v>620.1</v>
          </cell>
          <cell r="D145">
            <v>620</v>
          </cell>
          <cell r="F145" t="str">
            <v>Pilotes prefabricados de concreto</v>
          </cell>
          <cell r="G145" t="str">
            <v>ml</v>
          </cell>
        </row>
        <row r="146">
          <cell r="C146">
            <v>620.20000000000005</v>
          </cell>
          <cell r="D146">
            <v>620</v>
          </cell>
          <cell r="F146" t="str">
            <v>Extensión de pilotes</v>
          </cell>
          <cell r="G146" t="str">
            <v>ml</v>
          </cell>
        </row>
        <row r="147">
          <cell r="C147">
            <v>620.29999999999995</v>
          </cell>
          <cell r="D147">
            <v>620</v>
          </cell>
          <cell r="F147" t="str">
            <v>Prueba de carga</v>
          </cell>
          <cell r="G147" t="str">
            <v>Un</v>
          </cell>
        </row>
        <row r="148">
          <cell r="C148">
            <v>621.1</v>
          </cell>
          <cell r="D148">
            <v>621</v>
          </cell>
          <cell r="F148" t="str">
            <v>Pilote de concreto fundido in-situ de diámetro____</v>
          </cell>
          <cell r="G148" t="str">
            <v>ml</v>
          </cell>
        </row>
        <row r="149">
          <cell r="C149">
            <v>621.20000000000005</v>
          </cell>
          <cell r="D149">
            <v>621</v>
          </cell>
          <cell r="F149" t="str">
            <v>Base acampanada</v>
          </cell>
          <cell r="G149" t="str">
            <v>m3</v>
          </cell>
        </row>
        <row r="150">
          <cell r="C150">
            <v>621.29999999999995</v>
          </cell>
          <cell r="D150">
            <v>621</v>
          </cell>
          <cell r="F150" t="str">
            <v>Pilote de prueba de diámetro ____</v>
          </cell>
          <cell r="G150" t="str">
            <v>ml</v>
          </cell>
        </row>
        <row r="151">
          <cell r="C151">
            <v>621.4</v>
          </cell>
          <cell r="D151">
            <v>621</v>
          </cell>
          <cell r="F151" t="str">
            <v>Base acampanada de prueba</v>
          </cell>
          <cell r="G151" t="str">
            <v>m3</v>
          </cell>
        </row>
        <row r="152">
          <cell r="C152">
            <v>621.5</v>
          </cell>
          <cell r="D152">
            <v>621</v>
          </cell>
          <cell r="F152" t="str">
            <v>Camisa permanente de diámetro exterior ____</v>
          </cell>
          <cell r="G152" t="str">
            <v>ml</v>
          </cell>
        </row>
        <row r="153">
          <cell r="C153">
            <v>621.6</v>
          </cell>
          <cell r="D153">
            <v>621</v>
          </cell>
          <cell r="F153" t="str">
            <v>Prueba de carga</v>
          </cell>
          <cell r="G153" t="str">
            <v>Un</v>
          </cell>
        </row>
        <row r="154">
          <cell r="C154">
            <v>622.1</v>
          </cell>
          <cell r="D154">
            <v>622</v>
          </cell>
          <cell r="F154" t="str">
            <v>Tablestacado de madera</v>
          </cell>
          <cell r="G154" t="str">
            <v>m2</v>
          </cell>
        </row>
        <row r="155">
          <cell r="C155">
            <v>622.20000000000005</v>
          </cell>
          <cell r="D155">
            <v>622</v>
          </cell>
          <cell r="F155" t="str">
            <v>Tablestacado metálico</v>
          </cell>
          <cell r="G155" t="str">
            <v>m2</v>
          </cell>
        </row>
        <row r="156">
          <cell r="C156">
            <v>622.29999999999995</v>
          </cell>
          <cell r="D156">
            <v>622</v>
          </cell>
          <cell r="F156" t="str">
            <v>Tablestacado de concreto reforzado</v>
          </cell>
          <cell r="G156" t="str">
            <v>m2</v>
          </cell>
        </row>
        <row r="157">
          <cell r="C157">
            <v>622.4</v>
          </cell>
          <cell r="D157">
            <v>622</v>
          </cell>
          <cell r="F157" t="str">
            <v>Tablestacado de concreto preesforzado</v>
          </cell>
          <cell r="G157" t="str">
            <v>m2</v>
          </cell>
        </row>
        <row r="158">
          <cell r="C158">
            <v>622.5</v>
          </cell>
          <cell r="D158">
            <v>622</v>
          </cell>
          <cell r="F158" t="str">
            <v>Corte del extremo superior del elemento</v>
          </cell>
          <cell r="G158" t="str">
            <v>ml</v>
          </cell>
        </row>
        <row r="159">
          <cell r="C159">
            <v>622.6</v>
          </cell>
          <cell r="D159">
            <v>622</v>
          </cell>
          <cell r="E159" t="str">
            <v>622P</v>
          </cell>
          <cell r="F159" t="str">
            <v>Tablestacado metálico</v>
          </cell>
          <cell r="G159" t="str">
            <v>ml</v>
          </cell>
          <cell r="H159" t="str">
            <v>La unidad de medida es el metro lineal</v>
          </cell>
        </row>
        <row r="160">
          <cell r="C160">
            <v>623.1</v>
          </cell>
          <cell r="E160" t="str">
            <v>623P</v>
          </cell>
          <cell r="F160" t="str">
            <v>Suministro e hincamiento de rieles</v>
          </cell>
          <cell r="G160" t="str">
            <v>ml</v>
          </cell>
        </row>
        <row r="161">
          <cell r="C161">
            <v>623.20000000000005</v>
          </cell>
          <cell r="E161" t="str">
            <v>623P</v>
          </cell>
          <cell r="F161" t="str">
            <v>Suministro e instalación de rieles</v>
          </cell>
          <cell r="G161" t="str">
            <v>ml</v>
          </cell>
        </row>
        <row r="162">
          <cell r="C162">
            <v>630.1</v>
          </cell>
          <cell r="D162">
            <v>630</v>
          </cell>
          <cell r="F162" t="str">
            <v>Concreto Clase A</v>
          </cell>
          <cell r="G162" t="str">
            <v>m3</v>
          </cell>
        </row>
        <row r="163">
          <cell r="C163">
            <v>630.20000000000005</v>
          </cell>
          <cell r="D163">
            <v>630</v>
          </cell>
          <cell r="F163" t="str">
            <v>Concreto Clase B</v>
          </cell>
          <cell r="G163" t="str">
            <v>m3</v>
          </cell>
        </row>
        <row r="164">
          <cell r="C164">
            <v>630.29999999999995</v>
          </cell>
          <cell r="D164">
            <v>630</v>
          </cell>
          <cell r="F164" t="str">
            <v>Concreto Clase C</v>
          </cell>
          <cell r="G164" t="str">
            <v>m3</v>
          </cell>
        </row>
        <row r="165">
          <cell r="C165">
            <v>630.4</v>
          </cell>
          <cell r="D165">
            <v>630</v>
          </cell>
          <cell r="F165" t="str">
            <v>Concreto Clase D</v>
          </cell>
          <cell r="G165" t="str">
            <v>m3</v>
          </cell>
        </row>
        <row r="166">
          <cell r="C166">
            <v>630.5</v>
          </cell>
          <cell r="D166">
            <v>630</v>
          </cell>
          <cell r="F166" t="str">
            <v>Concreto Clase E</v>
          </cell>
          <cell r="G166" t="str">
            <v>m3</v>
          </cell>
        </row>
        <row r="167">
          <cell r="C167">
            <v>630.6</v>
          </cell>
          <cell r="D167">
            <v>630</v>
          </cell>
          <cell r="F167" t="str">
            <v>Concreto Clase F</v>
          </cell>
          <cell r="G167" t="str">
            <v>m3</v>
          </cell>
        </row>
        <row r="168">
          <cell r="C168">
            <v>630.70000000000005</v>
          </cell>
          <cell r="D168">
            <v>630</v>
          </cell>
          <cell r="F168" t="str">
            <v>Concreto Clase G</v>
          </cell>
          <cell r="G168" t="str">
            <v>m3</v>
          </cell>
        </row>
        <row r="169">
          <cell r="C169">
            <v>630.79999999999995</v>
          </cell>
          <cell r="D169">
            <v>630</v>
          </cell>
          <cell r="E169" t="str">
            <v>630P</v>
          </cell>
          <cell r="F169" t="str">
            <v>Concreto Clase A con aditivo</v>
          </cell>
          <cell r="G169" t="str">
            <v>m3</v>
          </cell>
        </row>
        <row r="170">
          <cell r="C170">
            <v>630.9</v>
          </cell>
          <cell r="D170">
            <v>630</v>
          </cell>
          <cell r="E170" t="str">
            <v>630P</v>
          </cell>
          <cell r="F170" t="str">
            <v>Concreto Clase D con aditivo</v>
          </cell>
          <cell r="G170" t="str">
            <v>m3</v>
          </cell>
        </row>
        <row r="171">
          <cell r="C171">
            <v>630.1</v>
          </cell>
          <cell r="D171">
            <v>630</v>
          </cell>
          <cell r="E171" t="str">
            <v>630P-1</v>
          </cell>
          <cell r="F171" t="str">
            <v>Realce de cabezotes de alcantarillas</v>
          </cell>
          <cell r="G171" t="str">
            <v>m3</v>
          </cell>
        </row>
        <row r="172">
          <cell r="C172">
            <v>630.11</v>
          </cell>
          <cell r="D172">
            <v>630</v>
          </cell>
          <cell r="E172" t="str">
            <v>630P-2</v>
          </cell>
          <cell r="F172" t="str">
            <v>Realce de bordillo de cunetas</v>
          </cell>
          <cell r="G172" t="str">
            <v>m3</v>
          </cell>
        </row>
        <row r="173">
          <cell r="C173">
            <v>630.12</v>
          </cell>
          <cell r="D173">
            <v>630</v>
          </cell>
          <cell r="E173" t="str">
            <v>630P-3</v>
          </cell>
          <cell r="F173" t="str">
            <v>Concreto Clase G para cimientos</v>
          </cell>
          <cell r="G173" t="str">
            <v>m3</v>
          </cell>
        </row>
        <row r="174">
          <cell r="C174">
            <v>630.13</v>
          </cell>
          <cell r="D174">
            <v>630</v>
          </cell>
          <cell r="E174" t="str">
            <v>630P-3</v>
          </cell>
          <cell r="F174" t="str">
            <v>Concreto Clase G para elevaciones</v>
          </cell>
          <cell r="G174" t="str">
            <v>m3</v>
          </cell>
        </row>
        <row r="175">
          <cell r="C175">
            <v>630.14</v>
          </cell>
          <cell r="D175">
            <v>630</v>
          </cell>
          <cell r="E175" t="str">
            <v>630P-4</v>
          </cell>
          <cell r="F175" t="str">
            <v>Recubrimiento con malla y mortero 1:4, e=5cm</v>
          </cell>
          <cell r="G175" t="str">
            <v>m2</v>
          </cell>
        </row>
        <row r="176">
          <cell r="C176">
            <v>630.15</v>
          </cell>
          <cell r="D176">
            <v>630</v>
          </cell>
          <cell r="E176" t="str">
            <v>630P-5</v>
          </cell>
          <cell r="F176" t="str">
            <v>Suministro y colocación de bolsacretos, concreto Clase E, amarrados con hierro de media pulgada.</v>
          </cell>
          <cell r="G176" t="str">
            <v>m3</v>
          </cell>
        </row>
        <row r="177">
          <cell r="C177">
            <v>630.16</v>
          </cell>
          <cell r="D177">
            <v>630</v>
          </cell>
          <cell r="E177" t="str">
            <v>630P-5</v>
          </cell>
          <cell r="F177" t="str">
            <v>Suministro y colocación de pentápodos, concreto Clase E.</v>
          </cell>
          <cell r="G177" t="str">
            <v>m3</v>
          </cell>
        </row>
        <row r="178">
          <cell r="C178">
            <v>632</v>
          </cell>
          <cell r="D178">
            <v>632</v>
          </cell>
          <cell r="F178" t="str">
            <v>Baranda de concreto</v>
          </cell>
          <cell r="G178" t="str">
            <v>ml</v>
          </cell>
          <cell r="H178" t="str">
            <v>No incluye el acero de refuerzo</v>
          </cell>
        </row>
        <row r="179">
          <cell r="C179">
            <v>632.1</v>
          </cell>
          <cell r="E179" t="str">
            <v>632P</v>
          </cell>
          <cell r="F179" t="str">
            <v>Baranda metálica tubular</v>
          </cell>
          <cell r="G179" t="str">
            <v>ml</v>
          </cell>
        </row>
        <row r="180">
          <cell r="C180">
            <v>632.20000000000005</v>
          </cell>
          <cell r="E180" t="str">
            <v>632P</v>
          </cell>
          <cell r="F180" t="str">
            <v>Desinstalación de baranda metálica</v>
          </cell>
          <cell r="G180" t="str">
            <v>ml</v>
          </cell>
        </row>
        <row r="181">
          <cell r="C181">
            <v>640.1</v>
          </cell>
          <cell r="D181">
            <v>640</v>
          </cell>
          <cell r="F181" t="str">
            <v>Acero de refuerzo Grado 37</v>
          </cell>
          <cell r="G181" t="str">
            <v>Kg</v>
          </cell>
        </row>
        <row r="182">
          <cell r="C182">
            <v>640.20000000000005</v>
          </cell>
          <cell r="D182">
            <v>640</v>
          </cell>
          <cell r="F182" t="str">
            <v>Acero de refuerzo Grado 40</v>
          </cell>
          <cell r="G182" t="str">
            <v>Kg</v>
          </cell>
        </row>
        <row r="183">
          <cell r="C183">
            <v>640.29999999999995</v>
          </cell>
          <cell r="D183">
            <v>640</v>
          </cell>
          <cell r="F183" t="str">
            <v>Acero de refuerzo Grado 60</v>
          </cell>
          <cell r="G183" t="str">
            <v>Kg</v>
          </cell>
        </row>
        <row r="184">
          <cell r="C184">
            <v>641</v>
          </cell>
          <cell r="D184">
            <v>641</v>
          </cell>
          <cell r="F184" t="str">
            <v>Acero de preesfuerzo</v>
          </cell>
          <cell r="G184" t="str">
            <v>t-m</v>
          </cell>
        </row>
        <row r="185">
          <cell r="C185">
            <v>642.1</v>
          </cell>
          <cell r="D185">
            <v>642</v>
          </cell>
          <cell r="F185" t="str">
            <v>Apoyo elastomérico</v>
          </cell>
          <cell r="G185" t="str">
            <v>Un</v>
          </cell>
        </row>
        <row r="186">
          <cell r="C186">
            <v>642.20000000000005</v>
          </cell>
          <cell r="D186">
            <v>642</v>
          </cell>
          <cell r="F186" t="str">
            <v>Sello para juntas de puentes</v>
          </cell>
          <cell r="G186" t="str">
            <v>ml</v>
          </cell>
        </row>
        <row r="187">
          <cell r="C187">
            <v>643</v>
          </cell>
          <cell r="E187" t="str">
            <v>643P</v>
          </cell>
          <cell r="F187" t="str">
            <v>Suministro e instalación de juntas de dilatación</v>
          </cell>
          <cell r="G187" t="str">
            <v>ml</v>
          </cell>
        </row>
        <row r="188">
          <cell r="C188">
            <v>644</v>
          </cell>
          <cell r="E188" t="str">
            <v>644P</v>
          </cell>
          <cell r="F188" t="str">
            <v>Suministro e instalación de sellos para juntas de puentes</v>
          </cell>
          <cell r="G188" t="str">
            <v>ml</v>
          </cell>
        </row>
        <row r="189">
          <cell r="C189">
            <v>645</v>
          </cell>
          <cell r="E189" t="str">
            <v>645P</v>
          </cell>
          <cell r="F189" t="str">
            <v>Rejilla en varilla (2.0m x 2.52 m), D=1".</v>
          </cell>
          <cell r="G189" t="str">
            <v>Un</v>
          </cell>
        </row>
        <row r="190">
          <cell r="C190">
            <v>646</v>
          </cell>
          <cell r="E190" t="str">
            <v>646P</v>
          </cell>
          <cell r="F190" t="str">
            <v>Anclajes o Tiebacks</v>
          </cell>
          <cell r="G190" t="str">
            <v>ml</v>
          </cell>
        </row>
        <row r="191">
          <cell r="C191">
            <v>650.1</v>
          </cell>
          <cell r="D191">
            <v>650</v>
          </cell>
          <cell r="F191" t="str">
            <v>Diseño y fabricación de estructura metálica</v>
          </cell>
          <cell r="G191" t="str">
            <v>Kg</v>
          </cell>
        </row>
        <row r="192">
          <cell r="C192">
            <v>650.20000000000005</v>
          </cell>
          <cell r="D192">
            <v>650</v>
          </cell>
          <cell r="F192" t="str">
            <v>Fabricación de la estructura metálica</v>
          </cell>
          <cell r="G192" t="str">
            <v>Kg</v>
          </cell>
        </row>
        <row r="193">
          <cell r="C193">
            <v>650.29999999999995</v>
          </cell>
          <cell r="D193">
            <v>650</v>
          </cell>
          <cell r="F193" t="str">
            <v>Transporte de estructura metálica</v>
          </cell>
          <cell r="G193" t="str">
            <v>Kg</v>
          </cell>
        </row>
        <row r="194">
          <cell r="C194">
            <v>650.4</v>
          </cell>
          <cell r="D194">
            <v>650</v>
          </cell>
          <cell r="F194" t="str">
            <v>Montaje y pintura de estructura metálica</v>
          </cell>
          <cell r="G194" t="str">
            <v>Kg</v>
          </cell>
        </row>
        <row r="195">
          <cell r="C195">
            <v>660.1</v>
          </cell>
          <cell r="D195">
            <v>660</v>
          </cell>
          <cell r="F195" t="str">
            <v>Tubería de concreto simple de diámetro 450 mm</v>
          </cell>
          <cell r="G195" t="str">
            <v>ml</v>
          </cell>
        </row>
        <row r="196">
          <cell r="C196">
            <v>660.2</v>
          </cell>
          <cell r="D196">
            <v>660</v>
          </cell>
          <cell r="F196" t="str">
            <v>Tubería de concreto simple de diámetro 600 mm</v>
          </cell>
          <cell r="G196" t="str">
            <v>ml</v>
          </cell>
        </row>
        <row r="197">
          <cell r="C197">
            <v>660.3</v>
          </cell>
          <cell r="D197">
            <v>660</v>
          </cell>
          <cell r="F197" t="str">
            <v>Tubería de concreto simple de diámetro 750 mm</v>
          </cell>
          <cell r="G197" t="str">
            <v>ml</v>
          </cell>
        </row>
        <row r="198">
          <cell r="C198">
            <v>660.4</v>
          </cell>
          <cell r="E198" t="str">
            <v>660P</v>
          </cell>
          <cell r="F198" t="str">
            <v>Tubería perforada de gres de 6 pulgadas de diámetro</v>
          </cell>
          <cell r="G198" t="str">
            <v>ml</v>
          </cell>
        </row>
        <row r="199">
          <cell r="C199">
            <v>661</v>
          </cell>
          <cell r="D199">
            <v>661</v>
          </cell>
          <cell r="F199" t="str">
            <v>Tubería de concreto reforzado de 900 mm diámetro interior</v>
          </cell>
          <cell r="G199" t="str">
            <v>ml</v>
          </cell>
        </row>
        <row r="200">
          <cell r="C200">
            <v>662.1</v>
          </cell>
          <cell r="D200">
            <v>662</v>
          </cell>
          <cell r="F200" t="str">
            <v>Tubería corrugada de acero galvanizado de lámina calibre __ y diámetro __ mm</v>
          </cell>
          <cell r="G200" t="str">
            <v>ml</v>
          </cell>
        </row>
        <row r="201">
          <cell r="C201">
            <v>662.2</v>
          </cell>
          <cell r="D201">
            <v>662</v>
          </cell>
          <cell r="F201" t="str">
            <v>Tubería corrugada de acero con recubrimiento bituminoso de lámina calibre __ y diámetro __ mm</v>
          </cell>
          <cell r="G201" t="str">
            <v>ml</v>
          </cell>
        </row>
        <row r="202">
          <cell r="C202">
            <v>669.1</v>
          </cell>
          <cell r="E202" t="str">
            <v>669P</v>
          </cell>
          <cell r="F202" t="str">
            <v>Andenes de sección 2m de ancho x 0.12 m de espesor</v>
          </cell>
          <cell r="G202" t="str">
            <v>m2</v>
          </cell>
        </row>
        <row r="203">
          <cell r="C203">
            <v>670.1</v>
          </cell>
          <cell r="D203">
            <v>670</v>
          </cell>
          <cell r="F203" t="str">
            <v>Disipadores de energía y sedimentadores en gaviones</v>
          </cell>
          <cell r="G203" t="str">
            <v>m3</v>
          </cell>
        </row>
        <row r="204">
          <cell r="C204">
            <v>670.2</v>
          </cell>
          <cell r="D204">
            <v>670</v>
          </cell>
          <cell r="F204" t="str">
            <v>Disipadores de energía y sedimentadores en concreto ciclópeo</v>
          </cell>
          <cell r="G204" t="str">
            <v>m3</v>
          </cell>
        </row>
        <row r="205">
          <cell r="C205">
            <v>671</v>
          </cell>
          <cell r="D205">
            <v>671</v>
          </cell>
          <cell r="F205" t="str">
            <v>Cunetas revestidas en concreto</v>
          </cell>
          <cell r="G205" t="str">
            <v>m3</v>
          </cell>
        </row>
        <row r="206">
          <cell r="C206">
            <v>671.1</v>
          </cell>
          <cell r="D206">
            <v>671</v>
          </cell>
          <cell r="E206" t="str">
            <v>671P</v>
          </cell>
          <cell r="F206" t="str">
            <v>Cunetas revestidas en concreto clase D, Sección # 1 y Sección No. 2</v>
          </cell>
          <cell r="G206" t="str">
            <v>m3</v>
          </cell>
        </row>
        <row r="207">
          <cell r="C207">
            <v>672</v>
          </cell>
          <cell r="D207">
            <v>672</v>
          </cell>
          <cell r="F207" t="str">
            <v>Bordillo</v>
          </cell>
          <cell r="G207" t="str">
            <v>ml</v>
          </cell>
        </row>
        <row r="208">
          <cell r="C208">
            <v>672.1</v>
          </cell>
          <cell r="D208">
            <v>672</v>
          </cell>
          <cell r="E208" t="str">
            <v>672P</v>
          </cell>
          <cell r="F208" t="str">
            <v>Realce de bordillo</v>
          </cell>
          <cell r="G208" t="str">
            <v>ml</v>
          </cell>
        </row>
        <row r="209">
          <cell r="C209">
            <v>673</v>
          </cell>
          <cell r="D209">
            <v>673</v>
          </cell>
          <cell r="F209" t="str">
            <v>Material filtrante</v>
          </cell>
          <cell r="G209" t="str">
            <v>m3</v>
          </cell>
        </row>
        <row r="210">
          <cell r="C210">
            <v>673.1</v>
          </cell>
          <cell r="D210">
            <v>673</v>
          </cell>
          <cell r="E210" t="str">
            <v>673P</v>
          </cell>
          <cell r="F210" t="str">
            <v>Dren horizontal 0-10 m</v>
          </cell>
          <cell r="G210" t="str">
            <v>ml</v>
          </cell>
        </row>
        <row r="211">
          <cell r="C211">
            <v>673.2</v>
          </cell>
          <cell r="D211">
            <v>673</v>
          </cell>
          <cell r="E211" t="str">
            <v>673P</v>
          </cell>
          <cell r="F211" t="str">
            <v>Dren horizontal 0-30 m</v>
          </cell>
          <cell r="G211" t="str">
            <v>ml</v>
          </cell>
        </row>
        <row r="212">
          <cell r="C212">
            <v>673.3</v>
          </cell>
          <cell r="D212">
            <v>673</v>
          </cell>
          <cell r="E212" t="str">
            <v>673P-1</v>
          </cell>
          <cell r="F212" t="str">
            <v>Filtros geocompuestos Tipo Geodren o Pack drain</v>
          </cell>
          <cell r="G212" t="str">
            <v>ml</v>
          </cell>
        </row>
        <row r="213">
          <cell r="C213">
            <v>673.4</v>
          </cell>
          <cell r="D213">
            <v>673</v>
          </cell>
          <cell r="E213" t="str">
            <v>673P-2</v>
          </cell>
          <cell r="F213" t="str">
            <v>Material filtrante, entre 3" y 6", para dren profundo</v>
          </cell>
          <cell r="G213" t="str">
            <v>ml</v>
          </cell>
        </row>
        <row r="214">
          <cell r="C214">
            <v>674.1</v>
          </cell>
          <cell r="E214" t="str">
            <v>674P</v>
          </cell>
          <cell r="F214" t="str">
            <v>Nivelación y reconstrucción de pozos de inspección</v>
          </cell>
          <cell r="G214" t="str">
            <v>Un</v>
          </cell>
        </row>
        <row r="215">
          <cell r="C215">
            <v>674.2</v>
          </cell>
          <cell r="E215" t="str">
            <v>674P</v>
          </cell>
          <cell r="F215" t="str">
            <v>Nivelación y reconstrucción de sumideros</v>
          </cell>
          <cell r="G215" t="str">
            <v>Un</v>
          </cell>
        </row>
        <row r="216">
          <cell r="C216">
            <v>674.3</v>
          </cell>
          <cell r="E216" t="str">
            <v>674P</v>
          </cell>
          <cell r="F216" t="str">
            <v>Nivelación y reconstrucción de cajas de válvulas de la EAAB</v>
          </cell>
          <cell r="G216" t="str">
            <v>Un</v>
          </cell>
        </row>
        <row r="217">
          <cell r="C217">
            <v>674.4</v>
          </cell>
          <cell r="E217" t="str">
            <v>674P</v>
          </cell>
          <cell r="F217" t="str">
            <v>Nivelación y reconstrucción de cajas de energía de CODENSA</v>
          </cell>
          <cell r="G217" t="str">
            <v>Un</v>
          </cell>
        </row>
        <row r="218">
          <cell r="C218">
            <v>674.5</v>
          </cell>
          <cell r="E218" t="str">
            <v>674P</v>
          </cell>
          <cell r="F218" t="str">
            <v>Nivelación y reconstrucción de cajas de la ETB</v>
          </cell>
          <cell r="G218" t="str">
            <v>Un</v>
          </cell>
        </row>
        <row r="219">
          <cell r="C219">
            <v>674.6</v>
          </cell>
          <cell r="E219" t="str">
            <v>674P</v>
          </cell>
          <cell r="F219" t="str">
            <v>Reubicación de postes de CODENSA</v>
          </cell>
          <cell r="G219" t="str">
            <v>Un</v>
          </cell>
        </row>
        <row r="220">
          <cell r="C220">
            <v>675</v>
          </cell>
          <cell r="E220" t="str">
            <v>675P</v>
          </cell>
          <cell r="F220" t="str">
            <v>Caja de inspección para alumbrado público</v>
          </cell>
          <cell r="G220" t="str">
            <v>Un</v>
          </cell>
        </row>
        <row r="221">
          <cell r="C221">
            <v>678.1</v>
          </cell>
          <cell r="E221" t="str">
            <v>678P</v>
          </cell>
          <cell r="F221" t="str">
            <v>Suministro y colocación de ductos de PVC o similar</v>
          </cell>
          <cell r="G221" t="str">
            <v>ml</v>
          </cell>
        </row>
        <row r="222">
          <cell r="C222">
            <v>680.1</v>
          </cell>
          <cell r="D222">
            <v>680</v>
          </cell>
          <cell r="F222" t="str">
            <v>Escamas en concreto</v>
          </cell>
          <cell r="G222" t="str">
            <v>m2</v>
          </cell>
        </row>
        <row r="223">
          <cell r="C223">
            <v>680.2</v>
          </cell>
          <cell r="D223">
            <v>680</v>
          </cell>
          <cell r="F223" t="str">
            <v>Armadura galvanizada</v>
          </cell>
          <cell r="G223" t="str">
            <v>ml</v>
          </cell>
        </row>
        <row r="224">
          <cell r="C224">
            <v>680.3</v>
          </cell>
          <cell r="D224">
            <v>680</v>
          </cell>
          <cell r="F224" t="str">
            <v>Relleno granular para tierra armada</v>
          </cell>
          <cell r="G224" t="str">
            <v>m3</v>
          </cell>
        </row>
        <row r="225">
          <cell r="C225">
            <v>681.1</v>
          </cell>
          <cell r="D225">
            <v>681</v>
          </cell>
          <cell r="F225" t="str">
            <v>Gaviones</v>
          </cell>
          <cell r="G225" t="str">
            <v>m3</v>
          </cell>
        </row>
        <row r="226">
          <cell r="C226">
            <v>681.2</v>
          </cell>
          <cell r="E226" t="str">
            <v>681P</v>
          </cell>
          <cell r="F226" t="str">
            <v>Gaviones con malla calibre 12</v>
          </cell>
          <cell r="G226" t="str">
            <v>m3</v>
          </cell>
        </row>
        <row r="227">
          <cell r="C227">
            <v>682</v>
          </cell>
          <cell r="D227">
            <v>682</v>
          </cell>
          <cell r="F227" t="str">
            <v>Muro de contención de suelo reforzado con geotextil</v>
          </cell>
          <cell r="G227" t="str">
            <v>m3</v>
          </cell>
          <cell r="H227" t="str">
            <v>No incluye geotextil ni recubrimiento del muro</v>
          </cell>
        </row>
        <row r="228">
          <cell r="C228">
            <v>682.1</v>
          </cell>
          <cell r="E228" t="str">
            <v>682P</v>
          </cell>
          <cell r="F228" t="str">
            <v>Geotextil para refuerzo</v>
          </cell>
          <cell r="G228" t="str">
            <v>m²</v>
          </cell>
        </row>
        <row r="229">
          <cell r="C229">
            <v>682.2</v>
          </cell>
          <cell r="E229" t="str">
            <v>682P</v>
          </cell>
          <cell r="F229" t="str">
            <v>Suministro y colocación de malla de gallinero recubierta con mortero</v>
          </cell>
          <cell r="G229" t="str">
            <v>m²</v>
          </cell>
        </row>
        <row r="230">
          <cell r="C230">
            <v>682.3</v>
          </cell>
          <cell r="E230" t="str">
            <v>682P</v>
          </cell>
          <cell r="F230" t="str">
            <v>Relleno para muro de tierra</v>
          </cell>
          <cell r="G230" t="str">
            <v>m³</v>
          </cell>
        </row>
        <row r="231">
          <cell r="C231">
            <v>683</v>
          </cell>
          <cell r="E231" t="str">
            <v>683P</v>
          </cell>
          <cell r="F231" t="str">
            <v>Bolsacretos en concreto Clase F</v>
          </cell>
          <cell r="G231" t="str">
            <v>m3</v>
          </cell>
        </row>
        <row r="232">
          <cell r="C232">
            <v>683.1</v>
          </cell>
          <cell r="E232" t="str">
            <v>683P-1</v>
          </cell>
          <cell r="F232" t="str">
            <v>Bolsacretos en concreto Clase D</v>
          </cell>
          <cell r="G232" t="str">
            <v>m³</v>
          </cell>
        </row>
        <row r="233">
          <cell r="C233">
            <v>683.2</v>
          </cell>
          <cell r="E233" t="str">
            <v>683P-1</v>
          </cell>
          <cell r="F233" t="str">
            <v>Bolsacretos en concreto Clase E</v>
          </cell>
          <cell r="G233" t="str">
            <v>m³</v>
          </cell>
        </row>
        <row r="234">
          <cell r="C234">
            <v>700.1</v>
          </cell>
          <cell r="D234">
            <v>700</v>
          </cell>
          <cell r="F234" t="str">
            <v>Línea de demarcación</v>
          </cell>
          <cell r="G234" t="str">
            <v>ml</v>
          </cell>
        </row>
        <row r="235">
          <cell r="C235">
            <v>700.2</v>
          </cell>
          <cell r="D235">
            <v>700</v>
          </cell>
          <cell r="F235" t="str">
            <v>Marca vial</v>
          </cell>
          <cell r="G235" t="str">
            <v>m2</v>
          </cell>
        </row>
        <row r="236">
          <cell r="C236">
            <v>700.3</v>
          </cell>
          <cell r="D236">
            <v>700</v>
          </cell>
          <cell r="E236" t="str">
            <v>700P</v>
          </cell>
          <cell r="F236" t="str">
            <v>Línea de demarcación sobre concreto rígido</v>
          </cell>
          <cell r="G236" t="str">
            <v>ml</v>
          </cell>
        </row>
        <row r="237">
          <cell r="C237">
            <v>701</v>
          </cell>
          <cell r="D237">
            <v>701</v>
          </cell>
          <cell r="F237" t="str">
            <v>Tacha reflectiva</v>
          </cell>
          <cell r="G237" t="str">
            <v>Un</v>
          </cell>
        </row>
        <row r="238">
          <cell r="C238">
            <v>710.1</v>
          </cell>
          <cell r="D238">
            <v>710</v>
          </cell>
          <cell r="F238" t="str">
            <v>Señal de tránsito grupo I</v>
          </cell>
          <cell r="G238" t="str">
            <v>Un</v>
          </cell>
        </row>
        <row r="239">
          <cell r="C239">
            <v>710.2</v>
          </cell>
          <cell r="D239">
            <v>710</v>
          </cell>
          <cell r="F239" t="str">
            <v>Señal de tránsito grupo II</v>
          </cell>
          <cell r="G239" t="str">
            <v>Un</v>
          </cell>
        </row>
        <row r="240">
          <cell r="C240">
            <v>710.3</v>
          </cell>
          <cell r="D240">
            <v>710</v>
          </cell>
          <cell r="F240" t="str">
            <v>Señal de tránsito grupo III</v>
          </cell>
          <cell r="G240" t="str">
            <v>Un</v>
          </cell>
        </row>
        <row r="241">
          <cell r="C241">
            <v>710.4</v>
          </cell>
          <cell r="D241">
            <v>710</v>
          </cell>
          <cell r="F241" t="str">
            <v>Señal de tránsito grupo IV</v>
          </cell>
          <cell r="G241" t="str">
            <v>Un</v>
          </cell>
        </row>
        <row r="242">
          <cell r="C242">
            <v>710.5</v>
          </cell>
          <cell r="D242">
            <v>710</v>
          </cell>
          <cell r="F242" t="str">
            <v>Señal de tránsito grupo V</v>
          </cell>
          <cell r="G242" t="str">
            <v>m2</v>
          </cell>
        </row>
        <row r="243">
          <cell r="C243">
            <v>710.6</v>
          </cell>
          <cell r="D243">
            <v>710</v>
          </cell>
          <cell r="E243" t="str">
            <v>710P</v>
          </cell>
          <cell r="F243" t="str">
            <v>Suministro e intalación de pasavías</v>
          </cell>
          <cell r="G243" t="str">
            <v>Un</v>
          </cell>
        </row>
        <row r="244">
          <cell r="C244">
            <v>720</v>
          </cell>
          <cell r="D244">
            <v>720</v>
          </cell>
          <cell r="F244" t="str">
            <v>Poste de kilometraje</v>
          </cell>
          <cell r="G244" t="str">
            <v>Un</v>
          </cell>
        </row>
        <row r="245">
          <cell r="C245">
            <v>730.1</v>
          </cell>
          <cell r="D245">
            <v>730</v>
          </cell>
          <cell r="F245" t="str">
            <v>Defensa metálica</v>
          </cell>
          <cell r="G245" t="str">
            <v>ml</v>
          </cell>
        </row>
        <row r="246">
          <cell r="C246">
            <v>730.2</v>
          </cell>
          <cell r="D246">
            <v>730</v>
          </cell>
          <cell r="F246" t="str">
            <v>Sección final</v>
          </cell>
          <cell r="G246" t="str">
            <v>Un</v>
          </cell>
        </row>
        <row r="247">
          <cell r="C247">
            <v>730.3</v>
          </cell>
          <cell r="D247">
            <v>730</v>
          </cell>
          <cell r="F247" t="str">
            <v>Sección de tope</v>
          </cell>
          <cell r="G247" t="str">
            <v>Un</v>
          </cell>
        </row>
        <row r="248">
          <cell r="C248">
            <v>731</v>
          </cell>
          <cell r="E248" t="str">
            <v>731P</v>
          </cell>
          <cell r="F248" t="str">
            <v>Amortiguadores para defensa metálica</v>
          </cell>
          <cell r="G248" t="str">
            <v>Un</v>
          </cell>
        </row>
        <row r="249">
          <cell r="C249">
            <v>740</v>
          </cell>
          <cell r="D249">
            <v>740</v>
          </cell>
          <cell r="F249" t="str">
            <v>Captafaros</v>
          </cell>
          <cell r="G249" t="str">
            <v>Un</v>
          </cell>
        </row>
        <row r="250">
          <cell r="C250">
            <v>741</v>
          </cell>
          <cell r="E250" t="str">
            <v>741P</v>
          </cell>
          <cell r="F250" t="str">
            <v>Pintura de muros</v>
          </cell>
          <cell r="G250" t="str">
            <v>m2</v>
          </cell>
        </row>
        <row r="251">
          <cell r="C251">
            <v>741.1</v>
          </cell>
          <cell r="E251" t="str">
            <v>741P-1</v>
          </cell>
          <cell r="F251" t="str">
            <v>Pintura de muros</v>
          </cell>
          <cell r="G251" t="str">
            <v>m2</v>
          </cell>
        </row>
        <row r="252">
          <cell r="C252">
            <v>750</v>
          </cell>
          <cell r="E252" t="str">
            <v>750P</v>
          </cell>
          <cell r="F252" t="str">
            <v>Bandas sonoras reductoras de velocidad</v>
          </cell>
          <cell r="G252" t="str">
            <v>m2</v>
          </cell>
        </row>
        <row r="253">
          <cell r="C253">
            <v>800.1</v>
          </cell>
          <cell r="D253">
            <v>800</v>
          </cell>
          <cell r="F253" t="str">
            <v>Cerca de alambre de púas con postes de madera</v>
          </cell>
          <cell r="G253" t="str">
            <v>ml</v>
          </cell>
        </row>
        <row r="254">
          <cell r="C254">
            <v>800.2</v>
          </cell>
          <cell r="D254">
            <v>800</v>
          </cell>
          <cell r="F254" t="str">
            <v>Cerca de alambre de púas con postes de concreto</v>
          </cell>
          <cell r="G254" t="str">
            <v>ml</v>
          </cell>
        </row>
        <row r="255">
          <cell r="C255">
            <v>800.3</v>
          </cell>
          <cell r="D255">
            <v>800</v>
          </cell>
          <cell r="F255" t="str">
            <v>Cerca de malla con postes de madera</v>
          </cell>
          <cell r="G255" t="str">
            <v>ml</v>
          </cell>
        </row>
        <row r="256">
          <cell r="C256">
            <v>800.4</v>
          </cell>
          <cell r="D256">
            <v>800</v>
          </cell>
          <cell r="F256" t="str">
            <v>Cerca de malla con postes de concreto</v>
          </cell>
          <cell r="G256" t="str">
            <v>ml</v>
          </cell>
        </row>
        <row r="257">
          <cell r="C257">
            <v>810.1</v>
          </cell>
          <cell r="D257">
            <v>810</v>
          </cell>
          <cell r="F257" t="str">
            <v>Empradización de taludes con bloques de césped</v>
          </cell>
          <cell r="G257" t="str">
            <v>m2</v>
          </cell>
          <cell r="H257" t="str">
            <v>No incluye transporte de materiales</v>
          </cell>
        </row>
        <row r="258">
          <cell r="C258">
            <v>810.2</v>
          </cell>
          <cell r="D258">
            <v>810</v>
          </cell>
          <cell r="F258" t="str">
            <v>Empradización de taludes con tierra orgánica y semillas</v>
          </cell>
          <cell r="G258" t="str">
            <v>m2</v>
          </cell>
          <cell r="H258" t="str">
            <v>No incluye transporte de materiales</v>
          </cell>
        </row>
        <row r="259">
          <cell r="C259">
            <v>810.3</v>
          </cell>
          <cell r="D259">
            <v>810</v>
          </cell>
          <cell r="E259" t="str">
            <v>810P</v>
          </cell>
          <cell r="F259" t="str">
            <v>Empradización de taludes con bloques de césped</v>
          </cell>
          <cell r="G259" t="str">
            <v>m2</v>
          </cell>
          <cell r="H259" t="str">
            <v>Incluye transporte de materiales</v>
          </cell>
        </row>
        <row r="260">
          <cell r="C260">
            <v>810.4</v>
          </cell>
          <cell r="D260">
            <v>810</v>
          </cell>
          <cell r="E260" t="str">
            <v>810P</v>
          </cell>
          <cell r="F260" t="str">
            <v>Empradización de taludes con tierra orgánica y semillas</v>
          </cell>
          <cell r="G260" t="str">
            <v>m2</v>
          </cell>
          <cell r="H260" t="str">
            <v>Incluye transporte de materiales</v>
          </cell>
        </row>
        <row r="261">
          <cell r="C261">
            <v>820.1</v>
          </cell>
          <cell r="D261">
            <v>820</v>
          </cell>
          <cell r="F261" t="str">
            <v>Geotextil</v>
          </cell>
          <cell r="G261" t="str">
            <v>m2</v>
          </cell>
        </row>
        <row r="262">
          <cell r="C262">
            <v>820.2</v>
          </cell>
          <cell r="D262">
            <v>820</v>
          </cell>
          <cell r="F262" t="str">
            <v>Geotextil para refuerzo del pavimento</v>
          </cell>
          <cell r="G262" t="str">
            <v>m2</v>
          </cell>
        </row>
        <row r="263">
          <cell r="C263">
            <v>830</v>
          </cell>
          <cell r="E263" t="str">
            <v>830P</v>
          </cell>
          <cell r="F263" t="str">
            <v>Limpieza de bermas, incluye cargue y retiro del material sobrante</v>
          </cell>
          <cell r="G263" t="str">
            <v>m2</v>
          </cell>
        </row>
        <row r="264">
          <cell r="C264">
            <v>900.1</v>
          </cell>
          <cell r="D264">
            <v>900</v>
          </cell>
          <cell r="F264" t="str">
            <v>Transporte de materiales provenientes de excavación de la explanación, canales y préstamos, entre 100m y 1000m</v>
          </cell>
          <cell r="G264" t="str">
            <v>m³-E</v>
          </cell>
        </row>
        <row r="265">
          <cell r="C265">
            <v>900.2</v>
          </cell>
          <cell r="D265">
            <v>900</v>
          </cell>
          <cell r="F265" t="str">
            <v>Transporte de materiales provenientes de la excavación de la explanación, canales y préstamos para distancias mayores de 1000m</v>
          </cell>
          <cell r="G265" t="str">
            <v>m³-km</v>
          </cell>
        </row>
        <row r="266">
          <cell r="C266">
            <v>900.3</v>
          </cell>
          <cell r="D266">
            <v>900</v>
          </cell>
          <cell r="F266" t="str">
            <v>Transporte de materiales provenientes de derrumbes</v>
          </cell>
          <cell r="G266" t="str">
            <v>m³-km</v>
          </cell>
        </row>
        <row r="267">
          <cell r="C267">
            <v>1000.1</v>
          </cell>
          <cell r="E267" t="str">
            <v>1000P</v>
          </cell>
          <cell r="F267" t="str">
            <v>Retroexcavadora sobre orugas de capacidad mínima 1.5 yardas cúbicas</v>
          </cell>
          <cell r="G267" t="str">
            <v>H-maq</v>
          </cell>
        </row>
      </sheetData>
      <sheetData sheetId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Formulario N° 4"/>
      <sheetName val="MATERIALES"/>
      <sheetName val="EQUIP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ejecutado%"/>
      <sheetName val="steel"/>
      <sheetName val="Hoja2"/>
      <sheetName val="TABLA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nsidades"/>
      <sheetName val="INDICE"/>
      <sheetName val="Materiales"/>
      <sheetName val="Equipo"/>
      <sheetName val="Otros"/>
      <sheetName val="200.2"/>
      <sheetName val="210.1.1"/>
      <sheetName val="211.1"/>
      <sheetName val="220.1"/>
      <sheetName val="2P"/>
      <sheetName val="221.2"/>
      <sheetName val="230.2"/>
      <sheetName val="320.1"/>
      <sheetName val="330.1"/>
      <sheetName val="900.1"/>
      <sheetName val="900.2"/>
      <sheetName val="640.1"/>
      <sheetName val="701.1"/>
      <sheetName val="710.1 "/>
      <sheetName val="710.2"/>
      <sheetName val="730.1"/>
      <sheetName val="730.2"/>
      <sheetName val="740.1"/>
      <sheetName val="BARANDA NEW JERSEY,"/>
      <sheetName val="641.1"/>
      <sheetName val="MALLA ELECTRO "/>
      <sheetName val="201.6"/>
      <sheetName val="DEM PAVIMENTOS"/>
      <sheetName val="600.1"/>
      <sheetName val="610.1"/>
      <sheetName val="621.1"/>
      <sheetName val="630.3"/>
      <sheetName val="630.4"/>
      <sheetName val="630.5"/>
      <sheetName val="630.6"/>
      <sheetName val="630.7"/>
      <sheetName val="661.1 TIPO 1"/>
      <sheetName val="671.7"/>
      <sheetName val="672"/>
      <sheetName val="673.1 "/>
      <sheetName val="674.2"/>
      <sheetName val="CINTA PVC"/>
      <sheetName val="RONDAS"/>
      <sheetName val="810.2"/>
      <sheetName val="NOVAFORT"/>
      <sheetName val="670.2 "/>
      <sheetName val="LANZADO CIELO ABIERTO"/>
      <sheetName val="720.1"/>
      <sheetName val="ANCLAJES PASIVOS"/>
      <sheetName val="ANCLAJES ACTIVOS"/>
      <sheetName val="PRUEBA DE CARGA"/>
      <sheetName val="INY PRESION"/>
      <sheetName val="630.1"/>
      <sheetName val="642.1"/>
      <sheetName val="420.1"/>
      <sheetName val="450.2comprada"/>
      <sheetName val="450.1P COMPRADA"/>
      <sheetName val="673.2 "/>
      <sheetName val="18 - 1"/>
      <sheetName val="18 - 2"/>
      <sheetName val="231.1"/>
      <sheetName val="700.1 "/>
      <sheetName val="700.3"/>
      <sheetName val="REPERFILACION"/>
      <sheetName val="Exc Sub Adicional"/>
      <sheetName val="PERNOS A"/>
      <sheetName val="PERNOS RESINA"/>
      <sheetName val="LANZADO TUNEL"/>
      <sheetName val="concreto para revestimiento "/>
      <sheetName val="MORTERO RELLENO"/>
      <sheetName val="R CONC CONV"/>
      <sheetName val="PERFORACION HUECOS INY"/>
      <sheetName val="CONEXIONES INY"/>
      <sheetName val="TUBO A MANCHETE"/>
      <sheetName val="PERNO FIBRA"/>
      <sheetName val="LOSA PAVIMENTO"/>
      <sheetName val="GEOMEMBRANA"/>
      <sheetName val="TUB DRENAJE 15"/>
      <sheetName val="TUB DRENAJE 20"/>
      <sheetName val="TUB DRENAJE 30"/>
      <sheetName val="FIBRA ACERO"/>
      <sheetName val="PERF DE HUECOSDRENAJE"/>
      <sheetName val="MALLA ELECTRO S"/>
      <sheetName val="arco acero"/>
      <sheetName val="LAMINA TRAPEZOID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  <sheetName val="EST.VÍA CRITERIO TECNICO 90BLB"/>
      <sheetName val="PERSONAL"/>
      <sheetName val="TOTALES"/>
      <sheetName val="ESTADO VÍA-CRIT.TECNICO"/>
      <sheetName val="MATRIZ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5.2"/>
      <sheetName val="MATRIZ DE PRECIOS"/>
      <sheetName val="PR 1"/>
      <sheetName val="items"/>
      <sheetName val="INDICE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desmonte"/>
      <sheetName val="PRECIOS"/>
      <sheetName val="BDATO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A5" t="str">
            <v>CODIGO</v>
          </cell>
        </row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1000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  <row r="104">
          <cell r="A104" t="str">
            <v>CODIGO</v>
          </cell>
          <cell r="B104" t="str">
            <v>DESCRIPCION</v>
          </cell>
          <cell r="C104" t="str">
            <v>JORNAL</v>
          </cell>
          <cell r="D104" t="str">
            <v>PRESTACIONES</v>
          </cell>
          <cell r="E104" t="str">
            <v xml:space="preserve">JORNAL TOTAL </v>
          </cell>
        </row>
        <row r="105">
          <cell r="A105" t="str">
            <v>O0001</v>
          </cell>
          <cell r="B105" t="str">
            <v>CUADRILLA AA (Oficial + Ayudante)</v>
          </cell>
          <cell r="C105">
            <v>97782</v>
          </cell>
          <cell r="D105">
            <v>1</v>
          </cell>
          <cell r="E105">
            <v>97782</v>
          </cell>
        </row>
        <row r="106">
          <cell r="A106" t="str">
            <v>O0002</v>
          </cell>
          <cell r="B106" t="str">
            <v>AYUDANTE A</v>
          </cell>
          <cell r="C106">
            <v>37332</v>
          </cell>
          <cell r="D106">
            <v>1</v>
          </cell>
          <cell r="E106">
            <v>37332</v>
          </cell>
        </row>
        <row r="107">
          <cell r="A107" t="str">
            <v>O0011</v>
          </cell>
          <cell r="B107" t="str">
            <v>MAMPOSTERIA CUADRILLA</v>
          </cell>
          <cell r="C107">
            <v>16000</v>
          </cell>
          <cell r="D107">
            <v>1</v>
          </cell>
          <cell r="E107">
            <v>16000</v>
          </cell>
        </row>
        <row r="108">
          <cell r="A108" t="str">
            <v>O0020</v>
          </cell>
          <cell r="B108" t="str">
            <v>CUADRILLA CC (Oficial + Ayudante)</v>
          </cell>
          <cell r="C108">
            <v>112450</v>
          </cell>
          <cell r="D108">
            <v>1</v>
          </cell>
          <cell r="E108">
            <v>112450</v>
          </cell>
        </row>
        <row r="109">
          <cell r="A109" t="str">
            <v>O0021</v>
          </cell>
          <cell r="B109" t="str">
            <v>ORNAMENTADOR</v>
          </cell>
          <cell r="C109">
            <v>21000</v>
          </cell>
          <cell r="D109">
            <v>1</v>
          </cell>
          <cell r="E109">
            <v>21000</v>
          </cell>
        </row>
        <row r="110">
          <cell r="A110" t="str">
            <v>O0023</v>
          </cell>
          <cell r="B110" t="str">
            <v>EBANISTERIA</v>
          </cell>
          <cell r="C110">
            <v>14000</v>
          </cell>
          <cell r="D110">
            <v>1</v>
          </cell>
          <cell r="E110">
            <v>14000</v>
          </cell>
        </row>
        <row r="111">
          <cell r="A111" t="str">
            <v>O0026</v>
          </cell>
          <cell r="B111" t="str">
            <v>CARPINTERO</v>
          </cell>
          <cell r="C111">
            <v>17000</v>
          </cell>
          <cell r="D111">
            <v>1</v>
          </cell>
          <cell r="E111">
            <v>17000</v>
          </cell>
        </row>
        <row r="112">
          <cell r="A112" t="str">
            <v>O0027</v>
          </cell>
          <cell r="B112" t="str">
            <v>ELECTRICA</v>
          </cell>
          <cell r="C112">
            <v>20000</v>
          </cell>
          <cell r="D112">
            <v>1</v>
          </cell>
          <cell r="E112">
            <v>20000</v>
          </cell>
        </row>
        <row r="113">
          <cell r="A113" t="str">
            <v>O0035</v>
          </cell>
          <cell r="B113" t="str">
            <v>TUBERO</v>
          </cell>
          <cell r="C113">
            <v>18000</v>
          </cell>
          <cell r="D113">
            <v>1</v>
          </cell>
          <cell r="E113">
            <v>18000</v>
          </cell>
        </row>
        <row r="114">
          <cell r="A114" t="str">
            <v>O0050</v>
          </cell>
          <cell r="B114" t="str">
            <v>COMISION DE TOPOGRAFIA</v>
          </cell>
          <cell r="C114">
            <v>14000</v>
          </cell>
          <cell r="D114">
            <v>1</v>
          </cell>
          <cell r="E114">
            <v>14000</v>
          </cell>
        </row>
        <row r="115">
          <cell r="A115" t="str">
            <v>O0053</v>
          </cell>
          <cell r="B115" t="str">
            <v xml:space="preserve">METALICA </v>
          </cell>
          <cell r="C115">
            <v>18000</v>
          </cell>
          <cell r="D115">
            <v>1</v>
          </cell>
          <cell r="E115">
            <v>18000</v>
          </cell>
        </row>
        <row r="116">
          <cell r="A116" t="str">
            <v>O9999</v>
          </cell>
        </row>
        <row r="121">
          <cell r="A121" t="str">
            <v>CODIGO</v>
          </cell>
          <cell r="B121" t="str">
            <v>INSUMO</v>
          </cell>
          <cell r="C121" t="str">
            <v>UNIDAD</v>
          </cell>
          <cell r="D121" t="str">
            <v>VALOR</v>
          </cell>
          <cell r="E121" t="str">
            <v>PROVEEDOR</v>
          </cell>
        </row>
        <row r="122">
          <cell r="A122" t="str">
            <v>T0001</v>
          </cell>
          <cell r="B122" t="str">
            <v>TRANSPORTE ESCOMBROS</v>
          </cell>
          <cell r="C122" t="str">
            <v>M3-KM</v>
          </cell>
          <cell r="D122">
            <v>570</v>
          </cell>
        </row>
        <row r="123">
          <cell r="A123" t="str">
            <v>T0002</v>
          </cell>
          <cell r="B123" t="str">
            <v>TRANSPORTE DE PETREOS</v>
          </cell>
          <cell r="C123" t="str">
            <v>M3-KM</v>
          </cell>
          <cell r="D123">
            <v>530</v>
          </cell>
        </row>
        <row r="124">
          <cell r="A124" t="str">
            <v>T0003</v>
          </cell>
          <cell r="B124" t="str">
            <v>TRANSPORTE LADRILLO</v>
          </cell>
          <cell r="C124" t="str">
            <v>UND</v>
          </cell>
          <cell r="D124">
            <v>50</v>
          </cell>
        </row>
        <row r="125">
          <cell r="A125" t="str">
            <v>T9999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tramo 03"/>
      <sheetName val="SECTORIZACIÓN"/>
      <sheetName val="Lista Base"/>
      <sheetName val="CONT_ADI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  <sheetName val="INSUMOS"/>
      <sheetName val="Hoja3"/>
      <sheetName val="items"/>
      <sheetName val="Insum"/>
      <sheetName val="Informe Semanal 1"/>
      <sheetName val="Mater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APU Expo Terrestre"/>
      <sheetName val="Containers"/>
      <sheetName val="CONT_ADI"/>
    </sheetNames>
    <sheetDataSet>
      <sheetData sheetId="0" refreshError="1"/>
      <sheetData sheetId="1" refreshError="1">
        <row r="10">
          <cell r="J10">
            <v>2900</v>
          </cell>
        </row>
      </sheetData>
      <sheetData sheetId="2" refreshError="1"/>
      <sheetData sheetId="3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"/>
      <sheetName val="Equipo"/>
      <sheetName val="otros"/>
      <sheetName val="701.2P"/>
      <sheetName val="201.2 ref"/>
      <sheetName val="210.2 OTR"/>
      <sheetName val="650.5P"/>
      <sheetName val="1p"/>
      <sheetName val="4651p"/>
      <sheetName val="LOCALIZAC"/>
      <sheetName val="200.1"/>
      <sheetName val="200.2"/>
      <sheetName val="200P ROCE"/>
      <sheetName val="201.1"/>
      <sheetName val="201.2"/>
      <sheetName val="201.2 cic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"/>
      <sheetName val="440.1PREP"/>
      <sheetName val="440.3PREP"/>
      <sheetName val="440.4"/>
      <sheetName val="441.1"/>
      <sheetName val="441.1P CO"/>
      <sheetName val="441.2"/>
      <sheetName val="441.2P CO"/>
      <sheetName val="441.3"/>
      <sheetName val="441.3P CO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"/>
      <sheetName val="632"/>
      <sheetName val="632P"/>
      <sheetName val="640.1"/>
      <sheetName val="640.2"/>
      <sheetName val="640.3"/>
      <sheetName val="641"/>
      <sheetName val="641P ANCL"/>
      <sheetName val="642.1"/>
      <sheetName val="642.2"/>
      <sheetName val="642P2 JUN"/>
      <sheetName val="642P1 JUN"/>
      <sheetName val="642P3 JUN"/>
      <sheetName val="650.1"/>
      <sheetName val="650.2"/>
      <sheetName val="650.3"/>
      <sheetName val="650.3 OTR"/>
      <sheetName val="650.4"/>
      <sheetName val="660.1P"/>
      <sheetName val="660.1"/>
      <sheetName val="660.2"/>
      <sheetName val="660.3"/>
      <sheetName val="661 TIPO 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"/>
      <sheetName val="TACHA REF"/>
      <sheetName val="SEÑAL VER"/>
      <sheetName val="DEFENSA M"/>
      <sheetName val="Hoja1 (2)"/>
      <sheetName val="Hoja2 (2)"/>
      <sheetName val="Hoja3 (2)"/>
      <sheetName val="Hoja1"/>
      <sheetName val="Hoja2"/>
      <sheetName val="Hoja3"/>
      <sheetName val="materiales"/>
      <sheetName val="201.2 reforzado"/>
      <sheetName val="210.2 OTRA"/>
      <sheetName val="LOCALIZACION ESTRUCTURAS"/>
      <sheetName val="LOCALIZACION CARRETERAS"/>
      <sheetName val="200P ROCERIA"/>
      <sheetName val="201.2 ciclopeo"/>
      <sheetName val="440.2PREP VIA "/>
      <sheetName val="440.1PREP VIA"/>
      <sheetName val="440.3PREP VIA  "/>
      <sheetName val="441.1P COMPRADA"/>
      <sheetName val="441.2P COMPRADA"/>
      <sheetName val="441.3P COMPRADA"/>
      <sheetName val="631P BOLSACRETO"/>
      <sheetName val="641P ANCLAJES"/>
      <sheetName val="642P2 JUNTAS"/>
      <sheetName val="642P1 JUNTAS"/>
      <sheetName val="642P3 JUNTAS"/>
      <sheetName val="650.3 OTRO"/>
      <sheetName val="661 TIPO 1"/>
      <sheetName val="661 TIPO 2"/>
      <sheetName val="700P BANDAS SONORAS "/>
      <sheetName val="LINEA DE DEMARCACIÓN BASE AGUA"/>
      <sheetName val="TACHA REFLECTIVA"/>
      <sheetName val="SEÑAL VERTICAL DE 75"/>
      <sheetName val="DEFENSA METALICA"/>
    </sheetNames>
    <sheetDataSet>
      <sheetData sheetId="0"/>
      <sheetData sheetId="1"/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7">
          <cell r="A7" t="str">
            <v>Acero A-36 para estructura metalica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 Prima"/>
      <sheetName val="PRECIOS ACTUALIZADOS FERRASA"/>
      <sheetName val="APU Expo Terrestre"/>
    </sheetNames>
    <sheetDataSet>
      <sheetData sheetId="0"/>
      <sheetData sheetId="1" refreshError="1">
        <row r="2">
          <cell r="A2">
            <v>2004</v>
          </cell>
          <cell r="B2" t="str">
            <v>ANGULO 1/8" X 1.1/2" X 6 MTS G-50</v>
          </cell>
          <cell r="C2" t="str">
            <v>UND</v>
          </cell>
          <cell r="D2">
            <v>11463</v>
          </cell>
        </row>
        <row r="3">
          <cell r="A3">
            <v>2005</v>
          </cell>
          <cell r="B3" t="str">
            <v>ANGULO 1/8" X 2" X 6 MTS G-50</v>
          </cell>
          <cell r="C3" t="str">
            <v>UND</v>
          </cell>
          <cell r="D3">
            <v>16350</v>
          </cell>
        </row>
        <row r="4">
          <cell r="A4">
            <v>2006</v>
          </cell>
          <cell r="B4" t="str">
            <v>ANGULO 1/8" X 1.3/4" X 6 MTS G-50</v>
          </cell>
          <cell r="C4" t="str">
            <v>UND</v>
          </cell>
          <cell r="D4">
            <v>14764</v>
          </cell>
        </row>
        <row r="5">
          <cell r="A5">
            <v>2007</v>
          </cell>
          <cell r="B5" t="str">
            <v>ANGULO 3/16" X 1.3/4" X 6 MTS G-50</v>
          </cell>
          <cell r="C5" t="str">
            <v>UND</v>
          </cell>
          <cell r="D5">
            <v>21599</v>
          </cell>
        </row>
        <row r="6">
          <cell r="A6">
            <v>2008</v>
          </cell>
          <cell r="B6" t="str">
            <v>ANGULO 3/16" X 1.1/2" X 6 MTS G-50</v>
          </cell>
          <cell r="C6" t="str">
            <v>UND</v>
          </cell>
          <cell r="D6">
            <v>17608</v>
          </cell>
        </row>
        <row r="7">
          <cell r="A7">
            <v>2009</v>
          </cell>
          <cell r="B7" t="str">
            <v>ANGULO 3/16" X 2" X 6 MTS G-50</v>
          </cell>
          <cell r="C7" t="str">
            <v>UND</v>
          </cell>
          <cell r="D7">
            <v>23845</v>
          </cell>
        </row>
        <row r="8">
          <cell r="A8">
            <v>2010</v>
          </cell>
          <cell r="B8" t="str">
            <v>ANGULO 3/16" X 2.1/2" X 6 MTS G-50</v>
          </cell>
          <cell r="C8" t="str">
            <v>UND</v>
          </cell>
          <cell r="D8">
            <v>31522</v>
          </cell>
        </row>
        <row r="9">
          <cell r="A9">
            <v>2012</v>
          </cell>
          <cell r="B9" t="str">
            <v>ANGULO 1/4" X 1.1/2" X 6 MTS G-50</v>
          </cell>
          <cell r="C9" t="str">
            <v>UND</v>
          </cell>
          <cell r="D9">
            <v>22891</v>
          </cell>
        </row>
        <row r="10">
          <cell r="A10">
            <v>2013</v>
          </cell>
          <cell r="B10" t="str">
            <v>ANGULO 1/4" X 2" X 6 MTS G-50</v>
          </cell>
          <cell r="C10" t="str">
            <v>UND</v>
          </cell>
          <cell r="D10">
            <v>32381</v>
          </cell>
        </row>
        <row r="11">
          <cell r="A11">
            <v>2014</v>
          </cell>
          <cell r="B11" t="str">
            <v>ANGULO 1/4" X 2.1/2" X 6 MTS G-50</v>
          </cell>
          <cell r="C11" t="str">
            <v>UND</v>
          </cell>
          <cell r="D11">
            <v>42412</v>
          </cell>
        </row>
        <row r="12">
          <cell r="A12">
            <v>2015</v>
          </cell>
          <cell r="B12" t="str">
            <v>ANGULO 1/4" X 3" X 6 MTS G-50</v>
          </cell>
          <cell r="C12" t="str">
            <v>UND</v>
          </cell>
          <cell r="D12">
            <v>51632</v>
          </cell>
        </row>
        <row r="13">
          <cell r="A13">
            <v>2016</v>
          </cell>
          <cell r="B13" t="str">
            <v>ANGULO 1/4" X 4" X 6 MTS G-50</v>
          </cell>
          <cell r="C13" t="str">
            <v>UND</v>
          </cell>
          <cell r="D13">
            <v>69855</v>
          </cell>
        </row>
        <row r="14">
          <cell r="A14">
            <v>2018</v>
          </cell>
          <cell r="B14" t="str">
            <v>ANGULO 5/16" X 3" X 6 MTS G-50</v>
          </cell>
          <cell r="C14" t="str">
            <v>UND</v>
          </cell>
          <cell r="D14">
            <v>62502</v>
          </cell>
        </row>
        <row r="15">
          <cell r="A15">
            <v>2019</v>
          </cell>
          <cell r="B15" t="str">
            <v>ANGULO 5/16" X 4" X 6 MTS G-50</v>
          </cell>
          <cell r="C15" t="str">
            <v>UND</v>
          </cell>
          <cell r="D15">
            <v>84824</v>
          </cell>
        </row>
        <row r="16">
          <cell r="A16">
            <v>2021</v>
          </cell>
          <cell r="B16" t="str">
            <v>ANGULO 3/8" X 3" X 6 MTS G-50</v>
          </cell>
          <cell r="C16" t="str">
            <v>UND</v>
          </cell>
          <cell r="D16">
            <v>74221</v>
          </cell>
        </row>
        <row r="17">
          <cell r="A17">
            <v>2022</v>
          </cell>
          <cell r="B17" t="str">
            <v>ANGULO 3/8" X 4" X 6 MTS G-50</v>
          </cell>
          <cell r="C17" t="str">
            <v>UND</v>
          </cell>
          <cell r="D17">
            <v>98961</v>
          </cell>
        </row>
        <row r="18">
          <cell r="A18">
            <v>2025</v>
          </cell>
          <cell r="B18" t="str">
            <v>ANGULO 1/2" X 3" X 6 MTS G-50</v>
          </cell>
          <cell r="C18" t="str">
            <v>UND</v>
          </cell>
          <cell r="D18">
            <v>98961</v>
          </cell>
        </row>
        <row r="19">
          <cell r="A19">
            <v>2026</v>
          </cell>
          <cell r="B19" t="str">
            <v>ANGULO 3/8" X 5" X 6 MTS G-50</v>
          </cell>
          <cell r="C19" t="str">
            <v>UND</v>
          </cell>
          <cell r="D19">
            <v>156388</v>
          </cell>
        </row>
        <row r="20">
          <cell r="A20">
            <v>2027</v>
          </cell>
          <cell r="B20" t="str">
            <v>ANGULO 1/2" X 4" X 6 MTS G-50</v>
          </cell>
          <cell r="C20" t="str">
            <v>UND</v>
          </cell>
          <cell r="D20">
            <v>131948</v>
          </cell>
        </row>
        <row r="21">
          <cell r="A21">
            <v>2029</v>
          </cell>
          <cell r="B21" t="str">
            <v>ANGULO 1/2" X 5" X 6 MTS G-50</v>
          </cell>
          <cell r="C21" t="str">
            <v>UND</v>
          </cell>
          <cell r="D21">
            <v>206148</v>
          </cell>
        </row>
        <row r="22">
          <cell r="A22">
            <v>2030</v>
          </cell>
          <cell r="B22" t="str">
            <v>ANGULO 5/8" X 6" X 6 MTS G-50</v>
          </cell>
          <cell r="C22" t="str">
            <v>UND</v>
          </cell>
          <cell r="D22">
            <v>324238</v>
          </cell>
        </row>
        <row r="23">
          <cell r="A23">
            <v>2011</v>
          </cell>
          <cell r="B23" t="str">
            <v>ANGULO 1/8" X 1.3/4" X 6 MTS A-36</v>
          </cell>
          <cell r="C23" t="str">
            <v>UND</v>
          </cell>
          <cell r="D23">
            <v>14495</v>
          </cell>
        </row>
        <row r="24">
          <cell r="A24">
            <v>2024</v>
          </cell>
          <cell r="B24" t="str">
            <v>ANGULO 3/8" X 6" X 6 MTS</v>
          </cell>
          <cell r="C24" t="str">
            <v>UND</v>
          </cell>
          <cell r="D24">
            <v>199039</v>
          </cell>
        </row>
        <row r="25">
          <cell r="A25">
            <v>2028</v>
          </cell>
          <cell r="B25" t="str">
            <v>ANGULO 1/2" X 6" X 6 MTS</v>
          </cell>
          <cell r="C25" t="str">
            <v>UND</v>
          </cell>
          <cell r="D25">
            <v>248429</v>
          </cell>
        </row>
        <row r="26">
          <cell r="A26">
            <v>2037</v>
          </cell>
          <cell r="B26" t="str">
            <v>ANGULO 19   X 2.5 MM X 6 MTS</v>
          </cell>
          <cell r="C26" t="str">
            <v>UND</v>
          </cell>
          <cell r="D26">
            <v>4545</v>
          </cell>
        </row>
        <row r="27">
          <cell r="A27">
            <v>2038</v>
          </cell>
          <cell r="B27" t="str">
            <v>ANGULO 25   X 2.5 MM X 6 MTS</v>
          </cell>
          <cell r="C27" t="str">
            <v>UND</v>
          </cell>
          <cell r="D27">
            <v>6069</v>
          </cell>
        </row>
        <row r="28">
          <cell r="A28">
            <v>2039</v>
          </cell>
          <cell r="B28" t="str">
            <v>ANGULO 38   X 2.5 MM X 6 MTS</v>
          </cell>
          <cell r="C28" t="str">
            <v>UND</v>
          </cell>
          <cell r="D28">
            <v>9364</v>
          </cell>
        </row>
        <row r="29">
          <cell r="A29">
            <v>2040</v>
          </cell>
          <cell r="B29" t="str">
            <v>ANGULO 1/8" X 3/4" (19X3MM)</v>
          </cell>
          <cell r="C29" t="str">
            <v>UND</v>
          </cell>
          <cell r="D29">
            <v>6129</v>
          </cell>
        </row>
        <row r="30">
          <cell r="A30">
            <v>2041</v>
          </cell>
          <cell r="B30" t="str">
            <v>ANGULO 1/8" X 1" (25X3MM)</v>
          </cell>
          <cell r="C30" t="str">
            <v>UND</v>
          </cell>
          <cell r="D30">
            <v>8320</v>
          </cell>
        </row>
        <row r="31">
          <cell r="A31">
            <v>2042</v>
          </cell>
          <cell r="B31" t="str">
            <v>ANGULO 1/8" X 1.1/2" X 6 MTS A-36</v>
          </cell>
          <cell r="C31" t="str">
            <v>UND</v>
          </cell>
          <cell r="D31">
            <v>12048</v>
          </cell>
        </row>
        <row r="32">
          <cell r="A32">
            <v>2043</v>
          </cell>
          <cell r="B32" t="str">
            <v>ANGULO 1/8" X 2" X 6 MTS A-36</v>
          </cell>
          <cell r="C32" t="str">
            <v>UND</v>
          </cell>
          <cell r="D32">
            <v>16350</v>
          </cell>
        </row>
        <row r="33">
          <cell r="A33">
            <v>2044</v>
          </cell>
          <cell r="B33" t="str">
            <v>ANGULO 3/16" X 1" (25X4.5MM)</v>
          </cell>
          <cell r="C33" t="str">
            <v>UND</v>
          </cell>
          <cell r="D33">
            <v>11649</v>
          </cell>
        </row>
        <row r="34">
          <cell r="A34">
            <v>2045</v>
          </cell>
          <cell r="B34" t="str">
            <v>ANGULO 3/16" X 1.1/2" X 6 MTS A-36</v>
          </cell>
          <cell r="C34" t="str">
            <v>UND</v>
          </cell>
          <cell r="D34">
            <v>17608</v>
          </cell>
        </row>
        <row r="35">
          <cell r="A35">
            <v>2046</v>
          </cell>
          <cell r="B35" t="str">
            <v>ANGULO 3/16" X 2" X 6 MTS A-36</v>
          </cell>
          <cell r="C35" t="str">
            <v>UND</v>
          </cell>
          <cell r="D35">
            <v>23845</v>
          </cell>
        </row>
        <row r="36">
          <cell r="A36">
            <v>2047</v>
          </cell>
          <cell r="B36" t="str">
            <v>ANGULO 1/4" X 1.1/2" X 6 MTS A-36</v>
          </cell>
          <cell r="C36" t="str">
            <v>UND</v>
          </cell>
          <cell r="D36">
            <v>22891</v>
          </cell>
        </row>
        <row r="37">
          <cell r="A37">
            <v>2048</v>
          </cell>
          <cell r="B37" t="str">
            <v>ANGULO 1/4" X 2" X 6 MTS A-36</v>
          </cell>
          <cell r="C37" t="str">
            <v>UND</v>
          </cell>
          <cell r="D37">
            <v>31792</v>
          </cell>
        </row>
        <row r="38">
          <cell r="A38">
            <v>2049</v>
          </cell>
          <cell r="B38" t="str">
            <v>ANGULO 30   X 3 MM X 6 MTS</v>
          </cell>
          <cell r="C38" t="str">
            <v>UND</v>
          </cell>
          <cell r="D38">
            <v>9770</v>
          </cell>
        </row>
        <row r="39">
          <cell r="A39">
            <v>2051</v>
          </cell>
          <cell r="B39" t="str">
            <v>ANGULO 30   X 4.5 MM X 6 MTS</v>
          </cell>
          <cell r="C39" t="str">
            <v>UND</v>
          </cell>
          <cell r="D39">
            <v>14253</v>
          </cell>
        </row>
        <row r="40">
          <cell r="A40">
            <v>2052</v>
          </cell>
          <cell r="B40" t="str">
            <v>ANGULO 38   X 4.5 MM X 6 MTS A-36</v>
          </cell>
          <cell r="C40" t="str">
            <v>UND</v>
          </cell>
          <cell r="D40">
            <v>16831</v>
          </cell>
        </row>
        <row r="41">
          <cell r="A41">
            <v>2053</v>
          </cell>
          <cell r="B41" t="str">
            <v>ANGULO 1/8" X 1.1/2" X 1.8 MTS A-36</v>
          </cell>
          <cell r="C41" t="str">
            <v>UND</v>
          </cell>
          <cell r="D41">
            <v>4131</v>
          </cell>
        </row>
        <row r="42">
          <cell r="A42">
            <v>2054</v>
          </cell>
          <cell r="B42" t="str">
            <v>ANGULO 3/16" X 1.1/2" X 1.8 MTS A-36</v>
          </cell>
          <cell r="C42" t="str">
            <v>UND</v>
          </cell>
          <cell r="D42">
            <v>6077</v>
          </cell>
        </row>
        <row r="43">
          <cell r="A43">
            <v>2055</v>
          </cell>
          <cell r="B43" t="str">
            <v>ANGULO 1/8" X 1.1/2" X 1.9 MTS A-36</v>
          </cell>
          <cell r="C43" t="str">
            <v>UND</v>
          </cell>
          <cell r="D43">
            <v>4362</v>
          </cell>
        </row>
        <row r="44">
          <cell r="A44">
            <v>2056</v>
          </cell>
          <cell r="B44" t="str">
            <v>ANGULO 3/16" X 1.1/2" X 1.9 MTS A-36</v>
          </cell>
          <cell r="C44" t="str">
            <v>UND</v>
          </cell>
          <cell r="D44">
            <v>6420</v>
          </cell>
        </row>
        <row r="45">
          <cell r="A45">
            <v>2059</v>
          </cell>
          <cell r="B45" t="str">
            <v>ANGULO 3/16" X 1.3/4" X 6 MTS</v>
          </cell>
          <cell r="C45" t="str">
            <v>UND</v>
          </cell>
          <cell r="D45">
            <v>21599</v>
          </cell>
        </row>
        <row r="46">
          <cell r="A46">
            <v>4001</v>
          </cell>
          <cell r="B46" t="str">
            <v>PLATINA 1/8"  X   1/2" X 6 MTS</v>
          </cell>
          <cell r="C46" t="str">
            <v>UND</v>
          </cell>
          <cell r="D46">
            <v>3204</v>
          </cell>
        </row>
        <row r="47">
          <cell r="A47">
            <v>4002</v>
          </cell>
          <cell r="B47" t="str">
            <v>PLATINA 1/8"  X   3/4" X 6 MTS</v>
          </cell>
          <cell r="C47" t="str">
            <v>UND</v>
          </cell>
          <cell r="D47">
            <v>4807</v>
          </cell>
        </row>
        <row r="48">
          <cell r="A48">
            <v>4003</v>
          </cell>
          <cell r="B48" t="str">
            <v>PLATINA 1/8"  X     1" X 6 MTS</v>
          </cell>
          <cell r="C48" t="str">
            <v>UND</v>
          </cell>
          <cell r="D48">
            <v>4029</v>
          </cell>
        </row>
        <row r="49">
          <cell r="A49">
            <v>4004</v>
          </cell>
          <cell r="B49" t="str">
            <v>PLATINA 1/8"  X 1.1/4" X 6 MTS</v>
          </cell>
          <cell r="C49" t="str">
            <v>UND</v>
          </cell>
          <cell r="D49">
            <v>5173</v>
          </cell>
        </row>
        <row r="50">
          <cell r="A50">
            <v>4005</v>
          </cell>
          <cell r="B50" t="str">
            <v>PLATINA 1/8"  X 1.1/2" X 6 MTS</v>
          </cell>
          <cell r="C50" t="str">
            <v>UND</v>
          </cell>
          <cell r="D50">
            <v>6350</v>
          </cell>
        </row>
        <row r="51">
          <cell r="A51">
            <v>4006</v>
          </cell>
          <cell r="B51" t="str">
            <v>PLATINA 1/8"  X     2" X 6 MTS</v>
          </cell>
          <cell r="C51" t="str">
            <v>UND</v>
          </cell>
          <cell r="D51">
            <v>8430</v>
          </cell>
        </row>
        <row r="52">
          <cell r="A52">
            <v>4007</v>
          </cell>
          <cell r="B52" t="str">
            <v>PLATINA 1/8"  X 2.1/2" X 6 MTS</v>
          </cell>
          <cell r="C52" t="str">
            <v>UND</v>
          </cell>
          <cell r="D52">
            <v>11042</v>
          </cell>
        </row>
        <row r="53">
          <cell r="A53">
            <v>4008</v>
          </cell>
          <cell r="B53" t="str">
            <v>PLATINA 1/8"  X     3" X 6 MTS</v>
          </cell>
          <cell r="C53" t="str">
            <v>UND</v>
          </cell>
          <cell r="D53">
            <v>13132</v>
          </cell>
        </row>
        <row r="54">
          <cell r="A54">
            <v>4010</v>
          </cell>
          <cell r="B54" t="str">
            <v>PLATINA 3/16" X   1/2" X 6 MTS</v>
          </cell>
          <cell r="C54" t="str">
            <v>UND</v>
          </cell>
          <cell r="D54">
            <v>4810</v>
          </cell>
        </row>
        <row r="55">
          <cell r="A55">
            <v>4011</v>
          </cell>
          <cell r="B55" t="str">
            <v>PLATINA 3/16" X   3/4" X 6 MTS</v>
          </cell>
          <cell r="C55" t="str">
            <v>UND</v>
          </cell>
          <cell r="D55">
            <v>4738</v>
          </cell>
        </row>
        <row r="56">
          <cell r="A56">
            <v>4012</v>
          </cell>
          <cell r="B56" t="str">
            <v>PLATINA 3/16" X     1" X 6 MTS</v>
          </cell>
          <cell r="C56" t="str">
            <v>UND</v>
          </cell>
          <cell r="D56">
            <v>6244</v>
          </cell>
        </row>
        <row r="57">
          <cell r="A57">
            <v>4013</v>
          </cell>
          <cell r="B57" t="str">
            <v>PLATINA 3/16" X 1.1/4" X 6 MTS</v>
          </cell>
          <cell r="C57" t="str">
            <v>UND</v>
          </cell>
          <cell r="D57">
            <v>7645</v>
          </cell>
        </row>
        <row r="58">
          <cell r="A58">
            <v>4014</v>
          </cell>
          <cell r="B58" t="str">
            <v>PLATINA 3/16" X 1.1/2" X 6 MTS</v>
          </cell>
          <cell r="C58" t="str">
            <v>UND</v>
          </cell>
          <cell r="D58">
            <v>9473</v>
          </cell>
        </row>
        <row r="59">
          <cell r="A59">
            <v>4015</v>
          </cell>
          <cell r="B59" t="str">
            <v>PLATINA 3/16" X     2" X 6 MTS</v>
          </cell>
          <cell r="C59" t="str">
            <v>UND</v>
          </cell>
          <cell r="D59">
            <v>12998</v>
          </cell>
        </row>
        <row r="60">
          <cell r="A60">
            <v>4016</v>
          </cell>
          <cell r="B60" t="str">
            <v>PLATINA 3/16" X 2.1/2" X 6 MTS</v>
          </cell>
          <cell r="C60" t="str">
            <v>UND</v>
          </cell>
          <cell r="D60">
            <v>16252</v>
          </cell>
        </row>
        <row r="61">
          <cell r="A61">
            <v>4017</v>
          </cell>
          <cell r="B61" t="str">
            <v>PLATINA 3/16" X     3" X 6 MTS</v>
          </cell>
          <cell r="C61" t="str">
            <v>UND</v>
          </cell>
          <cell r="D61">
            <v>20202</v>
          </cell>
        </row>
        <row r="62">
          <cell r="A62">
            <v>4019</v>
          </cell>
          <cell r="B62" t="str">
            <v>PLATINA 1/4"  X   1/2" X 6 MTS</v>
          </cell>
          <cell r="C62" t="str">
            <v>UND</v>
          </cell>
          <cell r="D62">
            <v>4317</v>
          </cell>
        </row>
        <row r="63">
          <cell r="A63">
            <v>4020</v>
          </cell>
          <cell r="B63" t="str">
            <v>PLATINA 1/4"  X   3/4" X 6 MTS</v>
          </cell>
          <cell r="C63" t="str">
            <v>UND</v>
          </cell>
          <cell r="D63">
            <v>6511</v>
          </cell>
        </row>
        <row r="64">
          <cell r="A64">
            <v>4021</v>
          </cell>
          <cell r="B64" t="str">
            <v>PLATINA 1/4"  X     1" X 6 MTS</v>
          </cell>
          <cell r="C64" t="str">
            <v>UND</v>
          </cell>
          <cell r="D64">
            <v>8446</v>
          </cell>
        </row>
        <row r="65">
          <cell r="A65">
            <v>4022</v>
          </cell>
          <cell r="B65" t="str">
            <v>PLATINA 1/4"  X 1.1/4" X 6 MTS</v>
          </cell>
          <cell r="C65" t="str">
            <v>UND</v>
          </cell>
          <cell r="D65">
            <v>10635</v>
          </cell>
        </row>
        <row r="66">
          <cell r="A66">
            <v>4023</v>
          </cell>
          <cell r="B66" t="str">
            <v>PLATINA 1/4"  X 1.1/2" X 6 MTS</v>
          </cell>
          <cell r="C66" t="str">
            <v>UND</v>
          </cell>
          <cell r="D66">
            <v>12998</v>
          </cell>
        </row>
        <row r="67">
          <cell r="A67">
            <v>4024</v>
          </cell>
          <cell r="B67" t="str">
            <v>PLATINA 1/4"  X     2" X 6 MTS</v>
          </cell>
          <cell r="C67" t="str">
            <v>UND</v>
          </cell>
          <cell r="D67">
            <v>16750</v>
          </cell>
        </row>
        <row r="68">
          <cell r="A68">
            <v>4025</v>
          </cell>
          <cell r="B68" t="str">
            <v>PLATINA 1/4"  X 2.1/2" X 6 MTS</v>
          </cell>
          <cell r="C68" t="str">
            <v>UND</v>
          </cell>
          <cell r="D68">
            <v>22806</v>
          </cell>
        </row>
        <row r="69">
          <cell r="A69">
            <v>4026</v>
          </cell>
          <cell r="B69" t="str">
            <v>PLATINA 1/4"  X     3" X 6 MTS</v>
          </cell>
          <cell r="C69" t="str">
            <v>UND</v>
          </cell>
          <cell r="D69">
            <v>27726</v>
          </cell>
        </row>
        <row r="70">
          <cell r="A70">
            <v>4028</v>
          </cell>
          <cell r="B70" t="str">
            <v>PLATINA 3/8"  X     1" X 6 MTS</v>
          </cell>
          <cell r="C70" t="str">
            <v>UND</v>
          </cell>
          <cell r="D70">
            <v>13654</v>
          </cell>
        </row>
        <row r="71">
          <cell r="A71">
            <v>4029</v>
          </cell>
          <cell r="B71" t="str">
            <v>PLATINA 3/8"  X 1.1/2" X 6 MTS</v>
          </cell>
          <cell r="C71" t="str">
            <v>UND</v>
          </cell>
          <cell r="D71">
            <v>20421</v>
          </cell>
        </row>
        <row r="72">
          <cell r="A72">
            <v>4030</v>
          </cell>
          <cell r="B72" t="str">
            <v>PLATINA 3/8"  X     2" X 6 MTS</v>
          </cell>
          <cell r="C72" t="str">
            <v>UND</v>
          </cell>
          <cell r="D72">
            <v>27224</v>
          </cell>
        </row>
        <row r="73">
          <cell r="A73">
            <v>4031</v>
          </cell>
          <cell r="B73" t="str">
            <v>PLATINA 3/8"  X 2.1/2" X 6 MTS</v>
          </cell>
          <cell r="C73" t="str">
            <v>UND</v>
          </cell>
          <cell r="D73">
            <v>35672</v>
          </cell>
        </row>
        <row r="74">
          <cell r="A74">
            <v>4032</v>
          </cell>
          <cell r="B74" t="str">
            <v>PLATINA 3/8"  X     3" X 6 MTS</v>
          </cell>
          <cell r="C74" t="str">
            <v>UND</v>
          </cell>
          <cell r="D74">
            <v>41737</v>
          </cell>
        </row>
        <row r="75">
          <cell r="A75">
            <v>4033</v>
          </cell>
          <cell r="B75" t="str">
            <v>PLATINA 3/8"  X     4" X 6 MTS</v>
          </cell>
          <cell r="C75" t="str">
            <v>UND</v>
          </cell>
          <cell r="D75">
            <v>53581</v>
          </cell>
        </row>
        <row r="76">
          <cell r="A76">
            <v>4034</v>
          </cell>
          <cell r="B76" t="str">
            <v>PLATINA 1/2"  X     1" X 6 MTS</v>
          </cell>
          <cell r="C76" t="str">
            <v>UND</v>
          </cell>
          <cell r="D76">
            <v>17584</v>
          </cell>
        </row>
        <row r="77">
          <cell r="A77">
            <v>4035</v>
          </cell>
          <cell r="B77" t="str">
            <v>PLATINA 1/2"  X 1.1/2" X 6 MTS</v>
          </cell>
          <cell r="C77" t="str">
            <v>UND</v>
          </cell>
          <cell r="D77">
            <v>27265</v>
          </cell>
        </row>
        <row r="78">
          <cell r="A78">
            <v>4036</v>
          </cell>
          <cell r="B78" t="str">
            <v>PLATINA 1/2"  X     2" X 6 MTS</v>
          </cell>
          <cell r="C78" t="str">
            <v>UND</v>
          </cell>
          <cell r="D78">
            <v>35133</v>
          </cell>
        </row>
        <row r="79">
          <cell r="A79">
            <v>4037</v>
          </cell>
          <cell r="B79" t="str">
            <v>PLATINA 1/2"  X 2.1/2" X 6 MTS</v>
          </cell>
          <cell r="C79" t="str">
            <v>UND</v>
          </cell>
          <cell r="D79">
            <v>46331</v>
          </cell>
        </row>
        <row r="80">
          <cell r="A80">
            <v>4038</v>
          </cell>
          <cell r="B80" t="str">
            <v>PLATINA 1/2"  X     3" X 6 MTS</v>
          </cell>
          <cell r="C80" t="str">
            <v>UND</v>
          </cell>
          <cell r="D80">
            <v>56756</v>
          </cell>
        </row>
        <row r="81">
          <cell r="A81">
            <v>4039</v>
          </cell>
          <cell r="B81" t="str">
            <v>PLATINA 1/2"  X     4" X 6 MTS</v>
          </cell>
          <cell r="C81" t="str">
            <v>UND</v>
          </cell>
          <cell r="D81">
            <v>73525</v>
          </cell>
        </row>
        <row r="82">
          <cell r="A82">
            <v>4045</v>
          </cell>
          <cell r="B82" t="str">
            <v>PLATINA 1/4"  X     4" X 6 MTS</v>
          </cell>
          <cell r="C82" t="str">
            <v>UND</v>
          </cell>
          <cell r="D82">
            <v>35744</v>
          </cell>
        </row>
        <row r="83">
          <cell r="A83">
            <v>4046</v>
          </cell>
          <cell r="B83" t="str">
            <v>PLATINA 1/8"  X     4" X 6 MTS</v>
          </cell>
          <cell r="C83" t="str">
            <v>UND</v>
          </cell>
          <cell r="D83">
            <v>18798</v>
          </cell>
        </row>
        <row r="84">
          <cell r="A84">
            <v>4047</v>
          </cell>
          <cell r="B84" t="str">
            <v>PLATINA 3/16" X     4" X 6 MTS</v>
          </cell>
          <cell r="C84" t="str">
            <v>UND</v>
          </cell>
          <cell r="D84">
            <v>28064</v>
          </cell>
        </row>
        <row r="85">
          <cell r="A85">
            <v>4049</v>
          </cell>
          <cell r="B85" t="str">
            <v>PLATINA 5/8" X 1/4" X 6 MTS</v>
          </cell>
          <cell r="C85" t="str">
            <v>UND</v>
          </cell>
          <cell r="D85">
            <v>4091</v>
          </cell>
        </row>
        <row r="86">
          <cell r="A86">
            <v>4050</v>
          </cell>
          <cell r="B86" t="str">
            <v>PLATINA 5/8" X 2.1/2" X 6 MTS</v>
          </cell>
          <cell r="C86" t="str">
            <v>UND</v>
          </cell>
          <cell r="D86">
            <v>82946</v>
          </cell>
        </row>
        <row r="87">
          <cell r="A87">
            <v>4051</v>
          </cell>
          <cell r="B87" t="str">
            <v>PLATINA 5/8 X 4 X 6 MTS</v>
          </cell>
          <cell r="C87" t="str">
            <v>UND</v>
          </cell>
          <cell r="D87">
            <v>75753</v>
          </cell>
        </row>
        <row r="88">
          <cell r="A88">
            <v>4052</v>
          </cell>
          <cell r="B88" t="str">
            <v>PLATINA 3/4"  X     4" X 6 MTS</v>
          </cell>
          <cell r="C88" t="str">
            <v>UND</v>
          </cell>
          <cell r="D88">
            <v>89527</v>
          </cell>
        </row>
        <row r="89">
          <cell r="A89">
            <v>4053</v>
          </cell>
          <cell r="B89" t="str">
            <v>PLATINA 1/8"  X   5/8" X 6 MTS</v>
          </cell>
          <cell r="C89" t="str">
            <v>UND</v>
          </cell>
          <cell r="D89">
            <v>4048</v>
          </cell>
        </row>
        <row r="90">
          <cell r="A90">
            <v>4054</v>
          </cell>
          <cell r="B90" t="str">
            <v>PLATINA 5/8" X 6" X 6 MTS</v>
          </cell>
          <cell r="C90" t="str">
            <v>UND</v>
          </cell>
          <cell r="D90">
            <v>133495</v>
          </cell>
        </row>
        <row r="91">
          <cell r="A91">
            <v>4055</v>
          </cell>
          <cell r="B91" t="str">
            <v>PLATINA 5/16" X 4" X 6 MTS</v>
          </cell>
          <cell r="C91" t="str">
            <v>UND</v>
          </cell>
          <cell r="D91">
            <v>54585</v>
          </cell>
        </row>
        <row r="92">
          <cell r="A92">
            <v>4100</v>
          </cell>
          <cell r="B92" t="str">
            <v>PLATINA 11MM X 2.75MM X 6 MTS</v>
          </cell>
          <cell r="C92" t="str">
            <v>UND</v>
          </cell>
          <cell r="D92">
            <v>2457</v>
          </cell>
        </row>
        <row r="93">
          <cell r="A93">
            <v>4102</v>
          </cell>
          <cell r="B93" t="str">
            <v>PLATINA 12MM X 4.00MM X 6 MTS</v>
          </cell>
          <cell r="C93" t="str">
            <v>UND</v>
          </cell>
          <cell r="D93">
            <v>3898</v>
          </cell>
        </row>
        <row r="94">
          <cell r="A94">
            <v>4103</v>
          </cell>
          <cell r="B94" t="str">
            <v>PLATINA 15MM X 3.00MM X 6 MTS</v>
          </cell>
          <cell r="C94" t="str">
            <v>UND</v>
          </cell>
          <cell r="D94">
            <v>3584</v>
          </cell>
        </row>
        <row r="95">
          <cell r="A95">
            <v>4104</v>
          </cell>
          <cell r="B95" t="str">
            <v>PLATINA 18MM X 2.50MM X 6 MTS</v>
          </cell>
          <cell r="C95" t="str">
            <v>UND</v>
          </cell>
          <cell r="D95">
            <v>2867</v>
          </cell>
        </row>
        <row r="96">
          <cell r="A96">
            <v>4105</v>
          </cell>
          <cell r="B96" t="str">
            <v>PLATINA 18MM X 3.00MM X 6 MTS</v>
          </cell>
          <cell r="C96" t="str">
            <v>UND</v>
          </cell>
          <cell r="D96">
            <v>4386</v>
          </cell>
        </row>
        <row r="97">
          <cell r="A97">
            <v>4110</v>
          </cell>
          <cell r="B97" t="str">
            <v>PLATINA 32MM X 2.50MM X 6 MTS</v>
          </cell>
          <cell r="C97" t="str">
            <v>UND</v>
          </cell>
          <cell r="D97">
            <v>4461</v>
          </cell>
        </row>
        <row r="98">
          <cell r="A98">
            <v>4115</v>
          </cell>
          <cell r="B98" t="str">
            <v>PLATINA 38MM X 2.50MM X 6 MTS</v>
          </cell>
          <cell r="C98" t="str">
            <v>UND</v>
          </cell>
          <cell r="D98">
            <v>5297</v>
          </cell>
        </row>
        <row r="99">
          <cell r="A99">
            <v>4120</v>
          </cell>
          <cell r="B99" t="str">
            <v>PLATINA 50MM X 2.50MM X 6 MTS</v>
          </cell>
          <cell r="C99" t="str">
            <v>UND</v>
          </cell>
          <cell r="D99">
            <v>6980</v>
          </cell>
        </row>
        <row r="100">
          <cell r="A100">
            <v>4125</v>
          </cell>
          <cell r="B100" t="str">
            <v>PLATINA 75MM X 2.50MM X 6 MTS</v>
          </cell>
          <cell r="C100" t="str">
            <v>UND</v>
          </cell>
          <cell r="D100">
            <v>10464</v>
          </cell>
        </row>
        <row r="101">
          <cell r="A101">
            <v>4140</v>
          </cell>
          <cell r="B101" t="str">
            <v>PLATINA 17MM X 7.00MM X 6 MTS</v>
          </cell>
          <cell r="C101" t="str">
            <v>KGM</v>
          </cell>
          <cell r="D101">
            <v>982</v>
          </cell>
        </row>
        <row r="102">
          <cell r="A102">
            <v>5001</v>
          </cell>
          <cell r="B102" t="str">
            <v>VARILLA CUADRADA 9 MM X 6 MTS</v>
          </cell>
          <cell r="C102" t="str">
            <v>UND</v>
          </cell>
          <cell r="D102">
            <v>4236</v>
          </cell>
        </row>
        <row r="103">
          <cell r="A103">
            <v>5002</v>
          </cell>
          <cell r="B103" t="str">
            <v>VARILLA CUADRADA 11MM X 6 MTS</v>
          </cell>
          <cell r="C103" t="str">
            <v>UND</v>
          </cell>
          <cell r="D103">
            <v>6354</v>
          </cell>
        </row>
        <row r="104">
          <cell r="A104">
            <v>5003</v>
          </cell>
          <cell r="B104" t="str">
            <v>VARILLA CUADRADA 1/2" X 6 MTS</v>
          </cell>
          <cell r="C104" t="str">
            <v>UND</v>
          </cell>
          <cell r="D104">
            <v>9191</v>
          </cell>
        </row>
        <row r="105">
          <cell r="A105">
            <v>5004</v>
          </cell>
          <cell r="B105" t="str">
            <v>VARILLA CUADRADA 5/8" X 6 MTS</v>
          </cell>
          <cell r="C105" t="str">
            <v>UND</v>
          </cell>
          <cell r="D105">
            <v>14247</v>
          </cell>
        </row>
        <row r="106">
          <cell r="A106">
            <v>5005</v>
          </cell>
          <cell r="B106" t="str">
            <v>VARILLA CUADRADA 3/4" X 6 MTS</v>
          </cell>
          <cell r="C106" t="str">
            <v>UND</v>
          </cell>
          <cell r="D106">
            <v>21963</v>
          </cell>
        </row>
        <row r="107">
          <cell r="A107">
            <v>5006</v>
          </cell>
          <cell r="B107" t="str">
            <v>VARILLA CUADRADA   1" X 6 MTS</v>
          </cell>
          <cell r="C107" t="str">
            <v>UND</v>
          </cell>
          <cell r="D107">
            <v>38604</v>
          </cell>
        </row>
        <row r="108">
          <cell r="A108">
            <v>5007</v>
          </cell>
          <cell r="B108" t="str">
            <v>VARILLA CUADRADA ESTRELLA 10 MM</v>
          </cell>
          <cell r="C108" t="str">
            <v>UND</v>
          </cell>
          <cell r="D108">
            <v>4263</v>
          </cell>
        </row>
        <row r="109">
          <cell r="A109">
            <v>5008</v>
          </cell>
          <cell r="B109" t="str">
            <v>VARILLA CUADRADA 10 MM X 6 MTS</v>
          </cell>
          <cell r="C109" t="str">
            <v>UND</v>
          </cell>
          <cell r="D109">
            <v>5037</v>
          </cell>
        </row>
        <row r="110">
          <cell r="A110">
            <v>12200</v>
          </cell>
          <cell r="B110" t="str">
            <v>CANAL 3"X36X4.3X4.1 LB/PIE A-36</v>
          </cell>
          <cell r="C110" t="str">
            <v>UND</v>
          </cell>
          <cell r="D110">
            <v>43544</v>
          </cell>
        </row>
        <row r="111">
          <cell r="A111">
            <v>12210</v>
          </cell>
          <cell r="B111" t="str">
            <v>CANAL 4"X40X4.7X5.4 LB/PIE A-36</v>
          </cell>
          <cell r="C111" t="str">
            <v>UND</v>
          </cell>
          <cell r="D111">
            <v>55986</v>
          </cell>
        </row>
        <row r="112">
          <cell r="A112">
            <v>12220</v>
          </cell>
          <cell r="B112" t="str">
            <v>CANAL UPN 100X50X6X7.1 LB/PIE A-36</v>
          </cell>
          <cell r="C112" t="str">
            <v>UND</v>
          </cell>
          <cell r="D112">
            <v>85125</v>
          </cell>
        </row>
        <row r="113">
          <cell r="A113">
            <v>12230</v>
          </cell>
          <cell r="B113" t="str">
            <v>CANAL UPN 100X50X6X7.1 LB/PIE A-572</v>
          </cell>
          <cell r="C113" t="str">
            <v>UND</v>
          </cell>
          <cell r="D113">
            <v>85125</v>
          </cell>
        </row>
        <row r="114">
          <cell r="A114">
            <v>12240</v>
          </cell>
          <cell r="B114" t="str">
            <v>CANAL 6"X48X5.1X8,2 LB/PIE A-36</v>
          </cell>
          <cell r="C114" t="str">
            <v>UND</v>
          </cell>
          <cell r="D114">
            <v>93611</v>
          </cell>
        </row>
        <row r="115">
          <cell r="A115">
            <v>12245</v>
          </cell>
          <cell r="B115" t="str">
            <v>CANAL 6"X48X5.1X8,2 LB/PIE A-572 G-5</v>
          </cell>
          <cell r="C115" t="str">
            <v>UND</v>
          </cell>
          <cell r="D115">
            <v>93611</v>
          </cell>
        </row>
        <row r="116">
          <cell r="A116">
            <v>12250</v>
          </cell>
          <cell r="B116" t="str">
            <v>CANAL UPN 160X65X7.5X12.6 LB/PIE A-3</v>
          </cell>
          <cell r="C116" t="str">
            <v>UND</v>
          </cell>
          <cell r="D116">
            <v>150977</v>
          </cell>
        </row>
        <row r="117">
          <cell r="A117">
            <v>12260</v>
          </cell>
          <cell r="B117" t="str">
            <v>CANAL UPN 160X65X7.5X12.6LB/PIEA-572</v>
          </cell>
          <cell r="C117" t="str">
            <v>UND</v>
          </cell>
          <cell r="D117">
            <v>150977</v>
          </cell>
        </row>
        <row r="118">
          <cell r="A118">
            <v>12270</v>
          </cell>
          <cell r="B118" t="str">
            <v>CANAL 8"X57X5.6X11.5 LB/PIE A-36</v>
          </cell>
          <cell r="C118" t="str">
            <v>UND</v>
          </cell>
          <cell r="D118">
            <v>138548</v>
          </cell>
        </row>
        <row r="119">
          <cell r="A119">
            <v>12280</v>
          </cell>
          <cell r="B119" t="str">
            <v>CANAL 8"X57X5.6X11.5 LB/PIE A-572 G-</v>
          </cell>
          <cell r="C119" t="str">
            <v>UND</v>
          </cell>
          <cell r="D119">
            <v>138548</v>
          </cell>
        </row>
        <row r="120">
          <cell r="A120">
            <v>12290</v>
          </cell>
          <cell r="B120" t="str">
            <v>CANAL UPN 200X75X8.5X16.96 LB/PIE A-</v>
          </cell>
          <cell r="C120" t="str">
            <v>UND</v>
          </cell>
          <cell r="D120">
            <v>203176</v>
          </cell>
        </row>
        <row r="121">
          <cell r="A121">
            <v>12300</v>
          </cell>
          <cell r="B121" t="str">
            <v>CANAL UPN 200X75X8.5X16.9LB/PIEA-572</v>
          </cell>
          <cell r="C121" t="str">
            <v>UND</v>
          </cell>
          <cell r="D121">
            <v>203176</v>
          </cell>
        </row>
        <row r="122">
          <cell r="A122">
            <v>12310</v>
          </cell>
          <cell r="B122" t="str">
            <v>CANAL UPN 260X90X10X25.4 LB/PIE A-36</v>
          </cell>
          <cell r="C122" t="str">
            <v>UND</v>
          </cell>
          <cell r="D122">
            <v>304363</v>
          </cell>
        </row>
        <row r="123">
          <cell r="A123">
            <v>12320</v>
          </cell>
          <cell r="B123" t="str">
            <v>CANAL UPN 260X90X10X25.4LB/PIE A-572</v>
          </cell>
          <cell r="C123" t="str">
            <v>UND</v>
          </cell>
          <cell r="D123">
            <v>304363</v>
          </cell>
        </row>
        <row r="124">
          <cell r="A124">
            <v>12330</v>
          </cell>
          <cell r="B124" t="str">
            <v>CANAL UPN 300X100X10X30.9 LB/PIE A-3</v>
          </cell>
          <cell r="C124" t="str">
            <v>UND</v>
          </cell>
          <cell r="D124">
            <v>371017</v>
          </cell>
        </row>
        <row r="125">
          <cell r="A125">
            <v>12340</v>
          </cell>
          <cell r="B125" t="str">
            <v>CANAL UPN 300X100X10X30.9LB/PIEA-572</v>
          </cell>
          <cell r="C125" t="str">
            <v>UND</v>
          </cell>
          <cell r="D125">
            <v>371017</v>
          </cell>
        </row>
        <row r="126">
          <cell r="A126">
            <v>12350</v>
          </cell>
          <cell r="B126" t="str">
            <v>CANAL 10"X66X6.1X15.3 LB/PIE A-36</v>
          </cell>
          <cell r="C126" t="str">
            <v>UND</v>
          </cell>
          <cell r="D126">
            <v>187448</v>
          </cell>
        </row>
        <row r="127">
          <cell r="A127">
            <v>12360</v>
          </cell>
          <cell r="B127" t="str">
            <v>CANAL 10"X66X6.1X15.3 LB/PIE A-572 G</v>
          </cell>
          <cell r="C127" t="str">
            <v>UND</v>
          </cell>
          <cell r="D127">
            <v>187448</v>
          </cell>
        </row>
        <row r="128">
          <cell r="A128">
            <v>12370</v>
          </cell>
          <cell r="B128" t="str">
            <v>CANAL 12"X74X7.2X20.7 LB/PIE A-36</v>
          </cell>
          <cell r="C128" t="str">
            <v>UND</v>
          </cell>
          <cell r="D128">
            <v>247880</v>
          </cell>
        </row>
        <row r="129">
          <cell r="A129">
            <v>12380</v>
          </cell>
          <cell r="B129" t="str">
            <v>CANAL 12"X74X7.2X20.7 LB/PIE A-572 G</v>
          </cell>
          <cell r="C129" t="str">
            <v>UND</v>
          </cell>
          <cell r="D129">
            <v>247880</v>
          </cell>
        </row>
        <row r="130">
          <cell r="A130">
            <v>12390</v>
          </cell>
          <cell r="B130" t="str">
            <v>CANAL 12"X77X9.8X25 LB/PIE A-572 G-5</v>
          </cell>
          <cell r="C130" t="str">
            <v>UND</v>
          </cell>
          <cell r="D130">
            <v>295529</v>
          </cell>
        </row>
        <row r="131">
          <cell r="A131">
            <v>13000</v>
          </cell>
          <cell r="B131" t="str">
            <v>VIGA IPE 80X46X4.0 LBS/PIE A-36</v>
          </cell>
          <cell r="C131" t="str">
            <v>UND</v>
          </cell>
          <cell r="D131">
            <v>45729</v>
          </cell>
        </row>
        <row r="132">
          <cell r="A132">
            <v>13005</v>
          </cell>
          <cell r="B132" t="str">
            <v>VIGA IPE 80X46X4.0 LBS/PIE A-572 G-5</v>
          </cell>
          <cell r="C132" t="str">
            <v>UND</v>
          </cell>
          <cell r="D132">
            <v>45729</v>
          </cell>
        </row>
        <row r="133">
          <cell r="A133">
            <v>13010</v>
          </cell>
          <cell r="B133" t="str">
            <v>VIGA IPN 100X50X5.6 LBS/PIE A-36</v>
          </cell>
          <cell r="C133" t="str">
            <v>UND</v>
          </cell>
          <cell r="D133">
            <v>66976</v>
          </cell>
        </row>
        <row r="134">
          <cell r="A134">
            <v>13015</v>
          </cell>
          <cell r="B134" t="str">
            <v>VIGA IPN 100X50X5.6 LBS/PIE A-572 G-</v>
          </cell>
          <cell r="C134" t="str">
            <v>UND</v>
          </cell>
          <cell r="D134">
            <v>66976</v>
          </cell>
        </row>
        <row r="135">
          <cell r="A135">
            <v>13020</v>
          </cell>
          <cell r="B135" t="str">
            <v>VIGA IPE 100X55X5.4 LBS/PIE A-36</v>
          </cell>
          <cell r="C135" t="str">
            <v>UND</v>
          </cell>
          <cell r="D135">
            <v>65628</v>
          </cell>
        </row>
        <row r="136">
          <cell r="A136">
            <v>13025</v>
          </cell>
          <cell r="B136" t="str">
            <v>VIGA IPE 100X55X5.4 LBS/PIE A-572 G-</v>
          </cell>
          <cell r="C136" t="str">
            <v>UND</v>
          </cell>
          <cell r="D136">
            <v>65628</v>
          </cell>
        </row>
        <row r="137">
          <cell r="A137">
            <v>13030</v>
          </cell>
          <cell r="B137" t="str">
            <v>VIGA S 4"X67X7.7 LBS/PIE A-36</v>
          </cell>
          <cell r="C137" t="str">
            <v>UND</v>
          </cell>
          <cell r="D137">
            <v>88240</v>
          </cell>
        </row>
        <row r="138">
          <cell r="A138">
            <v>13032</v>
          </cell>
          <cell r="B138" t="str">
            <v>VIGA S 4"X67X7.7LB/PIE A-572 G-50</v>
          </cell>
          <cell r="C138" t="str">
            <v>UND</v>
          </cell>
          <cell r="D138">
            <v>88240</v>
          </cell>
        </row>
        <row r="139">
          <cell r="A139">
            <v>13035</v>
          </cell>
          <cell r="B139" t="str">
            <v>VIGA HEA 100X100X11.2 LBS/PIE A-36</v>
          </cell>
          <cell r="C139" t="str">
            <v>UND</v>
          </cell>
          <cell r="D139">
            <v>134112</v>
          </cell>
        </row>
        <row r="140">
          <cell r="A140">
            <v>13040</v>
          </cell>
          <cell r="B140" t="str">
            <v>VIGA HEA 100X100X11.2 LBS/PIE A-572</v>
          </cell>
          <cell r="C140" t="str">
            <v>UND</v>
          </cell>
          <cell r="D140">
            <v>134112</v>
          </cell>
        </row>
        <row r="141">
          <cell r="A141">
            <v>13045</v>
          </cell>
          <cell r="B141" t="str">
            <v>VIGA W 4"X100X13 LBS/PIE A-36</v>
          </cell>
          <cell r="C141" t="str">
            <v>UND</v>
          </cell>
          <cell r="D141">
            <v>155394</v>
          </cell>
        </row>
        <row r="142">
          <cell r="A142">
            <v>13050</v>
          </cell>
          <cell r="B142" t="str">
            <v>VIGA IPE 120X64X7.0 LBS/PIE A-36</v>
          </cell>
          <cell r="C142" t="str">
            <v>UND</v>
          </cell>
          <cell r="D142">
            <v>84263</v>
          </cell>
        </row>
        <row r="143">
          <cell r="A143">
            <v>13055</v>
          </cell>
          <cell r="B143" t="str">
            <v>VIGA IPE 120X64X7.0 LBS/PIE A-572 G-</v>
          </cell>
          <cell r="C143" t="str">
            <v>UND</v>
          </cell>
          <cell r="D143">
            <v>84263</v>
          </cell>
        </row>
        <row r="144">
          <cell r="A144">
            <v>13060</v>
          </cell>
          <cell r="B144" t="str">
            <v>VIGA HEA 120X120X13.3 LBS/PIE A-36</v>
          </cell>
          <cell r="C144" t="str">
            <v>UND</v>
          </cell>
          <cell r="D144">
            <v>159810</v>
          </cell>
        </row>
        <row r="145">
          <cell r="A145">
            <v>13065</v>
          </cell>
          <cell r="B145" t="str">
            <v>VIGA HEA 120X120X13.3 LBS/PIE A-572</v>
          </cell>
          <cell r="C145" t="str">
            <v>UND</v>
          </cell>
          <cell r="D145">
            <v>159810</v>
          </cell>
        </row>
        <row r="146">
          <cell r="A146">
            <v>13070</v>
          </cell>
          <cell r="B146" t="str">
            <v>VIGA IPE 140X72X8.7 LBS/PIE A-36</v>
          </cell>
          <cell r="C146" t="str">
            <v>UND</v>
          </cell>
          <cell r="D146">
            <v>104518</v>
          </cell>
        </row>
        <row r="147">
          <cell r="A147">
            <v>13075</v>
          </cell>
          <cell r="B147" t="str">
            <v>VIGA IPE 140X72X8.7 LBS/PIE A-572 G-</v>
          </cell>
          <cell r="C147" t="str">
            <v>UND</v>
          </cell>
          <cell r="D147">
            <v>104518</v>
          </cell>
        </row>
        <row r="148">
          <cell r="A148">
            <v>13080</v>
          </cell>
          <cell r="B148" t="str">
            <v>VIGA HEA 140X140X16.5 LBS/PIE A-36</v>
          </cell>
          <cell r="C148" t="str">
            <v>UND</v>
          </cell>
          <cell r="D148">
            <v>198358</v>
          </cell>
        </row>
        <row r="149">
          <cell r="A149">
            <v>13085</v>
          </cell>
          <cell r="B149" t="str">
            <v>VIGA HEA 140X140X16.5 LBS/PIE A-572</v>
          </cell>
          <cell r="C149" t="str">
            <v>UND</v>
          </cell>
          <cell r="D149">
            <v>198358</v>
          </cell>
        </row>
        <row r="150">
          <cell r="A150">
            <v>13090</v>
          </cell>
          <cell r="B150" t="str">
            <v>VIGA W 6"X152X15 LBS/PIE A-36</v>
          </cell>
          <cell r="C150" t="str">
            <v>UND</v>
          </cell>
          <cell r="D150">
            <v>179245</v>
          </cell>
        </row>
        <row r="151">
          <cell r="A151">
            <v>13095</v>
          </cell>
          <cell r="B151" t="str">
            <v>VIGA W 6"X152X15 LBS/PIE A-572 G-50</v>
          </cell>
          <cell r="C151" t="str">
            <v>UND</v>
          </cell>
          <cell r="D151">
            <v>179245</v>
          </cell>
        </row>
        <row r="152">
          <cell r="A152">
            <v>13100</v>
          </cell>
          <cell r="B152" t="str">
            <v>VIGA W 6"X153X20 LBS/PIE A-36</v>
          </cell>
          <cell r="C152" t="str">
            <v>UND</v>
          </cell>
          <cell r="D152">
            <v>238993</v>
          </cell>
        </row>
        <row r="153">
          <cell r="A153">
            <v>13105</v>
          </cell>
          <cell r="B153" t="str">
            <v>VIGA S 6"X85X12.5 LBS/PIE A-36</v>
          </cell>
          <cell r="C153" t="str">
            <v>UND</v>
          </cell>
          <cell r="D153">
            <v>142718</v>
          </cell>
        </row>
        <row r="154">
          <cell r="A154">
            <v>13108</v>
          </cell>
          <cell r="B154" t="str">
            <v>VIGA S 6"X85X12.5LB/PIE A-572 G-50</v>
          </cell>
          <cell r="C154" t="str">
            <v>UND</v>
          </cell>
          <cell r="D154">
            <v>142718</v>
          </cell>
        </row>
        <row r="155">
          <cell r="A155">
            <v>13110</v>
          </cell>
          <cell r="B155" t="str">
            <v>VIGA IPN 160X74X12 LBS/PIE A-36</v>
          </cell>
          <cell r="C155" t="str">
            <v>UND</v>
          </cell>
          <cell r="D155">
            <v>143749</v>
          </cell>
        </row>
        <row r="156">
          <cell r="A156">
            <v>13115</v>
          </cell>
          <cell r="B156" t="str">
            <v>VIGA IPN 160X74X12 LBS/PIE A-572 G-5</v>
          </cell>
          <cell r="C156" t="str">
            <v>UND</v>
          </cell>
          <cell r="D156">
            <v>143749</v>
          </cell>
        </row>
        <row r="157">
          <cell r="A157">
            <v>13120</v>
          </cell>
          <cell r="B157" t="str">
            <v>VIGA IPE 160X82X10.6 LBS/PIE A-36</v>
          </cell>
          <cell r="C157" t="str">
            <v>UND</v>
          </cell>
          <cell r="D157">
            <v>128015</v>
          </cell>
        </row>
        <row r="158">
          <cell r="A158">
            <v>13125</v>
          </cell>
          <cell r="B158" t="str">
            <v>VIGA IPE 160X82X10.6 LBS/PIE A-572 G</v>
          </cell>
          <cell r="C158" t="str">
            <v>UND</v>
          </cell>
          <cell r="D158">
            <v>128015</v>
          </cell>
        </row>
        <row r="159">
          <cell r="A159">
            <v>13130</v>
          </cell>
          <cell r="B159" t="str">
            <v>VIGA HEA 160X160X20.4 LBS/PIE A-36</v>
          </cell>
          <cell r="C159" t="str">
            <v>UND</v>
          </cell>
          <cell r="D159">
            <v>244133</v>
          </cell>
        </row>
        <row r="160">
          <cell r="A160">
            <v>13135</v>
          </cell>
          <cell r="B160" t="str">
            <v>VIGA HEA 160X160X20.4 LBS/PIE A-572</v>
          </cell>
          <cell r="C160" t="str">
            <v>UND</v>
          </cell>
          <cell r="D160">
            <v>244133</v>
          </cell>
        </row>
        <row r="161">
          <cell r="A161">
            <v>13140</v>
          </cell>
          <cell r="B161" t="str">
            <v>VIGA HEB 160X160X28.6 LBS/PIE A-36</v>
          </cell>
          <cell r="C161" t="str">
            <v>UND</v>
          </cell>
          <cell r="D161">
            <v>342107</v>
          </cell>
        </row>
        <row r="162">
          <cell r="A162">
            <v>13145</v>
          </cell>
          <cell r="B162" t="str">
            <v>VIGA HEB 160X160X28.6 LBS/PIE A-572</v>
          </cell>
          <cell r="C162" t="str">
            <v>UND</v>
          </cell>
          <cell r="D162">
            <v>342107</v>
          </cell>
        </row>
        <row r="163">
          <cell r="A163">
            <v>13150</v>
          </cell>
          <cell r="B163" t="str">
            <v>VIGA IPE 180X91X12.6 LBS/PIE A-36</v>
          </cell>
          <cell r="C163" t="str">
            <v>UND</v>
          </cell>
          <cell r="D163">
            <v>152321</v>
          </cell>
        </row>
        <row r="164">
          <cell r="A164">
            <v>13155</v>
          </cell>
          <cell r="B164" t="str">
            <v>VIGA IPE 180X91X12.6 LBS/PIE A-572 G</v>
          </cell>
          <cell r="C164" t="str">
            <v>UND</v>
          </cell>
          <cell r="D164">
            <v>152321</v>
          </cell>
        </row>
        <row r="165">
          <cell r="A165">
            <v>13160</v>
          </cell>
          <cell r="B165" t="str">
            <v>VIGA HEA 180X180X23.8 LBS/PIE A-36</v>
          </cell>
          <cell r="C165" t="str">
            <v>UND</v>
          </cell>
          <cell r="D165">
            <v>285089</v>
          </cell>
        </row>
        <row r="166">
          <cell r="A166">
            <v>13165</v>
          </cell>
          <cell r="B166" t="str">
            <v>VIGA HEA 180X180X23.8 LBS/PIE A-572</v>
          </cell>
          <cell r="C166" t="str">
            <v>UND</v>
          </cell>
          <cell r="D166">
            <v>285089</v>
          </cell>
        </row>
        <row r="167">
          <cell r="A167">
            <v>13170</v>
          </cell>
          <cell r="B167" t="str">
            <v>VIGA IPE 200X100X15.0 LBS/PIE A-36</v>
          </cell>
          <cell r="C167" t="str">
            <v>UND</v>
          </cell>
          <cell r="D167">
            <v>179887</v>
          </cell>
        </row>
        <row r="168">
          <cell r="A168">
            <v>13175</v>
          </cell>
          <cell r="B168" t="str">
            <v>VIGA IPE 200X100X15.0 LBS/PIE A-572</v>
          </cell>
          <cell r="C168" t="str">
            <v>UND</v>
          </cell>
          <cell r="D168">
            <v>179887</v>
          </cell>
        </row>
        <row r="169">
          <cell r="A169">
            <v>13180</v>
          </cell>
          <cell r="B169" t="str">
            <v>VIGA IPN 200X90X17.6 LBS/PIE A-36</v>
          </cell>
          <cell r="C169" t="str">
            <v>UND</v>
          </cell>
          <cell r="D169">
            <v>212278</v>
          </cell>
        </row>
        <row r="170">
          <cell r="A170">
            <v>13185</v>
          </cell>
          <cell r="B170" t="str">
            <v>VIGA IPN 200X90X17.6 LBS/PIE A-572 G</v>
          </cell>
          <cell r="C170" t="str">
            <v>UND</v>
          </cell>
          <cell r="D170">
            <v>212278</v>
          </cell>
        </row>
        <row r="171">
          <cell r="A171">
            <v>13190</v>
          </cell>
          <cell r="B171" t="str">
            <v>VIGA HEA 200X200X28.4 LBS/PIE A-36</v>
          </cell>
          <cell r="C171" t="str">
            <v>UND</v>
          </cell>
          <cell r="D171">
            <v>339698</v>
          </cell>
        </row>
        <row r="172">
          <cell r="A172">
            <v>13195</v>
          </cell>
          <cell r="B172" t="str">
            <v>VIGA HEA 200X200X28.4 LBS/PIE A-572</v>
          </cell>
          <cell r="C172" t="str">
            <v>UND</v>
          </cell>
          <cell r="D172">
            <v>339698</v>
          </cell>
        </row>
        <row r="173">
          <cell r="A173">
            <v>13200</v>
          </cell>
          <cell r="B173" t="str">
            <v>VIGA W 8"X203X31 LBS/PIE A-36</v>
          </cell>
          <cell r="C173" t="str">
            <v>UND</v>
          </cell>
          <cell r="D173">
            <v>370455</v>
          </cell>
        </row>
        <row r="174">
          <cell r="A174">
            <v>13205</v>
          </cell>
          <cell r="B174" t="str">
            <v>VIGA W 8"X203X31 LBS/PIE A-572 G-50</v>
          </cell>
          <cell r="C174" t="str">
            <v>UND</v>
          </cell>
          <cell r="D174">
            <v>370455</v>
          </cell>
        </row>
        <row r="175">
          <cell r="A175">
            <v>13210</v>
          </cell>
          <cell r="B175" t="str">
            <v>VIGA W 8"X205X40 LBS/PIE A-36</v>
          </cell>
          <cell r="C175" t="str">
            <v>UND</v>
          </cell>
          <cell r="D175">
            <v>478066</v>
          </cell>
        </row>
        <row r="176">
          <cell r="A176">
            <v>13215</v>
          </cell>
          <cell r="B176" t="str">
            <v>VIGA IPE 220X110X17.6 LBS/PIE A-36</v>
          </cell>
          <cell r="C176" t="str">
            <v>UND</v>
          </cell>
          <cell r="D176">
            <v>210404</v>
          </cell>
        </row>
        <row r="177">
          <cell r="A177">
            <v>13220</v>
          </cell>
          <cell r="B177" t="str">
            <v>VIGA IPE 220X110X17.6 LBS/PIE A-572</v>
          </cell>
          <cell r="C177" t="str">
            <v>UND</v>
          </cell>
          <cell r="D177">
            <v>210404</v>
          </cell>
        </row>
        <row r="178">
          <cell r="A178">
            <v>13223</v>
          </cell>
          <cell r="B178" t="str">
            <v>VIGA HEA 220X220X33.7 LBS/PIE A-36</v>
          </cell>
          <cell r="C178" t="str">
            <v>UND</v>
          </cell>
          <cell r="D178">
            <v>405549</v>
          </cell>
        </row>
        <row r="179">
          <cell r="A179">
            <v>13225</v>
          </cell>
          <cell r="B179" t="str">
            <v>VIGA IPE 240X120X20.6 LBS/PIE A-36</v>
          </cell>
          <cell r="C179" t="str">
            <v>UND</v>
          </cell>
          <cell r="D179">
            <v>246542</v>
          </cell>
        </row>
        <row r="180">
          <cell r="A180">
            <v>13230</v>
          </cell>
          <cell r="B180" t="str">
            <v>VIGA IPE 240X120X20.6 LBS/PIE A-572</v>
          </cell>
          <cell r="C180" t="str">
            <v>UND</v>
          </cell>
          <cell r="D180">
            <v>246542</v>
          </cell>
        </row>
        <row r="181">
          <cell r="A181">
            <v>13233</v>
          </cell>
          <cell r="B181" t="str">
            <v>VIGA HEA 240X240X40.2 LBS/PIE A-36</v>
          </cell>
          <cell r="C181" t="str">
            <v>UND</v>
          </cell>
          <cell r="D181">
            <v>484250</v>
          </cell>
        </row>
        <row r="182">
          <cell r="A182">
            <v>13235</v>
          </cell>
          <cell r="B182" t="str">
            <v>VIGA W 10"X146X22 LBS/PIE A-36</v>
          </cell>
          <cell r="C182" t="str">
            <v>UND</v>
          </cell>
          <cell r="D182">
            <v>262924</v>
          </cell>
        </row>
        <row r="183">
          <cell r="A183">
            <v>13240</v>
          </cell>
          <cell r="B183" t="str">
            <v>VIGA W 10"X254X49 LBS/PIE A-36</v>
          </cell>
          <cell r="C183" t="str">
            <v>UND</v>
          </cell>
          <cell r="D183">
            <v>585597</v>
          </cell>
        </row>
        <row r="184">
          <cell r="A184">
            <v>13245</v>
          </cell>
          <cell r="B184" t="str">
            <v>VIGA W 10"X256X60 LBS/PIE A-36</v>
          </cell>
          <cell r="C184" t="str">
            <v>UND</v>
          </cell>
          <cell r="D184">
            <v>717059</v>
          </cell>
        </row>
        <row r="185">
          <cell r="A185">
            <v>13250</v>
          </cell>
          <cell r="B185" t="str">
            <v>VIGA IPN 260X113X28.1 LBS/PIE A-36</v>
          </cell>
          <cell r="C185" t="str">
            <v>UND</v>
          </cell>
          <cell r="D185">
            <v>339482</v>
          </cell>
        </row>
        <row r="186">
          <cell r="A186">
            <v>13255</v>
          </cell>
          <cell r="B186" t="str">
            <v>VIGA IPN 260X113X28.1 LBS/PIE A-572</v>
          </cell>
          <cell r="C186" t="str">
            <v>UND</v>
          </cell>
          <cell r="D186">
            <v>339482</v>
          </cell>
        </row>
        <row r="187">
          <cell r="A187">
            <v>13260</v>
          </cell>
          <cell r="B187" t="str">
            <v>VIGA HEA 260X260X45.8 LBS/PIE A-36</v>
          </cell>
          <cell r="C187" t="str">
            <v>UND</v>
          </cell>
          <cell r="D187">
            <v>547692</v>
          </cell>
        </row>
        <row r="188">
          <cell r="A188">
            <v>13265</v>
          </cell>
          <cell r="B188" t="str">
            <v>VIGA HEA 260X260X45.8 LBS/PIE A-572</v>
          </cell>
          <cell r="C188" t="str">
            <v>UND</v>
          </cell>
          <cell r="D188">
            <v>547692</v>
          </cell>
        </row>
        <row r="189">
          <cell r="A189">
            <v>13270</v>
          </cell>
          <cell r="B189" t="str">
            <v>VIGA HEB 260X260X62.5 LBS/PIE A-36</v>
          </cell>
          <cell r="C189" t="str">
            <v>UND</v>
          </cell>
          <cell r="D189">
            <v>746853</v>
          </cell>
        </row>
        <row r="190">
          <cell r="A190">
            <v>13275</v>
          </cell>
          <cell r="B190" t="str">
            <v>VIGA HEB 260X260X62.5 LBS/PIE A-572</v>
          </cell>
          <cell r="C190" t="str">
            <v>UND</v>
          </cell>
          <cell r="D190">
            <v>746853</v>
          </cell>
        </row>
        <row r="191">
          <cell r="A191">
            <v>13280</v>
          </cell>
          <cell r="B191" t="str">
            <v>VIGA IPE 270X135X24.3 LBS/PIE A-36</v>
          </cell>
          <cell r="C191" t="str">
            <v>UND</v>
          </cell>
          <cell r="D191">
            <v>289907</v>
          </cell>
        </row>
        <row r="192">
          <cell r="A192">
            <v>13285</v>
          </cell>
          <cell r="B192" t="str">
            <v>VIGA IPE 270X135X24.3 LBS/PIE A-572</v>
          </cell>
          <cell r="C192" t="str">
            <v>UND</v>
          </cell>
          <cell r="D192">
            <v>289907</v>
          </cell>
        </row>
        <row r="193">
          <cell r="A193">
            <v>13290</v>
          </cell>
          <cell r="B193" t="str">
            <v>VIGA IPE 300X150X28.4 LBS/PIE A-36</v>
          </cell>
          <cell r="C193" t="str">
            <v>UND</v>
          </cell>
          <cell r="D193">
            <v>338895</v>
          </cell>
        </row>
        <row r="194">
          <cell r="A194">
            <v>13295</v>
          </cell>
          <cell r="B194" t="str">
            <v>VIGA IPE 300X150X28.4 LBS/PIE A-572</v>
          </cell>
          <cell r="C194" t="str">
            <v>UND</v>
          </cell>
          <cell r="D194">
            <v>338895</v>
          </cell>
        </row>
        <row r="195">
          <cell r="A195">
            <v>13300</v>
          </cell>
          <cell r="B195" t="str">
            <v>VIGA IPN 300X125X36.4 LBS/PIE A-36</v>
          </cell>
          <cell r="C195" t="str">
            <v>UND</v>
          </cell>
          <cell r="D195">
            <v>439139</v>
          </cell>
        </row>
        <row r="196">
          <cell r="A196">
            <v>13305</v>
          </cell>
          <cell r="B196" t="str">
            <v>VIGA IPN 300X125X36.4 LBS/PIE A-572</v>
          </cell>
          <cell r="C196" t="str">
            <v>UND</v>
          </cell>
          <cell r="D196">
            <v>439139</v>
          </cell>
        </row>
        <row r="197">
          <cell r="A197">
            <v>13310</v>
          </cell>
          <cell r="B197" t="str">
            <v>VIGA HEA 300X300X59.3 LBS/PIE A-36</v>
          </cell>
          <cell r="C197" t="str">
            <v>UND</v>
          </cell>
          <cell r="D197">
            <v>709109</v>
          </cell>
        </row>
        <row r="198">
          <cell r="A198">
            <v>13315</v>
          </cell>
          <cell r="B198" t="str">
            <v>VIGA HEA 300X300X59.3 LBS/PIE A-572</v>
          </cell>
          <cell r="C198" t="str">
            <v>UND</v>
          </cell>
          <cell r="D198">
            <v>709109</v>
          </cell>
        </row>
        <row r="199">
          <cell r="A199">
            <v>13320</v>
          </cell>
          <cell r="B199" t="str">
            <v>VIGA HEB 300X300X78.6 LBS/PIE A-36</v>
          </cell>
          <cell r="C199" t="str">
            <v>UND</v>
          </cell>
          <cell r="D199">
            <v>939589</v>
          </cell>
        </row>
        <row r="200">
          <cell r="A200">
            <v>13325</v>
          </cell>
          <cell r="B200" t="str">
            <v>VIGA HEB 300X300X78.6 LBS/PIE A-572</v>
          </cell>
          <cell r="C200" t="str">
            <v>UND</v>
          </cell>
          <cell r="D200">
            <v>939589</v>
          </cell>
        </row>
        <row r="201">
          <cell r="A201">
            <v>13330</v>
          </cell>
          <cell r="B201" t="str">
            <v>VIGA W 12"X165X26 LBS/PIE A-36</v>
          </cell>
          <cell r="C201" t="str">
            <v>UND</v>
          </cell>
          <cell r="D201">
            <v>310707</v>
          </cell>
        </row>
        <row r="202">
          <cell r="A202">
            <v>13335</v>
          </cell>
          <cell r="B202" t="str">
            <v>VIGA W 12"X305X65 LBS/PIE A-36</v>
          </cell>
          <cell r="C202" t="str">
            <v>UND</v>
          </cell>
          <cell r="D202">
            <v>776807</v>
          </cell>
        </row>
        <row r="203">
          <cell r="A203">
            <v>13340</v>
          </cell>
          <cell r="B203" t="str">
            <v>VIGA IPE 330X160X32.9 LBS/PIE A-36</v>
          </cell>
          <cell r="C203" t="str">
            <v>UND</v>
          </cell>
          <cell r="D203">
            <v>394306</v>
          </cell>
        </row>
        <row r="204">
          <cell r="A204">
            <v>13345</v>
          </cell>
          <cell r="B204" t="str">
            <v>VIGA IPE 330X160X32.9 LBS/PIE A-572</v>
          </cell>
          <cell r="C204" t="str">
            <v>UND</v>
          </cell>
          <cell r="D204">
            <v>394306</v>
          </cell>
        </row>
        <row r="205">
          <cell r="A205">
            <v>13350</v>
          </cell>
          <cell r="B205" t="str">
            <v>VIGA HEA 340X300X70.5 LBS/PIE A-36</v>
          </cell>
          <cell r="C205" t="str">
            <v>UND</v>
          </cell>
          <cell r="D205">
            <v>955878</v>
          </cell>
        </row>
        <row r="206">
          <cell r="A206">
            <v>13355</v>
          </cell>
          <cell r="B206" t="str">
            <v>VIGA HEA 340X300X70.5 LBS/PIE A-572</v>
          </cell>
          <cell r="C206" t="str">
            <v>UND</v>
          </cell>
          <cell r="D206">
            <v>955878</v>
          </cell>
        </row>
        <row r="207">
          <cell r="A207">
            <v>13360</v>
          </cell>
          <cell r="B207" t="str">
            <v>VIGA W 14"X171X30 LBS/PIE A-36</v>
          </cell>
          <cell r="C207" t="str">
            <v>UND</v>
          </cell>
          <cell r="D207">
            <v>358570</v>
          </cell>
        </row>
        <row r="208">
          <cell r="A208">
            <v>13365</v>
          </cell>
          <cell r="B208" t="str">
            <v>VIGA IPN 360X143X51.1 LBS/PIE A-36</v>
          </cell>
          <cell r="C208" t="str">
            <v>UND</v>
          </cell>
          <cell r="D208">
            <v>616578</v>
          </cell>
        </row>
        <row r="209">
          <cell r="A209">
            <v>13370</v>
          </cell>
          <cell r="B209" t="str">
            <v>VIGA W 14"X254X61 LBS/PIE A-36</v>
          </cell>
          <cell r="C209" t="str">
            <v>UND</v>
          </cell>
          <cell r="D209">
            <v>729025</v>
          </cell>
        </row>
        <row r="210">
          <cell r="A210">
            <v>13375</v>
          </cell>
          <cell r="B210" t="str">
            <v>VIGA W 14"X369X90 LBS/PIE A-36</v>
          </cell>
          <cell r="C210" t="str">
            <v>UND</v>
          </cell>
          <cell r="D210">
            <v>1075548</v>
          </cell>
        </row>
        <row r="211">
          <cell r="A211">
            <v>13380</v>
          </cell>
          <cell r="B211" t="str">
            <v>VIGA IPE 360X170X38.3 LBS/PIE A-36</v>
          </cell>
          <cell r="C211" t="str">
            <v>UND</v>
          </cell>
          <cell r="D211">
            <v>458552</v>
          </cell>
        </row>
        <row r="212">
          <cell r="A212">
            <v>13385</v>
          </cell>
          <cell r="B212" t="str">
            <v>VIGA IPE 360X170X38.3 LBS/PIE A-572</v>
          </cell>
          <cell r="C212" t="str">
            <v>UND</v>
          </cell>
          <cell r="D212">
            <v>458552</v>
          </cell>
        </row>
        <row r="213">
          <cell r="A213">
            <v>13390</v>
          </cell>
          <cell r="B213" t="str">
            <v>VIGA HEA 360X300X75.2 LBS/PIE A-36</v>
          </cell>
          <cell r="C213" t="str">
            <v>UND</v>
          </cell>
          <cell r="D213">
            <v>1019603</v>
          </cell>
        </row>
        <row r="214">
          <cell r="A214">
            <v>13395</v>
          </cell>
          <cell r="B214" t="str">
            <v>VIGA HEA 360X300X75.2 LBS/PIE A-572</v>
          </cell>
          <cell r="C214" t="str">
            <v>UND</v>
          </cell>
          <cell r="D214">
            <v>1019603</v>
          </cell>
        </row>
        <row r="215">
          <cell r="A215">
            <v>13400</v>
          </cell>
          <cell r="B215" t="str">
            <v>VIGA W 16"X177X36 LBS/PIE A-36</v>
          </cell>
          <cell r="C215" t="str">
            <v>UND</v>
          </cell>
          <cell r="D215">
            <v>474907</v>
          </cell>
        </row>
        <row r="216">
          <cell r="A216">
            <v>13405</v>
          </cell>
          <cell r="B216" t="str">
            <v>VIGA IPE 400X180X44.5 LBS/PIE A-36</v>
          </cell>
          <cell r="C216" t="str">
            <v>UND</v>
          </cell>
          <cell r="D216">
            <v>564019</v>
          </cell>
        </row>
        <row r="217">
          <cell r="A217">
            <v>13410</v>
          </cell>
          <cell r="B217" t="str">
            <v>VIGA IPE 400X180X44.5 LBS/PIE A-572</v>
          </cell>
          <cell r="C217" t="str">
            <v>UND</v>
          </cell>
          <cell r="D217">
            <v>564019</v>
          </cell>
        </row>
        <row r="218">
          <cell r="A218">
            <v>13415</v>
          </cell>
          <cell r="B218" t="str">
            <v>VIGA HEA 400X300X84 LBS/PIE A-36</v>
          </cell>
          <cell r="C218" t="str">
            <v>UND</v>
          </cell>
          <cell r="D218">
            <v>1205456</v>
          </cell>
        </row>
        <row r="219">
          <cell r="A219">
            <v>13420</v>
          </cell>
          <cell r="B219" t="str">
            <v>VIGA HEA 400X300X84 LBS/PIE A-572 G-</v>
          </cell>
          <cell r="C219" t="str">
            <v>UND</v>
          </cell>
          <cell r="D219">
            <v>1205456</v>
          </cell>
        </row>
        <row r="220">
          <cell r="A220">
            <v>13425</v>
          </cell>
          <cell r="B220" t="str">
            <v>VIGA IPE 450X190X52.1 LBS/PIE A-36</v>
          </cell>
          <cell r="C220" t="str">
            <v>UND</v>
          </cell>
          <cell r="D220">
            <v>748347</v>
          </cell>
        </row>
        <row r="221">
          <cell r="A221">
            <v>13430</v>
          </cell>
          <cell r="B221" t="str">
            <v>VIGA IPE 450X190X52.1 LBS/PIE A-572</v>
          </cell>
          <cell r="C221" t="str">
            <v>UND</v>
          </cell>
          <cell r="D221">
            <v>748347</v>
          </cell>
        </row>
        <row r="222">
          <cell r="A222">
            <v>13435</v>
          </cell>
          <cell r="B222" t="str">
            <v>VIGA HEA 450X300X94 LBS/PIE A-36</v>
          </cell>
          <cell r="C222" t="str">
            <v>UND</v>
          </cell>
          <cell r="D222">
            <v>1350110</v>
          </cell>
        </row>
        <row r="223">
          <cell r="A223">
            <v>13440</v>
          </cell>
          <cell r="B223" t="str">
            <v>VIGA HEA 450X300X94 LBS/PIE A-572 G-</v>
          </cell>
          <cell r="C223" t="str">
            <v>UND</v>
          </cell>
          <cell r="D223">
            <v>1350110</v>
          </cell>
        </row>
        <row r="224">
          <cell r="A224">
            <v>13445</v>
          </cell>
          <cell r="B224" t="str">
            <v>VIGA IPE 500X200X60.9 LBS/PIE A-36</v>
          </cell>
          <cell r="C224" t="str">
            <v>UND</v>
          </cell>
          <cell r="D224">
            <v>874679</v>
          </cell>
        </row>
        <row r="225">
          <cell r="A225">
            <v>13450</v>
          </cell>
          <cell r="B225" t="str">
            <v>VIGA IPE 500X200X60.9 LBS/PIE A-572</v>
          </cell>
          <cell r="C225" t="str">
            <v>UND</v>
          </cell>
          <cell r="D225">
            <v>874679</v>
          </cell>
        </row>
        <row r="226">
          <cell r="A226">
            <v>13455</v>
          </cell>
          <cell r="B226" t="str">
            <v>VIGA HEA 500X300X104.1 LBS/PIE A-36</v>
          </cell>
          <cell r="C226" t="str">
            <v>UND</v>
          </cell>
          <cell r="D226">
            <v>1494765</v>
          </cell>
        </row>
        <row r="227">
          <cell r="A227">
            <v>13460</v>
          </cell>
          <cell r="B227" t="str">
            <v>VIGA HEA 500X300X104.1 LBS/PIE A-572</v>
          </cell>
          <cell r="C227" t="str">
            <v>UND</v>
          </cell>
          <cell r="D227">
            <v>1494765</v>
          </cell>
        </row>
        <row r="228">
          <cell r="A228">
            <v>13465</v>
          </cell>
          <cell r="B228" t="str">
            <v>VIGA IPE 550X210X71.2 LBS/PIE A-36</v>
          </cell>
          <cell r="C228" t="str">
            <v>UND</v>
          </cell>
          <cell r="D228">
            <v>1022226</v>
          </cell>
        </row>
        <row r="229">
          <cell r="A229">
            <v>13470</v>
          </cell>
          <cell r="B229" t="str">
            <v>VIGA IPE 550X210X71.2 LBS/PIE A-572</v>
          </cell>
          <cell r="C229" t="str">
            <v>UND</v>
          </cell>
          <cell r="D229">
            <v>1022226</v>
          </cell>
        </row>
        <row r="230">
          <cell r="A230">
            <v>13475</v>
          </cell>
          <cell r="B230" t="str">
            <v>VIGA HEA 550X300X111.5 LBS/PIE A-36</v>
          </cell>
          <cell r="C230" t="str">
            <v>UND</v>
          </cell>
          <cell r="D230">
            <v>1600845</v>
          </cell>
        </row>
        <row r="231">
          <cell r="A231">
            <v>13480</v>
          </cell>
          <cell r="B231" t="str">
            <v>VIGA HEA 550X300X111.5 LBS/PIE A-572</v>
          </cell>
          <cell r="C231" t="str">
            <v>UND</v>
          </cell>
          <cell r="D231">
            <v>1600845</v>
          </cell>
        </row>
        <row r="232">
          <cell r="A232">
            <v>13485</v>
          </cell>
          <cell r="B232" t="str">
            <v>VIGA IPE 600X220X81.9 LBS/PIE A-36</v>
          </cell>
          <cell r="C232" t="str">
            <v>UND</v>
          </cell>
          <cell r="D232">
            <v>1176525</v>
          </cell>
        </row>
        <row r="233">
          <cell r="A233">
            <v>13490</v>
          </cell>
          <cell r="B233" t="str">
            <v>VIGA IPE 600X220X81.9 LBS/PIE A-572</v>
          </cell>
          <cell r="C233" t="str">
            <v>UND</v>
          </cell>
          <cell r="D233">
            <v>1176525</v>
          </cell>
        </row>
        <row r="234">
          <cell r="A234">
            <v>13495</v>
          </cell>
          <cell r="B234" t="str">
            <v>VIGA HEA 600X300X119.6 LBS/PIE A-36</v>
          </cell>
          <cell r="C234" t="str">
            <v>UND</v>
          </cell>
          <cell r="D234">
            <v>1716569</v>
          </cell>
        </row>
        <row r="235">
          <cell r="A235">
            <v>13500</v>
          </cell>
          <cell r="B235" t="str">
            <v>VIGA HEA 600X300X119.6 LBS/PIE A-572</v>
          </cell>
          <cell r="C235" t="str">
            <v>UND</v>
          </cell>
          <cell r="D235">
            <v>1716569</v>
          </cell>
        </row>
        <row r="236">
          <cell r="A236">
            <v>51501</v>
          </cell>
          <cell r="B236" t="str">
            <v>PERFIL PAG 60X40 C.14 X 6 MTS</v>
          </cell>
          <cell r="C236" t="str">
            <v>UND</v>
          </cell>
          <cell r="D236">
            <v>30242</v>
          </cell>
        </row>
        <row r="237">
          <cell r="A237">
            <v>51502</v>
          </cell>
          <cell r="B237" t="str">
            <v>PERFIL PAG 60X40 C.16 X 6 MTS</v>
          </cell>
          <cell r="C237" t="str">
            <v>UND</v>
          </cell>
          <cell r="D237">
            <v>24424</v>
          </cell>
        </row>
        <row r="238">
          <cell r="A238">
            <v>51503</v>
          </cell>
          <cell r="B238" t="str">
            <v>PERFIL PAG 60X40 C.18 X 6 MTS</v>
          </cell>
          <cell r="C238" t="str">
            <v>UND</v>
          </cell>
          <cell r="D238">
            <v>19880</v>
          </cell>
        </row>
        <row r="239">
          <cell r="A239">
            <v>51504</v>
          </cell>
          <cell r="B239" t="str">
            <v>PERFIL PAG 120X60 C.14 X 6 MTS</v>
          </cell>
          <cell r="C239" t="str">
            <v>UND</v>
          </cell>
          <cell r="D239">
            <v>48366</v>
          </cell>
        </row>
        <row r="240">
          <cell r="A240">
            <v>51505</v>
          </cell>
          <cell r="B240" t="str">
            <v>PERFIL PAG 120X60 C.16 X 6 MTS</v>
          </cell>
          <cell r="C240" t="str">
            <v>UND</v>
          </cell>
          <cell r="D240">
            <v>39047</v>
          </cell>
        </row>
        <row r="241">
          <cell r="A241">
            <v>51506</v>
          </cell>
          <cell r="B241" t="str">
            <v>PERFIL PAG 120X60 C.18 X 6 MTS</v>
          </cell>
          <cell r="C241" t="str">
            <v>UND</v>
          </cell>
          <cell r="D241">
            <v>31774</v>
          </cell>
        </row>
        <row r="242">
          <cell r="A242">
            <v>51507</v>
          </cell>
          <cell r="B242" t="str">
            <v>PERFIL PAG 160X60 C.14 X 6 MTS</v>
          </cell>
          <cell r="C242" t="str">
            <v>UND</v>
          </cell>
          <cell r="D242">
            <v>60485</v>
          </cell>
        </row>
        <row r="243">
          <cell r="A243">
            <v>51508</v>
          </cell>
          <cell r="B243" t="str">
            <v>PERFIL PAG 160X60 C.16 X 6 MTS</v>
          </cell>
          <cell r="C243" t="str">
            <v>UND</v>
          </cell>
          <cell r="D243">
            <v>48849</v>
          </cell>
        </row>
        <row r="244">
          <cell r="A244">
            <v>51509</v>
          </cell>
          <cell r="B244" t="str">
            <v>PERFIL PAG 160X60 C.18 X 6 MTS</v>
          </cell>
          <cell r="C244" t="str">
            <v>UND</v>
          </cell>
          <cell r="D244">
            <v>39758</v>
          </cell>
        </row>
        <row r="245">
          <cell r="A245">
            <v>51511</v>
          </cell>
          <cell r="B245" t="str">
            <v>PERFIL PAG 220X80 C.14 X 6 MTS</v>
          </cell>
          <cell r="C245" t="str">
            <v>UND</v>
          </cell>
          <cell r="D245">
            <v>80585</v>
          </cell>
        </row>
        <row r="246">
          <cell r="A246">
            <v>51512</v>
          </cell>
          <cell r="B246" t="str">
            <v>PERFIL PAG 220X80 C.16 X 6 MTS</v>
          </cell>
          <cell r="C246" t="str">
            <v>UND</v>
          </cell>
          <cell r="D246">
            <v>65062</v>
          </cell>
        </row>
        <row r="247">
          <cell r="A247">
            <v>51513</v>
          </cell>
          <cell r="B247" t="str">
            <v>PERFIL PAG 220X80 C.18 X 6 MTS</v>
          </cell>
          <cell r="C247" t="str">
            <v>UND</v>
          </cell>
          <cell r="D247">
            <v>52973</v>
          </cell>
        </row>
        <row r="248">
          <cell r="A248">
            <v>51514</v>
          </cell>
          <cell r="B248" t="str">
            <v>PERFIL PAG 305X80 C.14 X 6 MTS</v>
          </cell>
          <cell r="C248" t="str">
            <v>UND</v>
          </cell>
          <cell r="D248">
            <v>99511</v>
          </cell>
        </row>
        <row r="249">
          <cell r="A249">
            <v>51518</v>
          </cell>
          <cell r="B249" t="str">
            <v>PERFIL PAG 305X80 C.16 X 6 MTS</v>
          </cell>
          <cell r="C249" t="str">
            <v>UND</v>
          </cell>
          <cell r="D249">
            <v>80323</v>
          </cell>
        </row>
        <row r="250">
          <cell r="A250">
            <v>52001</v>
          </cell>
          <cell r="B250" t="str">
            <v>PERFIL PAG 60X40 C.14 X 1 MTS</v>
          </cell>
          <cell r="C250" t="str">
            <v>MTR</v>
          </cell>
          <cell r="D250">
            <v>5040</v>
          </cell>
        </row>
        <row r="251">
          <cell r="A251">
            <v>52002</v>
          </cell>
          <cell r="B251" t="str">
            <v>PERFIL PAG 120X60 C.14 X 1 MTS</v>
          </cell>
          <cell r="C251" t="str">
            <v>MTR</v>
          </cell>
          <cell r="D251">
            <v>8061</v>
          </cell>
        </row>
        <row r="252">
          <cell r="A252">
            <v>52003</v>
          </cell>
          <cell r="B252" t="str">
            <v>PERFIL PAG 160X60 C.14 X 1 MTS</v>
          </cell>
          <cell r="C252" t="str">
            <v>MTR</v>
          </cell>
          <cell r="D252">
            <v>10081</v>
          </cell>
        </row>
        <row r="253">
          <cell r="A253">
            <v>52004</v>
          </cell>
          <cell r="B253" t="str">
            <v>PERFIL PAG 220X80 C.14 X 1 MTS</v>
          </cell>
          <cell r="C253" t="str">
            <v>MTR</v>
          </cell>
          <cell r="D253">
            <v>13431</v>
          </cell>
        </row>
        <row r="254">
          <cell r="A254">
            <v>52005</v>
          </cell>
          <cell r="B254" t="str">
            <v>PERFIL PAG 305X80 C.14 X 1 MTS</v>
          </cell>
          <cell r="C254" t="str">
            <v>MTR</v>
          </cell>
          <cell r="D254">
            <v>16585</v>
          </cell>
        </row>
        <row r="255">
          <cell r="A255">
            <v>52006</v>
          </cell>
          <cell r="B255" t="str">
            <v>PERFIL PAG 355X110 C.14 X 6 MTS</v>
          </cell>
          <cell r="C255" t="str">
            <v>MTR</v>
          </cell>
          <cell r="D255">
            <v>116790</v>
          </cell>
        </row>
        <row r="256">
          <cell r="A256">
            <v>52007</v>
          </cell>
          <cell r="B256" t="str">
            <v>PERFIL PAG 60X40 C.16 X 1 MTS</v>
          </cell>
          <cell r="C256" t="str">
            <v>MTR</v>
          </cell>
          <cell r="D256">
            <v>4071</v>
          </cell>
        </row>
        <row r="257">
          <cell r="A257">
            <v>52008</v>
          </cell>
          <cell r="B257" t="str">
            <v>PERFIL PAG 120X60 C.16 X 1 MTS</v>
          </cell>
          <cell r="C257" t="str">
            <v>MTR</v>
          </cell>
          <cell r="D257">
            <v>6508</v>
          </cell>
        </row>
        <row r="258">
          <cell r="A258">
            <v>52009</v>
          </cell>
          <cell r="B258" t="str">
            <v>PERFIL PAG 160X60 C.16 X 1 MTS</v>
          </cell>
          <cell r="C258" t="str">
            <v>MTR</v>
          </cell>
          <cell r="D258">
            <v>8141</v>
          </cell>
        </row>
        <row r="259">
          <cell r="A259">
            <v>52011</v>
          </cell>
          <cell r="B259" t="str">
            <v>PERFIL PAG 220X80 C.16 X 1 MTS</v>
          </cell>
          <cell r="C259" t="str">
            <v>MTR</v>
          </cell>
          <cell r="D259">
            <v>10844</v>
          </cell>
        </row>
        <row r="260">
          <cell r="A260">
            <v>52012</v>
          </cell>
          <cell r="B260" t="str">
            <v>PERFIL PAG 60X40 C.18 X 1 MTS</v>
          </cell>
          <cell r="C260" t="str">
            <v>MTR</v>
          </cell>
          <cell r="D260">
            <v>3313</v>
          </cell>
        </row>
        <row r="261">
          <cell r="A261">
            <v>52013</v>
          </cell>
          <cell r="B261" t="str">
            <v>PERFIL PAG 120X60 C.18 X 1 MTS</v>
          </cell>
          <cell r="C261" t="str">
            <v>MTR</v>
          </cell>
          <cell r="D261">
            <v>5296</v>
          </cell>
        </row>
        <row r="262">
          <cell r="A262">
            <v>52014</v>
          </cell>
          <cell r="B262" t="str">
            <v>PERFIL PAG 160X60 C.18 X 1 MTS</v>
          </cell>
          <cell r="C262" t="str">
            <v>MTR</v>
          </cell>
          <cell r="D262">
            <v>6626</v>
          </cell>
        </row>
        <row r="263">
          <cell r="A263">
            <v>52015</v>
          </cell>
          <cell r="B263" t="str">
            <v>PERFIL PAG 220X80 C.18 X 1 MTS</v>
          </cell>
          <cell r="C263" t="str">
            <v>MTR</v>
          </cell>
          <cell r="D263">
            <v>8829</v>
          </cell>
        </row>
        <row r="264">
          <cell r="A264">
            <v>40700</v>
          </cell>
          <cell r="B264" t="str">
            <v>PERLIN 75 X 50MM (3" X 2") X 1.5MM X</v>
          </cell>
          <cell r="C264" t="str">
            <v>UND</v>
          </cell>
          <cell r="D264">
            <v>25235</v>
          </cell>
        </row>
        <row r="265">
          <cell r="A265">
            <v>40702</v>
          </cell>
          <cell r="B265" t="str">
            <v>PERLIN 75 X 50MM (3" X 2") X 1.2MM X</v>
          </cell>
          <cell r="C265" t="str">
            <v>UND</v>
          </cell>
          <cell r="D265">
            <v>22613</v>
          </cell>
        </row>
        <row r="266">
          <cell r="A266">
            <v>40703</v>
          </cell>
          <cell r="B266" t="str">
            <v>PERLIN 75 X 50MM (3" X 2") X 2MM X 6</v>
          </cell>
          <cell r="C266" t="str">
            <v>UND</v>
          </cell>
          <cell r="D266">
            <v>28525</v>
          </cell>
        </row>
        <row r="267">
          <cell r="A267">
            <v>40706</v>
          </cell>
          <cell r="B267" t="str">
            <v>PERLIN 100 X 50MM (4" X 2") X 1.2MM</v>
          </cell>
          <cell r="C267" t="str">
            <v>UND</v>
          </cell>
          <cell r="D267">
            <v>25511</v>
          </cell>
        </row>
        <row r="268">
          <cell r="A268">
            <v>40709</v>
          </cell>
          <cell r="B268" t="str">
            <v>PERLIN 100 X 50MM (4" X 2") X 1.5MM</v>
          </cell>
          <cell r="C268" t="str">
            <v>UND</v>
          </cell>
          <cell r="D268">
            <v>28485</v>
          </cell>
        </row>
        <row r="269">
          <cell r="A269">
            <v>40712</v>
          </cell>
          <cell r="B269" t="str">
            <v>PERLIN 100 X 50MM (4" X 2") X 2MM X</v>
          </cell>
          <cell r="C269" t="str">
            <v>UND</v>
          </cell>
          <cell r="D269">
            <v>32240</v>
          </cell>
        </row>
        <row r="270">
          <cell r="A270">
            <v>40713</v>
          </cell>
          <cell r="B270" t="str">
            <v>PERLIN 100 X 50MM (4" X 2") X 2 MM K</v>
          </cell>
          <cell r="C270" t="str">
            <v>KGM</v>
          </cell>
          <cell r="D270">
            <v>1544</v>
          </cell>
        </row>
        <row r="271">
          <cell r="A271">
            <v>40714</v>
          </cell>
          <cell r="B271" t="str">
            <v>PERLIN 130 X 50MM (5" X 2") X 1.5MM</v>
          </cell>
          <cell r="C271" t="str">
            <v>UND</v>
          </cell>
          <cell r="D271">
            <v>31736</v>
          </cell>
        </row>
        <row r="272">
          <cell r="A272">
            <v>40715</v>
          </cell>
          <cell r="B272" t="str">
            <v>PERLIN 130 X 50MM (5" X 2") X 2MM X</v>
          </cell>
          <cell r="C272" t="str">
            <v>UND</v>
          </cell>
          <cell r="D272">
            <v>35956</v>
          </cell>
        </row>
        <row r="273">
          <cell r="A273">
            <v>40718</v>
          </cell>
          <cell r="B273" t="str">
            <v>PERLIN 150 X 50MM (6" X 2") X 1.2MM</v>
          </cell>
          <cell r="C273" t="str">
            <v>UND</v>
          </cell>
          <cell r="D273">
            <v>31285</v>
          </cell>
        </row>
        <row r="274">
          <cell r="A274">
            <v>40719</v>
          </cell>
          <cell r="B274" t="str">
            <v>PERLIN 150 X 50MM (6" X 2") X 2.5MM</v>
          </cell>
          <cell r="C274" t="str">
            <v>UND</v>
          </cell>
          <cell r="D274">
            <v>44449</v>
          </cell>
        </row>
        <row r="275">
          <cell r="A275">
            <v>40720</v>
          </cell>
          <cell r="B275" t="str">
            <v>PERLIN 150 X 50MM (6" X 2") X 3 MM X</v>
          </cell>
          <cell r="C275" t="str">
            <v>UND</v>
          </cell>
          <cell r="D275">
            <v>57637</v>
          </cell>
        </row>
        <row r="276">
          <cell r="A276">
            <v>40721</v>
          </cell>
          <cell r="B276" t="str">
            <v>PERLIN 150 X 50MM (6" X 2") X 1.5MM</v>
          </cell>
          <cell r="C276" t="str">
            <v>UND</v>
          </cell>
          <cell r="D276">
            <v>34986</v>
          </cell>
        </row>
        <row r="277">
          <cell r="A277">
            <v>40724</v>
          </cell>
          <cell r="B277" t="str">
            <v>PERLIN 150 X 50MM (6" X 2") X 2MM X</v>
          </cell>
          <cell r="C277" t="str">
            <v>UND</v>
          </cell>
          <cell r="D277">
            <v>39672</v>
          </cell>
        </row>
        <row r="278">
          <cell r="A278">
            <v>40725</v>
          </cell>
          <cell r="B278" t="str">
            <v>PERLIN 150 X 50MM (6" X 2") X 2 MM K</v>
          </cell>
          <cell r="C278" t="str">
            <v>KG</v>
          </cell>
          <cell r="D278">
            <v>1545</v>
          </cell>
        </row>
        <row r="279">
          <cell r="A279">
            <v>40726</v>
          </cell>
          <cell r="B279" t="str">
            <v>PERLIN 150 X 50MM (6" X 2") X 2.5MM</v>
          </cell>
          <cell r="C279" t="str">
            <v>KG</v>
          </cell>
          <cell r="D279">
            <v>1385</v>
          </cell>
        </row>
        <row r="280">
          <cell r="A280">
            <v>40727</v>
          </cell>
          <cell r="B280" t="str">
            <v>PERLIN 150 X 65MM (6" X 2.5/8") X 2M</v>
          </cell>
          <cell r="C280" t="str">
            <v>UND</v>
          </cell>
          <cell r="D280">
            <v>43498</v>
          </cell>
        </row>
        <row r="281">
          <cell r="A281">
            <v>40728</v>
          </cell>
          <cell r="B281" t="str">
            <v>PERLIN 150 X 65MM (6"X2.5/8") X 2MM</v>
          </cell>
          <cell r="C281" t="str">
            <v>KGM</v>
          </cell>
          <cell r="D281">
            <v>1517</v>
          </cell>
        </row>
        <row r="282">
          <cell r="A282">
            <v>40729</v>
          </cell>
          <cell r="B282" t="str">
            <v>PERLIN 178 X 65MM (7"X2.5/8") X 2.5</v>
          </cell>
          <cell r="C282" t="str">
            <v>UND</v>
          </cell>
          <cell r="D282">
            <v>58447</v>
          </cell>
        </row>
        <row r="283">
          <cell r="A283">
            <v>40730</v>
          </cell>
          <cell r="B283" t="str">
            <v>PERLIN 178 X 65MM (7" X 2.5/8") X 2M</v>
          </cell>
          <cell r="C283" t="str">
            <v>UND</v>
          </cell>
          <cell r="D283">
            <v>47145</v>
          </cell>
        </row>
        <row r="284">
          <cell r="A284">
            <v>40731</v>
          </cell>
          <cell r="B284" t="str">
            <v>PERLIN 200 X 65MM (8" X 2.5/8") X 1.</v>
          </cell>
          <cell r="C284" t="str">
            <v>UND</v>
          </cell>
          <cell r="D284">
            <v>45391</v>
          </cell>
        </row>
        <row r="285">
          <cell r="A285">
            <v>40732</v>
          </cell>
          <cell r="B285" t="str">
            <v>PERLIN 178 X 65MM (7"X2.5/8") X 2MM</v>
          </cell>
          <cell r="C285" t="str">
            <v>KG</v>
          </cell>
          <cell r="D285">
            <v>1517</v>
          </cell>
        </row>
        <row r="286">
          <cell r="A286">
            <v>40733</v>
          </cell>
          <cell r="B286" t="str">
            <v>PERLIN 200 X 65MM (8" X 2.5/8) X 2MM</v>
          </cell>
          <cell r="C286" t="str">
            <v>UND</v>
          </cell>
          <cell r="D286">
            <v>8465</v>
          </cell>
        </row>
        <row r="287">
          <cell r="A287">
            <v>40734</v>
          </cell>
          <cell r="B287" t="str">
            <v>PERLIN 150 X 65MM (6"X2.5/8") X 2.5M</v>
          </cell>
          <cell r="C287" t="str">
            <v>UND</v>
          </cell>
          <cell r="D287">
            <v>53888</v>
          </cell>
        </row>
        <row r="288">
          <cell r="A288">
            <v>40736</v>
          </cell>
          <cell r="B288" t="str">
            <v>PERLIN 200 X 65MM (8" X 2.5/8") X 2M</v>
          </cell>
          <cell r="C288" t="str">
            <v>UND</v>
          </cell>
          <cell r="D288">
            <v>50792</v>
          </cell>
        </row>
        <row r="289">
          <cell r="A289">
            <v>40738</v>
          </cell>
          <cell r="B289" t="str">
            <v>PERLIN 200 X 65MM (8"X2.5/8") X 2.5M</v>
          </cell>
          <cell r="C289" t="str">
            <v>UND</v>
          </cell>
          <cell r="D289">
            <v>63038</v>
          </cell>
        </row>
        <row r="290">
          <cell r="A290">
            <v>40739</v>
          </cell>
          <cell r="B290" t="str">
            <v>PERLIN 200 X 75MM (8" X 3") X 2.5MM</v>
          </cell>
          <cell r="C290" t="str">
            <v>UND</v>
          </cell>
          <cell r="D290">
            <v>11079</v>
          </cell>
        </row>
        <row r="291">
          <cell r="A291">
            <v>40742</v>
          </cell>
          <cell r="B291" t="str">
            <v>PERLIN 200 X 75MM (8" X 3") X 2.5MM</v>
          </cell>
          <cell r="C291" t="str">
            <v>UND</v>
          </cell>
          <cell r="D291">
            <v>66476</v>
          </cell>
        </row>
        <row r="292">
          <cell r="A292">
            <v>40743</v>
          </cell>
          <cell r="B292" t="str">
            <v>PERLIN 254 X 65MM (10"X2.5/8") X1.5M</v>
          </cell>
          <cell r="C292" t="str">
            <v>UND</v>
          </cell>
          <cell r="D292">
            <v>51762</v>
          </cell>
        </row>
        <row r="293">
          <cell r="A293">
            <v>40745</v>
          </cell>
          <cell r="B293" t="str">
            <v>PERLIN 254 X 65MM (10"X2.5/8") X 2MM</v>
          </cell>
          <cell r="C293" t="str">
            <v>UND</v>
          </cell>
          <cell r="D293">
            <v>58088</v>
          </cell>
        </row>
        <row r="294">
          <cell r="A294">
            <v>40746</v>
          </cell>
          <cell r="B294" t="str">
            <v>PERLIN 254 X 65MM (10"X2.5/8") X2MM</v>
          </cell>
          <cell r="C294" t="str">
            <v>KG</v>
          </cell>
          <cell r="D294">
            <v>1517</v>
          </cell>
        </row>
        <row r="295">
          <cell r="A295">
            <v>40748</v>
          </cell>
          <cell r="B295" t="str">
            <v>PERLIN 254 X 65MM (10"X2.5/8") X2.5M</v>
          </cell>
          <cell r="C295" t="str">
            <v>UND</v>
          </cell>
          <cell r="D295">
            <v>12026</v>
          </cell>
        </row>
        <row r="296">
          <cell r="A296">
            <v>40751</v>
          </cell>
          <cell r="B296" t="str">
            <v>PERLIN 254 X 65MM (10"X2.5/8") X2.5M</v>
          </cell>
          <cell r="C296" t="str">
            <v>UND</v>
          </cell>
          <cell r="D296">
            <v>72156</v>
          </cell>
        </row>
        <row r="297">
          <cell r="A297">
            <v>40752</v>
          </cell>
          <cell r="B297" t="str">
            <v>PERLIN 254 X 65MM (10"X2.5/8") X 3MM</v>
          </cell>
          <cell r="C297" t="str">
            <v>UND</v>
          </cell>
          <cell r="D297">
            <v>86549</v>
          </cell>
        </row>
        <row r="298">
          <cell r="A298">
            <v>40753</v>
          </cell>
          <cell r="B298" t="str">
            <v>PERLIN 304 X 65MM (12"X2.5/8") X 2MM</v>
          </cell>
          <cell r="C298" t="str">
            <v>UND</v>
          </cell>
          <cell r="D298">
            <v>65384</v>
          </cell>
        </row>
        <row r="299">
          <cell r="A299">
            <v>40754</v>
          </cell>
          <cell r="B299" t="str">
            <v>PERLIN 304 X 65MM (12"X2.5/8") X2.5M</v>
          </cell>
          <cell r="C299" t="str">
            <v>UND</v>
          </cell>
          <cell r="D299">
            <v>81274</v>
          </cell>
        </row>
        <row r="300">
          <cell r="A300">
            <v>40755</v>
          </cell>
          <cell r="B300" t="str">
            <v>PERLIN 304 X 75MM (12" X 3") X 3MM X</v>
          </cell>
          <cell r="C300" t="str">
            <v>UND</v>
          </cell>
          <cell r="D300">
            <v>160655</v>
          </cell>
        </row>
        <row r="301">
          <cell r="A301">
            <v>40756</v>
          </cell>
          <cell r="B301" t="str">
            <v>PERLIN 304 X 75MM (12" X 3") X 2.5MM</v>
          </cell>
          <cell r="C301" t="str">
            <v>KG</v>
          </cell>
          <cell r="D301">
            <v>1520</v>
          </cell>
        </row>
        <row r="302">
          <cell r="A302">
            <v>40757</v>
          </cell>
          <cell r="B302" t="str">
            <v>PERLIN 304 X 75MM (12" X 3") X 2 MM</v>
          </cell>
          <cell r="C302" t="str">
            <v>KG</v>
          </cell>
          <cell r="D302">
            <v>1520</v>
          </cell>
        </row>
        <row r="303">
          <cell r="A303">
            <v>40790</v>
          </cell>
          <cell r="B303" t="str">
            <v>CANAL EN FRIO 4" X 2" X 2 MM X 6 MTS</v>
          </cell>
          <cell r="C303" t="str">
            <v>UND</v>
          </cell>
          <cell r="D303">
            <v>28148</v>
          </cell>
        </row>
        <row r="304">
          <cell r="A304">
            <v>40800</v>
          </cell>
          <cell r="B304" t="str">
            <v>CANAL EN FRIO 4" X 2" X 3 MM X 6 MTS</v>
          </cell>
          <cell r="C304" t="str">
            <v>UND</v>
          </cell>
          <cell r="D304">
            <v>40941</v>
          </cell>
        </row>
        <row r="305">
          <cell r="A305">
            <v>40810</v>
          </cell>
          <cell r="B305" t="str">
            <v>PERFIL P-8-16-N (203X63.5 C.16) X 6</v>
          </cell>
          <cell r="C305" t="str">
            <v>UND</v>
          </cell>
          <cell r="D305">
            <v>38575</v>
          </cell>
        </row>
        <row r="306">
          <cell r="A306">
            <v>40815</v>
          </cell>
          <cell r="B306" t="str">
            <v>PERFIL P-10-11-N (254X63.5 C.11) X 6</v>
          </cell>
          <cell r="C306" t="str">
            <v>UND</v>
          </cell>
          <cell r="D306">
            <v>88521</v>
          </cell>
        </row>
        <row r="307">
          <cell r="A307">
            <v>40820</v>
          </cell>
          <cell r="B307" t="str">
            <v>PERFIL P-10-16-N (254X63.5 C.16) X 6</v>
          </cell>
          <cell r="C307" t="str">
            <v>UND</v>
          </cell>
          <cell r="D307">
            <v>44261</v>
          </cell>
        </row>
        <row r="308">
          <cell r="A308">
            <v>40823</v>
          </cell>
          <cell r="B308" t="str">
            <v>PERFIL P-125-16-N (125 X 50 C.16) X</v>
          </cell>
          <cell r="C308" t="str">
            <v>UND</v>
          </cell>
          <cell r="D308">
            <v>4644</v>
          </cell>
        </row>
        <row r="309">
          <cell r="A309">
            <v>40825</v>
          </cell>
          <cell r="B309" t="str">
            <v>PERFIL P-150-16-N (150 X 50 C.16) X</v>
          </cell>
          <cell r="C309" t="str">
            <v>UND</v>
          </cell>
          <cell r="D309">
            <v>30613</v>
          </cell>
        </row>
        <row r="310">
          <cell r="A310">
            <v>40900</v>
          </cell>
          <cell r="B310" t="str">
            <v>RIEL FERROCARRIL</v>
          </cell>
          <cell r="C310" t="str">
            <v>UND</v>
          </cell>
          <cell r="D310">
            <v>200611</v>
          </cell>
        </row>
        <row r="311">
          <cell r="A311">
            <v>40499</v>
          </cell>
          <cell r="B311" t="str">
            <v>ANGULOS DE 3 X 2 CM C.24 X 2.44 MTS</v>
          </cell>
          <cell r="C311" t="str">
            <v>UND</v>
          </cell>
          <cell r="D311">
            <v>1538</v>
          </cell>
        </row>
        <row r="312">
          <cell r="A312">
            <v>40500</v>
          </cell>
          <cell r="B312" t="str">
            <v>ANGULOS DE 3 X 2 CM C.26 X 2.44 MTS</v>
          </cell>
          <cell r="C312" t="str">
            <v>UND</v>
          </cell>
          <cell r="D312">
            <v>1152</v>
          </cell>
        </row>
        <row r="313">
          <cell r="A313">
            <v>40501</v>
          </cell>
          <cell r="B313" t="str">
            <v>OMEGA C.26 X 2.44 MTS</v>
          </cell>
          <cell r="C313" t="str">
            <v>UND</v>
          </cell>
          <cell r="D313">
            <v>2505</v>
          </cell>
        </row>
        <row r="314">
          <cell r="A314">
            <v>40502</v>
          </cell>
          <cell r="B314" t="str">
            <v>OMEGA C.26 X 3.05 MTS</v>
          </cell>
          <cell r="C314" t="str">
            <v>UND</v>
          </cell>
          <cell r="D314">
            <v>3131</v>
          </cell>
        </row>
        <row r="315">
          <cell r="A315">
            <v>40503</v>
          </cell>
          <cell r="B315" t="str">
            <v>PARAL 89 C.26 X 2.44 MTS</v>
          </cell>
          <cell r="C315" t="str">
            <v>UND</v>
          </cell>
          <cell r="D315">
            <v>3696</v>
          </cell>
        </row>
        <row r="316">
          <cell r="A316">
            <v>40504</v>
          </cell>
          <cell r="B316" t="str">
            <v>PARAL 89 C.26 X 3.05 MTS</v>
          </cell>
          <cell r="C316" t="str">
            <v>UND</v>
          </cell>
          <cell r="D316">
            <v>4620</v>
          </cell>
        </row>
        <row r="317">
          <cell r="A317">
            <v>40505</v>
          </cell>
          <cell r="B317" t="str">
            <v>PARAL 59 C.26 X 2.44 MTS</v>
          </cell>
          <cell r="C317" t="str">
            <v>UND</v>
          </cell>
          <cell r="D317">
            <v>3377</v>
          </cell>
        </row>
        <row r="318">
          <cell r="A318">
            <v>40506</v>
          </cell>
          <cell r="B318" t="str">
            <v>PARAL 59 C.26 X 3.05 MTS</v>
          </cell>
          <cell r="C318" t="str">
            <v>UND</v>
          </cell>
          <cell r="D318">
            <v>4222</v>
          </cell>
        </row>
        <row r="319">
          <cell r="A319">
            <v>40507</v>
          </cell>
          <cell r="B319" t="str">
            <v>PARAL 39 C.26 X 2.44 MTS</v>
          </cell>
          <cell r="C319" t="str">
            <v>UND</v>
          </cell>
          <cell r="D319">
            <v>2505</v>
          </cell>
        </row>
        <row r="320">
          <cell r="A320">
            <v>40508</v>
          </cell>
          <cell r="B320" t="str">
            <v>PARAL 39 C.26 X 3.05 MTS</v>
          </cell>
          <cell r="C320" t="str">
            <v>UND</v>
          </cell>
          <cell r="D320">
            <v>3131</v>
          </cell>
        </row>
        <row r="321">
          <cell r="A321">
            <v>40509</v>
          </cell>
          <cell r="B321" t="str">
            <v>CANAL 90 C.26 X 2.44 MTS</v>
          </cell>
          <cell r="C321" t="str">
            <v>UND</v>
          </cell>
          <cell r="D321">
            <v>3265</v>
          </cell>
        </row>
        <row r="322">
          <cell r="A322">
            <v>40510</v>
          </cell>
          <cell r="B322" t="str">
            <v>CANAL 90 C.26 X 3.05 MTS</v>
          </cell>
          <cell r="C322" t="str">
            <v>UND</v>
          </cell>
          <cell r="D322">
            <v>4082</v>
          </cell>
        </row>
        <row r="323">
          <cell r="A323">
            <v>40511</v>
          </cell>
          <cell r="B323" t="str">
            <v>CANAL 60 C.26 X 2.44 MTS</v>
          </cell>
          <cell r="C323" t="str">
            <v>UND</v>
          </cell>
          <cell r="D323">
            <v>2918</v>
          </cell>
        </row>
        <row r="324">
          <cell r="A324">
            <v>40512</v>
          </cell>
          <cell r="B324" t="str">
            <v>CANAL 60 C.26 X 3.05 MTS</v>
          </cell>
          <cell r="C324" t="str">
            <v>UND</v>
          </cell>
          <cell r="D324">
            <v>3648</v>
          </cell>
        </row>
        <row r="325">
          <cell r="A325">
            <v>40513</v>
          </cell>
          <cell r="B325" t="str">
            <v>CANAL 40 C.26 X 2.44 MTS</v>
          </cell>
          <cell r="C325" t="str">
            <v>UND</v>
          </cell>
          <cell r="D325">
            <v>2505</v>
          </cell>
        </row>
        <row r="326">
          <cell r="A326">
            <v>40514</v>
          </cell>
          <cell r="B326" t="str">
            <v>CANAL 40 C.26 X 3.05 MTS</v>
          </cell>
          <cell r="C326" t="str">
            <v>UND</v>
          </cell>
          <cell r="D326">
            <v>3131</v>
          </cell>
        </row>
        <row r="327">
          <cell r="A327">
            <v>40515</v>
          </cell>
          <cell r="B327" t="str">
            <v>PARAL 92 C.24 X 2.44 MTS</v>
          </cell>
          <cell r="C327" t="str">
            <v>UND</v>
          </cell>
          <cell r="D327">
            <v>5067</v>
          </cell>
        </row>
        <row r="328">
          <cell r="A328">
            <v>40516</v>
          </cell>
          <cell r="B328" t="str">
            <v>PARAL 92 C.24 X 3.05 MTS</v>
          </cell>
          <cell r="C328" t="str">
            <v>UND</v>
          </cell>
          <cell r="D328">
            <v>6341</v>
          </cell>
        </row>
        <row r="329">
          <cell r="A329">
            <v>40517</v>
          </cell>
          <cell r="B329" t="str">
            <v>CANAL 93.2 C.24 X 2.44 MTS</v>
          </cell>
          <cell r="C329" t="str">
            <v>UND</v>
          </cell>
          <cell r="D329">
            <v>5067</v>
          </cell>
        </row>
        <row r="330">
          <cell r="A330">
            <v>40518</v>
          </cell>
          <cell r="B330" t="str">
            <v>CANAL 93.2 C.24 X 3.05 MTS</v>
          </cell>
          <cell r="C330" t="str">
            <v>UND</v>
          </cell>
          <cell r="D330">
            <v>6341</v>
          </cell>
        </row>
        <row r="331">
          <cell r="A331">
            <v>40600</v>
          </cell>
          <cell r="B331" t="str">
            <v>PERFIL PHR 60 X 40 C.11 X 6 MTS</v>
          </cell>
          <cell r="C331" t="str">
            <v>UND</v>
          </cell>
          <cell r="D331">
            <v>30605</v>
          </cell>
        </row>
        <row r="332">
          <cell r="A332">
            <v>40602</v>
          </cell>
          <cell r="B332" t="str">
            <v>PERFIL PHR 60 X 40 C.12 X 6 MTS</v>
          </cell>
          <cell r="C332" t="str">
            <v>UND</v>
          </cell>
          <cell r="D332">
            <v>25505</v>
          </cell>
        </row>
        <row r="333">
          <cell r="A333">
            <v>40604</v>
          </cell>
          <cell r="B333" t="str">
            <v>PERFIL PHR 60 X 40 C.14 X 6 MTS</v>
          </cell>
          <cell r="C333" t="str">
            <v>UND</v>
          </cell>
          <cell r="D333">
            <v>19378</v>
          </cell>
        </row>
        <row r="334">
          <cell r="A334">
            <v>40606</v>
          </cell>
          <cell r="B334" t="str">
            <v>PERFIL PHR 60 X 40 C.16 X 6 MTS</v>
          </cell>
          <cell r="C334" t="str">
            <v>UND</v>
          </cell>
          <cell r="D334">
            <v>16566</v>
          </cell>
        </row>
        <row r="335">
          <cell r="A335">
            <v>40608</v>
          </cell>
          <cell r="B335" t="str">
            <v>PERFIL PHR 60 X 40 C.18 X 6 MTS</v>
          </cell>
          <cell r="C335" t="str">
            <v>UND</v>
          </cell>
          <cell r="D335">
            <v>13249</v>
          </cell>
        </row>
        <row r="336">
          <cell r="A336">
            <v>40610</v>
          </cell>
          <cell r="B336" t="str">
            <v>PERFIL PHR 60 X 40 C.20 X 6 MTS</v>
          </cell>
          <cell r="C336" t="str">
            <v>UND</v>
          </cell>
          <cell r="D336">
            <v>10687</v>
          </cell>
        </row>
        <row r="337">
          <cell r="A337">
            <v>40612</v>
          </cell>
          <cell r="B337" t="str">
            <v>PERFIL PHR 120 X 60 C.11 X 6 MTS</v>
          </cell>
          <cell r="C337" t="str">
            <v>UND</v>
          </cell>
          <cell r="D337">
            <v>48929</v>
          </cell>
        </row>
        <row r="338">
          <cell r="A338">
            <v>40614</v>
          </cell>
          <cell r="B338" t="str">
            <v>PERFIL PHR 120 X 60 C.12 X 6 MTS</v>
          </cell>
          <cell r="C338" t="str">
            <v>UND</v>
          </cell>
          <cell r="D338">
            <v>40764</v>
          </cell>
        </row>
        <row r="339">
          <cell r="A339">
            <v>40616</v>
          </cell>
          <cell r="B339" t="str">
            <v>PERFIL PHR 120 X 60 C.14 X 6 MTS</v>
          </cell>
          <cell r="C339" t="str">
            <v>UND</v>
          </cell>
          <cell r="D339">
            <v>30990</v>
          </cell>
        </row>
        <row r="340">
          <cell r="A340">
            <v>40618</v>
          </cell>
          <cell r="B340" t="str">
            <v>PERFIL PHR 120 X 60 C.16 X 6 MTS</v>
          </cell>
          <cell r="C340" t="str">
            <v>UND</v>
          </cell>
          <cell r="D340">
            <v>26483</v>
          </cell>
        </row>
        <row r="341">
          <cell r="A341">
            <v>40620</v>
          </cell>
          <cell r="B341" t="str">
            <v>PERFIL PHR 120 X 60 C.18 X 6 MTS</v>
          </cell>
          <cell r="C341" t="str">
            <v>UND</v>
          </cell>
          <cell r="D341">
            <v>21175</v>
          </cell>
        </row>
        <row r="342">
          <cell r="A342">
            <v>40622</v>
          </cell>
          <cell r="B342" t="str">
            <v>PERFIL PHR 120 X 60 C.20 X 6 MTS</v>
          </cell>
          <cell r="C342" t="str">
            <v>UND</v>
          </cell>
          <cell r="D342">
            <v>17095</v>
          </cell>
        </row>
        <row r="343">
          <cell r="A343">
            <v>40624</v>
          </cell>
          <cell r="B343" t="str">
            <v>PERFIL PHR 160 X 60 C.11 X 6 MTS</v>
          </cell>
          <cell r="C343" t="str">
            <v>UND</v>
          </cell>
          <cell r="D343">
            <v>61210</v>
          </cell>
        </row>
        <row r="344">
          <cell r="A344">
            <v>40626</v>
          </cell>
          <cell r="B344" t="str">
            <v>PERFIL PHR 160 X 60 C.12 X 6 MTS</v>
          </cell>
          <cell r="C344" t="str">
            <v>UND</v>
          </cell>
          <cell r="D344">
            <v>51007</v>
          </cell>
        </row>
        <row r="345">
          <cell r="A345">
            <v>40628</v>
          </cell>
          <cell r="B345" t="str">
            <v>PERFIL PHR 160 X 60 C.14 X 6 MTS</v>
          </cell>
          <cell r="C345" t="str">
            <v>UND</v>
          </cell>
          <cell r="D345">
            <v>38755</v>
          </cell>
        </row>
        <row r="346">
          <cell r="A346">
            <v>40630</v>
          </cell>
          <cell r="B346" t="str">
            <v>PERFIL PHR 160 X 60 C.16 X 6 MTS</v>
          </cell>
          <cell r="C346" t="str">
            <v>UND</v>
          </cell>
          <cell r="D346">
            <v>33130</v>
          </cell>
        </row>
        <row r="347">
          <cell r="A347">
            <v>40632</v>
          </cell>
          <cell r="B347" t="str">
            <v>PERFIL PHR 160 X 60 C.18 X 6 MTS</v>
          </cell>
          <cell r="C347" t="str">
            <v>UND</v>
          </cell>
          <cell r="D347">
            <v>26500</v>
          </cell>
        </row>
        <row r="348">
          <cell r="A348">
            <v>40634</v>
          </cell>
          <cell r="B348" t="str">
            <v>PERFIL PHR 220 X 80 C.11 X 6 MTS</v>
          </cell>
          <cell r="C348" t="str">
            <v>UND</v>
          </cell>
          <cell r="D348">
            <v>81542</v>
          </cell>
        </row>
        <row r="349">
          <cell r="A349">
            <v>40636</v>
          </cell>
          <cell r="B349" t="str">
            <v>PERFIL PHR 220 X 80 C.12 X 6 MTS</v>
          </cell>
          <cell r="C349" t="str">
            <v>UND</v>
          </cell>
          <cell r="D349">
            <v>67950</v>
          </cell>
        </row>
        <row r="350">
          <cell r="A350">
            <v>40638</v>
          </cell>
          <cell r="B350" t="str">
            <v>PERFIL PHR 220 X 80 C.14 X 6 MTS</v>
          </cell>
          <cell r="C350" t="str">
            <v>UND</v>
          </cell>
          <cell r="D350">
            <v>51635</v>
          </cell>
        </row>
        <row r="351">
          <cell r="A351">
            <v>40639</v>
          </cell>
          <cell r="B351" t="str">
            <v>PERFIL PHR 220 X 80 C.14 (KILO)</v>
          </cell>
          <cell r="C351" t="str">
            <v>KGM</v>
          </cell>
          <cell r="D351">
            <v>1425</v>
          </cell>
        </row>
        <row r="352">
          <cell r="A352">
            <v>40640</v>
          </cell>
          <cell r="B352" t="str">
            <v>PERFIL PHR 220 X 80 C.16 X 6 MTS</v>
          </cell>
          <cell r="C352" t="str">
            <v>UND</v>
          </cell>
          <cell r="D352">
            <v>44126</v>
          </cell>
        </row>
        <row r="353">
          <cell r="A353">
            <v>40641</v>
          </cell>
          <cell r="B353" t="str">
            <v>PERFIL PHR 220 X 80 C.16 (KILO)</v>
          </cell>
          <cell r="C353" t="str">
            <v>KG</v>
          </cell>
          <cell r="D353">
            <v>1542</v>
          </cell>
        </row>
        <row r="354">
          <cell r="A354">
            <v>40642</v>
          </cell>
          <cell r="B354" t="str">
            <v>PERFIL PHR 220 X 80 C.18 X 6 MTS</v>
          </cell>
          <cell r="C354" t="str">
            <v>UND</v>
          </cell>
          <cell r="D354">
            <v>35306</v>
          </cell>
        </row>
        <row r="355">
          <cell r="A355">
            <v>40643</v>
          </cell>
          <cell r="B355" t="str">
            <v>PERFIL PHR 220 X 80 C.18 (KILO)</v>
          </cell>
          <cell r="C355" t="str">
            <v>KG</v>
          </cell>
          <cell r="D355">
            <v>1542</v>
          </cell>
        </row>
        <row r="356">
          <cell r="A356">
            <v>40644</v>
          </cell>
          <cell r="B356" t="str">
            <v>PERFIL PHR 305 X 80 C.11 X 6 MTS</v>
          </cell>
          <cell r="C356" t="str">
            <v>UND</v>
          </cell>
          <cell r="D356">
            <v>100663</v>
          </cell>
        </row>
        <row r="357">
          <cell r="A357">
            <v>40645</v>
          </cell>
          <cell r="B357" t="str">
            <v>PERFIL PHR 305 X 80 C.11 (KILO)</v>
          </cell>
          <cell r="C357" t="str">
            <v>KG</v>
          </cell>
          <cell r="D357">
            <v>1425</v>
          </cell>
        </row>
        <row r="358">
          <cell r="A358">
            <v>40646</v>
          </cell>
          <cell r="B358" t="str">
            <v>PERFIL PHR 305 X 80 C.12 X 6 MTS</v>
          </cell>
          <cell r="C358" t="str">
            <v>UND</v>
          </cell>
          <cell r="D358">
            <v>83893</v>
          </cell>
        </row>
        <row r="359">
          <cell r="A359">
            <v>40648</v>
          </cell>
          <cell r="B359" t="str">
            <v>PERFIL PHR 305 X 80 C.14 X 6 MTS</v>
          </cell>
          <cell r="C359" t="str">
            <v>UND</v>
          </cell>
          <cell r="D359">
            <v>63759</v>
          </cell>
        </row>
        <row r="360">
          <cell r="A360">
            <v>40650</v>
          </cell>
          <cell r="B360" t="str">
            <v>PERFIL PHR 305 X 80 C.16 X 6 MTS</v>
          </cell>
          <cell r="C360" t="str">
            <v>UND</v>
          </cell>
          <cell r="D360">
            <v>54478</v>
          </cell>
        </row>
        <row r="361">
          <cell r="A361">
            <v>40652</v>
          </cell>
          <cell r="B361" t="str">
            <v>PERFIL PHR 355 X 110 C.11 X 6 MTS</v>
          </cell>
          <cell r="C361" t="str">
            <v>UND</v>
          </cell>
          <cell r="D361">
            <v>122405</v>
          </cell>
        </row>
        <row r="362">
          <cell r="A362">
            <v>40654</v>
          </cell>
          <cell r="B362" t="str">
            <v>PERFIL PHR 355 X 110 C.12 X 6 MTS</v>
          </cell>
          <cell r="C362" t="str">
            <v>UND</v>
          </cell>
          <cell r="D362">
            <v>102001</v>
          </cell>
        </row>
        <row r="363">
          <cell r="A363">
            <v>40656</v>
          </cell>
          <cell r="B363" t="str">
            <v>PERFIL PHR 355 X 110 C.14 X 6 MTS</v>
          </cell>
          <cell r="C363" t="str">
            <v>UND</v>
          </cell>
          <cell r="D363">
            <v>77524</v>
          </cell>
        </row>
        <row r="364">
          <cell r="A364">
            <v>40835</v>
          </cell>
          <cell r="B364" t="str">
            <v>PERFIL PHR Z 220 X 80 C.12 X 6 MTS</v>
          </cell>
          <cell r="C364" t="str">
            <v>UND</v>
          </cell>
          <cell r="D364">
            <v>67950</v>
          </cell>
        </row>
        <row r="365">
          <cell r="A365">
            <v>40840</v>
          </cell>
          <cell r="B365" t="str">
            <v>PERFIL PHR Z 220 X 80 C.14 X 6 MTS</v>
          </cell>
          <cell r="C365" t="str">
            <v>UND</v>
          </cell>
          <cell r="D365">
            <v>51635</v>
          </cell>
        </row>
        <row r="366">
          <cell r="A366">
            <v>40845</v>
          </cell>
          <cell r="B366" t="str">
            <v>PERFIL PHR Z 220 X 80 C.16 X 6 MTS</v>
          </cell>
          <cell r="C366" t="str">
            <v>UND</v>
          </cell>
          <cell r="D366">
            <v>44126</v>
          </cell>
        </row>
        <row r="367">
          <cell r="A367">
            <v>40850</v>
          </cell>
          <cell r="B367" t="str">
            <v>PERFIL PHR Z 305 X 80 C.12 X 1 MTS</v>
          </cell>
          <cell r="C367" t="str">
            <v>MTR</v>
          </cell>
          <cell r="D367">
            <v>13982</v>
          </cell>
        </row>
        <row r="368">
          <cell r="A368">
            <v>40855</v>
          </cell>
          <cell r="B368" t="str">
            <v>PERFIL PHR Z 305 X 80 C.14 X 1 MTS</v>
          </cell>
          <cell r="C368" t="str">
            <v>MTR</v>
          </cell>
          <cell r="D368">
            <v>10627</v>
          </cell>
        </row>
        <row r="369">
          <cell r="A369">
            <v>40860</v>
          </cell>
          <cell r="B369" t="str">
            <v>PERFIL PHR Z 305 X 80 C.16 X 1 MTS</v>
          </cell>
          <cell r="C369" t="str">
            <v>MTR</v>
          </cell>
          <cell r="D369">
            <v>9079</v>
          </cell>
        </row>
        <row r="370">
          <cell r="A370">
            <v>40870</v>
          </cell>
          <cell r="B370" t="str">
            <v>PERFIL PHR Z 10" X 2.5" C.14 X 1.00</v>
          </cell>
          <cell r="C370" t="str">
            <v>ML</v>
          </cell>
          <cell r="D370">
            <v>7899</v>
          </cell>
        </row>
        <row r="371">
          <cell r="A371">
            <v>6000</v>
          </cell>
          <cell r="B371" t="str">
            <v>BARRAS G-40 1.1/4" (KILOS)</v>
          </cell>
          <cell r="C371" t="str">
            <v>KGM</v>
          </cell>
          <cell r="D371">
            <v>1274</v>
          </cell>
        </row>
        <row r="372">
          <cell r="A372">
            <v>6004</v>
          </cell>
          <cell r="B372" t="str">
            <v>BARRAS G-40 1/2" (KILOS)</v>
          </cell>
          <cell r="C372" t="str">
            <v>KGM</v>
          </cell>
          <cell r="D372">
            <v>1163</v>
          </cell>
        </row>
        <row r="373">
          <cell r="A373">
            <v>6005</v>
          </cell>
          <cell r="B373" t="str">
            <v>BARRAS G-40 5/8" (KILOS)</v>
          </cell>
          <cell r="C373" t="str">
            <v>KG</v>
          </cell>
          <cell r="D373">
            <v>1163</v>
          </cell>
        </row>
        <row r="374">
          <cell r="A374">
            <v>6006</v>
          </cell>
          <cell r="B374" t="str">
            <v>BARRAS G-40 3/4" (KILOS)</v>
          </cell>
          <cell r="C374" t="str">
            <v>KG</v>
          </cell>
          <cell r="D374">
            <v>1174</v>
          </cell>
        </row>
        <row r="375">
          <cell r="A375">
            <v>6007</v>
          </cell>
          <cell r="B375" t="str">
            <v>BARRAS G-40 7/8" (KILOS)</v>
          </cell>
          <cell r="C375" t="str">
            <v>KG</v>
          </cell>
          <cell r="D375">
            <v>1174</v>
          </cell>
        </row>
        <row r="376">
          <cell r="A376">
            <v>6008</v>
          </cell>
          <cell r="B376" t="str">
            <v>BARRAS G-40 1" (KILOS)</v>
          </cell>
          <cell r="C376" t="str">
            <v>KGM</v>
          </cell>
          <cell r="D376">
            <v>1174</v>
          </cell>
        </row>
        <row r="377">
          <cell r="A377">
            <v>6016</v>
          </cell>
          <cell r="B377" t="str">
            <v>BARRAS G-40 12MM X 6 MTS (KILOS)</v>
          </cell>
          <cell r="C377" t="str">
            <v>KG</v>
          </cell>
          <cell r="D377">
            <v>1163</v>
          </cell>
        </row>
        <row r="378">
          <cell r="A378">
            <v>7007</v>
          </cell>
          <cell r="B378" t="str">
            <v>BARRAS G-40 10.5 MM X 6 MTS (LISA)</v>
          </cell>
          <cell r="C378" t="str">
            <v>UND</v>
          </cell>
          <cell r="D378">
            <v>4746</v>
          </cell>
        </row>
        <row r="379">
          <cell r="A379">
            <v>7008</v>
          </cell>
          <cell r="B379" t="str">
            <v>BARRAS G-40 12 MM X 6 MTS (LISA)</v>
          </cell>
          <cell r="C379" t="str">
            <v>UND</v>
          </cell>
          <cell r="D379">
            <v>6185</v>
          </cell>
        </row>
        <row r="380">
          <cell r="A380">
            <v>7009</v>
          </cell>
          <cell r="B380" t="str">
            <v>BARRAS G-40 1/2" X 6 MTS (LISA)</v>
          </cell>
          <cell r="C380" t="str">
            <v>UND</v>
          </cell>
          <cell r="D380">
            <v>6962</v>
          </cell>
        </row>
        <row r="381">
          <cell r="A381">
            <v>7013</v>
          </cell>
          <cell r="B381" t="str">
            <v>BARRAS G-40 5/8" X 6 MTS (LISA)</v>
          </cell>
          <cell r="C381" t="str">
            <v>UND</v>
          </cell>
          <cell r="D381">
            <v>10867</v>
          </cell>
        </row>
        <row r="382">
          <cell r="A382">
            <v>7014</v>
          </cell>
          <cell r="B382" t="str">
            <v>BARRAS G-40 3/4" X 6 MTS (LISA)</v>
          </cell>
          <cell r="C382" t="str">
            <v>UND</v>
          </cell>
          <cell r="D382">
            <v>15647</v>
          </cell>
        </row>
        <row r="383">
          <cell r="A383">
            <v>7015</v>
          </cell>
          <cell r="B383" t="str">
            <v>BARRAS G-40 7/8" X 6 MTS (LISA)</v>
          </cell>
          <cell r="C383" t="str">
            <v>UND</v>
          </cell>
          <cell r="D383">
            <v>21337</v>
          </cell>
        </row>
        <row r="384">
          <cell r="A384">
            <v>7016</v>
          </cell>
          <cell r="B384" t="str">
            <v>BARRAS G-40 1" X 6 MTS (LISA)</v>
          </cell>
          <cell r="C384" t="str">
            <v>UND</v>
          </cell>
          <cell r="D384">
            <v>27941</v>
          </cell>
        </row>
        <row r="385">
          <cell r="A385">
            <v>7017</v>
          </cell>
          <cell r="B385" t="str">
            <v>BARRAS G-40 1.1/4" X 6 MTS (LISA)</v>
          </cell>
          <cell r="C385" t="str">
            <v>UND</v>
          </cell>
          <cell r="D385">
            <v>51965</v>
          </cell>
        </row>
        <row r="386">
          <cell r="A386">
            <v>7038</v>
          </cell>
          <cell r="B386" t="str">
            <v>BARRAS G-40 15 MM X 6 MTS</v>
          </cell>
          <cell r="C386" t="str">
            <v>UND</v>
          </cell>
          <cell r="D386">
            <v>9689</v>
          </cell>
        </row>
        <row r="387">
          <cell r="A387">
            <v>7104</v>
          </cell>
          <cell r="B387" t="str">
            <v>BARRAS G-40 1.1/4 X 0.40 MTS (LISA)</v>
          </cell>
          <cell r="C387" t="str">
            <v>UND</v>
          </cell>
          <cell r="D387">
            <v>4224</v>
          </cell>
        </row>
        <row r="388">
          <cell r="A388">
            <v>7105</v>
          </cell>
          <cell r="B388" t="str">
            <v>BARRAS G-40 1.1/8 X 6 MTS</v>
          </cell>
          <cell r="C388" t="str">
            <v>UND</v>
          </cell>
          <cell r="D388">
            <v>42517</v>
          </cell>
        </row>
        <row r="389">
          <cell r="A389">
            <v>6010</v>
          </cell>
          <cell r="B389" t="str">
            <v>BARRAS G-60 1/2" (KILOS)</v>
          </cell>
          <cell r="C389" t="str">
            <v>KGM</v>
          </cell>
          <cell r="D389">
            <v>1110</v>
          </cell>
        </row>
        <row r="390">
          <cell r="A390">
            <v>6011</v>
          </cell>
          <cell r="B390" t="str">
            <v>BARRAS G-60 5/8" (KILOS)</v>
          </cell>
          <cell r="C390" t="str">
            <v>KGM</v>
          </cell>
          <cell r="D390">
            <v>1110</v>
          </cell>
        </row>
        <row r="391">
          <cell r="A391">
            <v>6012</v>
          </cell>
          <cell r="B391" t="str">
            <v>BARRAS G-60 3/4" (KILOS)</v>
          </cell>
          <cell r="C391" t="str">
            <v>KGM</v>
          </cell>
          <cell r="D391">
            <v>1131</v>
          </cell>
        </row>
        <row r="392">
          <cell r="A392">
            <v>6013</v>
          </cell>
          <cell r="B392" t="str">
            <v>BARRAS G-60 7/8" (KILOS)</v>
          </cell>
          <cell r="C392" t="str">
            <v>KGM</v>
          </cell>
          <cell r="D392">
            <v>1131</v>
          </cell>
        </row>
        <row r="393">
          <cell r="A393">
            <v>6014</v>
          </cell>
          <cell r="B393" t="str">
            <v>BARRAS G-60 1" (KILOS)</v>
          </cell>
          <cell r="C393" t="str">
            <v>KGM</v>
          </cell>
          <cell r="D393">
            <v>1131</v>
          </cell>
        </row>
        <row r="394">
          <cell r="A394">
            <v>6015</v>
          </cell>
          <cell r="B394" t="str">
            <v>BARRAS G-60 1.1/4" (KILOS)</v>
          </cell>
          <cell r="C394" t="str">
            <v>KGM</v>
          </cell>
          <cell r="D394">
            <v>1274</v>
          </cell>
        </row>
        <row r="395">
          <cell r="A395">
            <v>6017</v>
          </cell>
          <cell r="B395" t="str">
            <v>BARRAS G-60 12MM KILOS</v>
          </cell>
          <cell r="C395" t="str">
            <v>KG</v>
          </cell>
          <cell r="D395">
            <v>1110</v>
          </cell>
        </row>
        <row r="396">
          <cell r="A396">
            <v>6100</v>
          </cell>
          <cell r="B396" t="str">
            <v>BARRAS G-60 15 MM (KILOS)</v>
          </cell>
          <cell r="C396" t="str">
            <v>KG</v>
          </cell>
          <cell r="D396">
            <v>1163</v>
          </cell>
        </row>
        <row r="397">
          <cell r="A397">
            <v>6104</v>
          </cell>
          <cell r="B397" t="str">
            <v>BARRAS G-60 11.0 MM (KILOS)</v>
          </cell>
          <cell r="C397" t="str">
            <v>KG</v>
          </cell>
          <cell r="D397">
            <v>1110</v>
          </cell>
        </row>
        <row r="398">
          <cell r="A398">
            <v>7000</v>
          </cell>
          <cell r="B398" t="str">
            <v>BARRAS G-60 3/8" X 12 MTS</v>
          </cell>
          <cell r="C398" t="str">
            <v>UND</v>
          </cell>
          <cell r="D398">
            <v>8115</v>
          </cell>
        </row>
        <row r="399">
          <cell r="A399">
            <v>7019</v>
          </cell>
          <cell r="B399" t="str">
            <v>BARRAS G-60 12 MM X 6 MTS</v>
          </cell>
          <cell r="C399" t="str">
            <v>UND</v>
          </cell>
          <cell r="D399">
            <v>5815</v>
          </cell>
        </row>
        <row r="400">
          <cell r="A400">
            <v>70191</v>
          </cell>
          <cell r="B400" t="str">
            <v>BARRAS G-60 12 MM X 7 MTS</v>
          </cell>
          <cell r="C400" t="str">
            <v>UND</v>
          </cell>
          <cell r="D400">
            <v>7337</v>
          </cell>
        </row>
        <row r="401">
          <cell r="A401">
            <v>70192</v>
          </cell>
          <cell r="B401" t="str">
            <v>BARRAS G-60 12 MM X 8 MTS</v>
          </cell>
          <cell r="C401" t="str">
            <v>UND</v>
          </cell>
          <cell r="D401">
            <v>8386</v>
          </cell>
        </row>
        <row r="402">
          <cell r="A402">
            <v>70193</v>
          </cell>
          <cell r="B402" t="str">
            <v>BARRAS G-60 12 MM X 9 MTS</v>
          </cell>
          <cell r="C402" t="str">
            <v>UND</v>
          </cell>
          <cell r="D402">
            <v>8842</v>
          </cell>
        </row>
        <row r="403">
          <cell r="A403">
            <v>70194</v>
          </cell>
          <cell r="B403" t="str">
            <v>BARRAS G-60 12 MM X 12 MTS</v>
          </cell>
          <cell r="C403" t="str">
            <v>UND</v>
          </cell>
          <cell r="D403">
            <v>11758</v>
          </cell>
        </row>
        <row r="404">
          <cell r="A404">
            <v>70195</v>
          </cell>
          <cell r="B404" t="str">
            <v>BARRAS G-60 12 MM X 14 MTS</v>
          </cell>
          <cell r="C404" t="str">
            <v>UND</v>
          </cell>
          <cell r="D404">
            <v>15140</v>
          </cell>
        </row>
        <row r="405">
          <cell r="A405">
            <v>7020</v>
          </cell>
          <cell r="B405" t="str">
            <v>BARRAS G-60 1/2" X 6 MTS</v>
          </cell>
          <cell r="C405" t="str">
            <v>UND</v>
          </cell>
          <cell r="D405">
            <v>6507</v>
          </cell>
        </row>
        <row r="406">
          <cell r="A406">
            <v>7021</v>
          </cell>
          <cell r="B406" t="str">
            <v>BARRAS G-60 1/2" X 9 MTS</v>
          </cell>
          <cell r="C406" t="str">
            <v>UND</v>
          </cell>
          <cell r="D406">
            <v>9761</v>
          </cell>
        </row>
        <row r="407">
          <cell r="A407">
            <v>7022</v>
          </cell>
          <cell r="B407" t="str">
            <v>BARRAS G-60 1/2" X 12 MTS</v>
          </cell>
          <cell r="C407" t="str">
            <v>UND</v>
          </cell>
          <cell r="D407">
            <v>13014</v>
          </cell>
        </row>
        <row r="408">
          <cell r="A408">
            <v>7023</v>
          </cell>
          <cell r="B408" t="str">
            <v>BARRAS G-60 5/8" X 6 MTS</v>
          </cell>
          <cell r="C408" t="str">
            <v>UND</v>
          </cell>
          <cell r="D408">
            <v>10122</v>
          </cell>
        </row>
        <row r="409">
          <cell r="A409">
            <v>7024</v>
          </cell>
          <cell r="B409" t="str">
            <v>BARRAS G-60 5/8" X 9 MTS</v>
          </cell>
          <cell r="C409" t="str">
            <v>UND</v>
          </cell>
          <cell r="D409">
            <v>15183</v>
          </cell>
        </row>
        <row r="410">
          <cell r="A410">
            <v>7025</v>
          </cell>
          <cell r="B410" t="str">
            <v>BARRAS G-60 5/8" X 12 MTS</v>
          </cell>
          <cell r="C410" t="str">
            <v>UND</v>
          </cell>
          <cell r="D410">
            <v>20244</v>
          </cell>
        </row>
        <row r="411">
          <cell r="A411">
            <v>7026</v>
          </cell>
          <cell r="B411" t="str">
            <v>BARRAS G-60 3/4" X 6 MTS</v>
          </cell>
          <cell r="C411" t="str">
            <v>UND</v>
          </cell>
          <cell r="D411">
            <v>15434</v>
          </cell>
        </row>
        <row r="412">
          <cell r="A412">
            <v>7027</v>
          </cell>
          <cell r="B412" t="str">
            <v>BARRAS G-60 3/4" X 9 MTS</v>
          </cell>
          <cell r="C412" t="str">
            <v>UND</v>
          </cell>
          <cell r="D412">
            <v>23052</v>
          </cell>
        </row>
        <row r="413">
          <cell r="A413">
            <v>7028</v>
          </cell>
          <cell r="B413" t="str">
            <v>BARRAS G-60 3/4" X 12 MTS</v>
          </cell>
          <cell r="C413" t="str">
            <v>UND</v>
          </cell>
          <cell r="D413">
            <v>31151</v>
          </cell>
        </row>
        <row r="414">
          <cell r="A414">
            <v>7029</v>
          </cell>
          <cell r="B414" t="str">
            <v>BARRAS G-60 7/8" X 6 MTS</v>
          </cell>
          <cell r="C414" t="str">
            <v>UND</v>
          </cell>
          <cell r="D414">
            <v>20765</v>
          </cell>
        </row>
        <row r="415">
          <cell r="A415">
            <v>7030</v>
          </cell>
          <cell r="B415" t="str">
            <v>BARRAS G-60 7/8" X 9 MTS</v>
          </cell>
          <cell r="C415" t="str">
            <v>UND</v>
          </cell>
          <cell r="D415">
            <v>32016</v>
          </cell>
        </row>
        <row r="416">
          <cell r="A416">
            <v>7031</v>
          </cell>
          <cell r="B416" t="str">
            <v>BARRAS G-60 7/8" X 12 MTS</v>
          </cell>
          <cell r="C416" t="str">
            <v>UND</v>
          </cell>
          <cell r="D416">
            <v>43464</v>
          </cell>
        </row>
        <row r="417">
          <cell r="A417">
            <v>7032</v>
          </cell>
          <cell r="B417" t="str">
            <v>BARRAS G-60 1" X 6 MTS</v>
          </cell>
          <cell r="C417" t="str">
            <v>UND</v>
          </cell>
          <cell r="D417">
            <v>27193</v>
          </cell>
        </row>
        <row r="418">
          <cell r="A418">
            <v>7033</v>
          </cell>
          <cell r="B418" t="str">
            <v>BARRAS G-60 1" X 9 MTS</v>
          </cell>
          <cell r="C418" t="str">
            <v>UND</v>
          </cell>
          <cell r="D418">
            <v>41164</v>
          </cell>
        </row>
        <row r="419">
          <cell r="A419">
            <v>7034</v>
          </cell>
          <cell r="B419" t="str">
            <v>BARRAS G-60 1" X 12 MTS</v>
          </cell>
          <cell r="C419" t="str">
            <v>UND</v>
          </cell>
          <cell r="D419">
            <v>55882</v>
          </cell>
        </row>
        <row r="420">
          <cell r="A420">
            <v>7035</v>
          </cell>
          <cell r="B420" t="str">
            <v>BARRAS G-60 1.1/4" X 6 MTS</v>
          </cell>
          <cell r="C420" t="str">
            <v>UND</v>
          </cell>
          <cell r="D420">
            <v>49800</v>
          </cell>
        </row>
        <row r="421">
          <cell r="A421">
            <v>7036</v>
          </cell>
          <cell r="B421" t="str">
            <v>BARRAS G-60 1.1/4" X 9 MTS</v>
          </cell>
          <cell r="C421" t="str">
            <v>UND</v>
          </cell>
          <cell r="D421">
            <v>74700</v>
          </cell>
        </row>
        <row r="422">
          <cell r="A422">
            <v>7037</v>
          </cell>
          <cell r="B422" t="str">
            <v>BARRAS G-60 1.1/4" X 12 MTS</v>
          </cell>
          <cell r="C422" t="str">
            <v>UND</v>
          </cell>
          <cell r="D422">
            <v>103431</v>
          </cell>
        </row>
        <row r="423">
          <cell r="A423">
            <v>7079</v>
          </cell>
          <cell r="B423" t="str">
            <v>BARRAS G-60 1/2" X 14 MTS</v>
          </cell>
          <cell r="C423" t="str">
            <v>UND</v>
          </cell>
          <cell r="D423">
            <v>16739</v>
          </cell>
        </row>
        <row r="424">
          <cell r="A424">
            <v>7080</v>
          </cell>
          <cell r="B424" t="str">
            <v>BARRAS G-60 5/8" X 14 MTS</v>
          </cell>
          <cell r="C424" t="str">
            <v>UND</v>
          </cell>
          <cell r="D424">
            <v>26318</v>
          </cell>
        </row>
        <row r="425">
          <cell r="A425">
            <v>7081</v>
          </cell>
          <cell r="B425" t="str">
            <v>BARRAS G-60 3/4" X 14 MTS</v>
          </cell>
          <cell r="C425" t="str">
            <v>UND</v>
          </cell>
          <cell r="D425">
            <v>37915</v>
          </cell>
        </row>
        <row r="426">
          <cell r="A426">
            <v>7082</v>
          </cell>
          <cell r="B426" t="str">
            <v>BARRAS G-60 7/8" X 14 MTS</v>
          </cell>
          <cell r="C426" t="str">
            <v>UND</v>
          </cell>
          <cell r="D426">
            <v>52751</v>
          </cell>
        </row>
        <row r="427">
          <cell r="A427">
            <v>7083</v>
          </cell>
          <cell r="B427" t="str">
            <v>BARRAS G-60 1" X 14 MTS</v>
          </cell>
          <cell r="C427" t="str">
            <v>UND</v>
          </cell>
          <cell r="D427">
            <v>67403</v>
          </cell>
        </row>
        <row r="428">
          <cell r="A428">
            <v>7084</v>
          </cell>
          <cell r="B428" t="str">
            <v>BARRAS G-60 1.1/4" X 14 MTS</v>
          </cell>
          <cell r="C428" t="str">
            <v>UND</v>
          </cell>
          <cell r="D428">
            <v>122990</v>
          </cell>
        </row>
        <row r="429">
          <cell r="A429">
            <v>7101</v>
          </cell>
          <cell r="B429" t="str">
            <v>BARRAS G-60 11.0 MM X 6 MTS</v>
          </cell>
          <cell r="C429" t="str">
            <v>UND</v>
          </cell>
          <cell r="D429">
            <v>4693</v>
          </cell>
        </row>
        <row r="430">
          <cell r="A430">
            <v>7102</v>
          </cell>
          <cell r="B430" t="str">
            <v>BARRAS G-60 11.5 MM X 6 MTS</v>
          </cell>
          <cell r="C430" t="str">
            <v>UND</v>
          </cell>
          <cell r="D430">
            <v>4868</v>
          </cell>
        </row>
        <row r="431">
          <cell r="A431">
            <v>7103</v>
          </cell>
          <cell r="B431" t="str">
            <v>BARRAS G-60 15.0 MM X 6 MTS</v>
          </cell>
          <cell r="C431" t="str">
            <v>UND</v>
          </cell>
          <cell r="D431">
            <v>9423</v>
          </cell>
        </row>
        <row r="432">
          <cell r="A432">
            <v>7001</v>
          </cell>
          <cell r="B432" t="str">
            <v>BARRAS G-40 4 MM X 6 MTS</v>
          </cell>
          <cell r="C432" t="str">
            <v>UND</v>
          </cell>
          <cell r="D432">
            <v>811</v>
          </cell>
        </row>
        <row r="433">
          <cell r="A433">
            <v>7002</v>
          </cell>
          <cell r="B433" t="str">
            <v>BARRAS G-40 5 MM X 6 MTS</v>
          </cell>
          <cell r="C433" t="str">
            <v>UND</v>
          </cell>
          <cell r="D433">
            <v>1164</v>
          </cell>
        </row>
        <row r="434">
          <cell r="A434">
            <v>7003</v>
          </cell>
          <cell r="B434" t="str">
            <v>BARRAS G-40 1/4" X 6 MTS</v>
          </cell>
          <cell r="C434" t="str">
            <v>UND</v>
          </cell>
          <cell r="D434">
            <v>1781</v>
          </cell>
        </row>
        <row r="435">
          <cell r="A435">
            <v>7004</v>
          </cell>
          <cell r="B435" t="str">
            <v>BARRAS G-40 8 MM X 6 MTS</v>
          </cell>
          <cell r="C435" t="str">
            <v>UND</v>
          </cell>
          <cell r="D435">
            <v>2833</v>
          </cell>
        </row>
        <row r="436">
          <cell r="A436">
            <v>7005</v>
          </cell>
          <cell r="B436" t="str">
            <v>BARRAS G-40 9.1 MM X 6 MTS</v>
          </cell>
          <cell r="C436" t="str">
            <v>UND</v>
          </cell>
          <cell r="D436">
            <v>3584</v>
          </cell>
        </row>
        <row r="437">
          <cell r="A437">
            <v>7006</v>
          </cell>
          <cell r="B437" t="str">
            <v>BARRAS G-40 3/8" X 6 MTS</v>
          </cell>
          <cell r="C437" t="str">
            <v>UND</v>
          </cell>
          <cell r="D437">
            <v>3922</v>
          </cell>
        </row>
        <row r="438">
          <cell r="A438">
            <v>7040</v>
          </cell>
          <cell r="B438" t="str">
            <v>BARRAS G-40 5.5 MM X 6 MTS</v>
          </cell>
          <cell r="C438" t="str">
            <v>UND</v>
          </cell>
          <cell r="D438">
            <v>1364</v>
          </cell>
        </row>
        <row r="439">
          <cell r="A439">
            <v>7041</v>
          </cell>
          <cell r="B439" t="str">
            <v>BARRAS G-40 6.0 MM X 6 MTS</v>
          </cell>
          <cell r="C439" t="str">
            <v>UND</v>
          </cell>
          <cell r="D439">
            <v>1590</v>
          </cell>
        </row>
        <row r="440">
          <cell r="A440">
            <v>7042</v>
          </cell>
          <cell r="B440" t="str">
            <v>BARRAS G-40 7.5 MM X 6 MTS</v>
          </cell>
          <cell r="C440" t="str">
            <v>UND</v>
          </cell>
          <cell r="D440">
            <v>2487</v>
          </cell>
        </row>
        <row r="441">
          <cell r="A441">
            <v>7107</v>
          </cell>
          <cell r="B441" t="str">
            <v>BARRAS G-40 7.0 MM X 6 MTS</v>
          </cell>
          <cell r="C441" t="str">
            <v>UND</v>
          </cell>
          <cell r="D441">
            <v>2164</v>
          </cell>
        </row>
        <row r="442">
          <cell r="A442">
            <v>7108</v>
          </cell>
          <cell r="B442" t="str">
            <v>BARRAS G-40 4.5 MM X 6 MTS</v>
          </cell>
          <cell r="C442" t="str">
            <v>UND</v>
          </cell>
          <cell r="D442">
            <v>956</v>
          </cell>
        </row>
        <row r="443">
          <cell r="A443">
            <v>6101</v>
          </cell>
          <cell r="B443" t="str">
            <v>BARRAS G-60 3/8" (KILOS)</v>
          </cell>
          <cell r="C443" t="str">
            <v>KG</v>
          </cell>
          <cell r="D443">
            <v>1100</v>
          </cell>
        </row>
        <row r="444">
          <cell r="A444">
            <v>6102</v>
          </cell>
          <cell r="B444" t="str">
            <v>BARRAS G-60 9 MM (KILOS)</v>
          </cell>
          <cell r="C444" t="str">
            <v>KG</v>
          </cell>
          <cell r="D444">
            <v>1090</v>
          </cell>
        </row>
        <row r="445">
          <cell r="A445">
            <v>6103</v>
          </cell>
          <cell r="B445" t="str">
            <v>BARRAS G-60 8.5 MM (KILOS)</v>
          </cell>
          <cell r="C445" t="str">
            <v>KG</v>
          </cell>
          <cell r="D445">
            <v>1090</v>
          </cell>
        </row>
        <row r="446">
          <cell r="A446">
            <v>6105</v>
          </cell>
          <cell r="B446" t="str">
            <v>BARRAS G-60 7.5 MM (KILOS)</v>
          </cell>
          <cell r="C446" t="str">
            <v>UND</v>
          </cell>
          <cell r="D446">
            <v>1121</v>
          </cell>
        </row>
        <row r="447">
          <cell r="A447">
            <v>6106</v>
          </cell>
          <cell r="B447" t="str">
            <v>BARRAS G-60 1/4" X 6 MTS (KILOS)</v>
          </cell>
          <cell r="C447" t="str">
            <v>KG</v>
          </cell>
          <cell r="D447">
            <v>1164</v>
          </cell>
        </row>
        <row r="448">
          <cell r="A448">
            <v>7018</v>
          </cell>
          <cell r="B448" t="str">
            <v>BARRAS G-60 3/8" X 6 MTS</v>
          </cell>
          <cell r="C448" t="str">
            <v>UND</v>
          </cell>
          <cell r="D448">
            <v>3737</v>
          </cell>
        </row>
        <row r="449">
          <cell r="A449">
            <v>7043</v>
          </cell>
          <cell r="B449" t="str">
            <v>BARRAS G-60 9 MM X 6 MTS</v>
          </cell>
          <cell r="C449" t="str">
            <v>UND</v>
          </cell>
          <cell r="D449">
            <v>3335</v>
          </cell>
        </row>
        <row r="450">
          <cell r="A450">
            <v>7044</v>
          </cell>
          <cell r="B450" t="str">
            <v>BARRAS G-60 1/4" X 6 MTS</v>
          </cell>
          <cell r="C450" t="str">
            <v>UND</v>
          </cell>
          <cell r="D450">
            <v>1800</v>
          </cell>
        </row>
        <row r="451">
          <cell r="A451">
            <v>7200</v>
          </cell>
          <cell r="B451" t="str">
            <v>BARRA CORRUG.60 11.0 MM X 6 MTS (KIL</v>
          </cell>
          <cell r="C451" t="str">
            <v>KG</v>
          </cell>
          <cell r="D451">
            <v>1108</v>
          </cell>
        </row>
        <row r="452">
          <cell r="A452">
            <v>7210</v>
          </cell>
          <cell r="B452" t="str">
            <v>BARRA CORRUG.60 12.0 MM X 6 MTS (KIL</v>
          </cell>
          <cell r="C452" t="str">
            <v>KG</v>
          </cell>
          <cell r="D452">
            <v>1108</v>
          </cell>
        </row>
        <row r="453">
          <cell r="A453">
            <v>7215</v>
          </cell>
          <cell r="B453" t="str">
            <v>BARRA CORRUG.60 1/2" X 6 MTS (KILOS)</v>
          </cell>
          <cell r="C453" t="str">
            <v>KGM</v>
          </cell>
          <cell r="D453">
            <v>1108</v>
          </cell>
        </row>
        <row r="454">
          <cell r="A454">
            <v>7225</v>
          </cell>
          <cell r="B454" t="str">
            <v>BARRA CORRUG.60 5/8" X 6 MTS (KILOS)</v>
          </cell>
          <cell r="C454" t="str">
            <v>KG</v>
          </cell>
          <cell r="D454">
            <v>1108</v>
          </cell>
        </row>
        <row r="455">
          <cell r="A455">
            <v>7226</v>
          </cell>
          <cell r="B455" t="str">
            <v>BARRA CORRUG.60 3/4" X 6 MTS (KILOS)</v>
          </cell>
          <cell r="C455" t="str">
            <v>KG</v>
          </cell>
          <cell r="D455">
            <v>1108</v>
          </cell>
        </row>
        <row r="456">
          <cell r="A456">
            <v>7227</v>
          </cell>
          <cell r="B456" t="str">
            <v>BARRA CORRUG.60 7/8" X 6 MTS (KILOS)</v>
          </cell>
          <cell r="C456" t="str">
            <v>KGM</v>
          </cell>
          <cell r="D456">
            <v>1108</v>
          </cell>
        </row>
        <row r="457">
          <cell r="A457">
            <v>7228</v>
          </cell>
          <cell r="B457" t="str">
            <v>BARRA CORRUG.60   1" X 6 MTS (KILOS)</v>
          </cell>
          <cell r="C457" t="str">
            <v>KGM</v>
          </cell>
          <cell r="D457">
            <v>1108</v>
          </cell>
        </row>
        <row r="458">
          <cell r="A458">
            <v>7230</v>
          </cell>
          <cell r="B458" t="str">
            <v>BARRA CORRUG.60 15.0 MM X 6 MTS (KIL</v>
          </cell>
          <cell r="C458" t="str">
            <v>KG</v>
          </cell>
          <cell r="D458">
            <v>1108</v>
          </cell>
        </row>
        <row r="459">
          <cell r="A459">
            <v>7235</v>
          </cell>
          <cell r="B459" t="str">
            <v>BARRA CARRUG.60 8.5 MM X 6 MTS (KILO</v>
          </cell>
          <cell r="C459" t="str">
            <v>KG</v>
          </cell>
          <cell r="D459">
            <v>1207</v>
          </cell>
        </row>
        <row r="460">
          <cell r="A460">
            <v>7300</v>
          </cell>
          <cell r="B460" t="str">
            <v>BARRA CORRUG.60 11.0 MM X 6 MTS</v>
          </cell>
          <cell r="C460" t="str">
            <v>UND</v>
          </cell>
          <cell r="D460">
            <v>4773</v>
          </cell>
        </row>
        <row r="461">
          <cell r="A461">
            <v>7310</v>
          </cell>
          <cell r="B461" t="str">
            <v>BARRA CORRUG.60 12.0 MM X 6 MTS</v>
          </cell>
          <cell r="C461" t="str">
            <v>UND</v>
          </cell>
          <cell r="D461">
            <v>5839</v>
          </cell>
        </row>
        <row r="462">
          <cell r="A462">
            <v>7315</v>
          </cell>
          <cell r="B462" t="str">
            <v>BARRA CORRUG.60 1/2" X 6 MTS</v>
          </cell>
          <cell r="C462" t="str">
            <v>UND</v>
          </cell>
          <cell r="D462">
            <v>6534</v>
          </cell>
        </row>
        <row r="463">
          <cell r="A463">
            <v>7316</v>
          </cell>
          <cell r="B463" t="str">
            <v>BARRA CORRUG.60 1/2" X 9 MTS</v>
          </cell>
          <cell r="C463" t="str">
            <v>UND</v>
          </cell>
          <cell r="D463">
            <v>9802</v>
          </cell>
        </row>
        <row r="464">
          <cell r="A464">
            <v>7317</v>
          </cell>
          <cell r="B464" t="str">
            <v>BARRA CORRUG.60 1/2" X 12 MTS</v>
          </cell>
          <cell r="C464" t="str">
            <v>UND</v>
          </cell>
          <cell r="D464">
            <v>13069</v>
          </cell>
        </row>
        <row r="465">
          <cell r="A465">
            <v>7320</v>
          </cell>
          <cell r="B465" t="str">
            <v>BARRA CORRUG.60 5/8" X 6 MTS</v>
          </cell>
          <cell r="C465" t="str">
            <v>UND</v>
          </cell>
          <cell r="D465">
            <v>10165</v>
          </cell>
        </row>
        <row r="466">
          <cell r="A466">
            <v>7321</v>
          </cell>
          <cell r="B466" t="str">
            <v>BARRA CORRUG.60 5/8" X 9 MTS</v>
          </cell>
          <cell r="C466" t="str">
            <v>UND</v>
          </cell>
          <cell r="D466">
            <v>15247</v>
          </cell>
        </row>
        <row r="467">
          <cell r="A467">
            <v>7322</v>
          </cell>
          <cell r="B467" t="str">
            <v>BARRA CORRUG.60 5/8" X 12 MTS</v>
          </cell>
          <cell r="C467" t="str">
            <v>UND</v>
          </cell>
          <cell r="D467">
            <v>20329</v>
          </cell>
        </row>
        <row r="468">
          <cell r="A468">
            <v>7326</v>
          </cell>
          <cell r="B468" t="str">
            <v>BARRA CORRUG.60 3/4" X 6 MTS</v>
          </cell>
          <cell r="C468" t="str">
            <v>UND</v>
          </cell>
          <cell r="D468">
            <v>14853</v>
          </cell>
        </row>
        <row r="469">
          <cell r="A469">
            <v>7330</v>
          </cell>
          <cell r="B469" t="str">
            <v>BARRA CORRUG.60 15.0 MM X 6 MTS</v>
          </cell>
          <cell r="C469" t="str">
            <v>UND</v>
          </cell>
          <cell r="D469">
            <v>8644</v>
          </cell>
        </row>
        <row r="470">
          <cell r="A470">
            <v>7335</v>
          </cell>
          <cell r="B470" t="str">
            <v>BARRA CORRUG.60 8.5 MM X 6 MTS</v>
          </cell>
          <cell r="C470" t="str">
            <v>UND</v>
          </cell>
          <cell r="D470">
            <v>3195</v>
          </cell>
        </row>
        <row r="471">
          <cell r="A471">
            <v>17100</v>
          </cell>
          <cell r="B471" t="str">
            <v>LAMINA HR 4" 2438 X 4800 MM</v>
          </cell>
          <cell r="C471" t="str">
            <v>UND</v>
          </cell>
          <cell r="D471">
            <v>16385038</v>
          </cell>
        </row>
        <row r="472">
          <cell r="A472">
            <v>17101</v>
          </cell>
          <cell r="B472" t="str">
            <v>LAMINA HR 4" 1220 X 6000 MM</v>
          </cell>
          <cell r="C472" t="str">
            <v>UND</v>
          </cell>
          <cell r="D472">
            <v>10018050</v>
          </cell>
        </row>
        <row r="473">
          <cell r="A473">
            <v>17103</v>
          </cell>
          <cell r="B473" t="str">
            <v>LAMINA HR 4" 1220 X 2440 MM</v>
          </cell>
          <cell r="C473" t="str">
            <v>UND</v>
          </cell>
          <cell r="D473">
            <v>4098453</v>
          </cell>
        </row>
        <row r="474">
          <cell r="A474">
            <v>17105</v>
          </cell>
          <cell r="B474" t="str">
            <v>LAMINA HR 4" 8' X 20' A-36</v>
          </cell>
          <cell r="C474" t="str">
            <v>UND</v>
          </cell>
          <cell r="D474">
            <v>20469455</v>
          </cell>
        </row>
        <row r="475">
          <cell r="A475">
            <v>17109</v>
          </cell>
          <cell r="B475" t="str">
            <v>LAMINA HR 3.1/2" 2438 X 4800 MM</v>
          </cell>
          <cell r="C475" t="str">
            <v>UND</v>
          </cell>
          <cell r="D475">
            <v>14386691</v>
          </cell>
        </row>
        <row r="476">
          <cell r="A476">
            <v>17110</v>
          </cell>
          <cell r="B476" t="str">
            <v>LAMINA HR 3" 8' X 20'</v>
          </cell>
          <cell r="C476" t="str">
            <v>UND</v>
          </cell>
          <cell r="D476">
            <v>15632369</v>
          </cell>
        </row>
        <row r="477">
          <cell r="A477">
            <v>17111</v>
          </cell>
          <cell r="B477" t="str">
            <v>LAMINA HR 3" 1220 X 2440 MM</v>
          </cell>
          <cell r="C477" t="str">
            <v>UND</v>
          </cell>
          <cell r="D477">
            <v>3140510</v>
          </cell>
        </row>
        <row r="478">
          <cell r="A478">
            <v>17120</v>
          </cell>
          <cell r="B478" t="str">
            <v>LAMINA HR 2.1/2" 8' X 20'</v>
          </cell>
          <cell r="C478" t="str">
            <v>UND</v>
          </cell>
          <cell r="D478">
            <v>12408358</v>
          </cell>
        </row>
        <row r="479">
          <cell r="A479">
            <v>17121</v>
          </cell>
          <cell r="B479" t="str">
            <v>LAMINA HR 2.1/2" 1220 X 2440 MM</v>
          </cell>
          <cell r="C479" t="str">
            <v>UND</v>
          </cell>
          <cell r="D479">
            <v>2488352</v>
          </cell>
        </row>
        <row r="480">
          <cell r="A480">
            <v>17129</v>
          </cell>
          <cell r="B480" t="str">
            <v>LAMINA HR 2" 8' X 16' A-36</v>
          </cell>
          <cell r="C480" t="str">
            <v>UND</v>
          </cell>
          <cell r="D480">
            <v>7130485</v>
          </cell>
        </row>
        <row r="481">
          <cell r="A481">
            <v>17130</v>
          </cell>
          <cell r="B481" t="str">
            <v>LAMINA HR 2" 8' X 20'</v>
          </cell>
          <cell r="C481" t="str">
            <v>UND</v>
          </cell>
          <cell r="D481">
            <v>8931870</v>
          </cell>
        </row>
        <row r="482">
          <cell r="A482">
            <v>17131</v>
          </cell>
          <cell r="B482" t="str">
            <v>LAMINA HR 2" 6' X 20'</v>
          </cell>
          <cell r="C482" t="str">
            <v>UND</v>
          </cell>
          <cell r="D482">
            <v>6710162</v>
          </cell>
        </row>
        <row r="483">
          <cell r="A483">
            <v>17132</v>
          </cell>
          <cell r="B483" t="str">
            <v>LAMINA HR 2" 1220X2440MM</v>
          </cell>
          <cell r="C483" t="str">
            <v>UND</v>
          </cell>
          <cell r="D483">
            <v>1786374</v>
          </cell>
        </row>
        <row r="484">
          <cell r="A484">
            <v>17140</v>
          </cell>
          <cell r="B484" t="str">
            <v>LAMINA HR 1.1/2" 8' X 20'</v>
          </cell>
          <cell r="C484" t="str">
            <v>UND</v>
          </cell>
          <cell r="D484">
            <v>6710162</v>
          </cell>
        </row>
        <row r="485">
          <cell r="A485">
            <v>17141</v>
          </cell>
          <cell r="B485" t="str">
            <v>LAMINA HR 1.1/2" 6' X 20'</v>
          </cell>
          <cell r="C485" t="str">
            <v>UND</v>
          </cell>
          <cell r="D485">
            <v>5028868</v>
          </cell>
        </row>
        <row r="486">
          <cell r="A486">
            <v>17142</v>
          </cell>
          <cell r="B486" t="str">
            <v>LAMINA HR 1.1/2" 1220 X 2440MM</v>
          </cell>
          <cell r="C486" t="str">
            <v>UND</v>
          </cell>
          <cell r="D486">
            <v>1343533</v>
          </cell>
        </row>
        <row r="487">
          <cell r="A487">
            <v>17150</v>
          </cell>
          <cell r="B487" t="str">
            <v>LAMINA HR 1.1/4" 8' X 20'</v>
          </cell>
          <cell r="C487" t="str">
            <v>UND</v>
          </cell>
          <cell r="D487">
            <v>5584296</v>
          </cell>
        </row>
        <row r="488">
          <cell r="A488">
            <v>17151</v>
          </cell>
          <cell r="B488" t="str">
            <v>LAMINA HR 1.1/4" 6' X 20'</v>
          </cell>
          <cell r="C488" t="str">
            <v>UND</v>
          </cell>
          <cell r="D488">
            <v>4188221</v>
          </cell>
        </row>
        <row r="489">
          <cell r="A489">
            <v>17152</v>
          </cell>
          <cell r="B489" t="str">
            <v>LAMINA HR 1.1/4" 1220 X 2440MM</v>
          </cell>
          <cell r="C489" t="str">
            <v>UND</v>
          </cell>
          <cell r="D489">
            <v>1118360</v>
          </cell>
        </row>
        <row r="490">
          <cell r="A490">
            <v>17160</v>
          </cell>
          <cell r="B490" t="str">
            <v>LAMINA HR 1" 8' X 20'</v>
          </cell>
          <cell r="C490" t="str">
            <v>UND</v>
          </cell>
          <cell r="D490">
            <v>4046513</v>
          </cell>
        </row>
        <row r="491">
          <cell r="A491">
            <v>17161</v>
          </cell>
          <cell r="B491" t="str">
            <v>LAMINA HR 1" 6' X 20'</v>
          </cell>
          <cell r="C491" t="str">
            <v>UND</v>
          </cell>
          <cell r="D491">
            <v>3038337</v>
          </cell>
        </row>
        <row r="492">
          <cell r="A492">
            <v>17162</v>
          </cell>
          <cell r="B492" t="str">
            <v>LAMINA HR 1" 1220 X 2440MM</v>
          </cell>
          <cell r="C492" t="str">
            <v>UND</v>
          </cell>
          <cell r="D492">
            <v>814826</v>
          </cell>
        </row>
        <row r="493">
          <cell r="A493">
            <v>17163</v>
          </cell>
          <cell r="B493" t="str">
            <v>LAMINA HR 1" 1000 X 6000MM</v>
          </cell>
          <cell r="C493" t="str">
            <v>UND</v>
          </cell>
          <cell r="D493">
            <v>1531059</v>
          </cell>
        </row>
        <row r="494">
          <cell r="A494">
            <v>17164</v>
          </cell>
          <cell r="B494" t="str">
            <v>LAMINA HR 1" 1000 X 3000MM</v>
          </cell>
          <cell r="C494" t="str">
            <v>UND</v>
          </cell>
          <cell r="D494">
            <v>762299</v>
          </cell>
        </row>
        <row r="495">
          <cell r="A495">
            <v>17165</v>
          </cell>
          <cell r="B495" t="str">
            <v>LAMINA HR 1" 1000 X 2000MM</v>
          </cell>
          <cell r="C495" t="str">
            <v>UND</v>
          </cell>
          <cell r="D495">
            <v>510353</v>
          </cell>
        </row>
        <row r="496">
          <cell r="A496">
            <v>17166</v>
          </cell>
          <cell r="B496" t="str">
            <v>LAMINA HR 1" 1200 X 4880MM</v>
          </cell>
          <cell r="C496" t="str">
            <v>UND</v>
          </cell>
          <cell r="D496">
            <v>1602033</v>
          </cell>
        </row>
        <row r="497">
          <cell r="A497">
            <v>17167</v>
          </cell>
          <cell r="B497" t="str">
            <v>LAMINA HR 1" 1200 X 6000MM</v>
          </cell>
          <cell r="C497" t="str">
            <v>UND</v>
          </cell>
          <cell r="D497">
            <v>1828226</v>
          </cell>
        </row>
        <row r="498">
          <cell r="A498">
            <v>17170</v>
          </cell>
          <cell r="B498" t="str">
            <v>LAMINA HR 3/4" 8' X 20'</v>
          </cell>
          <cell r="C498" t="str">
            <v>UND</v>
          </cell>
          <cell r="D498">
            <v>3079769</v>
          </cell>
        </row>
        <row r="499">
          <cell r="A499">
            <v>17171</v>
          </cell>
          <cell r="B499" t="str">
            <v>LAMINA HR 3/4" 6' X 20'</v>
          </cell>
          <cell r="C499" t="str">
            <v>UND</v>
          </cell>
          <cell r="D499">
            <v>2313279</v>
          </cell>
        </row>
        <row r="500">
          <cell r="A500">
            <v>17172</v>
          </cell>
          <cell r="B500" t="str">
            <v>LAMINA HR 3/4" 1220X2440MM</v>
          </cell>
          <cell r="C500" t="str">
            <v>UND</v>
          </cell>
          <cell r="D500">
            <v>614572</v>
          </cell>
        </row>
        <row r="501">
          <cell r="A501">
            <v>17173</v>
          </cell>
          <cell r="B501" t="str">
            <v>LAMINA HR 3/4" 1000X6000MM</v>
          </cell>
          <cell r="C501" t="str">
            <v>UND</v>
          </cell>
          <cell r="D501">
            <v>1162830</v>
          </cell>
        </row>
        <row r="502">
          <cell r="A502">
            <v>17174</v>
          </cell>
          <cell r="B502" t="str">
            <v>LAMINA HR 3/4" 1000X3000MM</v>
          </cell>
          <cell r="C502" t="str">
            <v>UND</v>
          </cell>
          <cell r="D502">
            <v>581415</v>
          </cell>
        </row>
        <row r="503">
          <cell r="A503">
            <v>17175</v>
          </cell>
          <cell r="B503" t="str">
            <v>LAMINA HR 3/4" 1000X2000MM</v>
          </cell>
          <cell r="C503" t="str">
            <v>UND</v>
          </cell>
          <cell r="D503">
            <v>387610</v>
          </cell>
        </row>
        <row r="504">
          <cell r="A504">
            <v>17176</v>
          </cell>
          <cell r="B504" t="str">
            <v>LAMINA HR 3/4" 1200 X 4880 MM</v>
          </cell>
          <cell r="C504" t="str">
            <v>UND</v>
          </cell>
          <cell r="D504">
            <v>1215335</v>
          </cell>
        </row>
        <row r="505">
          <cell r="A505">
            <v>17177</v>
          </cell>
          <cell r="B505" t="str">
            <v>LAMINA HR 3/4" 1200 X 6000 MM</v>
          </cell>
          <cell r="C505" t="str">
            <v>UND</v>
          </cell>
          <cell r="D505">
            <v>1387644</v>
          </cell>
        </row>
        <row r="506">
          <cell r="A506">
            <v>17180</v>
          </cell>
          <cell r="B506" t="str">
            <v>LAMINA HR 5/8" 8' X 20'</v>
          </cell>
          <cell r="C506" t="str">
            <v>UND</v>
          </cell>
          <cell r="D506">
            <v>2430669</v>
          </cell>
        </row>
        <row r="507">
          <cell r="A507">
            <v>17181</v>
          </cell>
          <cell r="B507" t="str">
            <v>LAMINA HR 5/8" 6' X 20'</v>
          </cell>
          <cell r="C507" t="str">
            <v>UND</v>
          </cell>
          <cell r="D507">
            <v>1823002</v>
          </cell>
        </row>
        <row r="508">
          <cell r="A508">
            <v>17182</v>
          </cell>
          <cell r="B508" t="str">
            <v>LAMINA HR 5/8" 1220X2440 MM</v>
          </cell>
          <cell r="C508" t="str">
            <v>UND</v>
          </cell>
          <cell r="D508">
            <v>486133</v>
          </cell>
        </row>
        <row r="509">
          <cell r="A509">
            <v>17183</v>
          </cell>
          <cell r="B509" t="str">
            <v>LAMINA HR 5/8" 1000X6000MM</v>
          </cell>
          <cell r="C509" t="str">
            <v>UND</v>
          </cell>
          <cell r="D509">
            <v>917343</v>
          </cell>
        </row>
        <row r="510">
          <cell r="A510">
            <v>17184</v>
          </cell>
          <cell r="B510" t="str">
            <v>LAMINA HR 5/8" 1000X3000MM</v>
          </cell>
          <cell r="C510" t="str">
            <v>UND</v>
          </cell>
          <cell r="D510">
            <v>458672</v>
          </cell>
        </row>
        <row r="511">
          <cell r="A511">
            <v>17185</v>
          </cell>
          <cell r="B511" t="str">
            <v>LAMINA HR 5/8" 1000X2000MM</v>
          </cell>
          <cell r="C511" t="str">
            <v>UND</v>
          </cell>
          <cell r="D511">
            <v>306211</v>
          </cell>
        </row>
        <row r="512">
          <cell r="A512">
            <v>17186</v>
          </cell>
          <cell r="B512" t="str">
            <v>LAMINA HR 5/8" 1220 X 4880</v>
          </cell>
          <cell r="C512" t="str">
            <v>UND</v>
          </cell>
          <cell r="D512">
            <v>974174</v>
          </cell>
        </row>
        <row r="513">
          <cell r="A513">
            <v>17187</v>
          </cell>
          <cell r="B513" t="str">
            <v>LAMINA HR 5/8" 1200 X 6000 MM</v>
          </cell>
          <cell r="C513" t="str">
            <v>UND</v>
          </cell>
          <cell r="D513">
            <v>1100812</v>
          </cell>
        </row>
        <row r="514">
          <cell r="A514">
            <v>17190</v>
          </cell>
          <cell r="B514" t="str">
            <v>LAMINA HR 1/2" 8' X 20'</v>
          </cell>
          <cell r="C514" t="str">
            <v>UND</v>
          </cell>
          <cell r="D514">
            <v>2030754</v>
          </cell>
        </row>
        <row r="515">
          <cell r="A515">
            <v>17191</v>
          </cell>
          <cell r="B515" t="str">
            <v>LAMINA HR 1/2" 6' X 20'</v>
          </cell>
          <cell r="C515" t="str">
            <v>UND</v>
          </cell>
          <cell r="D515">
            <v>1526666</v>
          </cell>
        </row>
        <row r="516">
          <cell r="A516">
            <v>17192</v>
          </cell>
          <cell r="B516" t="str">
            <v>LAMINA HR 1/2" 1220 X 2440MM</v>
          </cell>
          <cell r="C516" t="str">
            <v>UND</v>
          </cell>
          <cell r="D516">
            <v>406151</v>
          </cell>
        </row>
        <row r="517">
          <cell r="A517">
            <v>17193</v>
          </cell>
          <cell r="B517" t="str">
            <v>LAMINA HR 1/2" 1220 X 4880MM</v>
          </cell>
          <cell r="C517" t="str">
            <v>UND</v>
          </cell>
          <cell r="D517">
            <v>812301</v>
          </cell>
        </row>
        <row r="518">
          <cell r="A518">
            <v>17194</v>
          </cell>
          <cell r="B518" t="str">
            <v>LAMINA HR 1/2" 1000 X 6000MM</v>
          </cell>
          <cell r="C518" t="str">
            <v>UND</v>
          </cell>
          <cell r="D518">
            <v>713472</v>
          </cell>
        </row>
        <row r="519">
          <cell r="A519">
            <v>17195</v>
          </cell>
          <cell r="B519" t="str">
            <v>LAMINA HR 1/2" 1000 X 3000MM</v>
          </cell>
          <cell r="C519" t="str">
            <v>UND</v>
          </cell>
          <cell r="D519">
            <v>357365</v>
          </cell>
        </row>
        <row r="520">
          <cell r="A520">
            <v>17196</v>
          </cell>
          <cell r="B520" t="str">
            <v>LAMINA HR 1/2" 1000 X 2000MM</v>
          </cell>
          <cell r="C520" t="str">
            <v>UND</v>
          </cell>
          <cell r="D520">
            <v>239082</v>
          </cell>
        </row>
        <row r="521">
          <cell r="A521">
            <v>17197</v>
          </cell>
          <cell r="B521" t="str">
            <v>LAMINA HR 1/2" 1200 X 6000MM</v>
          </cell>
          <cell r="C521" t="str">
            <v>UND</v>
          </cell>
          <cell r="D521">
            <v>853146</v>
          </cell>
        </row>
        <row r="522">
          <cell r="A522">
            <v>17198</v>
          </cell>
          <cell r="B522" t="str">
            <v>LAMINA HR 1/2"   8' X 20' A-131</v>
          </cell>
          <cell r="C522" t="str">
            <v>UND</v>
          </cell>
          <cell r="D522">
            <v>2212849</v>
          </cell>
        </row>
        <row r="523">
          <cell r="A523">
            <v>18001</v>
          </cell>
          <cell r="B523" t="str">
            <v>KILO LAMINA HR 4"</v>
          </cell>
          <cell r="C523" t="str">
            <v>KGM</v>
          </cell>
          <cell r="D523">
            <v>1754</v>
          </cell>
        </row>
        <row r="524">
          <cell r="A524">
            <v>18002</v>
          </cell>
          <cell r="B524" t="str">
            <v>KILO LAMINA HR 3"</v>
          </cell>
          <cell r="C524" t="str">
            <v>KGM</v>
          </cell>
          <cell r="D524">
            <v>1754</v>
          </cell>
        </row>
        <row r="525">
          <cell r="A525">
            <v>18003</v>
          </cell>
          <cell r="B525" t="str">
            <v>KILO LAMINA HR 2.1/2"</v>
          </cell>
          <cell r="C525" t="str">
            <v>KGM</v>
          </cell>
          <cell r="D525">
            <v>1670</v>
          </cell>
        </row>
        <row r="526">
          <cell r="A526">
            <v>18004</v>
          </cell>
          <cell r="B526" t="str">
            <v>KILO LAMINA HR 2"</v>
          </cell>
          <cell r="C526" t="str">
            <v>KGM</v>
          </cell>
          <cell r="D526">
            <v>1501</v>
          </cell>
        </row>
        <row r="527">
          <cell r="A527">
            <v>18005</v>
          </cell>
          <cell r="B527" t="str">
            <v>KILO LAMINA HR 1.1/2"</v>
          </cell>
          <cell r="C527" t="str">
            <v>KGM</v>
          </cell>
          <cell r="D527">
            <v>1501</v>
          </cell>
        </row>
        <row r="528">
          <cell r="A528">
            <v>18006</v>
          </cell>
          <cell r="B528" t="str">
            <v>KILO LAMINA HR 1.1/4"</v>
          </cell>
          <cell r="C528" t="str">
            <v>KGM</v>
          </cell>
          <cell r="D528">
            <v>1501</v>
          </cell>
        </row>
        <row r="529">
          <cell r="A529">
            <v>18007</v>
          </cell>
          <cell r="B529" t="str">
            <v>KILO LAMINA HR 1"</v>
          </cell>
          <cell r="C529" t="str">
            <v>KGM</v>
          </cell>
          <cell r="D529">
            <v>1440</v>
          </cell>
        </row>
        <row r="530">
          <cell r="A530">
            <v>18009</v>
          </cell>
          <cell r="B530" t="str">
            <v>KILO LAMINA HR 3/4"</v>
          </cell>
          <cell r="C530" t="str">
            <v>KGM</v>
          </cell>
          <cell r="D530">
            <v>1440</v>
          </cell>
        </row>
        <row r="531">
          <cell r="A531">
            <v>18010</v>
          </cell>
          <cell r="B531" t="str">
            <v>KILO LAMINA HR 5/8"</v>
          </cell>
          <cell r="C531" t="str">
            <v>KGM</v>
          </cell>
          <cell r="D531">
            <v>1440</v>
          </cell>
        </row>
        <row r="532">
          <cell r="A532">
            <v>18011</v>
          </cell>
          <cell r="B532" t="str">
            <v>KILO LAMINA HR 1/2"</v>
          </cell>
          <cell r="C532" t="str">
            <v>KGM</v>
          </cell>
          <cell r="D532">
            <v>1440</v>
          </cell>
        </row>
        <row r="533">
          <cell r="A533">
            <v>18070</v>
          </cell>
          <cell r="B533" t="str">
            <v>KILO LAMINA HR 1/2" 6' X 20'</v>
          </cell>
          <cell r="C533" t="str">
            <v>KGM</v>
          </cell>
          <cell r="D533">
            <v>1440</v>
          </cell>
        </row>
        <row r="534">
          <cell r="A534">
            <v>18071</v>
          </cell>
          <cell r="B534" t="str">
            <v>KILO LAMINA HR 1/2" 1220 X 4880 MM</v>
          </cell>
          <cell r="C534" t="str">
            <v>KGM</v>
          </cell>
          <cell r="D534">
            <v>1440</v>
          </cell>
        </row>
        <row r="535">
          <cell r="A535">
            <v>18072</v>
          </cell>
          <cell r="B535" t="str">
            <v>KILO LAMINA HR 1/2" 8' X 20'</v>
          </cell>
          <cell r="C535" t="str">
            <v>KG</v>
          </cell>
          <cell r="D535">
            <v>1440</v>
          </cell>
        </row>
        <row r="536">
          <cell r="A536">
            <v>18073</v>
          </cell>
          <cell r="B536" t="str">
            <v>KILO LAMINA HR 1/2" 1220 X 2440 MM</v>
          </cell>
          <cell r="C536" t="str">
            <v>KGM</v>
          </cell>
          <cell r="D536">
            <v>1440</v>
          </cell>
        </row>
        <row r="537">
          <cell r="A537">
            <v>18074</v>
          </cell>
          <cell r="B537" t="str">
            <v>KILO LAMINA HR 1/2" 1000 X 2000 MM</v>
          </cell>
          <cell r="C537" t="str">
            <v>KGM</v>
          </cell>
          <cell r="D537">
            <v>1258</v>
          </cell>
        </row>
        <row r="538">
          <cell r="A538">
            <v>18075</v>
          </cell>
          <cell r="B538" t="str">
            <v>KILO LAMINA HR 1/2" 1000 X 6000 MM</v>
          </cell>
          <cell r="C538" t="str">
            <v>KGM</v>
          </cell>
          <cell r="D538">
            <v>1258</v>
          </cell>
        </row>
        <row r="539">
          <cell r="A539">
            <v>18076</v>
          </cell>
          <cell r="B539" t="str">
            <v>KILO LAMINA HR 1/2" 1000 X 3000 MM</v>
          </cell>
          <cell r="C539" t="str">
            <v>KGM</v>
          </cell>
          <cell r="D539">
            <v>1258</v>
          </cell>
        </row>
        <row r="540">
          <cell r="A540">
            <v>18099</v>
          </cell>
          <cell r="B540" t="str">
            <v>KILO LAMINA CHAPA</v>
          </cell>
          <cell r="C540" t="str">
            <v>KG</v>
          </cell>
          <cell r="D540">
            <v>1685</v>
          </cell>
        </row>
        <row r="541">
          <cell r="A541">
            <v>17200</v>
          </cell>
          <cell r="B541" t="str">
            <v>LAMINA HR 9.0 MM  6' X 20'</v>
          </cell>
          <cell r="C541" t="str">
            <v>UND</v>
          </cell>
          <cell r="D541">
            <v>1108117</v>
          </cell>
        </row>
        <row r="542">
          <cell r="A542">
            <v>17201</v>
          </cell>
          <cell r="B542" t="str">
            <v>LAMINA HR 9.0 MM  1.20 X 2.40 MM</v>
          </cell>
          <cell r="C542" t="str">
            <v>UND</v>
          </cell>
          <cell r="D542">
            <v>278340</v>
          </cell>
        </row>
        <row r="543">
          <cell r="A543">
            <v>17202</v>
          </cell>
          <cell r="B543" t="str">
            <v>LAMINA HR 9.0 MM  1.22 X 4.88 MM</v>
          </cell>
          <cell r="C543" t="str">
            <v>UND</v>
          </cell>
          <cell r="D543">
            <v>526590</v>
          </cell>
        </row>
        <row r="544">
          <cell r="A544">
            <v>17203</v>
          </cell>
          <cell r="B544" t="str">
            <v>LAMINA HR 9.0 MM  1000 X 6000 MM</v>
          </cell>
          <cell r="C544" t="str">
            <v>UND</v>
          </cell>
          <cell r="D544">
            <v>532859</v>
          </cell>
        </row>
        <row r="545">
          <cell r="A545">
            <v>17204</v>
          </cell>
          <cell r="B545" t="str">
            <v>LAMINA HR 9.0 MM  1000 X 3000 MM</v>
          </cell>
          <cell r="C545" t="str">
            <v>UND</v>
          </cell>
          <cell r="D545">
            <v>267056</v>
          </cell>
        </row>
        <row r="546">
          <cell r="A546">
            <v>17205</v>
          </cell>
          <cell r="B546" t="str">
            <v>LAMINA HR 9.0 MM  1000 X 2000 MM</v>
          </cell>
          <cell r="C546" t="str">
            <v>UND</v>
          </cell>
          <cell r="D546">
            <v>178038</v>
          </cell>
        </row>
        <row r="547">
          <cell r="A547">
            <v>17206</v>
          </cell>
          <cell r="B547" t="str">
            <v>LAMINA HR 9.0 MM  1222 X 6000 MM</v>
          </cell>
          <cell r="C547" t="str">
            <v>UND</v>
          </cell>
          <cell r="D547">
            <v>651969</v>
          </cell>
        </row>
        <row r="548">
          <cell r="A548">
            <v>17207</v>
          </cell>
          <cell r="B548" t="str">
            <v>LAMINA HR 9.0 MM  8' X 20'</v>
          </cell>
          <cell r="C548" t="str">
            <v>UND</v>
          </cell>
          <cell r="D548">
            <v>1477020</v>
          </cell>
        </row>
        <row r="549">
          <cell r="A549">
            <v>17208</v>
          </cell>
          <cell r="B549" t="str">
            <v>LAMINA HR 3/8" 6' X 20' A-131</v>
          </cell>
          <cell r="C549" t="str">
            <v>UND</v>
          </cell>
          <cell r="D549">
            <v>1248274</v>
          </cell>
        </row>
        <row r="550">
          <cell r="A550">
            <v>17209</v>
          </cell>
          <cell r="B550" t="str">
            <v>LAMINA HR 3/8" 8' X 20' A-131</v>
          </cell>
          <cell r="C550" t="str">
            <v>UND</v>
          </cell>
          <cell r="D550">
            <v>1661876</v>
          </cell>
        </row>
        <row r="551">
          <cell r="A551">
            <v>17210</v>
          </cell>
          <cell r="B551" t="str">
            <v>LAMINA HR 8.0 MM  6' X 20'</v>
          </cell>
          <cell r="C551" t="str">
            <v>UND</v>
          </cell>
          <cell r="D551">
            <v>984680</v>
          </cell>
        </row>
        <row r="552">
          <cell r="A552">
            <v>17211</v>
          </cell>
          <cell r="B552" t="str">
            <v>LAMINA HR 8.0 MM  1200 X 2400 MM</v>
          </cell>
          <cell r="C552" t="str">
            <v>UND</v>
          </cell>
          <cell r="D552">
            <v>235712</v>
          </cell>
        </row>
        <row r="553">
          <cell r="A553">
            <v>17212</v>
          </cell>
          <cell r="B553" t="str">
            <v>LAMINA HR 8.0 MM  1000 X 6000 MM</v>
          </cell>
          <cell r="C553" t="str">
            <v>UND</v>
          </cell>
          <cell r="D553">
            <v>471424</v>
          </cell>
        </row>
        <row r="554">
          <cell r="A554">
            <v>17213</v>
          </cell>
          <cell r="B554" t="str">
            <v>LAMINA HR 8.0 MM  1000 X 3000 MM</v>
          </cell>
          <cell r="C554" t="str">
            <v>UND</v>
          </cell>
          <cell r="D554">
            <v>235712</v>
          </cell>
        </row>
        <row r="555">
          <cell r="A555">
            <v>17214</v>
          </cell>
          <cell r="B555" t="str">
            <v>LAMINA HR 8.0 MM  1000 X 2000 MM</v>
          </cell>
          <cell r="C555" t="str">
            <v>UND</v>
          </cell>
          <cell r="D555">
            <v>157977</v>
          </cell>
        </row>
        <row r="556">
          <cell r="A556">
            <v>17215</v>
          </cell>
          <cell r="B556" t="str">
            <v>LAMINA HR 8.0 MM  1200 X 6000 MM</v>
          </cell>
          <cell r="C556" t="str">
            <v>UND</v>
          </cell>
          <cell r="D556">
            <v>570472</v>
          </cell>
        </row>
        <row r="557">
          <cell r="A557">
            <v>17216</v>
          </cell>
          <cell r="B557" t="str">
            <v>LAMINA HR 8.0 MM  8' X 20'</v>
          </cell>
          <cell r="C557" t="str">
            <v>UND</v>
          </cell>
          <cell r="D557">
            <v>1311504</v>
          </cell>
        </row>
        <row r="558">
          <cell r="A558">
            <v>17217</v>
          </cell>
          <cell r="B558" t="str">
            <v>LAMINA HR 5/16" 6' X 20' A-131</v>
          </cell>
          <cell r="C558" t="str">
            <v>UND</v>
          </cell>
          <cell r="D558">
            <v>1040726</v>
          </cell>
        </row>
        <row r="559">
          <cell r="A559">
            <v>17218</v>
          </cell>
          <cell r="B559" t="str">
            <v>LAMINA HR 5/16" 8' X 20' A-131</v>
          </cell>
          <cell r="C559" t="str">
            <v>UND</v>
          </cell>
          <cell r="D559">
            <v>1388630</v>
          </cell>
        </row>
        <row r="560">
          <cell r="A560">
            <v>17219</v>
          </cell>
          <cell r="B560" t="str">
            <v>LAMINA HR 1/4" 6' X 20' A-131</v>
          </cell>
          <cell r="C560" t="str">
            <v>UND</v>
          </cell>
          <cell r="D560">
            <v>831685</v>
          </cell>
        </row>
        <row r="561">
          <cell r="A561">
            <v>172191</v>
          </cell>
          <cell r="B561" t="str">
            <v>LAMINA HR 1/4" 2000 X 6096 MM A-131</v>
          </cell>
          <cell r="C561" t="str">
            <v>UND</v>
          </cell>
          <cell r="D561">
            <v>910822</v>
          </cell>
        </row>
        <row r="562">
          <cell r="A562">
            <v>172192</v>
          </cell>
          <cell r="B562" t="str">
            <v>LAMINA HR 1/4"   8' X 20' A-131</v>
          </cell>
          <cell r="C562" t="str">
            <v>UND</v>
          </cell>
          <cell r="D562">
            <v>1107917</v>
          </cell>
        </row>
        <row r="563">
          <cell r="A563">
            <v>17220</v>
          </cell>
          <cell r="B563" t="str">
            <v>LAMINA HR 6.0 MM  6' X 20' A-36</v>
          </cell>
          <cell r="C563" t="str">
            <v>UND</v>
          </cell>
          <cell r="D563">
            <v>737809</v>
          </cell>
        </row>
        <row r="564">
          <cell r="A564">
            <v>17221</v>
          </cell>
          <cell r="B564" t="str">
            <v>LAMINA HR 6.0 MM  1200 X 2400 MM</v>
          </cell>
          <cell r="C564" t="str">
            <v>UND</v>
          </cell>
          <cell r="D564">
            <v>174289</v>
          </cell>
        </row>
        <row r="565">
          <cell r="A565">
            <v>17222</v>
          </cell>
          <cell r="B565" t="str">
            <v>LAMINA HR 6.0 MM  1000 X 6000 MM</v>
          </cell>
          <cell r="C565" t="str">
            <v>UND</v>
          </cell>
          <cell r="D565">
            <v>351051</v>
          </cell>
        </row>
        <row r="566">
          <cell r="A566">
            <v>17223</v>
          </cell>
          <cell r="B566" t="str">
            <v>LAMINA HR 6.0 MM  1000 X 3000 MM</v>
          </cell>
          <cell r="C566" t="str">
            <v>UND</v>
          </cell>
          <cell r="D566">
            <v>175525</v>
          </cell>
        </row>
        <row r="567">
          <cell r="A567">
            <v>17224</v>
          </cell>
          <cell r="B567" t="str">
            <v>LAMINA HR 6.0 MM  1000 X 2400 MM</v>
          </cell>
          <cell r="C567" t="str">
            <v>UND</v>
          </cell>
          <cell r="D567">
            <v>140915</v>
          </cell>
        </row>
        <row r="568">
          <cell r="A568">
            <v>17225</v>
          </cell>
          <cell r="B568" t="str">
            <v>LAMINA HR 6.0 MM  1000 X 2000 MM</v>
          </cell>
          <cell r="C568" t="str">
            <v>UND</v>
          </cell>
          <cell r="D568">
            <v>117428</v>
          </cell>
        </row>
        <row r="569">
          <cell r="A569">
            <v>17226</v>
          </cell>
          <cell r="B569" t="str">
            <v>LAMINA HR 6.0 MM  1200 X 6000 MM</v>
          </cell>
          <cell r="C569" t="str">
            <v>UND</v>
          </cell>
          <cell r="D569">
            <v>421508</v>
          </cell>
        </row>
        <row r="570">
          <cell r="A570">
            <v>17227</v>
          </cell>
          <cell r="B570" t="str">
            <v>LAMINA HR 6.0 MM  8' X 20'</v>
          </cell>
          <cell r="C570" t="str">
            <v>UND</v>
          </cell>
          <cell r="D570">
            <v>984680</v>
          </cell>
        </row>
        <row r="571">
          <cell r="A571">
            <v>17228</v>
          </cell>
          <cell r="B571" t="str">
            <v>LAMINA HR 6.0 MM  1200 X 3000 MM</v>
          </cell>
          <cell r="C571" t="str">
            <v>UND</v>
          </cell>
          <cell r="D571">
            <v>210754</v>
          </cell>
        </row>
        <row r="572">
          <cell r="A572">
            <v>17229</v>
          </cell>
          <cell r="B572" t="str">
            <v>LAMINA HR 6.0 MM  6' X 20'  283 C</v>
          </cell>
          <cell r="C572" t="str">
            <v>UND</v>
          </cell>
          <cell r="D572">
            <v>758655</v>
          </cell>
        </row>
        <row r="573">
          <cell r="A573">
            <v>17230</v>
          </cell>
          <cell r="B573" t="str">
            <v>LAMINA HR 4.5 MM  6' X 20' A-36</v>
          </cell>
          <cell r="C573" t="str">
            <v>UND</v>
          </cell>
          <cell r="D573">
            <v>630737</v>
          </cell>
        </row>
        <row r="574">
          <cell r="A574">
            <v>17231</v>
          </cell>
          <cell r="B574" t="str">
            <v>LAMINA HR 4.5 MM  1200 X 2400 MM</v>
          </cell>
          <cell r="C574" t="str">
            <v>UND</v>
          </cell>
          <cell r="D574">
            <v>131025</v>
          </cell>
        </row>
        <row r="575">
          <cell r="A575">
            <v>17232</v>
          </cell>
          <cell r="B575" t="str">
            <v>LAMINA HR 4.5 MM  1000 X 6000 MM</v>
          </cell>
          <cell r="C575" t="str">
            <v>UND</v>
          </cell>
          <cell r="D575">
            <v>263287</v>
          </cell>
        </row>
        <row r="576">
          <cell r="A576">
            <v>17233</v>
          </cell>
          <cell r="B576" t="str">
            <v>LAMINA HR 4.5 MM  1000 X 3000 MM</v>
          </cell>
          <cell r="C576" t="str">
            <v>UND</v>
          </cell>
          <cell r="D576">
            <v>132262</v>
          </cell>
        </row>
        <row r="577">
          <cell r="A577">
            <v>17234</v>
          </cell>
          <cell r="B577" t="str">
            <v>LAMINA HR 4.5 MM  1000 X 2400 MM</v>
          </cell>
          <cell r="C577" t="str">
            <v>UND</v>
          </cell>
          <cell r="D577">
            <v>105068</v>
          </cell>
        </row>
        <row r="578">
          <cell r="A578">
            <v>17235</v>
          </cell>
          <cell r="B578" t="str">
            <v>LAMINA HR 4.5 MM  1000 X 2000 MM</v>
          </cell>
          <cell r="C578" t="str">
            <v>UND</v>
          </cell>
          <cell r="D578">
            <v>87762</v>
          </cell>
        </row>
        <row r="579">
          <cell r="A579">
            <v>17236</v>
          </cell>
          <cell r="B579" t="str">
            <v>LAMINA HR 4.5 MM  1200 X 6000 MM</v>
          </cell>
          <cell r="C579" t="str">
            <v>UND</v>
          </cell>
          <cell r="D579">
            <v>316440</v>
          </cell>
        </row>
        <row r="580">
          <cell r="A580">
            <v>17237</v>
          </cell>
          <cell r="B580" t="str">
            <v>LAMINA HR 4.5 MM  1200 X 3000 MM</v>
          </cell>
          <cell r="C580" t="str">
            <v>UND</v>
          </cell>
          <cell r="D580">
            <v>158220</v>
          </cell>
        </row>
        <row r="581">
          <cell r="A581">
            <v>17238</v>
          </cell>
          <cell r="B581" t="str">
            <v>LAMINA HR 4.5 MM  6' X 20' 283 C</v>
          </cell>
          <cell r="C581" t="str">
            <v>UND</v>
          </cell>
          <cell r="D581">
            <v>634495</v>
          </cell>
        </row>
        <row r="582">
          <cell r="A582">
            <v>17239</v>
          </cell>
          <cell r="B582" t="str">
            <v>LAMINA HR 3/16" 6' X 20' A-131</v>
          </cell>
          <cell r="C582" t="str">
            <v>UND</v>
          </cell>
          <cell r="D582">
            <v>685428</v>
          </cell>
        </row>
        <row r="583">
          <cell r="A583">
            <v>17241</v>
          </cell>
          <cell r="B583" t="str">
            <v>LAMINA HR 4.0 MM  1000 X 3000 MM</v>
          </cell>
          <cell r="C583" t="str">
            <v>UND</v>
          </cell>
          <cell r="D583">
            <v>122350</v>
          </cell>
        </row>
        <row r="584">
          <cell r="A584">
            <v>17242</v>
          </cell>
          <cell r="B584" t="str">
            <v>LAMINA HR 4.0 MM  1000 X 2440 MM</v>
          </cell>
          <cell r="C584" t="str">
            <v>UND</v>
          </cell>
          <cell r="D584">
            <v>98869</v>
          </cell>
        </row>
        <row r="585">
          <cell r="A585">
            <v>17243</v>
          </cell>
          <cell r="B585" t="str">
            <v>LAMINA HR 4.0 MM  1000 X 2000 MM</v>
          </cell>
          <cell r="C585" t="str">
            <v>UND</v>
          </cell>
          <cell r="D585">
            <v>81566</v>
          </cell>
        </row>
        <row r="586">
          <cell r="A586">
            <v>17244</v>
          </cell>
          <cell r="B586" t="str">
            <v>LAMINA HR 4.0 MM  1000 X 6000 MM</v>
          </cell>
          <cell r="C586" t="str">
            <v>UND</v>
          </cell>
          <cell r="D586">
            <v>233577</v>
          </cell>
        </row>
        <row r="587">
          <cell r="A587">
            <v>17246</v>
          </cell>
          <cell r="B587" t="str">
            <v>LAMINA HR 4.0 MM  1200 X 2400 MM</v>
          </cell>
          <cell r="C587" t="str">
            <v>UND</v>
          </cell>
          <cell r="D587">
            <v>121114</v>
          </cell>
        </row>
        <row r="588">
          <cell r="A588">
            <v>17247</v>
          </cell>
          <cell r="B588" t="str">
            <v>LAMINA HR 4.0 MM  1200 X 6000 MM</v>
          </cell>
          <cell r="C588" t="str">
            <v>UND</v>
          </cell>
          <cell r="D588">
            <v>286410</v>
          </cell>
        </row>
        <row r="589">
          <cell r="A589">
            <v>17250</v>
          </cell>
          <cell r="B589" t="str">
            <v>LAMINA HR 3.4 MM  1000 X 3000 MM</v>
          </cell>
          <cell r="C589" t="str">
            <v>UND</v>
          </cell>
          <cell r="D589">
            <v>98955</v>
          </cell>
        </row>
        <row r="590">
          <cell r="A590">
            <v>17251</v>
          </cell>
          <cell r="B590" t="str">
            <v>LAMINA HR 3.4 MM  1000 X 2400 MM</v>
          </cell>
          <cell r="C590" t="str">
            <v>UND</v>
          </cell>
          <cell r="D590">
            <v>80331</v>
          </cell>
        </row>
        <row r="591">
          <cell r="A591">
            <v>17252</v>
          </cell>
          <cell r="B591" t="str">
            <v>LAMINA HR 3.4 MM  1000 X 2000 MM</v>
          </cell>
          <cell r="C591" t="str">
            <v>UND</v>
          </cell>
          <cell r="D591">
            <v>65970</v>
          </cell>
        </row>
        <row r="592">
          <cell r="A592">
            <v>17253</v>
          </cell>
          <cell r="B592" t="str">
            <v>LAMINA HR 3.4 MM  1200 X 2400 MM</v>
          </cell>
          <cell r="C592" t="str">
            <v>UND</v>
          </cell>
          <cell r="D592">
            <v>98188</v>
          </cell>
        </row>
        <row r="593">
          <cell r="A593">
            <v>17255</v>
          </cell>
          <cell r="B593" t="str">
            <v>LAMINA HR 3.4 MM  1200 X 6000 MM</v>
          </cell>
          <cell r="C593" t="str">
            <v>UND</v>
          </cell>
          <cell r="D593">
            <v>237532</v>
          </cell>
        </row>
        <row r="594">
          <cell r="A594">
            <v>17256</v>
          </cell>
          <cell r="B594" t="str">
            <v>LAMINA HR 3.4 MM  1000 X 6000 MM</v>
          </cell>
          <cell r="C594" t="str">
            <v>UND</v>
          </cell>
          <cell r="D594">
            <v>198973</v>
          </cell>
        </row>
        <row r="595">
          <cell r="A595">
            <v>17260</v>
          </cell>
          <cell r="B595" t="str">
            <v>LAMINA HR 3.0 MM  1200 X 2400 MM</v>
          </cell>
          <cell r="C595" t="str">
            <v>UND</v>
          </cell>
          <cell r="D595">
            <v>87762</v>
          </cell>
        </row>
        <row r="596">
          <cell r="A596">
            <v>17261</v>
          </cell>
          <cell r="B596" t="str">
            <v>LAMINA HR 3.0 MM  1000 X 6000 MM</v>
          </cell>
          <cell r="C596" t="str">
            <v>UND</v>
          </cell>
          <cell r="D596">
            <v>175525</v>
          </cell>
        </row>
        <row r="597">
          <cell r="A597">
            <v>17262</v>
          </cell>
          <cell r="B597" t="str">
            <v>LAMINA HR 3.0 MM  1000 X 3000 MM</v>
          </cell>
          <cell r="C597" t="str">
            <v>UND</v>
          </cell>
          <cell r="D597">
            <v>87762</v>
          </cell>
        </row>
        <row r="598">
          <cell r="A598">
            <v>17263</v>
          </cell>
          <cell r="B598" t="str">
            <v>LAMINA HR 3.0 MM  1000 X 2400 MM</v>
          </cell>
          <cell r="C598" t="str">
            <v>UND</v>
          </cell>
          <cell r="D598">
            <v>70457</v>
          </cell>
        </row>
        <row r="599">
          <cell r="A599">
            <v>17264</v>
          </cell>
          <cell r="B599" t="str">
            <v>LAMINA HR 3.0 MM  1000 X 2000 MM</v>
          </cell>
          <cell r="C599" t="str">
            <v>UND</v>
          </cell>
          <cell r="D599">
            <v>58714</v>
          </cell>
        </row>
        <row r="600">
          <cell r="A600">
            <v>17265</v>
          </cell>
          <cell r="B600" t="str">
            <v>LAMINA HR 3.0 MM  1200 X 6000 MM</v>
          </cell>
          <cell r="C600" t="str">
            <v>UND</v>
          </cell>
          <cell r="D600">
            <v>210136</v>
          </cell>
        </row>
        <row r="601">
          <cell r="A601">
            <v>17266</v>
          </cell>
          <cell r="B601" t="str">
            <v>LAMINA HR 3.0 MM  1200 X 2400 MM A &amp;</v>
          </cell>
          <cell r="C601" t="str">
            <v>UND</v>
          </cell>
          <cell r="D601">
            <v>107305</v>
          </cell>
        </row>
        <row r="602">
          <cell r="A602">
            <v>17269</v>
          </cell>
          <cell r="B602" t="str">
            <v>LAMINA HR 2.5 MM  1200 X 6000 MM</v>
          </cell>
          <cell r="C602" t="str">
            <v>UND</v>
          </cell>
          <cell r="D602">
            <v>174660</v>
          </cell>
        </row>
        <row r="603">
          <cell r="A603">
            <v>17270</v>
          </cell>
          <cell r="B603" t="str">
            <v>LAMINA HR 2.5 MM  1200 X 2400 MM</v>
          </cell>
          <cell r="C603" t="str">
            <v>UND</v>
          </cell>
          <cell r="D603">
            <v>72930</v>
          </cell>
        </row>
        <row r="604">
          <cell r="A604">
            <v>17271</v>
          </cell>
          <cell r="B604" t="str">
            <v>LAMINA HR 2.5 MM  1000 X 6000 MM</v>
          </cell>
          <cell r="C604" t="str">
            <v>UND</v>
          </cell>
          <cell r="D604">
            <v>145859</v>
          </cell>
        </row>
        <row r="605">
          <cell r="A605">
            <v>17272</v>
          </cell>
          <cell r="B605" t="str">
            <v>LAMINA HR 2.5 MM  1000 X 3000 MM</v>
          </cell>
          <cell r="C605" t="str">
            <v>UND</v>
          </cell>
          <cell r="D605">
            <v>72930</v>
          </cell>
        </row>
        <row r="606">
          <cell r="A606">
            <v>17273</v>
          </cell>
          <cell r="B606" t="str">
            <v>LAMINA HR 2.5 MM  1000 X 2400 MM</v>
          </cell>
          <cell r="C606" t="str">
            <v>UND</v>
          </cell>
          <cell r="D606">
            <v>58714</v>
          </cell>
        </row>
        <row r="607">
          <cell r="A607">
            <v>17274</v>
          </cell>
          <cell r="B607" t="str">
            <v>LAMINA HR 2.5 MM  1000 X 2000 MM</v>
          </cell>
          <cell r="C607" t="str">
            <v>UND</v>
          </cell>
          <cell r="D607">
            <v>48826</v>
          </cell>
        </row>
        <row r="608">
          <cell r="A608">
            <v>17275</v>
          </cell>
          <cell r="B608" t="str">
            <v>LAMINA HR 2.5 MM  1200 X 2400 MM A &amp;</v>
          </cell>
          <cell r="C608" t="str">
            <v>UND</v>
          </cell>
          <cell r="D608">
            <v>87930</v>
          </cell>
        </row>
        <row r="609">
          <cell r="A609">
            <v>17280</v>
          </cell>
          <cell r="B609" t="str">
            <v>LAMINA HR 2.0 MM  1000 X 3000 MM</v>
          </cell>
          <cell r="C609" t="str">
            <v>UND</v>
          </cell>
          <cell r="D609">
            <v>58714</v>
          </cell>
        </row>
        <row r="610">
          <cell r="A610">
            <v>17281</v>
          </cell>
          <cell r="B610" t="str">
            <v>LAMINA HR 2.0 MM  1000 X 2400 MM</v>
          </cell>
          <cell r="C610" t="str">
            <v>UND</v>
          </cell>
          <cell r="D610">
            <v>46972</v>
          </cell>
        </row>
        <row r="611">
          <cell r="A611">
            <v>17282</v>
          </cell>
          <cell r="B611" t="str">
            <v>LAMINA HR 2.0 MM  1000 X 2000 MM</v>
          </cell>
          <cell r="C611" t="str">
            <v>UND</v>
          </cell>
          <cell r="D611">
            <v>39184</v>
          </cell>
        </row>
        <row r="612">
          <cell r="A612">
            <v>17283</v>
          </cell>
          <cell r="B612" t="str">
            <v>LAMINA HR 2.0 MM  1200 X 2400 MM</v>
          </cell>
          <cell r="C612" t="str">
            <v>UND</v>
          </cell>
          <cell r="D612">
            <v>58096</v>
          </cell>
        </row>
        <row r="613">
          <cell r="A613">
            <v>17284</v>
          </cell>
          <cell r="B613" t="str">
            <v>LAMINA HR 2.0 MM  1000 X 6000 MM</v>
          </cell>
          <cell r="C613" t="str">
            <v>UND</v>
          </cell>
          <cell r="D613">
            <v>116440</v>
          </cell>
        </row>
        <row r="614">
          <cell r="A614">
            <v>18012</v>
          </cell>
          <cell r="B614" t="str">
            <v>KILO LAMINA HR 9.0 MM</v>
          </cell>
          <cell r="C614" t="str">
            <v>KGM</v>
          </cell>
          <cell r="D614">
            <v>1254</v>
          </cell>
        </row>
        <row r="615">
          <cell r="A615">
            <v>18013</v>
          </cell>
          <cell r="B615" t="str">
            <v>KILO LAMINA HR 8.0 MM</v>
          </cell>
          <cell r="C615" t="str">
            <v>KGM</v>
          </cell>
          <cell r="D615">
            <v>1254</v>
          </cell>
        </row>
        <row r="616">
          <cell r="A616">
            <v>18014</v>
          </cell>
          <cell r="B616" t="str">
            <v>KILO LAMINA HR 9.53 MM 1219 A-131</v>
          </cell>
          <cell r="C616" t="str">
            <v>KGM</v>
          </cell>
          <cell r="D616">
            <v>1254</v>
          </cell>
        </row>
        <row r="617">
          <cell r="A617">
            <v>18080</v>
          </cell>
          <cell r="B617" t="str">
            <v>KILO LAMINA HR 9.0 MM  6' X 20'</v>
          </cell>
          <cell r="C617" t="str">
            <v>KGM</v>
          </cell>
          <cell r="D617">
            <v>1403</v>
          </cell>
        </row>
        <row r="618">
          <cell r="A618">
            <v>18081</v>
          </cell>
          <cell r="B618" t="str">
            <v>KILO LAMINA HR 9.0 MM  1200 X 2400 M</v>
          </cell>
          <cell r="C618" t="str">
            <v>KGM</v>
          </cell>
          <cell r="D618">
            <v>1254</v>
          </cell>
        </row>
        <row r="619">
          <cell r="A619">
            <v>18082</v>
          </cell>
          <cell r="B619" t="str">
            <v>KILO LAMINA HR 9.0 MM  8' X 20'</v>
          </cell>
          <cell r="C619" t="str">
            <v>KG</v>
          </cell>
          <cell r="D619">
            <v>1403</v>
          </cell>
        </row>
        <row r="620">
          <cell r="A620">
            <v>18083</v>
          </cell>
          <cell r="B620" t="str">
            <v>KILO LAMINA HR 9.0 MM  1200 X 2400 M</v>
          </cell>
          <cell r="C620" t="str">
            <v>KGM</v>
          </cell>
          <cell r="D620">
            <v>1254</v>
          </cell>
        </row>
        <row r="621">
          <cell r="A621">
            <v>18084</v>
          </cell>
          <cell r="B621" t="str">
            <v>KILO LAMINA HR 9.0 MM  1000 X 2000 M</v>
          </cell>
          <cell r="C621" t="str">
            <v>KGM</v>
          </cell>
          <cell r="D621">
            <v>1254</v>
          </cell>
        </row>
        <row r="622">
          <cell r="A622">
            <v>18085</v>
          </cell>
          <cell r="B622" t="str">
            <v>KILO LAMINA HR 9.0 MM  1000 X 6000 M</v>
          </cell>
          <cell r="C622" t="str">
            <v>KGM</v>
          </cell>
          <cell r="D622">
            <v>1254</v>
          </cell>
        </row>
        <row r="623">
          <cell r="A623">
            <v>18086</v>
          </cell>
          <cell r="B623" t="str">
            <v>KILO LAMINA HR 9.0 MM  1000 X 3000 M</v>
          </cell>
          <cell r="C623" t="str">
            <v>KGM</v>
          </cell>
          <cell r="D623">
            <v>1254</v>
          </cell>
        </row>
        <row r="624">
          <cell r="A624">
            <v>18087</v>
          </cell>
          <cell r="B624" t="str">
            <v>KILO LAMINA HR 9.0 MM  1000 BOBINA</v>
          </cell>
          <cell r="C624" t="str">
            <v>KGM</v>
          </cell>
          <cell r="D624">
            <v>1201</v>
          </cell>
        </row>
        <row r="625">
          <cell r="A625">
            <v>18088</v>
          </cell>
          <cell r="B625" t="str">
            <v>KILO LAMINA HR 9.0 MM  1200 BOBINA</v>
          </cell>
          <cell r="C625" t="str">
            <v>KGM</v>
          </cell>
          <cell r="D625">
            <v>1201</v>
          </cell>
        </row>
        <row r="626">
          <cell r="A626">
            <v>18090</v>
          </cell>
          <cell r="B626" t="str">
            <v>KILO LAMINA HR 8.0 MM  6' X 20'</v>
          </cell>
          <cell r="C626" t="str">
            <v>KGM</v>
          </cell>
          <cell r="D626">
            <v>1403</v>
          </cell>
        </row>
        <row r="627">
          <cell r="A627">
            <v>18091</v>
          </cell>
          <cell r="B627" t="str">
            <v>KILO LAMINA HR 8.0 MM  1200 X 2400 M</v>
          </cell>
          <cell r="C627" t="str">
            <v>KGM</v>
          </cell>
          <cell r="D627">
            <v>1254</v>
          </cell>
        </row>
        <row r="628">
          <cell r="A628">
            <v>18092</v>
          </cell>
          <cell r="B628" t="str">
            <v>KILO LAMINA HR 8.0 MM  8' X 20'</v>
          </cell>
          <cell r="C628" t="str">
            <v>KGM</v>
          </cell>
          <cell r="D628">
            <v>1403</v>
          </cell>
        </row>
        <row r="629">
          <cell r="A629">
            <v>18093</v>
          </cell>
          <cell r="B629" t="str">
            <v>KILO LAMINA HR 8.0 MM  1200 X 2400 M</v>
          </cell>
          <cell r="C629" t="str">
            <v>KGM</v>
          </cell>
          <cell r="D629">
            <v>1254</v>
          </cell>
        </row>
        <row r="630">
          <cell r="A630">
            <v>18094</v>
          </cell>
          <cell r="B630" t="str">
            <v>KILO LAMINA HR 8.0 MM  1000 X 2000 M</v>
          </cell>
          <cell r="C630" t="str">
            <v>KGM</v>
          </cell>
          <cell r="D630">
            <v>1254</v>
          </cell>
        </row>
        <row r="631">
          <cell r="A631">
            <v>18095</v>
          </cell>
          <cell r="B631" t="str">
            <v>KILO LAMINA HR 8.0 MM  1000 X 6000 M</v>
          </cell>
          <cell r="C631" t="str">
            <v>KGM</v>
          </cell>
          <cell r="D631">
            <v>1254</v>
          </cell>
        </row>
        <row r="632">
          <cell r="A632">
            <v>180951</v>
          </cell>
          <cell r="B632" t="str">
            <v>KILO LAMINA HR 8.0 MM  1200 X 6000 M</v>
          </cell>
          <cell r="C632" t="str">
            <v>KGM</v>
          </cell>
          <cell r="D632">
            <v>1254</v>
          </cell>
        </row>
        <row r="633">
          <cell r="A633">
            <v>18096</v>
          </cell>
          <cell r="B633" t="str">
            <v>KILO LAMINA HR 8.0 MM  1000 X 3000 M</v>
          </cell>
          <cell r="C633" t="str">
            <v>KGM</v>
          </cell>
          <cell r="D633">
            <v>1254</v>
          </cell>
        </row>
        <row r="634">
          <cell r="A634">
            <v>18097</v>
          </cell>
          <cell r="B634" t="str">
            <v>KILO LAMINA HR 8.0 MM  1000 BOBINA</v>
          </cell>
          <cell r="C634" t="str">
            <v>KGM</v>
          </cell>
          <cell r="D634">
            <v>1201</v>
          </cell>
        </row>
        <row r="635">
          <cell r="A635">
            <v>18098</v>
          </cell>
          <cell r="B635" t="str">
            <v>KILO LAMINA HR 8.0 MM  1200 BOBINA</v>
          </cell>
          <cell r="C635" t="str">
            <v>KGM</v>
          </cell>
          <cell r="D635">
            <v>1201</v>
          </cell>
        </row>
        <row r="636">
          <cell r="A636">
            <v>180991</v>
          </cell>
          <cell r="B636" t="str">
            <v>KILO LAMINA HR 7.94 MM 1219 A-131</v>
          </cell>
          <cell r="C636" t="str">
            <v>KGM</v>
          </cell>
          <cell r="D636">
            <v>1201</v>
          </cell>
        </row>
        <row r="637">
          <cell r="A637">
            <v>180992</v>
          </cell>
          <cell r="B637" t="str">
            <v>KILO LAMINA HR 6.35 MM 1219 A-131</v>
          </cell>
          <cell r="C637" t="str">
            <v>KGM</v>
          </cell>
          <cell r="D637">
            <v>1201</v>
          </cell>
        </row>
        <row r="638">
          <cell r="A638">
            <v>18100</v>
          </cell>
          <cell r="B638" t="str">
            <v>KILO LAMINA HR 6.0 MM  1200 BOBINA</v>
          </cell>
          <cell r="C638" t="str">
            <v>KGM</v>
          </cell>
          <cell r="D638">
            <v>1201</v>
          </cell>
        </row>
        <row r="639">
          <cell r="A639">
            <v>18101</v>
          </cell>
          <cell r="B639" t="str">
            <v>KILO LAMINA HR 6.0 MM  1000 BOBINA</v>
          </cell>
          <cell r="C639" t="str">
            <v>KGM</v>
          </cell>
          <cell r="D639">
            <v>1201</v>
          </cell>
        </row>
        <row r="640">
          <cell r="A640">
            <v>18102</v>
          </cell>
          <cell r="B640" t="str">
            <v>KILO LAMINA HR 6.0 MM  1000 X 2000 M</v>
          </cell>
          <cell r="C640" t="str">
            <v>KGM</v>
          </cell>
          <cell r="D640">
            <v>1237</v>
          </cell>
        </row>
        <row r="641">
          <cell r="A641">
            <v>18103</v>
          </cell>
          <cell r="B641" t="str">
            <v>KILO LAMINA HR 6.0 MM  1200 X 2400 M</v>
          </cell>
          <cell r="C641" t="str">
            <v>KGM</v>
          </cell>
          <cell r="D641">
            <v>1237</v>
          </cell>
        </row>
        <row r="642">
          <cell r="A642">
            <v>18104</v>
          </cell>
          <cell r="B642" t="str">
            <v>KILO LAMINA HR 6.0 MM  1000 X 3000 M</v>
          </cell>
          <cell r="C642" t="str">
            <v>KGM</v>
          </cell>
          <cell r="D642">
            <v>1237</v>
          </cell>
        </row>
        <row r="643">
          <cell r="A643">
            <v>18105</v>
          </cell>
          <cell r="B643" t="str">
            <v>KILO LAMINA HR 6.0 MM  6' X 20'</v>
          </cell>
          <cell r="C643" t="str">
            <v>KGM</v>
          </cell>
          <cell r="D643">
            <v>1403</v>
          </cell>
        </row>
        <row r="644">
          <cell r="A644">
            <v>18106</v>
          </cell>
          <cell r="B644" t="str">
            <v>KILO LAMINA HR 6.0 MM  1000 X 6000 M</v>
          </cell>
          <cell r="C644" t="str">
            <v>KGM</v>
          </cell>
          <cell r="D644">
            <v>1237</v>
          </cell>
        </row>
        <row r="645">
          <cell r="A645">
            <v>18107</v>
          </cell>
          <cell r="B645" t="str">
            <v>KILO LAMINA HR 6.0 MM  8' X 20'</v>
          </cell>
          <cell r="C645" t="str">
            <v>KGM</v>
          </cell>
          <cell r="D645">
            <v>1403</v>
          </cell>
        </row>
        <row r="646">
          <cell r="A646">
            <v>18108</v>
          </cell>
          <cell r="B646" t="str">
            <v>KILO LAMINA HR 6.0 MM</v>
          </cell>
          <cell r="C646" t="str">
            <v>KGM</v>
          </cell>
          <cell r="D646">
            <v>1237</v>
          </cell>
        </row>
        <row r="647">
          <cell r="A647">
            <v>18109</v>
          </cell>
          <cell r="B647" t="str">
            <v>KILO LAMINA HR 4.76 MM 1219 A-131</v>
          </cell>
          <cell r="C647" t="str">
            <v>KGM</v>
          </cell>
          <cell r="D647">
            <v>1201</v>
          </cell>
        </row>
        <row r="648">
          <cell r="A648">
            <v>18110</v>
          </cell>
          <cell r="B648" t="str">
            <v>KILO LAMINA HR 4.5 MM  1200 BOBINA</v>
          </cell>
          <cell r="C648" t="str">
            <v>KGM</v>
          </cell>
          <cell r="D648">
            <v>1201</v>
          </cell>
        </row>
        <row r="649">
          <cell r="A649">
            <v>18111</v>
          </cell>
          <cell r="B649" t="str">
            <v>KILO LAMINA HR 4.5 MM  1000 BOBINA</v>
          </cell>
          <cell r="C649" t="str">
            <v>KGM</v>
          </cell>
          <cell r="D649">
            <v>1201</v>
          </cell>
        </row>
        <row r="650">
          <cell r="A650">
            <v>18112</v>
          </cell>
          <cell r="B650" t="str">
            <v>KILO LAMINA HR 4.5 MM  1000 X 2000 M</v>
          </cell>
          <cell r="C650" t="str">
            <v>KGM</v>
          </cell>
          <cell r="D650">
            <v>1237</v>
          </cell>
        </row>
        <row r="651">
          <cell r="A651">
            <v>18113</v>
          </cell>
          <cell r="B651" t="str">
            <v>KILO LAMINA HR 4.5 MM  1200 X 2400 M</v>
          </cell>
          <cell r="C651" t="str">
            <v>KGM</v>
          </cell>
          <cell r="D651">
            <v>1237</v>
          </cell>
        </row>
        <row r="652">
          <cell r="A652">
            <v>18114</v>
          </cell>
          <cell r="B652" t="str">
            <v>KILO LAMINA HR 4.5 MM  1000 X 3000 M</v>
          </cell>
          <cell r="C652" t="str">
            <v>KGM</v>
          </cell>
          <cell r="D652">
            <v>1237</v>
          </cell>
        </row>
        <row r="653">
          <cell r="A653">
            <v>18115</v>
          </cell>
          <cell r="B653" t="str">
            <v>KILO LAMINA HR 4.5 MM  6' X 20'</v>
          </cell>
          <cell r="C653" t="str">
            <v>KGM</v>
          </cell>
          <cell r="D653">
            <v>1502</v>
          </cell>
        </row>
        <row r="654">
          <cell r="A654">
            <v>18116</v>
          </cell>
          <cell r="B654" t="str">
            <v>KILO LAMINA HR 4.5 MM  1000 X 6000 M</v>
          </cell>
          <cell r="C654" t="str">
            <v>KGM</v>
          </cell>
          <cell r="D654">
            <v>1237</v>
          </cell>
        </row>
        <row r="655">
          <cell r="A655">
            <v>18117</v>
          </cell>
          <cell r="B655" t="str">
            <v>KILO LAMINA HR 4.5 MM</v>
          </cell>
          <cell r="C655" t="str">
            <v>KGM</v>
          </cell>
          <cell r="D655">
            <v>1237</v>
          </cell>
        </row>
        <row r="656">
          <cell r="A656">
            <v>18120</v>
          </cell>
          <cell r="B656" t="str">
            <v>KILO LAMINA HR 4.0 MM  1200 BOBINA</v>
          </cell>
          <cell r="C656" t="str">
            <v>KGM</v>
          </cell>
          <cell r="D656">
            <v>1214</v>
          </cell>
        </row>
        <row r="657">
          <cell r="A657">
            <v>18121</v>
          </cell>
          <cell r="B657" t="str">
            <v>KILO LAMINA HR 4.0 MM  1000 BOBINA</v>
          </cell>
          <cell r="C657" t="str">
            <v>KGM</v>
          </cell>
          <cell r="D657">
            <v>1214</v>
          </cell>
        </row>
        <row r="658">
          <cell r="A658">
            <v>18122</v>
          </cell>
          <cell r="B658" t="str">
            <v>KILO LAMINA HR 4.0 MM  1200 X 2400 M</v>
          </cell>
          <cell r="C658" t="str">
            <v>KGM</v>
          </cell>
          <cell r="D658">
            <v>1236</v>
          </cell>
        </row>
        <row r="659">
          <cell r="A659">
            <v>18123</v>
          </cell>
          <cell r="B659" t="str">
            <v>KILO LAMINA HR 4.0 MM</v>
          </cell>
          <cell r="C659" t="str">
            <v>KGM</v>
          </cell>
          <cell r="D659">
            <v>1236</v>
          </cell>
        </row>
        <row r="660">
          <cell r="A660">
            <v>18128</v>
          </cell>
          <cell r="B660" t="str">
            <v>KILO LAMINA HR 3.7 MM  1000 BOBINA</v>
          </cell>
          <cell r="C660" t="str">
            <v>KGM</v>
          </cell>
          <cell r="D660">
            <v>1214</v>
          </cell>
        </row>
        <row r="661">
          <cell r="A661">
            <v>18129</v>
          </cell>
          <cell r="B661" t="str">
            <v>KILO LAMINA HR 3.4 MM</v>
          </cell>
          <cell r="C661" t="str">
            <v>KG</v>
          </cell>
          <cell r="D661">
            <v>1236</v>
          </cell>
        </row>
        <row r="662">
          <cell r="A662">
            <v>18130</v>
          </cell>
          <cell r="B662" t="str">
            <v>KILO LAMINA HR 3.4 MM  1000 BOBINA</v>
          </cell>
          <cell r="C662" t="str">
            <v>KGM</v>
          </cell>
          <cell r="D662">
            <v>1214</v>
          </cell>
        </row>
        <row r="663">
          <cell r="A663">
            <v>18131</v>
          </cell>
          <cell r="B663" t="str">
            <v>KILO LAMINA HR 3.4 MM  1200 BOBINA</v>
          </cell>
          <cell r="C663" t="str">
            <v>KGM</v>
          </cell>
          <cell r="D663">
            <v>1214</v>
          </cell>
        </row>
        <row r="664">
          <cell r="A664">
            <v>18140</v>
          </cell>
          <cell r="B664" t="str">
            <v>KILO LAMINA HR 3.0 MM  1200 BOBINA</v>
          </cell>
          <cell r="C664" t="str">
            <v>KGM</v>
          </cell>
          <cell r="D664">
            <v>1201</v>
          </cell>
        </row>
        <row r="665">
          <cell r="A665">
            <v>18141</v>
          </cell>
          <cell r="B665" t="str">
            <v>KILO LAMINA HR 3.0 MM  1000 BOBINA</v>
          </cell>
          <cell r="C665" t="str">
            <v>KGM</v>
          </cell>
          <cell r="D665">
            <v>1201</v>
          </cell>
        </row>
        <row r="666">
          <cell r="A666">
            <v>18142</v>
          </cell>
          <cell r="B666" t="str">
            <v>KILO LAMINA HR 3.0 MM  1000 X 2000 M</v>
          </cell>
          <cell r="C666" t="str">
            <v>KG</v>
          </cell>
          <cell r="D666">
            <v>1237</v>
          </cell>
        </row>
        <row r="667">
          <cell r="A667">
            <v>18143</v>
          </cell>
          <cell r="B667" t="str">
            <v>KILO LAMINA HR 3.0 MM  1200 X 2400 M</v>
          </cell>
          <cell r="C667" t="str">
            <v>KG</v>
          </cell>
          <cell r="D667">
            <v>1237</v>
          </cell>
        </row>
        <row r="668">
          <cell r="A668">
            <v>18144</v>
          </cell>
          <cell r="B668" t="str">
            <v>KILO LAMINA HR 3.0 MM  1000 X 3000 M</v>
          </cell>
          <cell r="C668" t="str">
            <v>KG</v>
          </cell>
          <cell r="D668">
            <v>1237</v>
          </cell>
        </row>
        <row r="669">
          <cell r="A669">
            <v>18145</v>
          </cell>
          <cell r="B669" t="str">
            <v>KILO LAMINA HR 3.0 MM  1000 X 6000 M</v>
          </cell>
          <cell r="C669" t="str">
            <v>KG</v>
          </cell>
          <cell r="D669">
            <v>1237</v>
          </cell>
        </row>
        <row r="670">
          <cell r="A670">
            <v>18146</v>
          </cell>
          <cell r="B670" t="str">
            <v>KILO LAMINA HR 3.0 MM  1200 BOBINA A</v>
          </cell>
          <cell r="C670" t="str">
            <v>KGM</v>
          </cell>
          <cell r="D670">
            <v>1452</v>
          </cell>
        </row>
        <row r="671">
          <cell r="A671">
            <v>18147</v>
          </cell>
          <cell r="B671" t="str">
            <v>KILO LAMINA HR 3.0 MM</v>
          </cell>
          <cell r="C671" t="str">
            <v>KG</v>
          </cell>
          <cell r="D671">
            <v>1237</v>
          </cell>
        </row>
        <row r="672">
          <cell r="A672">
            <v>18148</v>
          </cell>
          <cell r="B672" t="str">
            <v>KILO LAMINA HR 3.0 MM  1219 X 2440 A</v>
          </cell>
          <cell r="C672" t="str">
            <v>KG</v>
          </cell>
          <cell r="D672">
            <v>1490</v>
          </cell>
        </row>
        <row r="673">
          <cell r="A673">
            <v>18150</v>
          </cell>
          <cell r="B673" t="str">
            <v>KILO LAMINA HR 2.5 MM  1200 BOBINA</v>
          </cell>
          <cell r="C673" t="str">
            <v>KGM</v>
          </cell>
          <cell r="D673">
            <v>1201</v>
          </cell>
        </row>
        <row r="674">
          <cell r="A674">
            <v>18151</v>
          </cell>
          <cell r="B674" t="str">
            <v>KILO LAMINA HR 2.5 MM  1000 BOBINA</v>
          </cell>
          <cell r="C674" t="str">
            <v>KGM</v>
          </cell>
          <cell r="D674">
            <v>1201</v>
          </cell>
        </row>
        <row r="675">
          <cell r="A675">
            <v>18152</v>
          </cell>
          <cell r="B675" t="str">
            <v>KILO LAMINA HR 2.5 MM  1000 X 2000 M</v>
          </cell>
          <cell r="C675" t="str">
            <v>KGM</v>
          </cell>
          <cell r="D675">
            <v>1237</v>
          </cell>
        </row>
        <row r="676">
          <cell r="A676">
            <v>18153</v>
          </cell>
          <cell r="B676" t="str">
            <v>KILO LAMINA HR 2.5 MM  1200 X 2400 M</v>
          </cell>
          <cell r="C676" t="str">
            <v>KGM</v>
          </cell>
          <cell r="D676">
            <v>1237</v>
          </cell>
        </row>
        <row r="677">
          <cell r="A677">
            <v>18154</v>
          </cell>
          <cell r="B677" t="str">
            <v>KILO LAMINA HR 2.5 MM  1000 X 3000 M</v>
          </cell>
          <cell r="C677" t="str">
            <v>KGM</v>
          </cell>
          <cell r="D677">
            <v>1237</v>
          </cell>
        </row>
        <row r="678">
          <cell r="A678">
            <v>18155</v>
          </cell>
          <cell r="B678" t="str">
            <v>KILO LAMINA HR 2.5 MM  1200 BOBINA A</v>
          </cell>
          <cell r="C678" t="str">
            <v>KGM</v>
          </cell>
          <cell r="D678">
            <v>1452</v>
          </cell>
        </row>
        <row r="679">
          <cell r="A679">
            <v>18156</v>
          </cell>
          <cell r="B679" t="str">
            <v>KILO LAMINA HR 2.5 MM</v>
          </cell>
          <cell r="C679" t="str">
            <v>KGM</v>
          </cell>
          <cell r="D679">
            <v>1237</v>
          </cell>
        </row>
        <row r="680">
          <cell r="A680">
            <v>18157</v>
          </cell>
          <cell r="B680" t="str">
            <v>KILO LAMINA HR 2.5 MM 1200 X 2400MM</v>
          </cell>
          <cell r="C680" t="str">
            <v>KGM</v>
          </cell>
          <cell r="D680">
            <v>1490</v>
          </cell>
        </row>
        <row r="681">
          <cell r="A681">
            <v>18158</v>
          </cell>
          <cell r="B681" t="str">
            <v>KILO LAMINA HR 2.5 MM  A &amp; D</v>
          </cell>
          <cell r="C681" t="str">
            <v>KGM</v>
          </cell>
          <cell r="D681">
            <v>1490</v>
          </cell>
        </row>
        <row r="682">
          <cell r="A682">
            <v>18160</v>
          </cell>
          <cell r="B682" t="str">
            <v>KILO LAMINA HR 2.0 MM  1000 BOBINA</v>
          </cell>
          <cell r="C682" t="str">
            <v>KGM</v>
          </cell>
          <cell r="D682">
            <v>1201</v>
          </cell>
        </row>
        <row r="683">
          <cell r="A683">
            <v>18161</v>
          </cell>
          <cell r="B683" t="str">
            <v>KILO LAMINA HR 2.0 MM  1220 BOBINA</v>
          </cell>
          <cell r="C683" t="str">
            <v>KGM</v>
          </cell>
          <cell r="D683">
            <v>1201</v>
          </cell>
        </row>
        <row r="684">
          <cell r="A684">
            <v>18162</v>
          </cell>
          <cell r="B684" t="str">
            <v>KILO LAMINA HR 2.0 MM</v>
          </cell>
          <cell r="C684" t="str">
            <v>KGM</v>
          </cell>
          <cell r="D684">
            <v>1237</v>
          </cell>
        </row>
        <row r="685">
          <cell r="A685">
            <v>18163</v>
          </cell>
          <cell r="B685" t="str">
            <v>KILO LAMINA HR 2.0 MM  1000 A &amp; D</v>
          </cell>
          <cell r="C685" t="str">
            <v>KGM</v>
          </cell>
          <cell r="D685">
            <v>1470</v>
          </cell>
        </row>
        <row r="686">
          <cell r="A686">
            <v>18165</v>
          </cell>
          <cell r="B686" t="str">
            <v>KILO LAMINA HR 1.8 MM  1000 BOBINA</v>
          </cell>
          <cell r="C686" t="str">
            <v>KGM</v>
          </cell>
          <cell r="D686">
            <v>1351</v>
          </cell>
        </row>
        <row r="687">
          <cell r="A687">
            <v>18170</v>
          </cell>
          <cell r="B687" t="str">
            <v>KILO LAMINA HR 1.5 MM  1200 BOBINA</v>
          </cell>
          <cell r="C687" t="str">
            <v>KGM</v>
          </cell>
          <cell r="D687">
            <v>1643</v>
          </cell>
        </row>
        <row r="688">
          <cell r="A688">
            <v>18171</v>
          </cell>
          <cell r="B688" t="str">
            <v>KILO LAMINA HR 1.5 MM  1000 BOBINA</v>
          </cell>
          <cell r="C688" t="str">
            <v>KG</v>
          </cell>
          <cell r="D688">
            <v>1643</v>
          </cell>
        </row>
        <row r="689">
          <cell r="A689">
            <v>18180</v>
          </cell>
          <cell r="B689" t="str">
            <v>KILO LAMINA HR 1.2 MM  1000 BOBINA</v>
          </cell>
          <cell r="C689" t="str">
            <v>KGM</v>
          </cell>
          <cell r="D689">
            <v>1643</v>
          </cell>
        </row>
        <row r="690">
          <cell r="A690">
            <v>18181</v>
          </cell>
          <cell r="B690" t="str">
            <v>KILO LAMINA HR 1.2 MM  1200 BOBINA A</v>
          </cell>
          <cell r="C690" t="str">
            <v>KGM</v>
          </cell>
          <cell r="D690">
            <v>1643</v>
          </cell>
        </row>
        <row r="691">
          <cell r="A691">
            <v>18182</v>
          </cell>
          <cell r="B691" t="str">
            <v>KILO LAMINA HR 1.2 MM  1200 BOBINA</v>
          </cell>
          <cell r="C691" t="str">
            <v>KGM</v>
          </cell>
          <cell r="D691">
            <v>1643</v>
          </cell>
        </row>
        <row r="692">
          <cell r="A692">
            <v>18500</v>
          </cell>
          <cell r="B692" t="str">
            <v>LAMINA ANT/ABR DILLIDUR 400 6MM 2X6</v>
          </cell>
          <cell r="C692" t="str">
            <v>UND</v>
          </cell>
          <cell r="D692">
            <v>2607150</v>
          </cell>
        </row>
        <row r="693">
          <cell r="A693">
            <v>18501</v>
          </cell>
          <cell r="B693" t="str">
            <v>KILO ANT/ABR DILLIDUR 400 6MM</v>
          </cell>
          <cell r="C693" t="str">
            <v>KGM</v>
          </cell>
          <cell r="D693">
            <v>5460</v>
          </cell>
        </row>
        <row r="694">
          <cell r="A694">
            <v>18510</v>
          </cell>
          <cell r="B694" t="str">
            <v>LAMINA ANT/ABR DILLIDUR 400 8MM 2X6</v>
          </cell>
          <cell r="C694" t="str">
            <v>UND</v>
          </cell>
          <cell r="D694">
            <v>3136309</v>
          </cell>
        </row>
        <row r="695">
          <cell r="A695">
            <v>18511</v>
          </cell>
          <cell r="B695" t="str">
            <v>KILO ANT/ABR DILLIDUR 400 8MM</v>
          </cell>
          <cell r="C695" t="str">
            <v>KGM</v>
          </cell>
          <cell r="D695">
            <v>4926</v>
          </cell>
        </row>
        <row r="696">
          <cell r="A696">
            <v>18520</v>
          </cell>
          <cell r="B696" t="str">
            <v>LAMINA ANT/ABR DILLIDUR 400 10MM 2X6</v>
          </cell>
          <cell r="C696" t="str">
            <v>UND</v>
          </cell>
          <cell r="D696">
            <v>3659440</v>
          </cell>
        </row>
        <row r="697">
          <cell r="A697">
            <v>18521</v>
          </cell>
          <cell r="B697" t="str">
            <v>KILO ANT/ABR DILLIDUR 400 10MM</v>
          </cell>
          <cell r="C697" t="str">
            <v>KGM</v>
          </cell>
          <cell r="D697">
            <v>4672</v>
          </cell>
        </row>
        <row r="698">
          <cell r="A698">
            <v>18530</v>
          </cell>
          <cell r="B698" t="str">
            <v>LAMINA ANT/ABR DILLIDUR 400 12MM 2X6</v>
          </cell>
          <cell r="C698" t="str">
            <v>UND</v>
          </cell>
          <cell r="D698">
            <v>4169943</v>
          </cell>
        </row>
        <row r="699">
          <cell r="A699">
            <v>18531</v>
          </cell>
          <cell r="B699" t="str">
            <v>KILO ANT/ABR DILLIDUR 400 12MM</v>
          </cell>
          <cell r="C699" t="str">
            <v>KGM</v>
          </cell>
          <cell r="D699">
            <v>4356</v>
          </cell>
        </row>
        <row r="700">
          <cell r="A700">
            <v>18540</v>
          </cell>
          <cell r="B700" t="str">
            <v>LAMINA ANT/ABR DILLIDUR 400 16MM 2X6</v>
          </cell>
          <cell r="C700" t="str">
            <v>UND</v>
          </cell>
          <cell r="D700">
            <v>5559925</v>
          </cell>
        </row>
        <row r="701">
          <cell r="A701">
            <v>18541</v>
          </cell>
          <cell r="B701" t="str">
            <v>KILO ANT/ABR DILLIDUR 400 16MM</v>
          </cell>
          <cell r="C701" t="str">
            <v>KGM</v>
          </cell>
          <cell r="D701">
            <v>4356</v>
          </cell>
        </row>
        <row r="702">
          <cell r="A702">
            <v>18550</v>
          </cell>
          <cell r="B702" t="str">
            <v>LAMINA ANT/ABR DILLIDUR 400 20MM 2X6</v>
          </cell>
          <cell r="C702" t="str">
            <v>UND</v>
          </cell>
          <cell r="D702">
            <v>6949906</v>
          </cell>
        </row>
        <row r="703">
          <cell r="A703">
            <v>18551</v>
          </cell>
          <cell r="B703" t="str">
            <v>KILO ANT/ABR DILLIDUR 400 20MM</v>
          </cell>
          <cell r="C703" t="str">
            <v>KGM</v>
          </cell>
          <cell r="D703">
            <v>4356</v>
          </cell>
        </row>
        <row r="704">
          <cell r="A704">
            <v>18560</v>
          </cell>
          <cell r="B704" t="str">
            <v>LAMINA ANT/ABR DILLIDUR 400 25MM 2X6</v>
          </cell>
          <cell r="C704" t="str">
            <v>UND</v>
          </cell>
          <cell r="D704">
            <v>8688291</v>
          </cell>
        </row>
        <row r="705">
          <cell r="A705">
            <v>18561</v>
          </cell>
          <cell r="B705" t="str">
            <v>KILO ANT/ABR DILLIDUR 400 25MM</v>
          </cell>
          <cell r="C705" t="str">
            <v>KGM</v>
          </cell>
          <cell r="D705">
            <v>4356</v>
          </cell>
        </row>
        <row r="706">
          <cell r="A706">
            <v>18570</v>
          </cell>
          <cell r="B706" t="str">
            <v>LAMINA ANT/ABR DILLIDUR 400 32MM 2X6</v>
          </cell>
          <cell r="C706" t="str">
            <v>UND</v>
          </cell>
          <cell r="D706">
            <v>11134367</v>
          </cell>
        </row>
        <row r="707">
          <cell r="A707">
            <v>18571</v>
          </cell>
          <cell r="B707" t="str">
            <v>KILO ANT/ABR DILLIDUR 400 32MM</v>
          </cell>
          <cell r="C707" t="str">
            <v>KGM</v>
          </cell>
          <cell r="D707">
            <v>4356</v>
          </cell>
        </row>
        <row r="708">
          <cell r="A708">
            <v>18580</v>
          </cell>
          <cell r="B708" t="str">
            <v>LAMINA ANT/ABR DILLIDUR 400 38MM 2X6</v>
          </cell>
          <cell r="C708" t="str">
            <v>UND</v>
          </cell>
          <cell r="D708">
            <v>13842875</v>
          </cell>
        </row>
        <row r="709">
          <cell r="A709">
            <v>18581</v>
          </cell>
          <cell r="B709" t="str">
            <v>KILO ANT/ABR DILLIDUR 400 38MM</v>
          </cell>
          <cell r="C709" t="str">
            <v>KGM</v>
          </cell>
          <cell r="D709">
            <v>4566</v>
          </cell>
        </row>
        <row r="710">
          <cell r="A710">
            <v>18590</v>
          </cell>
          <cell r="B710" t="str">
            <v>LAMINA ANT/ABR DILLIDUR 400 50MM 2X6</v>
          </cell>
          <cell r="C710" t="str">
            <v>UND</v>
          </cell>
          <cell r="D710">
            <v>17883868</v>
          </cell>
        </row>
        <row r="711">
          <cell r="A711">
            <v>18591</v>
          </cell>
          <cell r="B711" t="str">
            <v>KILO ANT/ABR DILLIDUR 400 50MM</v>
          </cell>
          <cell r="C711" t="str">
            <v>KGM</v>
          </cell>
          <cell r="D711">
            <v>4566</v>
          </cell>
        </row>
        <row r="712">
          <cell r="A712">
            <v>18600</v>
          </cell>
          <cell r="B712" t="str">
            <v>LAMINA ANT/ABR FORA 400 4.5MM 2X6 MT</v>
          </cell>
          <cell r="C712" t="str">
            <v>UND</v>
          </cell>
          <cell r="D712">
            <v>2288693</v>
          </cell>
        </row>
        <row r="713">
          <cell r="A713">
            <v>18601</v>
          </cell>
          <cell r="B713" t="str">
            <v>KILO ANT/ABR FORA 400 4.5MM</v>
          </cell>
          <cell r="C713" t="str">
            <v>KGM</v>
          </cell>
          <cell r="D713">
            <v>6447</v>
          </cell>
        </row>
        <row r="714">
          <cell r="A714">
            <v>18706</v>
          </cell>
          <cell r="B714" t="str">
            <v>KILO LAMINA HR 1.80 X 1000 SAE 1008</v>
          </cell>
          <cell r="C714" t="str">
            <v>KGM</v>
          </cell>
          <cell r="D714">
            <v>1302</v>
          </cell>
        </row>
        <row r="715">
          <cell r="A715">
            <v>18710</v>
          </cell>
          <cell r="B715" t="str">
            <v>KILO LAMINA HR 1.90 X 1000 SAE 1008</v>
          </cell>
          <cell r="C715" t="str">
            <v>KGM</v>
          </cell>
          <cell r="D715">
            <v>1302</v>
          </cell>
        </row>
        <row r="716">
          <cell r="A716">
            <v>18720</v>
          </cell>
          <cell r="B716" t="str">
            <v>KILO LAMINA HR 2.00 X 1000 SAE 1008</v>
          </cell>
          <cell r="C716" t="str">
            <v>KGM</v>
          </cell>
          <cell r="D716">
            <v>1266</v>
          </cell>
        </row>
        <row r="717">
          <cell r="A717">
            <v>18730</v>
          </cell>
          <cell r="B717" t="str">
            <v>KILO LAMINA HR 2.10 X 1000 SAE 1008</v>
          </cell>
          <cell r="C717" t="str">
            <v>KGM</v>
          </cell>
          <cell r="D717">
            <v>1266</v>
          </cell>
        </row>
        <row r="718">
          <cell r="A718">
            <v>18735</v>
          </cell>
          <cell r="B718" t="str">
            <v>KILO LAMINA HR 2.15 X 1000 SAE 1008</v>
          </cell>
          <cell r="C718" t="str">
            <v>KGM</v>
          </cell>
          <cell r="D718">
            <v>1266</v>
          </cell>
        </row>
        <row r="719">
          <cell r="A719">
            <v>18740</v>
          </cell>
          <cell r="B719" t="str">
            <v>KILO LAMINA HR 2.50 X 1000 SAE 1008</v>
          </cell>
          <cell r="C719" t="str">
            <v>KGM</v>
          </cell>
          <cell r="D719">
            <v>1266</v>
          </cell>
        </row>
        <row r="720">
          <cell r="A720">
            <v>18750</v>
          </cell>
          <cell r="B720" t="str">
            <v>KILO LAMINA HR 2.77 X 1000 SAE 1008</v>
          </cell>
          <cell r="C720" t="str">
            <v>KGM</v>
          </cell>
          <cell r="D720">
            <v>1266</v>
          </cell>
        </row>
        <row r="721">
          <cell r="A721">
            <v>18760</v>
          </cell>
          <cell r="B721" t="str">
            <v>KILO LAMINA HR 3.00 X 1200 SAE 1008</v>
          </cell>
          <cell r="C721" t="str">
            <v>KGM</v>
          </cell>
          <cell r="D721">
            <v>1266</v>
          </cell>
        </row>
        <row r="722">
          <cell r="A722">
            <v>18770</v>
          </cell>
          <cell r="B722" t="str">
            <v>KILO LAMINA HR 3.17 X 1000 SAE 1008</v>
          </cell>
          <cell r="C722" t="str">
            <v>KGM</v>
          </cell>
          <cell r="D722">
            <v>1266</v>
          </cell>
        </row>
        <row r="723">
          <cell r="A723">
            <v>18780</v>
          </cell>
          <cell r="B723" t="str">
            <v>KILO LAMINA HR 3.50 X 1094 SAE 1008</v>
          </cell>
          <cell r="C723" t="str">
            <v>KGM</v>
          </cell>
          <cell r="D723">
            <v>1266</v>
          </cell>
        </row>
        <row r="724">
          <cell r="A724">
            <v>18790</v>
          </cell>
          <cell r="B724" t="str">
            <v>KILO LAMINA HR 3.70 X 1064 SAE 1008</v>
          </cell>
          <cell r="C724" t="str">
            <v>KGM</v>
          </cell>
          <cell r="D724">
            <v>1266</v>
          </cell>
        </row>
        <row r="725">
          <cell r="A725">
            <v>18850</v>
          </cell>
          <cell r="B725" t="str">
            <v>KILO LAMINA HR 3.00 X 1200 SAE 1050</v>
          </cell>
          <cell r="C725" t="str">
            <v>KGM</v>
          </cell>
          <cell r="D725">
            <v>2049</v>
          </cell>
        </row>
        <row r="726">
          <cell r="A726">
            <v>18910</v>
          </cell>
          <cell r="B726" t="str">
            <v>KILO LAMINA HR 1.80 X 1000 ASTM A-36</v>
          </cell>
          <cell r="C726" t="str">
            <v>KGM</v>
          </cell>
          <cell r="D726">
            <v>1302</v>
          </cell>
        </row>
        <row r="727">
          <cell r="A727">
            <v>18920</v>
          </cell>
          <cell r="B727" t="str">
            <v>KILO LAMINA HR 2.00 X 1000 ASTM A-50</v>
          </cell>
          <cell r="C727" t="str">
            <v>KGM</v>
          </cell>
          <cell r="D727">
            <v>1302</v>
          </cell>
        </row>
        <row r="728">
          <cell r="A728">
            <v>18950</v>
          </cell>
          <cell r="B728" t="str">
            <v>KILO LAMINA HR 2.50 X 1000 ASTM A-50</v>
          </cell>
          <cell r="C728" t="str">
            <v>KGM</v>
          </cell>
          <cell r="D728">
            <v>1302</v>
          </cell>
        </row>
        <row r="729">
          <cell r="A729">
            <v>18970</v>
          </cell>
          <cell r="B729" t="str">
            <v>KILO LAMINA HR 3.00 X 1000 ASTM A-50</v>
          </cell>
          <cell r="C729" t="str">
            <v>KGM</v>
          </cell>
          <cell r="D729">
            <v>1302</v>
          </cell>
        </row>
        <row r="730">
          <cell r="A730">
            <v>18975</v>
          </cell>
          <cell r="B730" t="str">
            <v>KILO LAMINA HR 3.50 X 1000 ASTM A-50</v>
          </cell>
          <cell r="C730" t="str">
            <v>KGM</v>
          </cell>
          <cell r="D730">
            <v>1302</v>
          </cell>
        </row>
        <row r="731">
          <cell r="A731">
            <v>15004</v>
          </cell>
          <cell r="B731" t="str">
            <v>LAMINA CR C.14 1 X 2 MTS</v>
          </cell>
          <cell r="C731" t="str">
            <v>UND</v>
          </cell>
          <cell r="D731">
            <v>52197</v>
          </cell>
        </row>
        <row r="732">
          <cell r="A732">
            <v>15006</v>
          </cell>
          <cell r="B732" t="str">
            <v>LAMINA CR C.14 4'X 8'</v>
          </cell>
          <cell r="C732" t="str">
            <v>UND</v>
          </cell>
          <cell r="D732">
            <v>77673</v>
          </cell>
        </row>
        <row r="733">
          <cell r="A733">
            <v>15007</v>
          </cell>
          <cell r="B733" t="str">
            <v>LAMINA CR C.16 1 X 2MTS</v>
          </cell>
          <cell r="C733" t="str">
            <v>UND</v>
          </cell>
          <cell r="D733">
            <v>41208</v>
          </cell>
        </row>
        <row r="734">
          <cell r="A734">
            <v>15009</v>
          </cell>
          <cell r="B734" t="str">
            <v>LAMINA CR C.16 4'X 8'</v>
          </cell>
          <cell r="C734" t="str">
            <v>UND</v>
          </cell>
          <cell r="D734">
            <v>61331</v>
          </cell>
        </row>
        <row r="735">
          <cell r="A735">
            <v>15010</v>
          </cell>
          <cell r="B735" t="str">
            <v>LAMINA CR C.18 1 X 2 MTS</v>
          </cell>
          <cell r="C735" t="str">
            <v>UND</v>
          </cell>
          <cell r="D735">
            <v>32966</v>
          </cell>
        </row>
        <row r="736">
          <cell r="A736">
            <v>15011</v>
          </cell>
          <cell r="B736" t="str">
            <v>LAMINA CR C.18 4' X 8' (1.15 mm)</v>
          </cell>
          <cell r="C736" t="str">
            <v>UND</v>
          </cell>
          <cell r="D736">
            <v>47244</v>
          </cell>
        </row>
        <row r="737">
          <cell r="A737">
            <v>15012</v>
          </cell>
          <cell r="B737" t="str">
            <v>LAMINA CR C.18 4'X 8' (1.20 mm)</v>
          </cell>
          <cell r="C737" t="str">
            <v>UND</v>
          </cell>
          <cell r="D737">
            <v>49064</v>
          </cell>
        </row>
        <row r="738">
          <cell r="A738">
            <v>15013</v>
          </cell>
          <cell r="B738" t="str">
            <v>LAMINA CR C.20 1 X 2 MTS (0.90 mm)</v>
          </cell>
          <cell r="C738" t="str">
            <v>UND</v>
          </cell>
          <cell r="D738">
            <v>24725</v>
          </cell>
        </row>
        <row r="739">
          <cell r="A739">
            <v>15014</v>
          </cell>
          <cell r="B739" t="str">
            <v>LAMINA CR C.20 1 X 2 MTS (0.85 mm)</v>
          </cell>
          <cell r="C739" t="str">
            <v>UND</v>
          </cell>
          <cell r="D739">
            <v>23343</v>
          </cell>
        </row>
        <row r="740">
          <cell r="A740">
            <v>15015</v>
          </cell>
          <cell r="B740" t="str">
            <v>LAMINA CR C.20 4' X 8' (0.85 mm)</v>
          </cell>
          <cell r="C740" t="str">
            <v>UND</v>
          </cell>
          <cell r="D740">
            <v>34751</v>
          </cell>
        </row>
        <row r="741">
          <cell r="A741">
            <v>15016</v>
          </cell>
          <cell r="B741" t="str">
            <v>LAMINA CR C.20 4'X 8' (0.90 mm)</v>
          </cell>
          <cell r="C741" t="str">
            <v>UND</v>
          </cell>
          <cell r="D741">
            <v>36798</v>
          </cell>
        </row>
        <row r="742">
          <cell r="A742">
            <v>15017</v>
          </cell>
          <cell r="B742" t="str">
            <v>LAMINA CR C.22 1 X 2 MTS</v>
          </cell>
          <cell r="C742" t="str">
            <v>UND</v>
          </cell>
          <cell r="D742">
            <v>20595</v>
          </cell>
        </row>
        <row r="743">
          <cell r="A743">
            <v>15018</v>
          </cell>
          <cell r="B743" t="str">
            <v>LAMINA CR C.22 1.22 X 2.44 MTS</v>
          </cell>
          <cell r="C743" t="str">
            <v>UND</v>
          </cell>
          <cell r="D743">
            <v>30656</v>
          </cell>
        </row>
        <row r="744">
          <cell r="A744">
            <v>15019</v>
          </cell>
          <cell r="B744" t="str">
            <v>LAMINA CR C.22 4'X 8'</v>
          </cell>
          <cell r="C744" t="str">
            <v>UND</v>
          </cell>
          <cell r="D744">
            <v>30656</v>
          </cell>
        </row>
        <row r="745">
          <cell r="A745">
            <v>15020</v>
          </cell>
          <cell r="B745" t="str">
            <v>LAMINA CR C.24 1 X 2 MTS</v>
          </cell>
          <cell r="C745" t="str">
            <v>UND</v>
          </cell>
          <cell r="D745">
            <v>16483</v>
          </cell>
        </row>
        <row r="746">
          <cell r="A746">
            <v>15022</v>
          </cell>
          <cell r="B746" t="str">
            <v>LAMINA CR C.24 4'X 8'</v>
          </cell>
          <cell r="C746" t="str">
            <v>UND</v>
          </cell>
          <cell r="D746">
            <v>24533</v>
          </cell>
        </row>
        <row r="747">
          <cell r="A747">
            <v>15023</v>
          </cell>
          <cell r="B747" t="str">
            <v>LAMINA CR C.22 4' X 8' (0.70 mm)</v>
          </cell>
          <cell r="C747" t="str">
            <v>UND</v>
          </cell>
          <cell r="D747">
            <v>28609</v>
          </cell>
        </row>
        <row r="748">
          <cell r="A748">
            <v>15024</v>
          </cell>
          <cell r="B748" t="str">
            <v>LAMINA CR C.26 1 X 2 MTS</v>
          </cell>
          <cell r="C748" t="str">
            <v>UND</v>
          </cell>
          <cell r="D748">
            <v>12743</v>
          </cell>
        </row>
        <row r="749">
          <cell r="A749">
            <v>15025</v>
          </cell>
          <cell r="B749" t="str">
            <v>LAMINA CR C.26 4'X 8'</v>
          </cell>
          <cell r="C749" t="str">
            <v>UND</v>
          </cell>
          <cell r="D749">
            <v>18971</v>
          </cell>
        </row>
        <row r="750">
          <cell r="A750">
            <v>15026</v>
          </cell>
          <cell r="B750" t="str">
            <v>LAMINA CR C.22 1 X 2 MTS (0.70 mm)</v>
          </cell>
          <cell r="C750" t="str">
            <v>UND</v>
          </cell>
          <cell r="D750">
            <v>19231</v>
          </cell>
        </row>
        <row r="751">
          <cell r="A751">
            <v>16111</v>
          </cell>
          <cell r="B751" t="str">
            <v>KILO LAMINA CR C.12 X 1220X2440MM</v>
          </cell>
          <cell r="C751" t="str">
            <v>KGM</v>
          </cell>
          <cell r="D751">
            <v>1749</v>
          </cell>
        </row>
        <row r="752">
          <cell r="A752">
            <v>16119</v>
          </cell>
          <cell r="B752" t="str">
            <v>KILO LAMINA CR C.14</v>
          </cell>
          <cell r="C752" t="str">
            <v>KGM</v>
          </cell>
          <cell r="D752">
            <v>1749</v>
          </cell>
        </row>
        <row r="753">
          <cell r="A753">
            <v>16122</v>
          </cell>
          <cell r="B753" t="str">
            <v>KILO LAMINA CR C.14 X 1000X2000MM</v>
          </cell>
          <cell r="C753" t="str">
            <v>KGM</v>
          </cell>
          <cell r="D753">
            <v>1749</v>
          </cell>
        </row>
        <row r="754">
          <cell r="A754">
            <v>16123</v>
          </cell>
          <cell r="B754" t="str">
            <v>KILO LAMINA CR C.14 X 1220X2440MM</v>
          </cell>
          <cell r="C754" t="str">
            <v>KG</v>
          </cell>
          <cell r="D754">
            <v>1749</v>
          </cell>
        </row>
        <row r="755">
          <cell r="A755">
            <v>16129</v>
          </cell>
          <cell r="B755" t="str">
            <v>KILO LAMINA CR C.16</v>
          </cell>
          <cell r="C755" t="str">
            <v>KGM</v>
          </cell>
          <cell r="D755">
            <v>1749</v>
          </cell>
        </row>
        <row r="756">
          <cell r="A756">
            <v>16132</v>
          </cell>
          <cell r="B756" t="str">
            <v>KILO LAMINA CR C.16 X 1000X2000MM</v>
          </cell>
          <cell r="C756" t="str">
            <v>KGM</v>
          </cell>
          <cell r="D756">
            <v>1749</v>
          </cell>
        </row>
        <row r="757">
          <cell r="A757">
            <v>16133</v>
          </cell>
          <cell r="B757" t="str">
            <v>KILO LAMINA CR C.16 X 1220X2440MM</v>
          </cell>
          <cell r="C757" t="str">
            <v>KGM</v>
          </cell>
          <cell r="D757">
            <v>1749</v>
          </cell>
        </row>
        <row r="758">
          <cell r="A758">
            <v>16139</v>
          </cell>
          <cell r="B758" t="str">
            <v>KILO LAMINA CR C.18</v>
          </cell>
          <cell r="C758" t="str">
            <v>KGM</v>
          </cell>
          <cell r="D758">
            <v>1749</v>
          </cell>
        </row>
        <row r="759">
          <cell r="A759">
            <v>16142</v>
          </cell>
          <cell r="B759" t="str">
            <v>KILO LAMINA CR C.18 X 1000X2000MM</v>
          </cell>
          <cell r="C759" t="str">
            <v>KGM</v>
          </cell>
          <cell r="D759">
            <v>1749</v>
          </cell>
        </row>
        <row r="760">
          <cell r="A760">
            <v>16143</v>
          </cell>
          <cell r="B760" t="str">
            <v>KILO LAMINA CR C.18 X 1220X2440MM</v>
          </cell>
          <cell r="C760" t="str">
            <v>KGM</v>
          </cell>
          <cell r="D760">
            <v>1749</v>
          </cell>
        </row>
        <row r="761">
          <cell r="A761">
            <v>16149</v>
          </cell>
          <cell r="B761" t="str">
            <v>KILO LAMINA CR C.20</v>
          </cell>
          <cell r="C761" t="str">
            <v>KGM</v>
          </cell>
          <cell r="D761">
            <v>1749</v>
          </cell>
        </row>
        <row r="762">
          <cell r="A762">
            <v>16152</v>
          </cell>
          <cell r="B762" t="str">
            <v>KILO LAMINA CR C.20 X 1000X2000MM</v>
          </cell>
          <cell r="C762" t="str">
            <v>KGM</v>
          </cell>
          <cell r="D762">
            <v>1749</v>
          </cell>
        </row>
        <row r="763">
          <cell r="A763">
            <v>16153</v>
          </cell>
          <cell r="B763" t="str">
            <v>KILO LAMINA CR C.20 X 1220X2440MM</v>
          </cell>
          <cell r="C763" t="str">
            <v>KGM</v>
          </cell>
          <cell r="D763">
            <v>1749</v>
          </cell>
        </row>
        <row r="764">
          <cell r="A764">
            <v>16159</v>
          </cell>
          <cell r="B764" t="str">
            <v>KILO LAMINA CR C.22</v>
          </cell>
          <cell r="C764" t="str">
            <v>KGM</v>
          </cell>
          <cell r="D764">
            <v>1749</v>
          </cell>
        </row>
        <row r="765">
          <cell r="A765">
            <v>16162</v>
          </cell>
          <cell r="B765" t="str">
            <v>KILO LAMINA CR C.22 X 1000X2000MM</v>
          </cell>
          <cell r="C765" t="str">
            <v>KGM</v>
          </cell>
          <cell r="D765">
            <v>1749</v>
          </cell>
        </row>
        <row r="766">
          <cell r="A766">
            <v>16163</v>
          </cell>
          <cell r="B766" t="str">
            <v>KILO LAMINA CR C.22 X 1220X2440MM</v>
          </cell>
          <cell r="C766" t="str">
            <v>KGM</v>
          </cell>
          <cell r="D766">
            <v>1749</v>
          </cell>
        </row>
        <row r="767">
          <cell r="A767">
            <v>16169</v>
          </cell>
          <cell r="B767" t="str">
            <v>KILO LAMINA CR C.23</v>
          </cell>
          <cell r="C767" t="str">
            <v>KGM</v>
          </cell>
          <cell r="D767">
            <v>1749</v>
          </cell>
        </row>
        <row r="768">
          <cell r="A768">
            <v>16172</v>
          </cell>
          <cell r="B768" t="str">
            <v>KILO LAMINA CR C.23 X 1000X2000MM</v>
          </cell>
          <cell r="C768" t="str">
            <v>KGM</v>
          </cell>
          <cell r="D768">
            <v>1749</v>
          </cell>
        </row>
        <row r="769">
          <cell r="A769">
            <v>16173</v>
          </cell>
          <cell r="B769" t="str">
            <v>KILO LAMINA CR C.23 X 1220X2440MM</v>
          </cell>
          <cell r="C769" t="str">
            <v>KGM</v>
          </cell>
          <cell r="D769">
            <v>1749</v>
          </cell>
        </row>
        <row r="770">
          <cell r="A770">
            <v>16179</v>
          </cell>
          <cell r="B770" t="str">
            <v>KILO LAMINA CR C.24</v>
          </cell>
          <cell r="C770" t="str">
            <v>KGM</v>
          </cell>
          <cell r="D770">
            <v>1749</v>
          </cell>
        </row>
        <row r="771">
          <cell r="A771">
            <v>16182</v>
          </cell>
          <cell r="B771" t="str">
            <v>KILO LAMINA CR C.24 X 1000X2000MM</v>
          </cell>
          <cell r="C771" t="str">
            <v>KGM</v>
          </cell>
          <cell r="D771">
            <v>1749</v>
          </cell>
        </row>
        <row r="772">
          <cell r="A772">
            <v>16183</v>
          </cell>
          <cell r="B772" t="str">
            <v>KILO LAMINA CR C.24 X 1220X2440MM</v>
          </cell>
          <cell r="C772" t="str">
            <v>KGM</v>
          </cell>
          <cell r="D772">
            <v>1749</v>
          </cell>
        </row>
        <row r="773">
          <cell r="A773">
            <v>16189</v>
          </cell>
          <cell r="B773" t="str">
            <v>KILO LAMINA CR C.26</v>
          </cell>
          <cell r="C773" t="str">
            <v>KGM</v>
          </cell>
          <cell r="D773">
            <v>1805</v>
          </cell>
        </row>
        <row r="774">
          <cell r="A774">
            <v>16192</v>
          </cell>
          <cell r="B774" t="str">
            <v>KILO LAMINA CR C.26 X 1000X2000MM</v>
          </cell>
          <cell r="C774" t="str">
            <v>KGM</v>
          </cell>
          <cell r="D774">
            <v>1805</v>
          </cell>
        </row>
        <row r="775">
          <cell r="A775">
            <v>16193</v>
          </cell>
          <cell r="B775" t="str">
            <v>KILO LAMINA CR C.26 X 1220X2440MM</v>
          </cell>
          <cell r="C775" t="str">
            <v>KGM</v>
          </cell>
          <cell r="D775">
            <v>1805</v>
          </cell>
        </row>
        <row r="776">
          <cell r="A776">
            <v>16105</v>
          </cell>
          <cell r="B776" t="str">
            <v>KILO LAMINA CR C.12 X 1000MM BOBINA</v>
          </cell>
          <cell r="C776" t="str">
            <v>KGM</v>
          </cell>
          <cell r="D776">
            <v>1712</v>
          </cell>
        </row>
        <row r="777">
          <cell r="A777">
            <v>16110</v>
          </cell>
          <cell r="B777" t="str">
            <v>KILO LAMINA CR C.12 X 1200MM BOBINA</v>
          </cell>
          <cell r="C777" t="str">
            <v>KGM</v>
          </cell>
          <cell r="D777">
            <v>1712</v>
          </cell>
        </row>
        <row r="778">
          <cell r="A778">
            <v>16120</v>
          </cell>
          <cell r="B778" t="str">
            <v>KILO LAMINA CR C.14 X 1200MM BOBINA</v>
          </cell>
          <cell r="C778" t="str">
            <v>KGM</v>
          </cell>
          <cell r="D778">
            <v>1712</v>
          </cell>
        </row>
        <row r="779">
          <cell r="A779">
            <v>16121</v>
          </cell>
          <cell r="B779" t="str">
            <v>KILO LAMINA CR C.14 X 1000MM BOBINA</v>
          </cell>
          <cell r="C779" t="str">
            <v>KGM</v>
          </cell>
          <cell r="D779">
            <v>1712</v>
          </cell>
        </row>
        <row r="780">
          <cell r="A780">
            <v>16124</v>
          </cell>
          <cell r="B780" t="str">
            <v>KILO LAMINA CR.C.14 X 1010MM BOBINA</v>
          </cell>
          <cell r="C780" t="str">
            <v>KGM</v>
          </cell>
          <cell r="D780">
            <v>1712</v>
          </cell>
        </row>
        <row r="781">
          <cell r="A781">
            <v>16130</v>
          </cell>
          <cell r="B781" t="str">
            <v>KILO LAMINA CR C.16 X 1200 MM BOBINA</v>
          </cell>
          <cell r="C781" t="str">
            <v>KGM</v>
          </cell>
          <cell r="D781">
            <v>1712</v>
          </cell>
        </row>
        <row r="782">
          <cell r="A782">
            <v>16131</v>
          </cell>
          <cell r="B782" t="str">
            <v>KILO LAMINA CR C.16 X 1000MM BOBINA</v>
          </cell>
          <cell r="C782" t="str">
            <v>KGM</v>
          </cell>
          <cell r="D782">
            <v>1712</v>
          </cell>
        </row>
        <row r="783">
          <cell r="A783">
            <v>16140</v>
          </cell>
          <cell r="B783" t="str">
            <v>KILO LAMINA CR C.18 X 1219MM BOB. 1.</v>
          </cell>
          <cell r="C783" t="str">
            <v>KGM</v>
          </cell>
          <cell r="D783">
            <v>1712</v>
          </cell>
        </row>
        <row r="784">
          <cell r="A784">
            <v>16141</v>
          </cell>
          <cell r="B784" t="str">
            <v>KILO LAMINA CR C.18 X 1219MM BOB. 1.</v>
          </cell>
          <cell r="C784" t="str">
            <v>KGM</v>
          </cell>
          <cell r="D784">
            <v>1712</v>
          </cell>
        </row>
        <row r="785">
          <cell r="A785">
            <v>16144</v>
          </cell>
          <cell r="B785" t="str">
            <v>KILO LAMINA CR C.18 X 1000MM BOBINA</v>
          </cell>
          <cell r="C785" t="str">
            <v>KGM</v>
          </cell>
          <cell r="D785">
            <v>1712</v>
          </cell>
        </row>
        <row r="786">
          <cell r="A786">
            <v>16150</v>
          </cell>
          <cell r="B786" t="str">
            <v>KILO LAMINA CR C.20 X 1219MM BOB. 0.</v>
          </cell>
          <cell r="C786" t="str">
            <v>KGM</v>
          </cell>
          <cell r="D786">
            <v>1712</v>
          </cell>
        </row>
        <row r="787">
          <cell r="A787">
            <v>16151</v>
          </cell>
          <cell r="B787" t="str">
            <v>KILO LAMINA CR C.20 X 1219MM BOB. 0.</v>
          </cell>
          <cell r="C787" t="str">
            <v>KGM</v>
          </cell>
          <cell r="D787">
            <v>1712</v>
          </cell>
        </row>
        <row r="788">
          <cell r="A788">
            <v>16154</v>
          </cell>
          <cell r="B788" t="str">
            <v>KILO LAMINA CR C.20 X 1000MM BOB. 0.</v>
          </cell>
          <cell r="C788" t="str">
            <v>KGM</v>
          </cell>
          <cell r="D788">
            <v>1712</v>
          </cell>
        </row>
        <row r="789">
          <cell r="A789">
            <v>16156</v>
          </cell>
          <cell r="B789" t="str">
            <v>KILO LAMINA CR C.20 X 1000MM BOB. 0.</v>
          </cell>
          <cell r="C789" t="str">
            <v>KGM</v>
          </cell>
          <cell r="D789">
            <v>1712</v>
          </cell>
        </row>
        <row r="790">
          <cell r="A790">
            <v>16160</v>
          </cell>
          <cell r="B790" t="str">
            <v>KILO LAMINA CR C.22 X 1200MM BOBINA</v>
          </cell>
          <cell r="C790" t="str">
            <v>KGM</v>
          </cell>
          <cell r="D790">
            <v>1712</v>
          </cell>
        </row>
        <row r="791">
          <cell r="A791">
            <v>16161</v>
          </cell>
          <cell r="B791" t="str">
            <v>KILO LAMINA CR C.22 X 1000MM BOBINA</v>
          </cell>
          <cell r="C791" t="str">
            <v>KGM</v>
          </cell>
          <cell r="D791">
            <v>1712</v>
          </cell>
        </row>
        <row r="792">
          <cell r="A792">
            <v>16170</v>
          </cell>
          <cell r="B792" t="str">
            <v>KILO LAMINA CR C.23 X 1200MM BOBINA</v>
          </cell>
          <cell r="C792" t="str">
            <v>KGM</v>
          </cell>
          <cell r="D792">
            <v>1712</v>
          </cell>
        </row>
        <row r="793">
          <cell r="A793">
            <v>16171</v>
          </cell>
          <cell r="B793" t="str">
            <v>KILO LAMINA CR C.23 X 1000MM BOBINA</v>
          </cell>
          <cell r="C793" t="str">
            <v>KGM</v>
          </cell>
          <cell r="D793">
            <v>1712</v>
          </cell>
        </row>
        <row r="794">
          <cell r="A794">
            <v>16180</v>
          </cell>
          <cell r="B794" t="str">
            <v>KILO LAMINA CR C.24 X 1220MM BOBINA</v>
          </cell>
          <cell r="C794" t="str">
            <v>KGM</v>
          </cell>
          <cell r="D794">
            <v>1712</v>
          </cell>
        </row>
        <row r="795">
          <cell r="A795">
            <v>16181</v>
          </cell>
          <cell r="B795" t="str">
            <v>KILO LAMINA CR C.24 X 1000MM BOBINA</v>
          </cell>
          <cell r="C795" t="str">
            <v>KGM</v>
          </cell>
          <cell r="D795">
            <v>1712</v>
          </cell>
        </row>
        <row r="796">
          <cell r="A796">
            <v>16190</v>
          </cell>
          <cell r="B796" t="str">
            <v>KILO LAMINA CR C.26 X 1220MM BOBINA</v>
          </cell>
          <cell r="C796" t="str">
            <v>KGM</v>
          </cell>
          <cell r="D796">
            <v>1767</v>
          </cell>
        </row>
        <row r="797">
          <cell r="A797">
            <v>16191</v>
          </cell>
          <cell r="B797" t="str">
            <v>KILO LAMINA CR C.26 X 1000MM BOBINA</v>
          </cell>
          <cell r="C797" t="str">
            <v>KGM</v>
          </cell>
          <cell r="D797">
            <v>1767</v>
          </cell>
        </row>
        <row r="798">
          <cell r="A798">
            <v>16194</v>
          </cell>
          <cell r="B798" t="str">
            <v>KILO LAMINA CR C.28 X 1000MM BOBINA</v>
          </cell>
          <cell r="C798" t="str">
            <v>KGM</v>
          </cell>
          <cell r="D798">
            <v>1767</v>
          </cell>
        </row>
        <row r="799">
          <cell r="A799">
            <v>16196</v>
          </cell>
          <cell r="B799" t="str">
            <v>KILO LAMINA CR C.28</v>
          </cell>
          <cell r="C799" t="str">
            <v>KGM</v>
          </cell>
          <cell r="D799">
            <v>1767</v>
          </cell>
        </row>
        <row r="800">
          <cell r="A800">
            <v>16199</v>
          </cell>
          <cell r="B800" t="str">
            <v>KILO BOBINA CR. 1.06 X 1200 A-620</v>
          </cell>
          <cell r="C800" t="str">
            <v>KGM</v>
          </cell>
          <cell r="D800">
            <v>1921</v>
          </cell>
        </row>
        <row r="801">
          <cell r="A801">
            <v>19001</v>
          </cell>
          <cell r="B801" t="str">
            <v>LAMINA GALV C.12 1.20 X 2.44 MTS</v>
          </cell>
          <cell r="C801" t="str">
            <v>UND</v>
          </cell>
          <cell r="D801">
            <v>132177</v>
          </cell>
        </row>
        <row r="802">
          <cell r="A802">
            <v>19002</v>
          </cell>
          <cell r="B802" t="str">
            <v>LAMINA GALV 3MM 120 X 244 MTS</v>
          </cell>
          <cell r="C802" t="str">
            <v>UND</v>
          </cell>
          <cell r="D802">
            <v>158649</v>
          </cell>
        </row>
        <row r="803">
          <cell r="A803">
            <v>19003</v>
          </cell>
          <cell r="B803" t="str">
            <v>LAMINA GALV C.14 1X2 MTS</v>
          </cell>
          <cell r="C803" t="str">
            <v>UND</v>
          </cell>
          <cell r="D803">
            <v>57245</v>
          </cell>
        </row>
        <row r="804">
          <cell r="A804">
            <v>19004</v>
          </cell>
          <cell r="B804" t="str">
            <v>LAMINA GALV C.14 4' X 8'</v>
          </cell>
          <cell r="C804" t="str">
            <v>UND</v>
          </cell>
          <cell r="D804">
            <v>85196</v>
          </cell>
        </row>
        <row r="805">
          <cell r="A805">
            <v>19005</v>
          </cell>
          <cell r="B805" t="str">
            <v>LAMINA GALV C.16 1X2 MTS</v>
          </cell>
          <cell r="C805" t="str">
            <v>UND</v>
          </cell>
          <cell r="D805">
            <v>45337</v>
          </cell>
        </row>
        <row r="806">
          <cell r="A806">
            <v>19006</v>
          </cell>
          <cell r="B806" t="str">
            <v>LAMINA GALV C.16 4' X 8'</v>
          </cell>
          <cell r="C806" t="str">
            <v>UND</v>
          </cell>
          <cell r="D806">
            <v>67464</v>
          </cell>
        </row>
        <row r="807">
          <cell r="A807">
            <v>19007</v>
          </cell>
          <cell r="B807" t="str">
            <v>LAMINA GALV C.18 1X2 MTS</v>
          </cell>
          <cell r="C807" t="str">
            <v>UND</v>
          </cell>
          <cell r="D807">
            <v>36405</v>
          </cell>
        </row>
        <row r="808">
          <cell r="A808">
            <v>19008</v>
          </cell>
          <cell r="B808" t="str">
            <v>LAMINA GALV C.18 4' X 8'</v>
          </cell>
          <cell r="C808" t="str">
            <v>UND</v>
          </cell>
          <cell r="D808">
            <v>54170</v>
          </cell>
        </row>
        <row r="809">
          <cell r="A809">
            <v>19009</v>
          </cell>
          <cell r="B809" t="str">
            <v>LAMINA GALV C.20 1X2 MTS</v>
          </cell>
          <cell r="C809" t="str">
            <v>UND</v>
          </cell>
          <cell r="D809">
            <v>28116</v>
          </cell>
        </row>
        <row r="810">
          <cell r="A810">
            <v>19011</v>
          </cell>
          <cell r="B810" t="str">
            <v>LAMINA GALV C.20 4' X 8'</v>
          </cell>
          <cell r="C810" t="str">
            <v>UND</v>
          </cell>
          <cell r="D810">
            <v>41835</v>
          </cell>
        </row>
        <row r="811">
          <cell r="A811">
            <v>19012</v>
          </cell>
          <cell r="B811" t="str">
            <v>LAMINA GALV C.22 1X2 MTS</v>
          </cell>
          <cell r="C811" t="str">
            <v>UND</v>
          </cell>
          <cell r="D811">
            <v>23537</v>
          </cell>
        </row>
        <row r="812">
          <cell r="A812">
            <v>19015</v>
          </cell>
          <cell r="B812" t="str">
            <v>LAMINA GALV C.22 4' X 8'</v>
          </cell>
          <cell r="C812" t="str">
            <v>UND</v>
          </cell>
          <cell r="D812">
            <v>35042</v>
          </cell>
        </row>
        <row r="813">
          <cell r="A813">
            <v>19016</v>
          </cell>
          <cell r="B813" t="str">
            <v>LAMINA GALV C.24 1X2 MTS</v>
          </cell>
          <cell r="C813" t="str">
            <v>UND</v>
          </cell>
          <cell r="D813">
            <v>18975</v>
          </cell>
        </row>
        <row r="814">
          <cell r="A814">
            <v>19017</v>
          </cell>
          <cell r="B814" t="str">
            <v>LAMINA GALV C.24 4' X 8'</v>
          </cell>
          <cell r="C814" t="str">
            <v>UND</v>
          </cell>
          <cell r="D814">
            <v>28230</v>
          </cell>
        </row>
        <row r="815">
          <cell r="A815">
            <v>19018</v>
          </cell>
          <cell r="B815" t="str">
            <v>LAMINA GALV C.26 1X2 MTS</v>
          </cell>
          <cell r="C815" t="str">
            <v>UND</v>
          </cell>
          <cell r="D815">
            <v>15133</v>
          </cell>
        </row>
        <row r="816">
          <cell r="A816">
            <v>19019</v>
          </cell>
          <cell r="B816" t="str">
            <v>LAMINA GALV C.26 4' X 8'</v>
          </cell>
          <cell r="C816" t="str">
            <v>UND</v>
          </cell>
          <cell r="D816">
            <v>22537</v>
          </cell>
        </row>
        <row r="817">
          <cell r="A817">
            <v>19020</v>
          </cell>
          <cell r="B817" t="str">
            <v>LAMINA GALV C.28 1X2 MTS</v>
          </cell>
          <cell r="C817" t="str">
            <v>UND</v>
          </cell>
          <cell r="D817">
            <v>13010</v>
          </cell>
        </row>
        <row r="818">
          <cell r="A818">
            <v>19021</v>
          </cell>
          <cell r="B818" t="str">
            <v>LAMINA GALV C.28 1X3 MTS</v>
          </cell>
          <cell r="C818" t="str">
            <v>UND</v>
          </cell>
          <cell r="D818">
            <v>19527</v>
          </cell>
        </row>
        <row r="819">
          <cell r="A819">
            <v>19022</v>
          </cell>
          <cell r="B819" t="str">
            <v>LAMINA GALV C.28 1.20 X 2.44 MTS</v>
          </cell>
          <cell r="C819" t="str">
            <v>UND</v>
          </cell>
          <cell r="D819">
            <v>19526</v>
          </cell>
        </row>
        <row r="820">
          <cell r="A820">
            <v>19023</v>
          </cell>
          <cell r="B820" t="str">
            <v>LAMINA GALV C.30 1X2 MTS</v>
          </cell>
          <cell r="C820" t="str">
            <v>UND</v>
          </cell>
          <cell r="D820">
            <v>11477</v>
          </cell>
        </row>
        <row r="821">
          <cell r="A821">
            <v>19024</v>
          </cell>
          <cell r="B821" t="str">
            <v>LAMINA GALV C.31 1X2 MTS</v>
          </cell>
          <cell r="C821" t="str">
            <v>UND</v>
          </cell>
          <cell r="D821">
            <v>10423</v>
          </cell>
        </row>
        <row r="822">
          <cell r="A822">
            <v>19027</v>
          </cell>
          <cell r="B822" t="str">
            <v>LAMINA GALV C.31 1X3 MTS</v>
          </cell>
          <cell r="C822" t="str">
            <v>UND</v>
          </cell>
          <cell r="D822">
            <v>15634</v>
          </cell>
        </row>
        <row r="823">
          <cell r="A823">
            <v>50230</v>
          </cell>
          <cell r="B823" t="str">
            <v>KILO LAMINA GALVANIZADA C.12</v>
          </cell>
          <cell r="C823" t="str">
            <v>KGM</v>
          </cell>
          <cell r="D823">
            <v>2167</v>
          </cell>
        </row>
        <row r="824">
          <cell r="A824">
            <v>50235</v>
          </cell>
          <cell r="B824" t="str">
            <v>KILO LAMINA GALVANIZADA C.14</v>
          </cell>
          <cell r="C824" t="str">
            <v>KGM</v>
          </cell>
          <cell r="D824">
            <v>1983</v>
          </cell>
        </row>
        <row r="825">
          <cell r="A825">
            <v>50240</v>
          </cell>
          <cell r="B825" t="str">
            <v>KILO LAMINA GALVANIZADA C.16</v>
          </cell>
          <cell r="C825" t="str">
            <v>KGM</v>
          </cell>
          <cell r="D825">
            <v>1983</v>
          </cell>
        </row>
        <row r="826">
          <cell r="A826">
            <v>50245</v>
          </cell>
          <cell r="B826" t="str">
            <v>KILO LAMINA GALVANIZADA C.18</v>
          </cell>
          <cell r="C826" t="str">
            <v>KGM</v>
          </cell>
          <cell r="D826">
            <v>1983</v>
          </cell>
        </row>
        <row r="827">
          <cell r="A827">
            <v>50250</v>
          </cell>
          <cell r="B827" t="str">
            <v>KILO LAMINA GALVANIZADA C.20</v>
          </cell>
          <cell r="C827" t="str">
            <v>KGM</v>
          </cell>
          <cell r="D827">
            <v>2029</v>
          </cell>
        </row>
        <row r="828">
          <cell r="A828">
            <v>50255</v>
          </cell>
          <cell r="B828" t="str">
            <v>KILO LAMINA GALVANIZADA C.22</v>
          </cell>
          <cell r="C828" t="str">
            <v>KGM</v>
          </cell>
          <cell r="D828">
            <v>2029</v>
          </cell>
        </row>
        <row r="829">
          <cell r="A829">
            <v>50260</v>
          </cell>
          <cell r="B829" t="str">
            <v>KILO LAMINA GALVANIZADA C.24</v>
          </cell>
          <cell r="C829" t="str">
            <v>KGM</v>
          </cell>
          <cell r="D829">
            <v>2029</v>
          </cell>
        </row>
        <row r="830">
          <cell r="A830">
            <v>50265</v>
          </cell>
          <cell r="B830" t="str">
            <v>KILO LAMINA GALVANIZADA C.26</v>
          </cell>
          <cell r="C830" t="str">
            <v>KGM</v>
          </cell>
          <cell r="D830">
            <v>2128</v>
          </cell>
        </row>
        <row r="831">
          <cell r="A831">
            <v>50270</v>
          </cell>
          <cell r="B831" t="str">
            <v>KILO LAMINA GALVANIZADA C.28</v>
          </cell>
          <cell r="C831" t="str">
            <v>KGM</v>
          </cell>
          <cell r="D831">
            <v>2316</v>
          </cell>
        </row>
        <row r="832">
          <cell r="A832">
            <v>50275</v>
          </cell>
          <cell r="B832" t="str">
            <v>KILO LAMINA GALVANIZADA C.30</v>
          </cell>
          <cell r="C832" t="str">
            <v>KGM</v>
          </cell>
          <cell r="D832">
            <v>2356</v>
          </cell>
        </row>
        <row r="833">
          <cell r="A833">
            <v>16200</v>
          </cell>
          <cell r="B833" t="str">
            <v>KILO LAMINA GALV. C.12 X 1200MM BOBI</v>
          </cell>
          <cell r="C833" t="str">
            <v>KG</v>
          </cell>
          <cell r="D833">
            <v>2058</v>
          </cell>
        </row>
        <row r="834">
          <cell r="A834">
            <v>16205</v>
          </cell>
          <cell r="B834" t="str">
            <v>KILO LAMINA GALV. C.14 X 1200MM BOBI</v>
          </cell>
          <cell r="C834" t="str">
            <v>KGM</v>
          </cell>
          <cell r="D834">
            <v>1875</v>
          </cell>
        </row>
        <row r="835">
          <cell r="A835">
            <v>16206</v>
          </cell>
          <cell r="B835" t="str">
            <v>KILO LAMINA GALV. C.14 X 1000MM BOBI</v>
          </cell>
          <cell r="C835" t="str">
            <v>KGM</v>
          </cell>
          <cell r="D835">
            <v>1875</v>
          </cell>
        </row>
        <row r="836">
          <cell r="A836">
            <v>16210</v>
          </cell>
          <cell r="B836" t="str">
            <v>KILO LAMINA GALV. C.16 X 1200MM BOBI</v>
          </cell>
          <cell r="C836" t="str">
            <v>KGM</v>
          </cell>
          <cell r="D836">
            <v>1875</v>
          </cell>
        </row>
        <row r="837">
          <cell r="A837">
            <v>16211</v>
          </cell>
          <cell r="B837" t="str">
            <v>KILO LAMINA GALV. C.16 X 1000MM BOBI</v>
          </cell>
          <cell r="C837" t="str">
            <v>KGM</v>
          </cell>
          <cell r="D837">
            <v>1875</v>
          </cell>
        </row>
        <row r="838">
          <cell r="A838">
            <v>16220</v>
          </cell>
          <cell r="B838" t="str">
            <v>KILO LAMINA GALV. C.18 X 1200MM BOBI</v>
          </cell>
          <cell r="C838" t="str">
            <v>KGM</v>
          </cell>
          <cell r="D838">
            <v>1875</v>
          </cell>
        </row>
        <row r="839">
          <cell r="A839">
            <v>16221</v>
          </cell>
          <cell r="B839" t="str">
            <v>KILO LAMINA GALV. C.18 X 1000MM BOBI</v>
          </cell>
          <cell r="C839" t="str">
            <v>KGM</v>
          </cell>
          <cell r="D839">
            <v>1875</v>
          </cell>
        </row>
        <row r="840">
          <cell r="A840">
            <v>16230</v>
          </cell>
          <cell r="B840" t="str">
            <v>KILO LAMINA GALV. C.20 X 1200MM BOBI</v>
          </cell>
          <cell r="C840" t="str">
            <v>KGM</v>
          </cell>
          <cell r="D840">
            <v>1921</v>
          </cell>
        </row>
        <row r="841">
          <cell r="A841">
            <v>16231</v>
          </cell>
          <cell r="B841" t="str">
            <v>KILO LAMINA GALV. C.20 X 1000MM BOBI</v>
          </cell>
          <cell r="C841" t="str">
            <v>KGM</v>
          </cell>
          <cell r="D841">
            <v>1921</v>
          </cell>
        </row>
        <row r="842">
          <cell r="A842">
            <v>16240</v>
          </cell>
          <cell r="B842" t="str">
            <v>KILO LAMINA GALV. C.22 X 1200MM BOBI</v>
          </cell>
          <cell r="C842" t="str">
            <v>KGM</v>
          </cell>
          <cell r="D842">
            <v>1921</v>
          </cell>
        </row>
        <row r="843">
          <cell r="A843">
            <v>16241</v>
          </cell>
          <cell r="B843" t="str">
            <v>KILO LAMINA GALV. C.22 X 1000MM BOBI</v>
          </cell>
          <cell r="C843" t="str">
            <v>KGM</v>
          </cell>
          <cell r="D843">
            <v>1921</v>
          </cell>
        </row>
        <row r="844">
          <cell r="A844">
            <v>16250</v>
          </cell>
          <cell r="B844" t="str">
            <v>KILO LAMINA GALV. C.23 X 1200MM BOBI</v>
          </cell>
          <cell r="C844" t="str">
            <v>KGM</v>
          </cell>
          <cell r="D844">
            <v>2057</v>
          </cell>
        </row>
        <row r="845">
          <cell r="A845">
            <v>16251</v>
          </cell>
          <cell r="B845" t="str">
            <v>KILO LAMINA GALV. C.23 X 1000MM BOBI</v>
          </cell>
          <cell r="C845" t="str">
            <v>KGM</v>
          </cell>
          <cell r="D845">
            <v>2057</v>
          </cell>
        </row>
        <row r="846">
          <cell r="A846">
            <v>16260</v>
          </cell>
          <cell r="B846" t="str">
            <v>KILO LAMINA GALV. C.24 X 1200MM BOBI</v>
          </cell>
          <cell r="C846" t="str">
            <v>KGM</v>
          </cell>
          <cell r="D846">
            <v>1921</v>
          </cell>
        </row>
        <row r="847">
          <cell r="A847">
            <v>16261</v>
          </cell>
          <cell r="B847" t="str">
            <v>KILO LAMINA GALV. C.24 X 1000MM BOBI</v>
          </cell>
          <cell r="C847" t="str">
            <v>KGM</v>
          </cell>
          <cell r="D847">
            <v>1921</v>
          </cell>
        </row>
        <row r="848">
          <cell r="A848">
            <v>16270</v>
          </cell>
          <cell r="B848" t="str">
            <v>KILO LAMINA GALV. C.26 X 1200MM BOBI</v>
          </cell>
          <cell r="C848" t="str">
            <v>KGM</v>
          </cell>
          <cell r="D848">
            <v>2019</v>
          </cell>
        </row>
        <row r="849">
          <cell r="A849">
            <v>16271</v>
          </cell>
          <cell r="B849" t="str">
            <v>KILO LAMINA GALV. C.26 X 1000MM BOBI</v>
          </cell>
          <cell r="C849" t="str">
            <v>KGM</v>
          </cell>
          <cell r="D849">
            <v>2019</v>
          </cell>
        </row>
        <row r="850">
          <cell r="A850">
            <v>16280</v>
          </cell>
          <cell r="B850" t="str">
            <v>KILO LAMINA GALV. C.28 X 1000MM BOBI</v>
          </cell>
          <cell r="C850" t="str">
            <v>KGM</v>
          </cell>
          <cell r="D850">
            <v>2203</v>
          </cell>
        </row>
        <row r="851">
          <cell r="A851">
            <v>16290</v>
          </cell>
          <cell r="B851" t="str">
            <v>KILO LAMINA GALV. C.30 X 1000MM BOBI</v>
          </cell>
          <cell r="C851" t="str">
            <v>KGM</v>
          </cell>
          <cell r="D851">
            <v>2242</v>
          </cell>
        </row>
        <row r="852">
          <cell r="A852">
            <v>16295</v>
          </cell>
          <cell r="B852" t="str">
            <v>KILO LAMINA GALV. C.31 X 1000MM BOBI</v>
          </cell>
          <cell r="C852" t="str">
            <v>KGM</v>
          </cell>
          <cell r="D852">
            <v>2414</v>
          </cell>
        </row>
        <row r="853">
          <cell r="A853">
            <v>21022</v>
          </cell>
          <cell r="B853" t="str">
            <v>LAMINA INOX 12MM 4'X  8'REF 304 No 1</v>
          </cell>
          <cell r="C853" t="str">
            <v>UND</v>
          </cell>
          <cell r="D853">
            <v>1687577</v>
          </cell>
        </row>
        <row r="854">
          <cell r="A854">
            <v>21023</v>
          </cell>
          <cell r="B854" t="str">
            <v>LAMINA INOX 9.0MM 4'X  8'REF 304 No</v>
          </cell>
          <cell r="C854" t="str">
            <v>UND</v>
          </cell>
          <cell r="D854">
            <v>1265712</v>
          </cell>
        </row>
        <row r="855">
          <cell r="A855">
            <v>21026</v>
          </cell>
          <cell r="B855" t="str">
            <v>LAMINA INOX 6.0MM 4'X  8'REF 304 No</v>
          </cell>
          <cell r="C855" t="str">
            <v>UND</v>
          </cell>
          <cell r="D855">
            <v>826092</v>
          </cell>
        </row>
        <row r="856">
          <cell r="A856">
            <v>21029</v>
          </cell>
          <cell r="B856" t="str">
            <v>LAMINA INOX 4.5MM 4'X  8'REF 304 No</v>
          </cell>
          <cell r="C856" t="str">
            <v>UND</v>
          </cell>
          <cell r="D856">
            <v>599659</v>
          </cell>
        </row>
        <row r="857">
          <cell r="A857">
            <v>21032</v>
          </cell>
          <cell r="B857" t="str">
            <v>LAMINA INOX 4.5MM 5'X 10'REF 304 No</v>
          </cell>
          <cell r="C857" t="str">
            <v>UND</v>
          </cell>
          <cell r="D857">
            <v>933228</v>
          </cell>
        </row>
        <row r="858">
          <cell r="A858">
            <v>21035</v>
          </cell>
          <cell r="B858" t="str">
            <v>LAMINA INOX 3.0MM 4'X  8'REF 304 No</v>
          </cell>
          <cell r="C858" t="str">
            <v>UND</v>
          </cell>
          <cell r="D858">
            <v>394586</v>
          </cell>
        </row>
        <row r="859">
          <cell r="A859">
            <v>21038</v>
          </cell>
          <cell r="B859" t="str">
            <v>LAMINA INOX 3.0MM 4'X  8'REF 304 2B</v>
          </cell>
          <cell r="C859" t="str">
            <v>UND</v>
          </cell>
          <cell r="D859">
            <v>415907</v>
          </cell>
        </row>
        <row r="860">
          <cell r="A860">
            <v>21041</v>
          </cell>
          <cell r="B860" t="str">
            <v>LAMINA INOX 3.0MM 5'X 10'REF 304 2B</v>
          </cell>
          <cell r="C860" t="str">
            <v>UND</v>
          </cell>
          <cell r="D860">
            <v>674111</v>
          </cell>
        </row>
        <row r="861">
          <cell r="A861">
            <v>21044</v>
          </cell>
          <cell r="B861" t="str">
            <v>LAMINA INOX C.12 4'X  8'REF 304 2B</v>
          </cell>
          <cell r="C861" t="str">
            <v>UND</v>
          </cell>
          <cell r="D861">
            <v>346589</v>
          </cell>
        </row>
        <row r="862">
          <cell r="A862">
            <v>21047</v>
          </cell>
          <cell r="B862" t="str">
            <v>LAMINA INOX C.12 5'X 10'REF 304 2B</v>
          </cell>
          <cell r="C862" t="str">
            <v>UND</v>
          </cell>
          <cell r="D862">
            <v>527980</v>
          </cell>
        </row>
        <row r="863">
          <cell r="A863">
            <v>21050</v>
          </cell>
          <cell r="B863" t="str">
            <v>LAMINA INOX C.14 4'X  8'REF 304 2B</v>
          </cell>
          <cell r="C863" t="str">
            <v>UND</v>
          </cell>
          <cell r="D863">
            <v>270178</v>
          </cell>
        </row>
        <row r="864">
          <cell r="A864">
            <v>21053</v>
          </cell>
          <cell r="B864" t="str">
            <v>LAMINA INOX C.14 5'X 10'REF 304 2B</v>
          </cell>
          <cell r="C864" t="str">
            <v>UND</v>
          </cell>
          <cell r="D864">
            <v>430711</v>
          </cell>
        </row>
        <row r="865">
          <cell r="A865">
            <v>21056</v>
          </cell>
          <cell r="B865" t="str">
            <v>LAMINA INOX C.16 4'X  8'REF 304 2B</v>
          </cell>
          <cell r="C865" t="str">
            <v>UND</v>
          </cell>
          <cell r="D865">
            <v>215689</v>
          </cell>
        </row>
        <row r="866">
          <cell r="A866">
            <v>21059</v>
          </cell>
          <cell r="B866" t="str">
            <v>LAMINA INOX C.16 5'X 10'REF 304 2B</v>
          </cell>
          <cell r="C866" t="str">
            <v>UND</v>
          </cell>
          <cell r="D866">
            <v>352120</v>
          </cell>
        </row>
        <row r="867">
          <cell r="A867">
            <v>21062</v>
          </cell>
          <cell r="B867" t="str">
            <v>LAMINA INOX C.18 4'X  8'REF 304 2B</v>
          </cell>
          <cell r="C867" t="str">
            <v>UND</v>
          </cell>
          <cell r="D867">
            <v>177707</v>
          </cell>
        </row>
        <row r="868">
          <cell r="A868">
            <v>21065</v>
          </cell>
          <cell r="B868" t="str">
            <v>LAMINA INOX C.18 5'X 10'REF 304 2B</v>
          </cell>
          <cell r="C868" t="str">
            <v>UND</v>
          </cell>
          <cell r="D868">
            <v>292609</v>
          </cell>
        </row>
        <row r="869">
          <cell r="A869">
            <v>21068</v>
          </cell>
          <cell r="B869" t="str">
            <v>LAMINA INOX C.20 3'X 10'REF 304 2B</v>
          </cell>
          <cell r="C869" t="str">
            <v>UND</v>
          </cell>
          <cell r="D869">
            <v>135274</v>
          </cell>
        </row>
        <row r="870">
          <cell r="A870">
            <v>21071</v>
          </cell>
          <cell r="B870" t="str">
            <v>LAMINA INOX C.20 4'X  8'REF 304 2B</v>
          </cell>
          <cell r="C870" t="str">
            <v>UND</v>
          </cell>
          <cell r="D870">
            <v>144496</v>
          </cell>
        </row>
        <row r="871">
          <cell r="A871">
            <v>21074</v>
          </cell>
          <cell r="B871" t="str">
            <v>LAMINA INOX C.20 5'X 10'REF 304 2B</v>
          </cell>
          <cell r="C871" t="str">
            <v>UND</v>
          </cell>
          <cell r="D871">
            <v>210548</v>
          </cell>
        </row>
        <row r="872">
          <cell r="A872">
            <v>21077</v>
          </cell>
          <cell r="B872" t="str">
            <v>LAMINA INOX C.22 3'X 10'REF 304 2B</v>
          </cell>
          <cell r="C872" t="str">
            <v>UND</v>
          </cell>
          <cell r="D872">
            <v>117254</v>
          </cell>
        </row>
        <row r="873">
          <cell r="A873">
            <v>21080</v>
          </cell>
          <cell r="B873" t="str">
            <v>LAMINA INOX C.22 4'X  8'REF 304 2B</v>
          </cell>
          <cell r="C873" t="str">
            <v>UND</v>
          </cell>
          <cell r="D873">
            <v>125247</v>
          </cell>
        </row>
        <row r="874">
          <cell r="A874">
            <v>21083</v>
          </cell>
          <cell r="B874" t="str">
            <v>LAMINA INOX C.22 4'X 10'REF 304 2B</v>
          </cell>
          <cell r="C874" t="str">
            <v>UND</v>
          </cell>
          <cell r="D874">
            <v>150084</v>
          </cell>
        </row>
        <row r="875">
          <cell r="A875">
            <v>21084</v>
          </cell>
          <cell r="B875" t="str">
            <v>LAMINA INOX C.22 5'X 10'REF 304 2B</v>
          </cell>
          <cell r="C875" t="str">
            <v>UND</v>
          </cell>
          <cell r="D875">
            <v>197942</v>
          </cell>
        </row>
        <row r="876">
          <cell r="A876">
            <v>21086</v>
          </cell>
          <cell r="B876" t="str">
            <v>LAMINA INOX C.24 3'X 10'REF 304 2B</v>
          </cell>
          <cell r="C876" t="str">
            <v>UND</v>
          </cell>
          <cell r="D876">
            <v>93803</v>
          </cell>
        </row>
        <row r="877">
          <cell r="A877">
            <v>21089</v>
          </cell>
          <cell r="B877" t="str">
            <v>LAMINA INOX C.24 4'X  8'REF 304 2B</v>
          </cell>
          <cell r="C877" t="str">
            <v>UND</v>
          </cell>
          <cell r="D877">
            <v>100198</v>
          </cell>
        </row>
        <row r="878">
          <cell r="A878">
            <v>21002</v>
          </cell>
          <cell r="B878" t="str">
            <v>LAMINA INOX 6.0MM 4'X  8'REF 316L</v>
          </cell>
          <cell r="C878" t="str">
            <v>UND</v>
          </cell>
          <cell r="D878">
            <v>1029897</v>
          </cell>
        </row>
        <row r="879">
          <cell r="A879">
            <v>21004</v>
          </cell>
          <cell r="B879" t="str">
            <v>LAMINA INOX 4.5MM 4'X  8'REF 316L</v>
          </cell>
          <cell r="C879" t="str">
            <v>UND</v>
          </cell>
          <cell r="D879">
            <v>772423</v>
          </cell>
        </row>
        <row r="880">
          <cell r="A880">
            <v>21005</v>
          </cell>
          <cell r="B880" t="str">
            <v>LAMINA INOX 3.0MM 4'X  8'REF 316</v>
          </cell>
          <cell r="C880" t="str">
            <v>UND</v>
          </cell>
          <cell r="D880">
            <v>514949</v>
          </cell>
        </row>
        <row r="881">
          <cell r="A881">
            <v>21008</v>
          </cell>
          <cell r="B881" t="str">
            <v>LAMINA INOX C.26 3'X 10'REF 430 BA</v>
          </cell>
          <cell r="C881" t="str">
            <v>UND</v>
          </cell>
          <cell r="D881">
            <v>60061</v>
          </cell>
        </row>
        <row r="882">
          <cell r="A882">
            <v>21010</v>
          </cell>
          <cell r="B882" t="str">
            <v>LAMINA INOX C.28 3'X 10'REF 430 BA</v>
          </cell>
          <cell r="C882" t="str">
            <v>UND</v>
          </cell>
          <cell r="D882">
            <v>37474</v>
          </cell>
        </row>
        <row r="883">
          <cell r="A883">
            <v>21012</v>
          </cell>
          <cell r="B883" t="str">
            <v>LAMINA INOX C.30 3'X 10'REF 430 BA</v>
          </cell>
          <cell r="C883" t="str">
            <v>UND</v>
          </cell>
          <cell r="D883">
            <v>39171</v>
          </cell>
        </row>
        <row r="884">
          <cell r="A884">
            <v>21014</v>
          </cell>
          <cell r="B884" t="str">
            <v>LAMINA INOX C.26 4'X 8' REF 430 BA</v>
          </cell>
          <cell r="C884" t="str">
            <v>UND</v>
          </cell>
          <cell r="D884">
            <v>63260</v>
          </cell>
        </row>
        <row r="885">
          <cell r="A885">
            <v>21016</v>
          </cell>
          <cell r="B885" t="str">
            <v>LAMINA INOX C.24 4'X 8' REF 430 BA</v>
          </cell>
          <cell r="C885" t="str">
            <v>UND</v>
          </cell>
          <cell r="D885">
            <v>82955</v>
          </cell>
        </row>
        <row r="886">
          <cell r="A886">
            <v>21018</v>
          </cell>
          <cell r="B886" t="str">
            <v>LAMINA INOX C.22 4'X 8' REF 430 BA</v>
          </cell>
          <cell r="C886" t="str">
            <v>UND</v>
          </cell>
          <cell r="D886">
            <v>103843</v>
          </cell>
        </row>
        <row r="887">
          <cell r="A887">
            <v>21019</v>
          </cell>
          <cell r="B887" t="str">
            <v>LAMINA INOX C.22 4'X 8' REF 430 2B</v>
          </cell>
          <cell r="C887" t="str">
            <v>UND</v>
          </cell>
          <cell r="D887">
            <v>81737</v>
          </cell>
        </row>
        <row r="888">
          <cell r="A888">
            <v>21020</v>
          </cell>
          <cell r="B888" t="str">
            <v>LAMINA INOX C.24 4'X 8' REF 430 2B</v>
          </cell>
          <cell r="C888" t="str">
            <v>UND</v>
          </cell>
          <cell r="D888">
            <v>69014</v>
          </cell>
        </row>
        <row r="889">
          <cell r="A889">
            <v>21021</v>
          </cell>
          <cell r="B889" t="str">
            <v>LAMINA INOX C.26 4'X 8' REF 430 2B</v>
          </cell>
          <cell r="C889" t="str">
            <v>UND</v>
          </cell>
          <cell r="D889">
            <v>63678</v>
          </cell>
        </row>
        <row r="890">
          <cell r="A890">
            <v>21160</v>
          </cell>
          <cell r="B890" t="str">
            <v>KILO BOBINA INOX C.12 X 5' REF 304 2</v>
          </cell>
          <cell r="C890" t="str">
            <v>KGM</v>
          </cell>
          <cell r="D890">
            <v>5248</v>
          </cell>
        </row>
        <row r="891">
          <cell r="A891">
            <v>21165</v>
          </cell>
          <cell r="B891" t="str">
            <v>KILO BOBINA INOX C.14 X 1.219 REF 30</v>
          </cell>
          <cell r="C891" t="str">
            <v>KGM</v>
          </cell>
          <cell r="D891">
            <v>5486</v>
          </cell>
        </row>
        <row r="892">
          <cell r="A892">
            <v>21170</v>
          </cell>
          <cell r="B892" t="str">
            <v>KILO BOBINA INOX C.16 X 1.219 REF 30</v>
          </cell>
          <cell r="C892" t="str">
            <v>KGM</v>
          </cell>
          <cell r="D892">
            <v>5486</v>
          </cell>
        </row>
        <row r="893">
          <cell r="A893">
            <v>21175</v>
          </cell>
          <cell r="B893" t="str">
            <v>KILO BOBINA INOX C.18 X 1.219 REF 30</v>
          </cell>
          <cell r="C893" t="str">
            <v>KGM</v>
          </cell>
          <cell r="D893">
            <v>5684</v>
          </cell>
        </row>
        <row r="894">
          <cell r="A894">
            <v>21180</v>
          </cell>
          <cell r="B894" t="str">
            <v>KILO BOBINA INOX C.20 X 1.219 REF 30</v>
          </cell>
          <cell r="C894" t="str">
            <v>KGM</v>
          </cell>
          <cell r="D894">
            <v>5862</v>
          </cell>
        </row>
        <row r="895">
          <cell r="A895">
            <v>21185</v>
          </cell>
          <cell r="B895" t="str">
            <v>KILO BOBINA INOX C.22 X 1.219 REF 30</v>
          </cell>
          <cell r="C895" t="str">
            <v>KGM</v>
          </cell>
          <cell r="D895">
            <v>6160</v>
          </cell>
        </row>
        <row r="896">
          <cell r="A896">
            <v>21190</v>
          </cell>
          <cell r="B896" t="str">
            <v>KILO BOBINA INOX C.1/8"  (BOBINA)</v>
          </cell>
          <cell r="C896" t="str">
            <v>KGM</v>
          </cell>
          <cell r="D896">
            <v>5248</v>
          </cell>
        </row>
        <row r="897">
          <cell r="A897">
            <v>21100</v>
          </cell>
          <cell r="B897" t="str">
            <v>KILO BOBINA INOX C.24 X 1000 REF-430</v>
          </cell>
          <cell r="C897" t="str">
            <v>KG</v>
          </cell>
          <cell r="D897">
            <v>4931</v>
          </cell>
        </row>
        <row r="898">
          <cell r="A898">
            <v>21105</v>
          </cell>
          <cell r="B898" t="str">
            <v>KILO BOBINA INOX C.24 X 1219 REF-430</v>
          </cell>
          <cell r="C898" t="str">
            <v>KG</v>
          </cell>
          <cell r="D898">
            <v>4931</v>
          </cell>
        </row>
        <row r="899">
          <cell r="A899">
            <v>21110</v>
          </cell>
          <cell r="B899" t="str">
            <v>KILO BOBINA INOX C.26 X 1000 REF-430</v>
          </cell>
          <cell r="C899" t="str">
            <v>KG</v>
          </cell>
          <cell r="D899">
            <v>5922</v>
          </cell>
        </row>
        <row r="900">
          <cell r="A900">
            <v>21115</v>
          </cell>
          <cell r="B900" t="str">
            <v>KILO BOBINA INOX C.26 X 1219 REF-430</v>
          </cell>
          <cell r="C900" t="str">
            <v>KG</v>
          </cell>
          <cell r="D900">
            <v>5922</v>
          </cell>
        </row>
        <row r="901">
          <cell r="A901">
            <v>21120</v>
          </cell>
          <cell r="B901" t="str">
            <v>KILO BOBINA INOX C.28 X 1000 REF-430</v>
          </cell>
          <cell r="C901" t="str">
            <v>KG</v>
          </cell>
          <cell r="D901">
            <v>5399</v>
          </cell>
        </row>
        <row r="902">
          <cell r="A902">
            <v>21125</v>
          </cell>
          <cell r="B902" t="str">
            <v>KILO BOBINA INOX C.30 X 1000 REF-430</v>
          </cell>
          <cell r="C902" t="str">
            <v>KG</v>
          </cell>
          <cell r="D902">
            <v>6041</v>
          </cell>
        </row>
        <row r="903">
          <cell r="A903">
            <v>14001</v>
          </cell>
          <cell r="B903" t="str">
            <v>LAMINA ALFAJOR 4 MM 1 X 3 MTS</v>
          </cell>
          <cell r="C903" t="str">
            <v>UND</v>
          </cell>
          <cell r="D903">
            <v>140750</v>
          </cell>
        </row>
        <row r="904">
          <cell r="A904">
            <v>14002</v>
          </cell>
          <cell r="B904" t="str">
            <v>LAMINA ALFAJOR C.12 1.00X 3.00 MTS</v>
          </cell>
          <cell r="C904" t="str">
            <v>UND</v>
          </cell>
          <cell r="D904">
            <v>85070</v>
          </cell>
        </row>
        <row r="905">
          <cell r="A905">
            <v>14003</v>
          </cell>
          <cell r="B905" t="str">
            <v>LAMINA ALFAJOR 4 MM 1 X 6 MTS</v>
          </cell>
          <cell r="C905" t="str">
            <v>UND</v>
          </cell>
          <cell r="D905">
            <v>251220</v>
          </cell>
        </row>
        <row r="906">
          <cell r="A906">
            <v>14004</v>
          </cell>
          <cell r="B906" t="str">
            <v>LAMINA ALFAJOR 1/4" 1 X 6 MTS</v>
          </cell>
          <cell r="C906" t="str">
            <v>UND</v>
          </cell>
          <cell r="D906">
            <v>380154</v>
          </cell>
        </row>
        <row r="907">
          <cell r="A907">
            <v>14008</v>
          </cell>
          <cell r="B907" t="str">
            <v>LAMINA ALFAJOR 1/8" 1.00 X 3.00 MTS</v>
          </cell>
          <cell r="C907" t="str">
            <v>UND</v>
          </cell>
          <cell r="D907">
            <v>103679</v>
          </cell>
        </row>
        <row r="908">
          <cell r="A908">
            <v>14009</v>
          </cell>
          <cell r="B908" t="str">
            <v>LAMINA ALFAJOR 3/16" 1 X 3 MTS</v>
          </cell>
          <cell r="C908" t="str">
            <v>UND</v>
          </cell>
          <cell r="D908">
            <v>151530</v>
          </cell>
        </row>
        <row r="909">
          <cell r="A909">
            <v>14011</v>
          </cell>
          <cell r="B909" t="str">
            <v>LAMINA ALFAJOR 1/4" 1 X 3 MTS</v>
          </cell>
          <cell r="C909" t="str">
            <v>UND</v>
          </cell>
          <cell r="D909">
            <v>195394</v>
          </cell>
        </row>
        <row r="910">
          <cell r="A910">
            <v>18022</v>
          </cell>
          <cell r="B910" t="str">
            <v>KILO LAMINA ALFAJOR 1/8".</v>
          </cell>
          <cell r="C910" t="str">
            <v>KGM</v>
          </cell>
          <cell r="D910">
            <v>1293</v>
          </cell>
        </row>
        <row r="911">
          <cell r="A911">
            <v>18023</v>
          </cell>
          <cell r="B911" t="str">
            <v>KILO LAMINA ALFAJOR 3/16"</v>
          </cell>
          <cell r="C911" t="str">
            <v>KGM</v>
          </cell>
          <cell r="D911">
            <v>1293</v>
          </cell>
        </row>
        <row r="912">
          <cell r="A912">
            <v>18024</v>
          </cell>
          <cell r="B912" t="str">
            <v>KILO LAMINA ALFAJOR 1/4"</v>
          </cell>
          <cell r="C912" t="str">
            <v>KGM</v>
          </cell>
          <cell r="D912">
            <v>1293</v>
          </cell>
        </row>
        <row r="913">
          <cell r="A913">
            <v>18025</v>
          </cell>
          <cell r="B913" t="str">
            <v>KILO LAMINA ALFAJOR C.12</v>
          </cell>
          <cell r="C913" t="str">
            <v>KGM</v>
          </cell>
          <cell r="D913">
            <v>1293</v>
          </cell>
        </row>
        <row r="914">
          <cell r="A914">
            <v>9300</v>
          </cell>
          <cell r="B914" t="str">
            <v>LAMINA FULL HARD 0.50 X 1219 MM BOBI</v>
          </cell>
          <cell r="C914" t="str">
            <v>KGM</v>
          </cell>
          <cell r="D914">
            <v>1866</v>
          </cell>
        </row>
        <row r="915">
          <cell r="A915">
            <v>28001</v>
          </cell>
          <cell r="B915" t="str">
            <v>TUBO CONDUIT NEGRA 1/2" X 3 MTS</v>
          </cell>
          <cell r="C915" t="str">
            <v>UND</v>
          </cell>
          <cell r="D915">
            <v>6339</v>
          </cell>
        </row>
        <row r="916">
          <cell r="A916">
            <v>28002</v>
          </cell>
          <cell r="B916" t="str">
            <v>TUBO CONDUIT NEGRA 3/4" X 3 MTS</v>
          </cell>
          <cell r="C916" t="str">
            <v>UND</v>
          </cell>
          <cell r="D916">
            <v>8124</v>
          </cell>
        </row>
        <row r="917">
          <cell r="A917">
            <v>28003</v>
          </cell>
          <cell r="B917" t="str">
            <v>TUBO CONDUIT NEGRA 1" X 3 MTS</v>
          </cell>
          <cell r="C917" t="str">
            <v>UND</v>
          </cell>
          <cell r="D917">
            <v>12327</v>
          </cell>
        </row>
        <row r="918">
          <cell r="A918">
            <v>28004</v>
          </cell>
          <cell r="B918" t="str">
            <v>TUBO CONDUIT NEGRA 1.1/4" X 3 MTS</v>
          </cell>
          <cell r="C918" t="str">
            <v>UND</v>
          </cell>
          <cell r="D918">
            <v>13433</v>
          </cell>
        </row>
        <row r="919">
          <cell r="A919">
            <v>28005</v>
          </cell>
          <cell r="B919" t="str">
            <v>TUBO CONDUIT NEGRA 1.1/2" X 3 MTS</v>
          </cell>
          <cell r="C919" t="str">
            <v>UND</v>
          </cell>
          <cell r="D919">
            <v>15790</v>
          </cell>
        </row>
        <row r="920">
          <cell r="A920">
            <v>28006</v>
          </cell>
          <cell r="B920" t="str">
            <v>TUBO CONDUIT NEGRA 2" X 3 MTS</v>
          </cell>
          <cell r="C920" t="str">
            <v>UND</v>
          </cell>
          <cell r="D920">
            <v>23117</v>
          </cell>
        </row>
        <row r="921">
          <cell r="A921">
            <v>31609</v>
          </cell>
          <cell r="B921" t="str">
            <v>TUBO CONDUIT GALV. 1/2" LIVIANO</v>
          </cell>
          <cell r="C921" t="str">
            <v>UND</v>
          </cell>
          <cell r="D921">
            <v>8251</v>
          </cell>
        </row>
        <row r="922">
          <cell r="A922">
            <v>31610</v>
          </cell>
          <cell r="B922" t="str">
            <v>TUBO CONDUIT GALV. 3/4" LIVIANO</v>
          </cell>
          <cell r="C922" t="str">
            <v>UND</v>
          </cell>
          <cell r="D922">
            <v>10658</v>
          </cell>
        </row>
        <row r="923">
          <cell r="A923">
            <v>31611</v>
          </cell>
          <cell r="B923" t="str">
            <v>TUBO CONDUIT GALV. 1" LIVIANO</v>
          </cell>
          <cell r="C923" t="str">
            <v>UND</v>
          </cell>
          <cell r="D923">
            <v>16167</v>
          </cell>
        </row>
        <row r="924">
          <cell r="A924">
            <v>31612</v>
          </cell>
          <cell r="B924" t="str">
            <v>TUBO CONDUIT GALV. 1.1/4" LIVIANO</v>
          </cell>
          <cell r="C924" t="str">
            <v>UND</v>
          </cell>
          <cell r="D924">
            <v>17629</v>
          </cell>
        </row>
        <row r="925">
          <cell r="A925">
            <v>31614</v>
          </cell>
          <cell r="B925" t="str">
            <v>TUBO CONDUIT GALV. 1.1/2" LIVIANO</v>
          </cell>
          <cell r="C925" t="str">
            <v>UND</v>
          </cell>
          <cell r="D925">
            <v>20720</v>
          </cell>
        </row>
        <row r="926">
          <cell r="A926">
            <v>31615</v>
          </cell>
          <cell r="B926" t="str">
            <v>TUBO CONDUIT GALV. 2" LIVIANO</v>
          </cell>
          <cell r="C926" t="str">
            <v>UND</v>
          </cell>
          <cell r="D926">
            <v>30338</v>
          </cell>
        </row>
        <row r="927">
          <cell r="A927">
            <v>31710</v>
          </cell>
          <cell r="B927" t="str">
            <v>TUBO CONDUIT GALV. 1/2 PESADO</v>
          </cell>
          <cell r="C927" t="str">
            <v>UND</v>
          </cell>
          <cell r="D927">
            <v>11283</v>
          </cell>
        </row>
        <row r="928">
          <cell r="A928">
            <v>31711</v>
          </cell>
          <cell r="B928" t="str">
            <v>TUBO CONDUIT GALV. 3/4" PESADO</v>
          </cell>
          <cell r="C928" t="str">
            <v>UND</v>
          </cell>
          <cell r="D928">
            <v>14614</v>
          </cell>
        </row>
        <row r="929">
          <cell r="A929">
            <v>31712</v>
          </cell>
          <cell r="B929" t="str">
            <v>TUBO CONDUIT GALV. 1" PESADO</v>
          </cell>
          <cell r="C929" t="str">
            <v>UND</v>
          </cell>
          <cell r="D929">
            <v>18676</v>
          </cell>
        </row>
        <row r="930">
          <cell r="A930">
            <v>31713</v>
          </cell>
          <cell r="B930" t="str">
            <v>TUBO CONDUIT GALV. 1.1/4" PESADO</v>
          </cell>
          <cell r="C930" t="str">
            <v>UND</v>
          </cell>
          <cell r="D930">
            <v>24098</v>
          </cell>
        </row>
        <row r="931">
          <cell r="A931">
            <v>31714</v>
          </cell>
          <cell r="B931" t="str">
            <v>TUBO CONDUIT GALV. 1.1/2" PESADO</v>
          </cell>
          <cell r="C931" t="str">
            <v>UND</v>
          </cell>
          <cell r="D931">
            <v>30007</v>
          </cell>
        </row>
        <row r="932">
          <cell r="A932">
            <v>31715</v>
          </cell>
          <cell r="B932" t="str">
            <v>TUBO CONDUIT GALV. 2" PESADO</v>
          </cell>
          <cell r="C932" t="str">
            <v>UND</v>
          </cell>
          <cell r="D932">
            <v>40505</v>
          </cell>
        </row>
        <row r="933">
          <cell r="A933">
            <v>31716</v>
          </cell>
          <cell r="B933" t="str">
            <v>TUBO CONDUIT GALV. 2.1/2" PESADO</v>
          </cell>
          <cell r="C933" t="str">
            <v>UND</v>
          </cell>
          <cell r="D933">
            <v>75977</v>
          </cell>
        </row>
        <row r="934">
          <cell r="A934">
            <v>31717</v>
          </cell>
          <cell r="B934" t="str">
            <v>TUBO CONDUIT GALV. 3" PESADO</v>
          </cell>
          <cell r="C934" t="str">
            <v>UND</v>
          </cell>
          <cell r="D934">
            <v>93613</v>
          </cell>
        </row>
        <row r="935">
          <cell r="A935">
            <v>31718</v>
          </cell>
          <cell r="B935" t="str">
            <v>TUBO CONDUIT GALV. 4" PESADO</v>
          </cell>
          <cell r="C935" t="str">
            <v>UND</v>
          </cell>
          <cell r="D935">
            <v>121983</v>
          </cell>
        </row>
        <row r="936">
          <cell r="A936">
            <v>31900</v>
          </cell>
          <cell r="B936" t="str">
            <v>TUBERIA SICOND DE 3/4" EN 3 MTS</v>
          </cell>
          <cell r="C936" t="str">
            <v>UND</v>
          </cell>
          <cell r="D936">
            <v>12365</v>
          </cell>
        </row>
        <row r="937">
          <cell r="A937">
            <v>31902</v>
          </cell>
          <cell r="B937" t="str">
            <v>TUBERIA SICOND DE 1" EN 3 MTS</v>
          </cell>
          <cell r="C937" t="str">
            <v>UND</v>
          </cell>
          <cell r="D937">
            <v>17394</v>
          </cell>
        </row>
        <row r="938">
          <cell r="A938">
            <v>31903</v>
          </cell>
          <cell r="B938" t="str">
            <v>TUBERIA SICOND DE 1.1/2" X 3 MTS</v>
          </cell>
          <cell r="C938" t="str">
            <v>UND</v>
          </cell>
          <cell r="D938">
            <v>27949</v>
          </cell>
        </row>
        <row r="939">
          <cell r="A939">
            <v>31904</v>
          </cell>
          <cell r="B939" t="str">
            <v>TUBERIA SICOND DE 2" EN 3 MTS</v>
          </cell>
          <cell r="C939" t="str">
            <v>UND</v>
          </cell>
          <cell r="D939">
            <v>37726</v>
          </cell>
        </row>
        <row r="940">
          <cell r="A940">
            <v>31906</v>
          </cell>
          <cell r="B940" t="str">
            <v>TUBERIA SICOND DE 3" EN 3 MTS</v>
          </cell>
          <cell r="C940" t="str">
            <v>UND</v>
          </cell>
          <cell r="D940">
            <v>75910</v>
          </cell>
        </row>
        <row r="941">
          <cell r="A941">
            <v>31907</v>
          </cell>
          <cell r="B941" t="str">
            <v>TUBERIA SICOND DE 4" EN 3 MTS</v>
          </cell>
          <cell r="C941" t="str">
            <v>UND</v>
          </cell>
          <cell r="D941">
            <v>101198</v>
          </cell>
        </row>
        <row r="942">
          <cell r="A942">
            <v>42001</v>
          </cell>
          <cell r="B942" t="str">
            <v>TUBO EMT GALV. 1/2" X 3 MTS</v>
          </cell>
          <cell r="C942" t="str">
            <v>UND</v>
          </cell>
          <cell r="D942">
            <v>4150</v>
          </cell>
        </row>
        <row r="943">
          <cell r="A943">
            <v>42002</v>
          </cell>
          <cell r="B943" t="str">
            <v>TUBO EMT GALV. 3/4" X 3 MTS</v>
          </cell>
          <cell r="C943" t="str">
            <v>UND</v>
          </cell>
          <cell r="D943">
            <v>5834</v>
          </cell>
        </row>
        <row r="944">
          <cell r="A944">
            <v>42003</v>
          </cell>
          <cell r="B944" t="str">
            <v>TUBO EMT GALV. 1" X 3 MTS</v>
          </cell>
          <cell r="C944" t="str">
            <v>UND</v>
          </cell>
          <cell r="D944">
            <v>8863</v>
          </cell>
        </row>
        <row r="945">
          <cell r="A945">
            <v>42004</v>
          </cell>
          <cell r="B945" t="str">
            <v>TUBO EMT GALV. 1.1/4" X 3 MTS</v>
          </cell>
          <cell r="C945" t="str">
            <v>UND</v>
          </cell>
          <cell r="D945">
            <v>14322</v>
          </cell>
        </row>
        <row r="946">
          <cell r="A946">
            <v>42005</v>
          </cell>
          <cell r="B946" t="str">
            <v>TUBO EMT GALV. 1.1/2" X 3 MTS</v>
          </cell>
          <cell r="C946" t="str">
            <v>UND</v>
          </cell>
          <cell r="D946">
            <v>16591</v>
          </cell>
        </row>
        <row r="947">
          <cell r="A947">
            <v>42006</v>
          </cell>
          <cell r="B947" t="str">
            <v>TUBO EMT GALV. 2" X 3 MTS</v>
          </cell>
          <cell r="C947" t="str">
            <v>UND</v>
          </cell>
          <cell r="D947">
            <v>21102</v>
          </cell>
        </row>
        <row r="948">
          <cell r="A948">
            <v>42007</v>
          </cell>
          <cell r="B948" t="str">
            <v>TUBO EMT GALV. 2.1/2" X 3 MTS</v>
          </cell>
          <cell r="C948" t="str">
            <v>UND</v>
          </cell>
          <cell r="D948">
            <v>27867</v>
          </cell>
        </row>
        <row r="949">
          <cell r="A949">
            <v>42008</v>
          </cell>
          <cell r="B949" t="str">
            <v>TUBO EMT GALV. 3" X 3 MTS</v>
          </cell>
          <cell r="C949" t="str">
            <v>UND</v>
          </cell>
          <cell r="D949">
            <v>34250</v>
          </cell>
        </row>
        <row r="950">
          <cell r="A950">
            <v>42009</v>
          </cell>
          <cell r="B950" t="str">
            <v>TUBO EMT GALV. 4" X 3 MTS</v>
          </cell>
          <cell r="C950" t="str">
            <v>UND</v>
          </cell>
          <cell r="D950">
            <v>50187</v>
          </cell>
        </row>
        <row r="951">
          <cell r="A951">
            <v>43001</v>
          </cell>
          <cell r="B951" t="str">
            <v>ENTRADA A CAJA EMT 1/2"</v>
          </cell>
          <cell r="C951" t="str">
            <v>UND</v>
          </cell>
          <cell r="D951">
            <v>295</v>
          </cell>
        </row>
        <row r="952">
          <cell r="A952">
            <v>43002</v>
          </cell>
          <cell r="B952" t="str">
            <v>ENTRADA A CAJA EMT 3/4"</v>
          </cell>
          <cell r="C952" t="str">
            <v>UND</v>
          </cell>
          <cell r="D952">
            <v>519</v>
          </cell>
        </row>
        <row r="953">
          <cell r="A953">
            <v>43003</v>
          </cell>
          <cell r="B953" t="str">
            <v>ENTRADA A CAJA EMT 1"</v>
          </cell>
          <cell r="C953" t="str">
            <v>UND</v>
          </cell>
          <cell r="D953">
            <v>754</v>
          </cell>
        </row>
        <row r="954">
          <cell r="A954">
            <v>43004</v>
          </cell>
          <cell r="B954" t="str">
            <v>UNION EMT 1/2"</v>
          </cell>
          <cell r="C954" t="str">
            <v>UND</v>
          </cell>
          <cell r="D954">
            <v>366</v>
          </cell>
        </row>
        <row r="955">
          <cell r="A955">
            <v>43005</v>
          </cell>
          <cell r="B955" t="str">
            <v>UNION EMT 3/4"</v>
          </cell>
          <cell r="C955" t="str">
            <v>UND</v>
          </cell>
          <cell r="D955">
            <v>592</v>
          </cell>
        </row>
        <row r="956">
          <cell r="A956">
            <v>43006</v>
          </cell>
          <cell r="B956" t="str">
            <v>UNION EMT 1"</v>
          </cell>
          <cell r="C956" t="str">
            <v>UND</v>
          </cell>
          <cell r="D956">
            <v>1141</v>
          </cell>
        </row>
        <row r="957">
          <cell r="A957">
            <v>43007</v>
          </cell>
          <cell r="B957" t="str">
            <v>UNION EMT 1 1/4"</v>
          </cell>
          <cell r="C957" t="str">
            <v>UND</v>
          </cell>
          <cell r="D957">
            <v>1598</v>
          </cell>
        </row>
        <row r="958">
          <cell r="A958">
            <v>43008</v>
          </cell>
          <cell r="B958" t="str">
            <v>UNION EMT 1 1/2"</v>
          </cell>
          <cell r="C958" t="str">
            <v>UND</v>
          </cell>
          <cell r="D958">
            <v>2932</v>
          </cell>
        </row>
        <row r="959">
          <cell r="A959">
            <v>43009</v>
          </cell>
          <cell r="B959" t="str">
            <v>CURVAS ACOPLE SENCILLO EMT 1/2"</v>
          </cell>
          <cell r="C959" t="str">
            <v>UND</v>
          </cell>
          <cell r="D959">
            <v>649</v>
          </cell>
        </row>
        <row r="960">
          <cell r="A960">
            <v>43010</v>
          </cell>
          <cell r="B960" t="str">
            <v>CURVAS ACOPLE SENCILLO EMT 3/4"</v>
          </cell>
          <cell r="C960" t="str">
            <v>UND</v>
          </cell>
          <cell r="D960">
            <v>738</v>
          </cell>
        </row>
        <row r="961">
          <cell r="A961">
            <v>43011</v>
          </cell>
          <cell r="B961" t="str">
            <v>CURVAS ACOPLE SENCILLO EMT 1"</v>
          </cell>
          <cell r="C961" t="str">
            <v>UND</v>
          </cell>
          <cell r="D961">
            <v>2065</v>
          </cell>
        </row>
        <row r="962">
          <cell r="A962">
            <v>43012</v>
          </cell>
          <cell r="B962" t="str">
            <v>CURVAS ACOPLE SENCILLO EMT 1 1/4"</v>
          </cell>
          <cell r="C962" t="str">
            <v>UND</v>
          </cell>
          <cell r="D962">
            <v>4071</v>
          </cell>
        </row>
        <row r="963">
          <cell r="A963">
            <v>43013</v>
          </cell>
          <cell r="B963" t="str">
            <v>CURVAS ACOPLE SENCILLO EMT 1 1/2"</v>
          </cell>
          <cell r="C963" t="str">
            <v>UND</v>
          </cell>
          <cell r="D963">
            <v>5429</v>
          </cell>
        </row>
        <row r="964">
          <cell r="A964">
            <v>43014</v>
          </cell>
          <cell r="B964" t="str">
            <v>UNION EMT 2"</v>
          </cell>
          <cell r="C964" t="str">
            <v>UND</v>
          </cell>
          <cell r="D964">
            <v>3230</v>
          </cell>
        </row>
        <row r="965">
          <cell r="A965">
            <v>43015</v>
          </cell>
          <cell r="B965" t="str">
            <v>UNION EMT 2.1/2"</v>
          </cell>
          <cell r="C965" t="str">
            <v>UND</v>
          </cell>
          <cell r="D965">
            <v>7033</v>
          </cell>
        </row>
        <row r="966">
          <cell r="A966">
            <v>43016</v>
          </cell>
          <cell r="B966" t="str">
            <v>UNION EMT 3"</v>
          </cell>
          <cell r="C966" t="str">
            <v>UND</v>
          </cell>
          <cell r="D966">
            <v>8660</v>
          </cell>
        </row>
        <row r="967">
          <cell r="A967">
            <v>43017</v>
          </cell>
          <cell r="B967" t="str">
            <v>UNION EMT 4"</v>
          </cell>
          <cell r="C967" t="str">
            <v>UND</v>
          </cell>
          <cell r="D967">
            <v>13743</v>
          </cell>
        </row>
        <row r="968">
          <cell r="A968">
            <v>43018</v>
          </cell>
          <cell r="B968" t="str">
            <v>ENTRADA A CAJA EMT 1.1/4"</v>
          </cell>
          <cell r="C968" t="str">
            <v>UND</v>
          </cell>
          <cell r="D968">
            <v>1630</v>
          </cell>
        </row>
        <row r="969">
          <cell r="A969">
            <v>43019</v>
          </cell>
          <cell r="B969" t="str">
            <v>ENTRADA A CAJA EMT 1.1/2"</v>
          </cell>
          <cell r="C969" t="str">
            <v>UND</v>
          </cell>
          <cell r="D969">
            <v>2264</v>
          </cell>
        </row>
        <row r="970">
          <cell r="A970">
            <v>43020</v>
          </cell>
          <cell r="B970" t="str">
            <v>ENTRADA A CAJA EMT 2"</v>
          </cell>
          <cell r="C970" t="str">
            <v>UND</v>
          </cell>
          <cell r="D970">
            <v>3066</v>
          </cell>
        </row>
        <row r="971">
          <cell r="A971">
            <v>43021</v>
          </cell>
          <cell r="B971" t="str">
            <v>ENTRADA A CAJA EMT 2.1/2"</v>
          </cell>
          <cell r="C971" t="str">
            <v>UND</v>
          </cell>
          <cell r="D971">
            <v>6410</v>
          </cell>
        </row>
        <row r="972">
          <cell r="A972">
            <v>43022</v>
          </cell>
          <cell r="B972" t="str">
            <v>ENTRADA A CAJA EMT 3"</v>
          </cell>
          <cell r="C972" t="str">
            <v>UND</v>
          </cell>
          <cell r="D972">
            <v>9621</v>
          </cell>
        </row>
        <row r="973">
          <cell r="A973">
            <v>43023</v>
          </cell>
          <cell r="B973" t="str">
            <v>ENTRADA A CAJA EMT 4"</v>
          </cell>
          <cell r="C973" t="str">
            <v>UND</v>
          </cell>
          <cell r="D973">
            <v>14619</v>
          </cell>
        </row>
        <row r="974">
          <cell r="A974">
            <v>29001</v>
          </cell>
          <cell r="B974" t="str">
            <v>TUBO GALV C.14 RED 1.9 X 5.40 MTS</v>
          </cell>
          <cell r="C974" t="str">
            <v>UND</v>
          </cell>
          <cell r="D974">
            <v>38553</v>
          </cell>
        </row>
        <row r="975">
          <cell r="A975">
            <v>29002</v>
          </cell>
          <cell r="B975" t="str">
            <v>TUBO GALV CALIENTE 1.9 C.14 X6 MTS</v>
          </cell>
          <cell r="C975" t="str">
            <v>UND</v>
          </cell>
          <cell r="D975">
            <v>42837</v>
          </cell>
        </row>
        <row r="976">
          <cell r="A976">
            <v>29003</v>
          </cell>
          <cell r="B976" t="str">
            <v>POSTE GALV 1.9" C.14 X 2.70 MTS (TAP</v>
          </cell>
          <cell r="C976" t="str">
            <v>UND</v>
          </cell>
          <cell r="D976">
            <v>14011</v>
          </cell>
        </row>
        <row r="977">
          <cell r="A977">
            <v>29004</v>
          </cell>
          <cell r="B977" t="str">
            <v>TUBO GALV CALIENTE 2.36 C.14 X 6 MTS</v>
          </cell>
          <cell r="C977" t="str">
            <v>UND</v>
          </cell>
          <cell r="D977">
            <v>53673</v>
          </cell>
        </row>
        <row r="978">
          <cell r="A978">
            <v>29005</v>
          </cell>
          <cell r="B978" t="str">
            <v>TUBO GALV CALIENTE 1.9 C.16 X 6 MTS</v>
          </cell>
          <cell r="C978" t="str">
            <v>UND</v>
          </cell>
          <cell r="D978">
            <v>27573</v>
          </cell>
        </row>
        <row r="979">
          <cell r="A979">
            <v>29006</v>
          </cell>
          <cell r="B979" t="str">
            <v>TUBO GALV CALIENTE 2.36 C.16 X 6 MTS</v>
          </cell>
          <cell r="C979" t="str">
            <v>UND</v>
          </cell>
          <cell r="D979">
            <v>34451</v>
          </cell>
        </row>
        <row r="980">
          <cell r="A980">
            <v>29007</v>
          </cell>
          <cell r="B980" t="str">
            <v>POSTE GALV 1.9 C.16 X 2.70 MTS (TAPO</v>
          </cell>
          <cell r="C980" t="str">
            <v>UND</v>
          </cell>
          <cell r="D980">
            <v>11814</v>
          </cell>
        </row>
        <row r="981">
          <cell r="A981">
            <v>29008</v>
          </cell>
          <cell r="B981" t="str">
            <v>TUBO GALV CALIENTE 1.66 C.16 X 6 MTS</v>
          </cell>
          <cell r="C981" t="str">
            <v>UND</v>
          </cell>
          <cell r="D981">
            <v>24019</v>
          </cell>
        </row>
        <row r="982">
          <cell r="A982">
            <v>29009</v>
          </cell>
          <cell r="B982" t="str">
            <v>TUBO GALV CALIENTE 1.9 C.16 X 5.40 M</v>
          </cell>
          <cell r="C982" t="str">
            <v>UND</v>
          </cell>
          <cell r="D982">
            <v>24816</v>
          </cell>
        </row>
        <row r="983">
          <cell r="A983">
            <v>29010</v>
          </cell>
          <cell r="B983" t="str">
            <v>TUBO GALV CALIENTE 2.36 C.14 X 5.40</v>
          </cell>
          <cell r="C983" t="str">
            <v>UND</v>
          </cell>
          <cell r="D983">
            <v>48306</v>
          </cell>
        </row>
        <row r="984">
          <cell r="A984">
            <v>29011</v>
          </cell>
          <cell r="B984" t="str">
            <v>TUBO GALV FRIO 1.9 C.16 X 6MTS</v>
          </cell>
          <cell r="C984" t="str">
            <v>UND</v>
          </cell>
          <cell r="D984">
            <v>25238</v>
          </cell>
        </row>
        <row r="985">
          <cell r="A985">
            <v>29012</v>
          </cell>
          <cell r="B985" t="str">
            <v>TUBO GALV FRIO 1.9 C.14 X 6MTS</v>
          </cell>
          <cell r="C985" t="str">
            <v>UND</v>
          </cell>
          <cell r="D985">
            <v>30049</v>
          </cell>
        </row>
        <row r="986">
          <cell r="A986">
            <v>29013</v>
          </cell>
          <cell r="B986" t="str">
            <v>TUBO GALV FRIO 2.36 C.16 X 6MTS</v>
          </cell>
          <cell r="C986" t="str">
            <v>UND</v>
          </cell>
          <cell r="D986">
            <v>31523</v>
          </cell>
        </row>
        <row r="987">
          <cell r="A987">
            <v>29014</v>
          </cell>
          <cell r="B987" t="str">
            <v>TUBO GALV FRIO 2.36 C.14 X 6MTS</v>
          </cell>
          <cell r="C987" t="str">
            <v>UND</v>
          </cell>
          <cell r="D987">
            <v>38037</v>
          </cell>
        </row>
        <row r="988">
          <cell r="A988">
            <v>29015</v>
          </cell>
          <cell r="B988" t="str">
            <v>TUBO GALV CALIENTE 3" X 2.3 MM X 6 M</v>
          </cell>
          <cell r="C988" t="str">
            <v>UND</v>
          </cell>
          <cell r="D988">
            <v>93737</v>
          </cell>
        </row>
        <row r="989">
          <cell r="A989">
            <v>29018</v>
          </cell>
          <cell r="B989" t="str">
            <v>TUBO GALV. C.14 X 1.66 X 6 MTS</v>
          </cell>
          <cell r="C989" t="str">
            <v>UND</v>
          </cell>
          <cell r="D989">
            <v>37221</v>
          </cell>
        </row>
        <row r="990">
          <cell r="A990">
            <v>29019</v>
          </cell>
          <cell r="B990" t="str">
            <v>TUBO GALV. C.16 X 1.315 X 6 MTS</v>
          </cell>
          <cell r="C990" t="str">
            <v>UND</v>
          </cell>
          <cell r="D990">
            <v>19764</v>
          </cell>
        </row>
        <row r="991">
          <cell r="A991">
            <v>30000</v>
          </cell>
          <cell r="B991" t="str">
            <v>TUBO GALVANIZADO 1/4" X 6MTS</v>
          </cell>
          <cell r="C991" t="str">
            <v>UND</v>
          </cell>
          <cell r="D991">
            <v>16326</v>
          </cell>
        </row>
        <row r="992">
          <cell r="A992">
            <v>30001</v>
          </cell>
          <cell r="B992" t="str">
            <v>TUBO GALVANIZADO 3/8" X 6MTS</v>
          </cell>
          <cell r="C992" t="str">
            <v>UND</v>
          </cell>
          <cell r="D992">
            <v>16405</v>
          </cell>
        </row>
        <row r="993">
          <cell r="A993">
            <v>30002</v>
          </cell>
          <cell r="B993" t="str">
            <v>TUBO GALVANIZADO 1/2" X 6 MTS</v>
          </cell>
          <cell r="C993" t="str">
            <v>UND</v>
          </cell>
          <cell r="D993">
            <v>18240</v>
          </cell>
        </row>
        <row r="994">
          <cell r="A994">
            <v>30003</v>
          </cell>
          <cell r="B994" t="str">
            <v>TUBO GALVANIZADO 3/4" X 6 MTS</v>
          </cell>
          <cell r="C994" t="str">
            <v>UND</v>
          </cell>
          <cell r="D994">
            <v>23525</v>
          </cell>
        </row>
        <row r="995">
          <cell r="A995">
            <v>30004</v>
          </cell>
          <cell r="B995" t="str">
            <v>TUBO GALVANIZADO 1" X 6 MTS</v>
          </cell>
          <cell r="C995" t="str">
            <v>UND</v>
          </cell>
          <cell r="D995">
            <v>38579</v>
          </cell>
        </row>
        <row r="996">
          <cell r="A996">
            <v>30005</v>
          </cell>
          <cell r="B996" t="str">
            <v>TUBO GALVANIZADO 1.1/4" X 6MTS</v>
          </cell>
          <cell r="C996" t="str">
            <v>UND</v>
          </cell>
          <cell r="D996">
            <v>48447</v>
          </cell>
        </row>
        <row r="997">
          <cell r="A997">
            <v>30006</v>
          </cell>
          <cell r="B997" t="str">
            <v>TUBO GALVANIZADO 1.1/2" X 6MTS</v>
          </cell>
          <cell r="C997" t="str">
            <v>UND</v>
          </cell>
          <cell r="D997">
            <v>62419</v>
          </cell>
        </row>
        <row r="998">
          <cell r="A998">
            <v>30007</v>
          </cell>
          <cell r="B998" t="str">
            <v>TUBO GALVANIZADO 2" X 6 MTS</v>
          </cell>
          <cell r="C998" t="str">
            <v>UND</v>
          </cell>
          <cell r="D998">
            <v>77490</v>
          </cell>
        </row>
        <row r="999">
          <cell r="A999">
            <v>30008</v>
          </cell>
          <cell r="B999" t="str">
            <v>TUBO GALVANIZADO 2.1/2" X 6 MTS</v>
          </cell>
          <cell r="C999" t="str">
            <v>UND</v>
          </cell>
          <cell r="D999">
            <v>123750</v>
          </cell>
        </row>
        <row r="1000">
          <cell r="A1000">
            <v>30009</v>
          </cell>
          <cell r="B1000" t="str">
            <v>TUBO GALVANIZADO 3" X 6 MTS</v>
          </cell>
          <cell r="C1000" t="str">
            <v>UND</v>
          </cell>
          <cell r="D1000">
            <v>150972</v>
          </cell>
        </row>
        <row r="1001">
          <cell r="A1001">
            <v>30010</v>
          </cell>
          <cell r="B1001" t="str">
            <v>TUBO GALVANIZADO 4" X 6 MTS</v>
          </cell>
          <cell r="C1001" t="str">
            <v>UND</v>
          </cell>
          <cell r="D1001">
            <v>206107</v>
          </cell>
        </row>
        <row r="1002">
          <cell r="A1002">
            <v>30011</v>
          </cell>
          <cell r="B1002" t="str">
            <v>TUBO GALVANIZADO 1/2" X 6 MTS (PESAD</v>
          </cell>
          <cell r="C1002" t="str">
            <v>UND</v>
          </cell>
          <cell r="D1002">
            <v>20213</v>
          </cell>
        </row>
        <row r="1003">
          <cell r="A1003">
            <v>31001</v>
          </cell>
          <cell r="B1003" t="str">
            <v>TUBO NEGRO 3/8" X 6 MTS ESP 1.8MM</v>
          </cell>
          <cell r="C1003" t="str">
            <v>UND</v>
          </cell>
          <cell r="D1003">
            <v>8233</v>
          </cell>
        </row>
        <row r="1004">
          <cell r="A1004">
            <v>31002</v>
          </cell>
          <cell r="B1004" t="str">
            <v>TUBO NEGRO 1/2" X 6 MTS ESP 1.9 MM</v>
          </cell>
          <cell r="C1004" t="str">
            <v>UND</v>
          </cell>
          <cell r="D1004">
            <v>9616</v>
          </cell>
        </row>
        <row r="1005">
          <cell r="A1005">
            <v>31003</v>
          </cell>
          <cell r="B1005" t="str">
            <v>TUBO NEGRO 3/4" X 6 MTS ESP 1.9 MM</v>
          </cell>
          <cell r="C1005" t="str">
            <v>UND</v>
          </cell>
          <cell r="D1005">
            <v>12384</v>
          </cell>
        </row>
        <row r="1006">
          <cell r="A1006">
            <v>31004</v>
          </cell>
          <cell r="B1006" t="str">
            <v>TUBO NEGRO 1" X 6 MTS ESP 2.5 MM</v>
          </cell>
          <cell r="C1006" t="str">
            <v>UND</v>
          </cell>
          <cell r="D1006">
            <v>20340</v>
          </cell>
        </row>
        <row r="1007">
          <cell r="A1007">
            <v>31005</v>
          </cell>
          <cell r="B1007" t="str">
            <v>TUBO NEGRO 1.1/4" X 6 MTS ESP 2.5 MM</v>
          </cell>
          <cell r="C1007" t="str">
            <v>UND</v>
          </cell>
          <cell r="D1007">
            <v>26199</v>
          </cell>
        </row>
        <row r="1008">
          <cell r="A1008">
            <v>31006</v>
          </cell>
          <cell r="B1008" t="str">
            <v>TUBO NEGRO 1.1/2" X 6 MTS ESP 2.77 M</v>
          </cell>
          <cell r="C1008" t="str">
            <v>UND</v>
          </cell>
          <cell r="D1008">
            <v>38482</v>
          </cell>
        </row>
        <row r="1009">
          <cell r="A1009">
            <v>31007</v>
          </cell>
          <cell r="B1009" t="str">
            <v>TUBO NEGRO 2" X 6 MTS ESP 2.77 MM</v>
          </cell>
          <cell r="C1009" t="str">
            <v>UND</v>
          </cell>
          <cell r="D1009">
            <v>49719</v>
          </cell>
        </row>
        <row r="1010">
          <cell r="A1010">
            <v>31008</v>
          </cell>
          <cell r="B1010" t="str">
            <v>TUBO NEGRO 2.1/2" X 6 MTS ESP 3.17 M</v>
          </cell>
          <cell r="C1010" t="str">
            <v>UND</v>
          </cell>
          <cell r="D1010">
            <v>69951</v>
          </cell>
        </row>
        <row r="1011">
          <cell r="A1011">
            <v>31009</v>
          </cell>
          <cell r="B1011" t="str">
            <v>TUBO NEGRO 3" X 6 MTS ESP 3.17 MM</v>
          </cell>
          <cell r="C1011" t="str">
            <v>UND</v>
          </cell>
          <cell r="D1011">
            <v>85985</v>
          </cell>
        </row>
        <row r="1012">
          <cell r="A1012">
            <v>31010</v>
          </cell>
          <cell r="B1012" t="str">
            <v>TUBO NEGRO 3" X 6 MTS ESP 2.5 MM</v>
          </cell>
          <cell r="C1012" t="str">
            <v>UND</v>
          </cell>
          <cell r="D1012">
            <v>58929</v>
          </cell>
        </row>
        <row r="1013">
          <cell r="A1013">
            <v>31011</v>
          </cell>
          <cell r="B1013" t="str">
            <v>TUBO NEGRO 4" X 6 MTS ESP 3.5 MM</v>
          </cell>
          <cell r="C1013" t="str">
            <v>UND</v>
          </cell>
          <cell r="D1013">
            <v>117676</v>
          </cell>
        </row>
        <row r="1014">
          <cell r="A1014">
            <v>31012</v>
          </cell>
          <cell r="B1014" t="str">
            <v>TUBO NEGRO 1/4" X 6 MTS</v>
          </cell>
          <cell r="C1014" t="str">
            <v>UND</v>
          </cell>
          <cell r="D1014">
            <v>9162</v>
          </cell>
        </row>
        <row r="1015">
          <cell r="A1015">
            <v>31018</v>
          </cell>
          <cell r="B1015" t="str">
            <v>TUBO NEGRO LIVIANO DE 1"ESP 1.9MMX6M</v>
          </cell>
          <cell r="C1015" t="str">
            <v>UND</v>
          </cell>
          <cell r="D1015">
            <v>16112</v>
          </cell>
        </row>
        <row r="1016">
          <cell r="A1016">
            <v>31019</v>
          </cell>
          <cell r="B1016" t="str">
            <v>TUBO NEGRO LIVIANO 1.1/4" ESP 1.9 MM</v>
          </cell>
          <cell r="C1016" t="str">
            <v>UND</v>
          </cell>
          <cell r="D1016">
            <v>20597</v>
          </cell>
        </row>
        <row r="1017">
          <cell r="A1017">
            <v>31020</v>
          </cell>
          <cell r="B1017" t="str">
            <v>TUBO NEGRO LIVIANO 1.1/2" ESP 1.9 MM</v>
          </cell>
          <cell r="C1017" t="str">
            <v>UND</v>
          </cell>
          <cell r="D1017">
            <v>23715</v>
          </cell>
        </row>
        <row r="1018">
          <cell r="A1018">
            <v>31021</v>
          </cell>
          <cell r="B1018" t="str">
            <v>TUBO NEGRO LIVIANO 2" ESP 1.9 MM X 6</v>
          </cell>
          <cell r="C1018" t="str">
            <v>UND</v>
          </cell>
          <cell r="D1018">
            <v>29691</v>
          </cell>
        </row>
        <row r="1019">
          <cell r="A1019">
            <v>31025</v>
          </cell>
          <cell r="B1019" t="str">
            <v>TUBO NEGRO LIVIANO 2" ESP 2.3 MM X 6</v>
          </cell>
          <cell r="C1019" t="str">
            <v>UND</v>
          </cell>
          <cell r="D1019">
            <v>35395</v>
          </cell>
        </row>
        <row r="1020">
          <cell r="A1020">
            <v>31026</v>
          </cell>
          <cell r="B1020" t="str">
            <v>TUBO NEGRO LIV 2 1/2 ESP 2.5 MM</v>
          </cell>
          <cell r="C1020" t="str">
            <v>UND</v>
          </cell>
          <cell r="D1020">
            <v>48037</v>
          </cell>
        </row>
        <row r="1021">
          <cell r="A1021">
            <v>31031</v>
          </cell>
          <cell r="B1021" t="str">
            <v>TUBO NEGRO LIVIANO 2.1/2 ESP 2.3 MM</v>
          </cell>
          <cell r="C1021" t="str">
            <v>UND</v>
          </cell>
          <cell r="D1021">
            <v>44244</v>
          </cell>
        </row>
        <row r="1022">
          <cell r="A1022">
            <v>31032</v>
          </cell>
          <cell r="B1022" t="str">
            <v>TUBO NEGRO LIVIANO 3" ESP 2.3 MM X 6</v>
          </cell>
          <cell r="C1022" t="str">
            <v>UND</v>
          </cell>
          <cell r="D1022">
            <v>54246</v>
          </cell>
        </row>
        <row r="1023">
          <cell r="A1023">
            <v>31033</v>
          </cell>
          <cell r="B1023" t="str">
            <v>TUBO NEGRO LIVIANO 4" ESP 2.3 MM X 6</v>
          </cell>
          <cell r="C1023" t="str">
            <v>UND</v>
          </cell>
          <cell r="D1023">
            <v>70181</v>
          </cell>
        </row>
        <row r="1024">
          <cell r="A1024">
            <v>31034</v>
          </cell>
          <cell r="B1024" t="str">
            <v>TUBO NEGRO LIVIANO 1.1/2" X 2.3MM X</v>
          </cell>
          <cell r="C1024" t="str">
            <v>UND</v>
          </cell>
          <cell r="D1024">
            <v>4665</v>
          </cell>
        </row>
        <row r="1025">
          <cell r="A1025">
            <v>31035</v>
          </cell>
          <cell r="B1025" t="str">
            <v>TUBO NEGRO LIVIANO 1.1/2" X 2.3MM X</v>
          </cell>
          <cell r="C1025" t="str">
            <v>UND</v>
          </cell>
          <cell r="D1025">
            <v>28774</v>
          </cell>
        </row>
        <row r="1026">
          <cell r="A1026">
            <v>30012</v>
          </cell>
          <cell r="B1026" t="str">
            <v>TUBO SCHEDULE 40 GALV. 1/2"</v>
          </cell>
          <cell r="C1026" t="str">
            <v>UND</v>
          </cell>
          <cell r="D1026">
            <v>26077</v>
          </cell>
        </row>
        <row r="1027">
          <cell r="A1027">
            <v>30013</v>
          </cell>
          <cell r="B1027" t="str">
            <v>TUBO SCHEDULE 40 GALV. 3/4"</v>
          </cell>
          <cell r="C1027" t="str">
            <v>UND</v>
          </cell>
          <cell r="D1027">
            <v>34567</v>
          </cell>
        </row>
        <row r="1028">
          <cell r="A1028">
            <v>30014</v>
          </cell>
          <cell r="B1028" t="str">
            <v>TUBO SCHEDULE 40 GALV. 1"</v>
          </cell>
          <cell r="C1028" t="str">
            <v>UND</v>
          </cell>
          <cell r="D1028">
            <v>50817</v>
          </cell>
        </row>
        <row r="1029">
          <cell r="A1029">
            <v>30015</v>
          </cell>
          <cell r="B1029" t="str">
            <v>TUBO SCHEDULE 40 GALV. 1"1/4"</v>
          </cell>
          <cell r="C1029" t="str">
            <v>UND</v>
          </cell>
          <cell r="D1029">
            <v>68589</v>
          </cell>
        </row>
        <row r="1030">
          <cell r="A1030">
            <v>30016</v>
          </cell>
          <cell r="B1030" t="str">
            <v>TUBO SCHEDULE 40 GALV. 1 1/2"</v>
          </cell>
          <cell r="C1030" t="str">
            <v>UND</v>
          </cell>
          <cell r="D1030">
            <v>81869</v>
          </cell>
        </row>
        <row r="1031">
          <cell r="A1031">
            <v>30017</v>
          </cell>
          <cell r="B1031" t="str">
            <v>TUBO SCHEDULE 40 GALV. 2"</v>
          </cell>
          <cell r="C1031" t="str">
            <v>UND</v>
          </cell>
          <cell r="D1031">
            <v>109702</v>
          </cell>
        </row>
        <row r="1032">
          <cell r="A1032">
            <v>30018</v>
          </cell>
          <cell r="B1032" t="str">
            <v>TUBO SCHEDULE  40  GALVAN.   2.1/2"</v>
          </cell>
          <cell r="C1032" t="str">
            <v>UND</v>
          </cell>
          <cell r="D1032">
            <v>162662</v>
          </cell>
        </row>
        <row r="1033">
          <cell r="A1033">
            <v>31100</v>
          </cell>
          <cell r="B1033" t="str">
            <v>TUBO SCHEDULE 40 NEGRO 1/2"</v>
          </cell>
          <cell r="C1033" t="str">
            <v>UND</v>
          </cell>
          <cell r="D1033">
            <v>15334</v>
          </cell>
        </row>
        <row r="1034">
          <cell r="A1034">
            <v>31102</v>
          </cell>
          <cell r="B1034" t="str">
            <v>TUBO SCHEDULE 40 NEGRO 3/4"</v>
          </cell>
          <cell r="C1034" t="str">
            <v>UND</v>
          </cell>
          <cell r="D1034">
            <v>20379</v>
          </cell>
        </row>
        <row r="1035">
          <cell r="A1035">
            <v>31104</v>
          </cell>
          <cell r="B1035" t="str">
            <v>TUBO SCHEDULE 40 NEGRO 1"</v>
          </cell>
          <cell r="C1035" t="str">
            <v>UND</v>
          </cell>
          <cell r="D1035">
            <v>30257</v>
          </cell>
        </row>
        <row r="1036">
          <cell r="A1036">
            <v>31106</v>
          </cell>
          <cell r="B1036" t="str">
            <v>TUBO SCHEDULE 40 NEGRO 1.1/4"</v>
          </cell>
          <cell r="C1036" t="str">
            <v>UND</v>
          </cell>
          <cell r="D1036">
            <v>40978</v>
          </cell>
        </row>
        <row r="1037">
          <cell r="A1037">
            <v>31108</v>
          </cell>
          <cell r="B1037" t="str">
            <v>TUBO SCHEDULE 40 NEGRO 1.1/2"</v>
          </cell>
          <cell r="C1037" t="str">
            <v>UND</v>
          </cell>
          <cell r="D1037">
            <v>49003</v>
          </cell>
        </row>
        <row r="1038">
          <cell r="A1038">
            <v>31110</v>
          </cell>
          <cell r="B1038" t="str">
            <v>TUBO SCHEDULE 40 NEGRO 2"</v>
          </cell>
          <cell r="C1038" t="str">
            <v>UND</v>
          </cell>
          <cell r="D1038">
            <v>65864</v>
          </cell>
        </row>
        <row r="1039">
          <cell r="A1039">
            <v>31115</v>
          </cell>
          <cell r="B1039" t="str">
            <v>TUBO SCHEDULE 30 NEGRO 12" X 12 MTS</v>
          </cell>
          <cell r="C1039" t="str">
            <v>UND</v>
          </cell>
          <cell r="D1039">
            <v>182752</v>
          </cell>
        </row>
        <row r="1040">
          <cell r="A1040">
            <v>31022</v>
          </cell>
          <cell r="B1040" t="str">
            <v>TUBO SCHEDULE 40 PINT. 1/2"</v>
          </cell>
          <cell r="C1040" t="str">
            <v>UND</v>
          </cell>
          <cell r="D1040">
            <v>18181</v>
          </cell>
        </row>
        <row r="1041">
          <cell r="A1041">
            <v>31023</v>
          </cell>
          <cell r="B1041" t="str">
            <v>TUBO SCHEDULE 40 PINT. 3/4"</v>
          </cell>
          <cell r="C1041" t="str">
            <v>UND</v>
          </cell>
          <cell r="D1041">
            <v>23972</v>
          </cell>
        </row>
        <row r="1042">
          <cell r="A1042">
            <v>31024</v>
          </cell>
          <cell r="B1042" t="str">
            <v>TUBO SCHEDULE 40 PINT.   1"</v>
          </cell>
          <cell r="C1042" t="str">
            <v>UND</v>
          </cell>
          <cell r="D1042">
            <v>34626</v>
          </cell>
        </row>
        <row r="1043">
          <cell r="A1043">
            <v>31801</v>
          </cell>
          <cell r="B1043" t="str">
            <v>TUBERIA ACERO FLEXIBLE 1/2"</v>
          </cell>
          <cell r="C1043" t="str">
            <v>FT</v>
          </cell>
          <cell r="D1043">
            <v>4232</v>
          </cell>
        </row>
        <row r="1044">
          <cell r="A1044">
            <v>32001</v>
          </cell>
          <cell r="B1044" t="str">
            <v>TUBO MEC CUADRADO C.14 1.1/2" X 6 MT</v>
          </cell>
          <cell r="C1044" t="str">
            <v>UND</v>
          </cell>
          <cell r="D1044">
            <v>28321</v>
          </cell>
        </row>
        <row r="1045">
          <cell r="A1045">
            <v>32003</v>
          </cell>
          <cell r="B1045" t="str">
            <v>TUBO MEC CUADRADO C.16 1" X 6 MTS</v>
          </cell>
          <cell r="C1045" t="str">
            <v>UND</v>
          </cell>
          <cell r="D1045">
            <v>14713</v>
          </cell>
        </row>
        <row r="1046">
          <cell r="A1046">
            <v>32004</v>
          </cell>
          <cell r="B1046" t="str">
            <v>TUBO MEC CUADRADO C.16 1.1/2" X 6 MT</v>
          </cell>
          <cell r="C1046" t="str">
            <v>UND</v>
          </cell>
          <cell r="D1046">
            <v>22741</v>
          </cell>
        </row>
        <row r="1047">
          <cell r="A1047">
            <v>32005</v>
          </cell>
          <cell r="B1047" t="str">
            <v>TUBO MEC CUADRADO C.18 1/2' X 6 MTS</v>
          </cell>
          <cell r="C1047" t="str">
            <v>UND</v>
          </cell>
          <cell r="D1047">
            <v>6334</v>
          </cell>
        </row>
        <row r="1048">
          <cell r="A1048">
            <v>32006</v>
          </cell>
          <cell r="B1048" t="str">
            <v>TUBO MEC CUADRADO C.18 3/4" X 6 MTS</v>
          </cell>
          <cell r="C1048" t="str">
            <v>UND</v>
          </cell>
          <cell r="D1048">
            <v>8831</v>
          </cell>
        </row>
        <row r="1049">
          <cell r="A1049">
            <v>32008</v>
          </cell>
          <cell r="B1049" t="str">
            <v>TUBO MEC CUADRADO C.18 1" X 6 MTS</v>
          </cell>
          <cell r="C1049" t="str">
            <v>UND</v>
          </cell>
          <cell r="D1049">
            <v>11838</v>
          </cell>
        </row>
        <row r="1050">
          <cell r="A1050">
            <v>32009</v>
          </cell>
          <cell r="B1050" t="str">
            <v>TUBO MEC CUADRADO C.18 1 1/2" X 6 MT</v>
          </cell>
          <cell r="C1050" t="str">
            <v>UND</v>
          </cell>
          <cell r="D1050">
            <v>18233</v>
          </cell>
        </row>
        <row r="1051">
          <cell r="A1051">
            <v>32010</v>
          </cell>
          <cell r="B1051" t="str">
            <v>TUBO MEC CUADRADO C.20 1/2" X 6 MTS</v>
          </cell>
          <cell r="C1051" t="str">
            <v>UND</v>
          </cell>
          <cell r="D1051">
            <v>4321</v>
          </cell>
        </row>
        <row r="1052">
          <cell r="A1052">
            <v>32011</v>
          </cell>
          <cell r="B1052" t="str">
            <v>TUBO MEC CUADRADO C.20 3/4" X 6 MTS</v>
          </cell>
          <cell r="C1052" t="str">
            <v>UND</v>
          </cell>
          <cell r="D1052">
            <v>6665</v>
          </cell>
        </row>
        <row r="1053">
          <cell r="A1053">
            <v>32013</v>
          </cell>
          <cell r="B1053" t="str">
            <v>TUBO MEC CUADRADO C.20 1" X 6 MTS</v>
          </cell>
          <cell r="C1053" t="str">
            <v>UND</v>
          </cell>
          <cell r="D1053">
            <v>8903</v>
          </cell>
        </row>
        <row r="1054">
          <cell r="A1054">
            <v>32014</v>
          </cell>
          <cell r="B1054" t="str">
            <v>TUBO MEC CUADRADO C.20 1.1/2" X 6 MT</v>
          </cell>
          <cell r="C1054" t="str">
            <v>UND</v>
          </cell>
          <cell r="D1054">
            <v>13666</v>
          </cell>
        </row>
        <row r="1055">
          <cell r="A1055">
            <v>32015</v>
          </cell>
          <cell r="B1055" t="str">
            <v>TUBO MEC CUADRADO C.18 7/8" X 6 MTS</v>
          </cell>
          <cell r="C1055" t="str">
            <v>UND</v>
          </cell>
          <cell r="D1055">
            <v>10609</v>
          </cell>
        </row>
        <row r="1056">
          <cell r="A1056">
            <v>32016</v>
          </cell>
          <cell r="B1056" t="str">
            <v>TUBO MEC CUADRADO C.22 3/4" X 6 MTS</v>
          </cell>
          <cell r="C1056" t="str">
            <v>UND</v>
          </cell>
          <cell r="D1056">
            <v>5930</v>
          </cell>
        </row>
        <row r="1057">
          <cell r="A1057">
            <v>32017</v>
          </cell>
          <cell r="B1057" t="str">
            <v>TUBO MEC CUADRADO C.22 1" X 6 MTS</v>
          </cell>
          <cell r="C1057" t="str">
            <v>UND</v>
          </cell>
          <cell r="D1057">
            <v>7907</v>
          </cell>
        </row>
        <row r="1058">
          <cell r="A1058">
            <v>32018</v>
          </cell>
          <cell r="B1058" t="str">
            <v>TUBO MEC CUADRADO C.22 1.1/2 X 6MTS</v>
          </cell>
          <cell r="C1058" t="str">
            <v>UND</v>
          </cell>
          <cell r="D1058">
            <v>12123</v>
          </cell>
        </row>
        <row r="1059">
          <cell r="A1059">
            <v>33001</v>
          </cell>
          <cell r="B1059" t="str">
            <v>TUBO MEC RECTANG C.18 12 X 25 MM X 6</v>
          </cell>
          <cell r="C1059" t="str">
            <v>UND</v>
          </cell>
          <cell r="D1059">
            <v>8149</v>
          </cell>
        </row>
        <row r="1060">
          <cell r="A1060">
            <v>33002</v>
          </cell>
          <cell r="B1060" t="str">
            <v>TUBO MEC RECTANG C.18 25 X 50 MM X 6</v>
          </cell>
          <cell r="C1060" t="str">
            <v>UND</v>
          </cell>
          <cell r="D1060">
            <v>18233</v>
          </cell>
        </row>
        <row r="1061">
          <cell r="A1061">
            <v>33003</v>
          </cell>
          <cell r="B1061" t="str">
            <v>TUBO MEC RECTANG C.20 12 X 25 MM X 6</v>
          </cell>
          <cell r="C1061" t="str">
            <v>UND</v>
          </cell>
          <cell r="D1061">
            <v>6156</v>
          </cell>
        </row>
        <row r="1062">
          <cell r="A1062">
            <v>33004</v>
          </cell>
          <cell r="B1062" t="str">
            <v>TUBO MEC RECTANG C.20 25 X 50 MM X 6</v>
          </cell>
          <cell r="C1062" t="str">
            <v>UND</v>
          </cell>
          <cell r="D1062">
            <v>13666</v>
          </cell>
        </row>
        <row r="1063">
          <cell r="A1063">
            <v>33005</v>
          </cell>
          <cell r="B1063" t="str">
            <v>TUBO MEC RECTANG C.22 25 X 50 MM X 6</v>
          </cell>
          <cell r="C1063" t="str">
            <v>UND</v>
          </cell>
          <cell r="D1063">
            <v>11918</v>
          </cell>
        </row>
        <row r="1064">
          <cell r="A1064">
            <v>33006</v>
          </cell>
          <cell r="B1064" t="str">
            <v>TUBO MEC RECTANG C.16 25 X 50 MM X 6</v>
          </cell>
          <cell r="C1064" t="str">
            <v>UND</v>
          </cell>
          <cell r="D1064">
            <v>22741</v>
          </cell>
        </row>
        <row r="1065">
          <cell r="A1065">
            <v>33007</v>
          </cell>
          <cell r="B1065" t="str">
            <v>TUBO MEC RECTANG C.18 38 X 76 MM X 6</v>
          </cell>
          <cell r="C1065" t="str">
            <v>UND</v>
          </cell>
          <cell r="D1065">
            <v>25479</v>
          </cell>
        </row>
        <row r="1066">
          <cell r="A1066">
            <v>33008</v>
          </cell>
          <cell r="B1066" t="str">
            <v>TUBO MEC RECTANG C.20 38 X 100MM X 6</v>
          </cell>
          <cell r="C1066" t="str">
            <v>UND</v>
          </cell>
          <cell r="D1066">
            <v>28190</v>
          </cell>
        </row>
        <row r="1067">
          <cell r="A1067">
            <v>33009</v>
          </cell>
          <cell r="B1067" t="str">
            <v>TUBO MEC RECTANG C.20 38 X 76 MM X 6</v>
          </cell>
          <cell r="C1067" t="str">
            <v>UND</v>
          </cell>
          <cell r="D1067">
            <v>20303</v>
          </cell>
        </row>
        <row r="1068">
          <cell r="A1068">
            <v>33010</v>
          </cell>
          <cell r="B1068" t="str">
            <v>TUBO MEC RECTANG C.18 20 X 40 MM X 6</v>
          </cell>
          <cell r="C1068" t="str">
            <v>UND</v>
          </cell>
          <cell r="D1068">
            <v>14298</v>
          </cell>
        </row>
        <row r="1069">
          <cell r="A1069">
            <v>33011</v>
          </cell>
          <cell r="B1069" t="str">
            <v>TUBO MEC RECTANG C.18 38 X 100MM X 6</v>
          </cell>
          <cell r="C1069" t="str">
            <v>UND</v>
          </cell>
          <cell r="D1069">
            <v>33933</v>
          </cell>
        </row>
        <row r="1070">
          <cell r="A1070">
            <v>33012</v>
          </cell>
          <cell r="B1070" t="str">
            <v>TUBO MEC RECTANG C.20 20 X 40 MM X 6</v>
          </cell>
          <cell r="C1070" t="str">
            <v>UND</v>
          </cell>
          <cell r="D1070">
            <v>10736</v>
          </cell>
        </row>
        <row r="1071">
          <cell r="A1071">
            <v>33013</v>
          </cell>
          <cell r="B1071" t="str">
            <v>TUBO MEC RECTANG PEINAZO C.18 9 X 4</v>
          </cell>
          <cell r="C1071" t="str">
            <v>UND</v>
          </cell>
          <cell r="D1071">
            <v>27746</v>
          </cell>
        </row>
        <row r="1072">
          <cell r="A1072">
            <v>33014</v>
          </cell>
          <cell r="B1072" t="str">
            <v>TUBO MEC RECTANG C.16 38 X 100MM X 6</v>
          </cell>
          <cell r="C1072" t="str">
            <v>UND</v>
          </cell>
          <cell r="D1072">
            <v>49279</v>
          </cell>
        </row>
        <row r="1073">
          <cell r="A1073">
            <v>33015</v>
          </cell>
          <cell r="B1073" t="str">
            <v>TUBO MEC RECTANG VIGA C.14 50 X 100M</v>
          </cell>
          <cell r="C1073" t="str">
            <v>UND</v>
          </cell>
          <cell r="D1073">
            <v>68454</v>
          </cell>
        </row>
        <row r="1074">
          <cell r="A1074">
            <v>34001</v>
          </cell>
          <cell r="B1074" t="str">
            <v>TUBO MEC REDONDO C.14 5/8" X 6MTS</v>
          </cell>
          <cell r="C1074" t="str">
            <v>UND</v>
          </cell>
          <cell r="D1074">
            <v>9821</v>
          </cell>
        </row>
        <row r="1075">
          <cell r="A1075">
            <v>34002</v>
          </cell>
          <cell r="B1075" t="str">
            <v>TUBO MEC REDONDO C.14 7/8" X 6MTS</v>
          </cell>
          <cell r="C1075" t="str">
            <v>UND</v>
          </cell>
          <cell r="D1075">
            <v>13315</v>
          </cell>
        </row>
        <row r="1076">
          <cell r="A1076">
            <v>34003</v>
          </cell>
          <cell r="B1076" t="str">
            <v>TUBO MEC REDONDO C.14 1" X 6 MTS</v>
          </cell>
          <cell r="C1076" t="str">
            <v>UND</v>
          </cell>
          <cell r="D1076">
            <v>15408</v>
          </cell>
        </row>
        <row r="1077">
          <cell r="A1077">
            <v>34004</v>
          </cell>
          <cell r="B1077" t="str">
            <v>TUBO MEC REDONDO C.14 1.1/4" X 6 MTS</v>
          </cell>
          <cell r="C1077" t="str">
            <v>UND</v>
          </cell>
          <cell r="D1077">
            <v>19596</v>
          </cell>
        </row>
        <row r="1078">
          <cell r="A1078">
            <v>34005</v>
          </cell>
          <cell r="B1078" t="str">
            <v>TUBO MEC REDONDO C.14 1.1/2" X 6 MTS</v>
          </cell>
          <cell r="C1078" t="str">
            <v>UND</v>
          </cell>
          <cell r="D1078">
            <v>23783</v>
          </cell>
        </row>
        <row r="1079">
          <cell r="A1079">
            <v>34006</v>
          </cell>
          <cell r="B1079" t="str">
            <v>TUBO MEC REDONDO C.14 2.1/2" X 6 MTS</v>
          </cell>
          <cell r="C1079" t="str">
            <v>UND</v>
          </cell>
          <cell r="D1079">
            <v>40514</v>
          </cell>
        </row>
        <row r="1080">
          <cell r="A1080">
            <v>34007</v>
          </cell>
          <cell r="B1080" t="str">
            <v>TUBO MEC REDONDO C.14 1.663" X 6 MTS</v>
          </cell>
          <cell r="C1080" t="str">
            <v>UND</v>
          </cell>
          <cell r="D1080">
            <v>26514</v>
          </cell>
        </row>
        <row r="1081">
          <cell r="A1081">
            <v>34008</v>
          </cell>
          <cell r="B1081" t="str">
            <v>TUBO MEC REDONDO C.14 1.9" X 6 MTS</v>
          </cell>
          <cell r="C1081" t="str">
            <v>UND</v>
          </cell>
          <cell r="D1081">
            <v>30484</v>
          </cell>
        </row>
        <row r="1082">
          <cell r="A1082">
            <v>34009</v>
          </cell>
          <cell r="B1082" t="str">
            <v>TUBO MEC REDONDO C.14 2.75" X 6 MTS</v>
          </cell>
          <cell r="C1082" t="str">
            <v>UND</v>
          </cell>
          <cell r="D1082">
            <v>36306</v>
          </cell>
        </row>
        <row r="1083">
          <cell r="A1083">
            <v>34010</v>
          </cell>
          <cell r="B1083" t="str">
            <v>TUBO MEC REDONDO C.14 3" X 6 MTS</v>
          </cell>
          <cell r="C1083" t="str">
            <v>UND</v>
          </cell>
          <cell r="D1083">
            <v>46915</v>
          </cell>
        </row>
        <row r="1084">
          <cell r="A1084">
            <v>34011</v>
          </cell>
          <cell r="B1084" t="str">
            <v>TUBO MEC REDONDO C.16 5/8" X 6 MTS</v>
          </cell>
          <cell r="C1084" t="str">
            <v>UND</v>
          </cell>
          <cell r="D1084">
            <v>7360</v>
          </cell>
        </row>
        <row r="1085">
          <cell r="A1085">
            <v>34012</v>
          </cell>
          <cell r="B1085" t="str">
            <v>TUBO MEC REDONDO C.16 3/4" X 6 MTS</v>
          </cell>
          <cell r="C1085" t="str">
            <v>UND</v>
          </cell>
          <cell r="D1085">
            <v>8535</v>
          </cell>
        </row>
        <row r="1086">
          <cell r="A1086">
            <v>34013</v>
          </cell>
          <cell r="B1086" t="str">
            <v>TUBO MEC REDONDO C.16 7/8" X 6 MTS</v>
          </cell>
          <cell r="C1086" t="str">
            <v>UND</v>
          </cell>
          <cell r="D1086">
            <v>10080</v>
          </cell>
        </row>
        <row r="1087">
          <cell r="A1087">
            <v>34014</v>
          </cell>
          <cell r="B1087" t="str">
            <v>TUBO MEC REDONDO C.16 1" X 6 MTS</v>
          </cell>
          <cell r="C1087" t="str">
            <v>UND</v>
          </cell>
          <cell r="D1087">
            <v>11625</v>
          </cell>
        </row>
        <row r="1088">
          <cell r="A1088">
            <v>34015</v>
          </cell>
          <cell r="B1088" t="str">
            <v>TUBO MEC REDONDO C.16 1.1/4" X 6 MTS</v>
          </cell>
          <cell r="C1088" t="str">
            <v>UND</v>
          </cell>
          <cell r="D1088">
            <v>14713</v>
          </cell>
        </row>
        <row r="1089">
          <cell r="A1089">
            <v>34016</v>
          </cell>
          <cell r="B1089" t="str">
            <v>TUBO MEC REDONDO C.16 1.1/2" X 6 MTS</v>
          </cell>
          <cell r="C1089" t="str">
            <v>UND</v>
          </cell>
          <cell r="D1089">
            <v>17801</v>
          </cell>
        </row>
        <row r="1090">
          <cell r="A1090">
            <v>34017</v>
          </cell>
          <cell r="B1090" t="str">
            <v>TUBO MEC REDONDO C.16 1.663" X 6 MTS</v>
          </cell>
          <cell r="C1090" t="str">
            <v>UND</v>
          </cell>
          <cell r="D1090">
            <v>19813</v>
          </cell>
        </row>
        <row r="1091">
          <cell r="A1091">
            <v>34018</v>
          </cell>
          <cell r="B1091" t="str">
            <v>TUBO MEC REDONDO C.16 1.9" X 6 MTS</v>
          </cell>
          <cell r="C1091" t="str">
            <v>UND</v>
          </cell>
          <cell r="D1091">
            <v>22741</v>
          </cell>
        </row>
        <row r="1092">
          <cell r="A1092">
            <v>34019</v>
          </cell>
          <cell r="B1092" t="str">
            <v>TUBO MEC REDONDO C.16 2.36" X 6 MTS</v>
          </cell>
          <cell r="C1092" t="str">
            <v>UND</v>
          </cell>
          <cell r="D1092">
            <v>28423</v>
          </cell>
        </row>
        <row r="1093">
          <cell r="A1093">
            <v>34020</v>
          </cell>
          <cell r="B1093" t="str">
            <v>TUBO MEC REDONDO C.18 1/2" X 6 MTS</v>
          </cell>
          <cell r="C1093" t="str">
            <v>UND</v>
          </cell>
          <cell r="D1093">
            <v>4692</v>
          </cell>
        </row>
        <row r="1094">
          <cell r="A1094">
            <v>34021</v>
          </cell>
          <cell r="B1094" t="str">
            <v>TUBO MEC REDONDO C.18 5/8" X 6 MTS</v>
          </cell>
          <cell r="C1094" t="str">
            <v>UND</v>
          </cell>
          <cell r="D1094">
            <v>5983</v>
          </cell>
        </row>
        <row r="1095">
          <cell r="A1095">
            <v>34022</v>
          </cell>
          <cell r="B1095" t="str">
            <v>TUBO MEC REDONDO C.18 3/4" X 6 MTS</v>
          </cell>
          <cell r="C1095" t="str">
            <v>UND</v>
          </cell>
          <cell r="D1095">
            <v>6917</v>
          </cell>
        </row>
        <row r="1096">
          <cell r="A1096">
            <v>34023</v>
          </cell>
          <cell r="B1096" t="str">
            <v>TUBO MEC REDONDO C.18 7/8" X 6 MTS</v>
          </cell>
          <cell r="C1096" t="str">
            <v>UND</v>
          </cell>
          <cell r="D1096">
            <v>8149</v>
          </cell>
        </row>
        <row r="1097">
          <cell r="A1097">
            <v>34024</v>
          </cell>
          <cell r="B1097" t="str">
            <v>TUBO MEC REDONDO C.18 1" X 6 MTS</v>
          </cell>
          <cell r="C1097" t="str">
            <v>UND</v>
          </cell>
          <cell r="D1097">
            <v>9378</v>
          </cell>
        </row>
        <row r="1098">
          <cell r="A1098">
            <v>34025</v>
          </cell>
          <cell r="B1098" t="str">
            <v>TUBO MEC REDONDO C.18 1.1/8" X 6 MTS</v>
          </cell>
          <cell r="C1098" t="str">
            <v>UND</v>
          </cell>
          <cell r="D1098">
            <v>10609</v>
          </cell>
        </row>
        <row r="1099">
          <cell r="A1099">
            <v>34026</v>
          </cell>
          <cell r="B1099" t="str">
            <v>TUBO MEC REDONDO C.18 1.1/4" X 6 MTS</v>
          </cell>
          <cell r="C1099" t="str">
            <v>UND</v>
          </cell>
          <cell r="D1099">
            <v>11838</v>
          </cell>
        </row>
        <row r="1100">
          <cell r="A1100">
            <v>34027</v>
          </cell>
          <cell r="B1100" t="str">
            <v>TUBO MEC REDONDO C.18 1.1/2" X 6 MTS</v>
          </cell>
          <cell r="C1100" t="str">
            <v>UND</v>
          </cell>
          <cell r="D1100">
            <v>14298</v>
          </cell>
        </row>
        <row r="1101">
          <cell r="A1101">
            <v>34028</v>
          </cell>
          <cell r="B1101" t="str">
            <v>TUBO MEC REDONDO C.18 1.9" X 6 MTS</v>
          </cell>
          <cell r="C1101" t="str">
            <v>UND</v>
          </cell>
          <cell r="D1101">
            <v>18233</v>
          </cell>
        </row>
        <row r="1102">
          <cell r="A1102">
            <v>34029</v>
          </cell>
          <cell r="B1102" t="str">
            <v>TUBO MEC REDONDO C.18 2" X 6 MTS</v>
          </cell>
          <cell r="C1102" t="str">
            <v>UND</v>
          </cell>
          <cell r="D1102">
            <v>19219</v>
          </cell>
        </row>
        <row r="1103">
          <cell r="A1103">
            <v>340291</v>
          </cell>
          <cell r="B1103" t="str">
            <v>TUBO MEC. REDONDO. C.18 3" X 6 MTS</v>
          </cell>
          <cell r="C1103" t="str">
            <v>UND</v>
          </cell>
          <cell r="D1103">
            <v>29007</v>
          </cell>
        </row>
        <row r="1104">
          <cell r="A1104">
            <v>34030</v>
          </cell>
          <cell r="B1104" t="str">
            <v>TUBO MEC REDONDO C.20 1/2" X 6 MTS</v>
          </cell>
          <cell r="C1104" t="str">
            <v>UND</v>
          </cell>
          <cell r="D1104">
            <v>3588</v>
          </cell>
        </row>
        <row r="1105">
          <cell r="A1105">
            <v>34031</v>
          </cell>
          <cell r="B1105" t="str">
            <v>TUBO MEC REDONDO C.20 5/8" X 6 MTS</v>
          </cell>
          <cell r="C1105" t="str">
            <v>UND</v>
          </cell>
          <cell r="D1105">
            <v>4549</v>
          </cell>
        </row>
        <row r="1106">
          <cell r="A1106">
            <v>34032</v>
          </cell>
          <cell r="B1106" t="str">
            <v>TUBO MEC REDONDO C.20 3/4" X 6 MTS</v>
          </cell>
          <cell r="C1106" t="str">
            <v>UND</v>
          </cell>
          <cell r="D1106">
            <v>5238</v>
          </cell>
        </row>
        <row r="1107">
          <cell r="A1107">
            <v>34033</v>
          </cell>
          <cell r="B1107" t="str">
            <v>TUBO MEC REDONDO C.20 7/8" X 6 MTS</v>
          </cell>
          <cell r="C1107" t="str">
            <v>UND</v>
          </cell>
          <cell r="D1107">
            <v>6156</v>
          </cell>
        </row>
        <row r="1108">
          <cell r="A1108">
            <v>34034</v>
          </cell>
          <cell r="B1108" t="str">
            <v>TUBO MEC REDONDO C.20 1" X 6 MTS</v>
          </cell>
          <cell r="C1108" t="str">
            <v>UND</v>
          </cell>
          <cell r="D1108">
            <v>7071</v>
          </cell>
        </row>
        <row r="1109">
          <cell r="A1109">
            <v>34035</v>
          </cell>
          <cell r="B1109" t="str">
            <v>TUBO MEC REDONDO C.20 1.1/8" X 6 MTS</v>
          </cell>
          <cell r="C1109" t="str">
            <v>UND</v>
          </cell>
          <cell r="D1109">
            <v>7989</v>
          </cell>
        </row>
        <row r="1110">
          <cell r="A1110">
            <v>34036</v>
          </cell>
          <cell r="B1110" t="str">
            <v>TUBO MEC REDONDO C.20 1.1/4" X 6 MTS</v>
          </cell>
          <cell r="C1110" t="str">
            <v>UND</v>
          </cell>
          <cell r="D1110">
            <v>8903</v>
          </cell>
        </row>
        <row r="1111">
          <cell r="A1111">
            <v>34037</v>
          </cell>
          <cell r="B1111" t="str">
            <v>TUBO MEC REDONDO C.20 1.1/2" X 6 MTS</v>
          </cell>
          <cell r="C1111" t="str">
            <v>UND</v>
          </cell>
          <cell r="D1111">
            <v>10736</v>
          </cell>
        </row>
        <row r="1112">
          <cell r="A1112">
            <v>34040</v>
          </cell>
          <cell r="B1112" t="str">
            <v>TUBO MEC REDONDO C.20 1.9" X 6 MTS</v>
          </cell>
          <cell r="C1112" t="str">
            <v>UND</v>
          </cell>
          <cell r="D1112">
            <v>13666</v>
          </cell>
        </row>
        <row r="1113">
          <cell r="A1113">
            <v>34041</v>
          </cell>
          <cell r="B1113" t="str">
            <v>TUBO MEC REDONDO C.20   3" X 6 MTS</v>
          </cell>
          <cell r="C1113" t="str">
            <v>UND</v>
          </cell>
          <cell r="D1113">
            <v>21309</v>
          </cell>
        </row>
        <row r="1114">
          <cell r="A1114">
            <v>34044</v>
          </cell>
          <cell r="B1114" t="str">
            <v>TUBO MEC REDONDO C.22 1/2" X 6 MTS</v>
          </cell>
          <cell r="C1114" t="str">
            <v>UND</v>
          </cell>
          <cell r="D1114">
            <v>3204</v>
          </cell>
        </row>
        <row r="1115">
          <cell r="A1115">
            <v>34045</v>
          </cell>
          <cell r="B1115" t="str">
            <v>TUBO MEC REDONDO C.22 5/8" X 6 MTS</v>
          </cell>
          <cell r="C1115" t="str">
            <v>UND</v>
          </cell>
          <cell r="D1115">
            <v>4057</v>
          </cell>
        </row>
        <row r="1116">
          <cell r="A1116">
            <v>34046</v>
          </cell>
          <cell r="B1116" t="str">
            <v>TUBO MEC REDONDO C.22 3/4" X 6 MTS</v>
          </cell>
          <cell r="C1116" t="str">
            <v>UND</v>
          </cell>
          <cell r="D1116">
            <v>4665</v>
          </cell>
        </row>
        <row r="1117">
          <cell r="A1117">
            <v>34047</v>
          </cell>
          <cell r="B1117" t="str">
            <v>TUBO MEC REDONDO C.22 7/8' X 6 MTS</v>
          </cell>
          <cell r="C1117" t="str">
            <v>UND</v>
          </cell>
          <cell r="D1117">
            <v>5477</v>
          </cell>
        </row>
        <row r="1118">
          <cell r="A1118">
            <v>34048</v>
          </cell>
          <cell r="B1118" t="str">
            <v>TUBO MEC REDONDO C.14 3/4" X 6 MTS</v>
          </cell>
          <cell r="C1118" t="str">
            <v>UND</v>
          </cell>
          <cell r="D1118">
            <v>11564</v>
          </cell>
        </row>
        <row r="1119">
          <cell r="A1119">
            <v>34050</v>
          </cell>
          <cell r="B1119" t="str">
            <v>TUBO MEC REDONDO C.16 1.9" X 5.40 MT</v>
          </cell>
          <cell r="C1119" t="str">
            <v>UND</v>
          </cell>
          <cell r="D1119">
            <v>20467</v>
          </cell>
        </row>
        <row r="1120">
          <cell r="A1120">
            <v>34052</v>
          </cell>
          <cell r="B1120" t="str">
            <v>TUBO MEC REDONDO C.14 1.9" X 5.40 MT</v>
          </cell>
          <cell r="C1120" t="str">
            <v>UND</v>
          </cell>
          <cell r="D1120">
            <v>27436</v>
          </cell>
        </row>
        <row r="1121">
          <cell r="A1121">
            <v>34053</v>
          </cell>
          <cell r="B1121" t="str">
            <v>TUBO MEC REDONDO C.14 2.36" X 6 MTS</v>
          </cell>
          <cell r="C1121" t="str">
            <v>UND</v>
          </cell>
          <cell r="D1121">
            <v>38189</v>
          </cell>
        </row>
        <row r="1122">
          <cell r="A1122">
            <v>34054</v>
          </cell>
          <cell r="B1122" t="str">
            <v>TUBO MEC REDONDO C.18 3/8" X 3 MTS</v>
          </cell>
          <cell r="C1122" t="str">
            <v>UND</v>
          </cell>
          <cell r="D1122">
            <v>1943</v>
          </cell>
        </row>
        <row r="1123">
          <cell r="A1123">
            <v>34055</v>
          </cell>
          <cell r="B1123" t="str">
            <v>TUBO MEC REDONDO C.20 3/8" X 3 MTS</v>
          </cell>
          <cell r="C1123" t="str">
            <v>UND</v>
          </cell>
          <cell r="D1123">
            <v>1511</v>
          </cell>
        </row>
        <row r="1124">
          <cell r="A1124">
            <v>34056</v>
          </cell>
          <cell r="B1124" t="str">
            <v>TUBO MEC REDONDO C.16 1.1/8" X 6 MTS</v>
          </cell>
          <cell r="C1124" t="str">
            <v>UND</v>
          </cell>
          <cell r="D1124">
            <v>13168</v>
          </cell>
        </row>
        <row r="1125">
          <cell r="A1125">
            <v>34057</v>
          </cell>
          <cell r="B1125" t="str">
            <v>TUBO MEC REDONDO C.16 1/2" X 6 MTS</v>
          </cell>
          <cell r="C1125" t="str">
            <v>UND</v>
          </cell>
          <cell r="D1125">
            <v>5734</v>
          </cell>
        </row>
        <row r="1126">
          <cell r="A1126">
            <v>34058</v>
          </cell>
          <cell r="B1126" t="str">
            <v>TUBO MEC REDONDO C.22 3/8" X 3 MTS</v>
          </cell>
          <cell r="C1126" t="str">
            <v>UND</v>
          </cell>
          <cell r="D1126">
            <v>1344</v>
          </cell>
        </row>
        <row r="1127">
          <cell r="A1127">
            <v>34061</v>
          </cell>
          <cell r="B1127" t="str">
            <v>TUBO MEC REDONDO C.18 2.36" X 6 MTS</v>
          </cell>
          <cell r="C1127" t="str">
            <v>UND</v>
          </cell>
          <cell r="D1127">
            <v>22761</v>
          </cell>
        </row>
        <row r="1128">
          <cell r="A1128">
            <v>35001</v>
          </cell>
          <cell r="B1128" t="str">
            <v>TUBO CARRETILLA RED C.16 1.1/4" X 3.</v>
          </cell>
          <cell r="C1128" t="str">
            <v>UND</v>
          </cell>
          <cell r="D1128">
            <v>7847</v>
          </cell>
        </row>
        <row r="1129">
          <cell r="A1129">
            <v>34500</v>
          </cell>
          <cell r="B1129" t="str">
            <v>TUBO MEC. OVALADO C.18 14 X 28</v>
          </cell>
          <cell r="C1129" t="str">
            <v>UND</v>
          </cell>
          <cell r="D1129">
            <v>8149</v>
          </cell>
        </row>
        <row r="1130">
          <cell r="A1130">
            <v>34510</v>
          </cell>
          <cell r="B1130" t="str">
            <v>TUBO MEC. OVALADO C.18 25 X 48</v>
          </cell>
          <cell r="C1130" t="str">
            <v>UND</v>
          </cell>
          <cell r="D1130">
            <v>14298</v>
          </cell>
        </row>
        <row r="1131">
          <cell r="A1131">
            <v>34520</v>
          </cell>
          <cell r="B1131" t="str">
            <v>TUBO MEC. OVALADO C.18 31 X 61</v>
          </cell>
          <cell r="C1131" t="str">
            <v>UND</v>
          </cell>
          <cell r="D1131">
            <v>18225</v>
          </cell>
        </row>
        <row r="1132">
          <cell r="A1132">
            <v>36001</v>
          </cell>
          <cell r="B1132" t="str">
            <v>TUBO PTS CUADRADO 19.0 X 2.0 MM</v>
          </cell>
          <cell r="C1132" t="str">
            <v>UND</v>
          </cell>
          <cell r="D1132">
            <v>11400</v>
          </cell>
        </row>
        <row r="1133">
          <cell r="A1133">
            <v>36002</v>
          </cell>
          <cell r="B1133" t="str">
            <v>TUBO PTS CUADRADO 26 X 2.0 MM X 6 MT</v>
          </cell>
          <cell r="C1133" t="str">
            <v>UND</v>
          </cell>
          <cell r="D1133">
            <v>19219</v>
          </cell>
        </row>
        <row r="1134">
          <cell r="A1134">
            <v>36003</v>
          </cell>
          <cell r="B1134" t="str">
            <v>TUBO PTS CUADRADO 26 X 2.5 MM X 6 MT</v>
          </cell>
          <cell r="C1134" t="str">
            <v>UND</v>
          </cell>
          <cell r="D1134">
            <v>25205</v>
          </cell>
        </row>
        <row r="1135">
          <cell r="A1135">
            <v>36004</v>
          </cell>
          <cell r="B1135" t="str">
            <v>TUBO PTS CUADRADO 30.0 X 2.0 MM X 6</v>
          </cell>
          <cell r="C1135" t="str">
            <v>UND</v>
          </cell>
          <cell r="D1135">
            <v>23496</v>
          </cell>
        </row>
        <row r="1136">
          <cell r="A1136">
            <v>36005</v>
          </cell>
          <cell r="B1136" t="str">
            <v>TUBO PTS CUADRADO 26.0 X 3.0 MM X 6</v>
          </cell>
          <cell r="C1136" t="str">
            <v>UND</v>
          </cell>
          <cell r="D1136">
            <v>29264</v>
          </cell>
        </row>
        <row r="1137">
          <cell r="A1137">
            <v>36006</v>
          </cell>
          <cell r="B1137" t="str">
            <v>TUBO PTS CUADRADO 30.0 X 2.5 MM X 6</v>
          </cell>
          <cell r="C1137" t="str">
            <v>UND</v>
          </cell>
          <cell r="D1137">
            <v>29264</v>
          </cell>
        </row>
        <row r="1138">
          <cell r="A1138">
            <v>36007</v>
          </cell>
          <cell r="B1138" t="str">
            <v>TUBO PTS CUADRADO 30.0 X 3.0 MM X 6</v>
          </cell>
          <cell r="C1138" t="str">
            <v>UND</v>
          </cell>
          <cell r="D1138">
            <v>34391</v>
          </cell>
        </row>
        <row r="1139">
          <cell r="A1139">
            <v>36008</v>
          </cell>
          <cell r="B1139" t="str">
            <v>TUBO PTS CUADRADO 38.1 X 2.0 MM X 6</v>
          </cell>
          <cell r="C1139" t="str">
            <v>UND</v>
          </cell>
          <cell r="D1139">
            <v>27183</v>
          </cell>
        </row>
        <row r="1140">
          <cell r="A1140">
            <v>36009</v>
          </cell>
          <cell r="B1140" t="str">
            <v>TUBO PTS CUADRADO 38.1 X 3.5 MM X 6</v>
          </cell>
          <cell r="C1140" t="str">
            <v>UND</v>
          </cell>
          <cell r="D1140">
            <v>51020</v>
          </cell>
        </row>
        <row r="1141">
          <cell r="A1141">
            <v>36010</v>
          </cell>
          <cell r="B1141" t="str">
            <v>TUBO PTS CUADRADO 38.1 X 2.5 MM X 6</v>
          </cell>
          <cell r="C1141" t="str">
            <v>UND</v>
          </cell>
          <cell r="D1141">
            <v>31952</v>
          </cell>
        </row>
        <row r="1142">
          <cell r="A1142">
            <v>36011</v>
          </cell>
          <cell r="B1142" t="str">
            <v>TUBO PTS CUADRADO 38.1 X 3.0 MM X 6</v>
          </cell>
          <cell r="C1142" t="str">
            <v>UND</v>
          </cell>
          <cell r="D1142">
            <v>43789</v>
          </cell>
        </row>
        <row r="1143">
          <cell r="A1143">
            <v>36012</v>
          </cell>
          <cell r="B1143" t="str">
            <v>TUBO PTS CUADRADO 40.0 X 2.0 MM X 6</v>
          </cell>
          <cell r="C1143" t="str">
            <v>UND</v>
          </cell>
          <cell r="D1143">
            <v>27184</v>
          </cell>
        </row>
        <row r="1144">
          <cell r="A1144">
            <v>36014</v>
          </cell>
          <cell r="B1144" t="str">
            <v>TUBO PTS CUADRADO 40.0 X 2.5 MM X 6</v>
          </cell>
          <cell r="C1144" t="str">
            <v>UND</v>
          </cell>
          <cell r="D1144">
            <v>31952</v>
          </cell>
        </row>
        <row r="1145">
          <cell r="A1145">
            <v>36015</v>
          </cell>
          <cell r="B1145" t="str">
            <v>TUBO PTS CUADRADO 40.0 X 3.0 MM X 6</v>
          </cell>
          <cell r="C1145" t="str">
            <v>UND</v>
          </cell>
          <cell r="D1145">
            <v>43791</v>
          </cell>
        </row>
        <row r="1146">
          <cell r="A1146">
            <v>36018</v>
          </cell>
          <cell r="B1146" t="str">
            <v>TUBO PTS CUADRADO 60.0 X 2.5 MM X 6</v>
          </cell>
          <cell r="C1146" t="str">
            <v>UND</v>
          </cell>
          <cell r="D1146">
            <v>56483</v>
          </cell>
        </row>
        <row r="1147">
          <cell r="A1147">
            <v>36019</v>
          </cell>
          <cell r="B1147" t="str">
            <v>TUBO PTS CUADRADO 60.0 X 3.0 MM X 6</v>
          </cell>
          <cell r="C1147" t="str">
            <v>UND</v>
          </cell>
          <cell r="D1147">
            <v>70702</v>
          </cell>
        </row>
        <row r="1148">
          <cell r="A1148">
            <v>36022</v>
          </cell>
          <cell r="B1148" t="str">
            <v>TUBO PTS CUADRADO 90.0 X 3.0 MM X 6</v>
          </cell>
          <cell r="C1148" t="str">
            <v>UND</v>
          </cell>
          <cell r="D1148">
            <v>107014</v>
          </cell>
        </row>
        <row r="1149">
          <cell r="A1149">
            <v>36023</v>
          </cell>
          <cell r="B1149" t="str">
            <v>TUBO PTS CUADRADO 90.0 X 2.5 MM X 6</v>
          </cell>
          <cell r="C1149" t="str">
            <v>UND</v>
          </cell>
          <cell r="D1149">
            <v>79976</v>
          </cell>
        </row>
        <row r="1150">
          <cell r="A1150">
            <v>36024</v>
          </cell>
          <cell r="B1150" t="str">
            <v>TUBO PTS CUADRADO 70.0 X 2   MM X 6</v>
          </cell>
          <cell r="C1150" t="str">
            <v>UND</v>
          </cell>
          <cell r="D1150">
            <v>50725</v>
          </cell>
        </row>
        <row r="1151">
          <cell r="A1151">
            <v>36026</v>
          </cell>
          <cell r="B1151" t="str">
            <v>TUBO PTS CUADRADO 70.0 X 2.5 MM X 6</v>
          </cell>
          <cell r="C1151" t="str">
            <v>UND</v>
          </cell>
          <cell r="D1151">
            <v>61772</v>
          </cell>
        </row>
        <row r="1152">
          <cell r="A1152">
            <v>36028</v>
          </cell>
          <cell r="B1152" t="str">
            <v>TUBO PTS CUADRADO 60.0 X 3.5 MM X 6</v>
          </cell>
          <cell r="C1152" t="str">
            <v>UND</v>
          </cell>
          <cell r="D1152">
            <v>81809</v>
          </cell>
        </row>
        <row r="1153">
          <cell r="A1153">
            <v>36029</v>
          </cell>
          <cell r="B1153" t="str">
            <v>TUBO PTS CUADRADO 70.0 X 3.0 MM X 6</v>
          </cell>
          <cell r="C1153" t="str">
            <v>UND</v>
          </cell>
          <cell r="D1153">
            <v>82450</v>
          </cell>
        </row>
        <row r="1154">
          <cell r="A1154">
            <v>36030</v>
          </cell>
          <cell r="B1154" t="str">
            <v>TUBO PTS CUADRADO 60.0 X 2.0 MM X 6</v>
          </cell>
          <cell r="C1154" t="str">
            <v>UND</v>
          </cell>
          <cell r="D1154">
            <v>45739</v>
          </cell>
        </row>
        <row r="1155">
          <cell r="A1155">
            <v>36031</v>
          </cell>
          <cell r="B1155" t="str">
            <v>TUBO PTS CUADRADO 40.0 X 3.5 MM X 6</v>
          </cell>
          <cell r="C1155" t="str">
            <v>UND</v>
          </cell>
          <cell r="D1155">
            <v>51051</v>
          </cell>
        </row>
        <row r="1156">
          <cell r="A1156">
            <v>36033</v>
          </cell>
          <cell r="B1156" t="str">
            <v>TUBO PTS CUADRADO 70.0 X 3.5 MM X 6</v>
          </cell>
          <cell r="C1156" t="str">
            <v>UND</v>
          </cell>
          <cell r="D1156">
            <v>95481</v>
          </cell>
        </row>
        <row r="1157">
          <cell r="A1157">
            <v>36035</v>
          </cell>
          <cell r="B1157" t="str">
            <v>TUBO PTS CUADRADO 90.0 X 3.5 MM X 6</v>
          </cell>
          <cell r="C1157" t="str">
            <v>UND</v>
          </cell>
          <cell r="D1157">
            <v>124315</v>
          </cell>
        </row>
        <row r="1158">
          <cell r="A1158">
            <v>37001</v>
          </cell>
          <cell r="B1158" t="str">
            <v>TUBO PTS RECTANG  50 X 30 X 2.0MM X</v>
          </cell>
          <cell r="C1158" t="str">
            <v>UND</v>
          </cell>
          <cell r="D1158">
            <v>27184</v>
          </cell>
        </row>
        <row r="1159">
          <cell r="A1159">
            <v>37002</v>
          </cell>
          <cell r="B1159" t="str">
            <v>TUBO PTS RECTANG  50 X 30 X 3.5MM X</v>
          </cell>
          <cell r="C1159" t="str">
            <v>UND</v>
          </cell>
          <cell r="D1159">
            <v>51051</v>
          </cell>
        </row>
        <row r="1160">
          <cell r="A1160">
            <v>37003</v>
          </cell>
          <cell r="B1160" t="str">
            <v>TUBO PTS RECTANG  80 X 40 X 2.0MM X</v>
          </cell>
          <cell r="C1160" t="str">
            <v>UND</v>
          </cell>
          <cell r="D1160">
            <v>45974</v>
          </cell>
        </row>
        <row r="1161">
          <cell r="A1161">
            <v>37005</v>
          </cell>
          <cell r="B1161" t="str">
            <v>TUBO PTS RECTANG  80 X 40 X 2.5MM X</v>
          </cell>
          <cell r="C1161" t="str">
            <v>UND</v>
          </cell>
          <cell r="D1161">
            <v>56625</v>
          </cell>
        </row>
        <row r="1162">
          <cell r="A1162">
            <v>37006</v>
          </cell>
          <cell r="B1162" t="str">
            <v>TUBO PTS RECTANG  90 X 50 X 2.0MM X</v>
          </cell>
          <cell r="C1162" t="str">
            <v>UND</v>
          </cell>
          <cell r="D1162">
            <v>50692</v>
          </cell>
        </row>
        <row r="1163">
          <cell r="A1163">
            <v>37008</v>
          </cell>
          <cell r="B1163" t="str">
            <v>TUBO PTS RECTANG  90 X 50 X 2.5MM X</v>
          </cell>
          <cell r="C1163" t="str">
            <v>UND</v>
          </cell>
          <cell r="D1163">
            <v>61772</v>
          </cell>
        </row>
        <row r="1164">
          <cell r="A1164">
            <v>37009</v>
          </cell>
          <cell r="B1164" t="str">
            <v>TUBO PTS RECTANG  90 X 50 X 3.0MM X</v>
          </cell>
          <cell r="C1164" t="str">
            <v>UND</v>
          </cell>
          <cell r="D1164">
            <v>79033</v>
          </cell>
        </row>
        <row r="1165">
          <cell r="A1165">
            <v>37010</v>
          </cell>
          <cell r="B1165" t="str">
            <v>TUBO PTS RECTANG 110 X 70 X 3.0MM X</v>
          </cell>
          <cell r="C1165" t="str">
            <v>UND</v>
          </cell>
          <cell r="D1165">
            <v>102580</v>
          </cell>
        </row>
        <row r="1166">
          <cell r="A1166">
            <v>37013</v>
          </cell>
          <cell r="B1166" t="str">
            <v>TUBO PTS RECTANG 120 X 60 X 3.0MM X</v>
          </cell>
          <cell r="C1166" t="str">
            <v>UND</v>
          </cell>
          <cell r="D1166">
            <v>102580</v>
          </cell>
        </row>
        <row r="1167">
          <cell r="A1167">
            <v>37016</v>
          </cell>
          <cell r="B1167" t="str">
            <v>TUBO PTS RECTANG 130 X 50 X 3.0MM X</v>
          </cell>
          <cell r="C1167" t="str">
            <v>UND</v>
          </cell>
          <cell r="D1167">
            <v>102580</v>
          </cell>
        </row>
        <row r="1168">
          <cell r="A1168">
            <v>37017</v>
          </cell>
          <cell r="B1168" t="str">
            <v>TUBO PTS RECTANG 130 X 50 X 3.5MM X</v>
          </cell>
          <cell r="C1168" t="str">
            <v>UND</v>
          </cell>
          <cell r="D1168">
            <v>119164</v>
          </cell>
        </row>
        <row r="1169">
          <cell r="A1169">
            <v>37021</v>
          </cell>
          <cell r="B1169" t="str">
            <v>TUBO PTS RECTANG  80 X 40 X 3.5MM X</v>
          </cell>
          <cell r="C1169" t="str">
            <v>UND</v>
          </cell>
          <cell r="D1169">
            <v>78420</v>
          </cell>
        </row>
        <row r="1170">
          <cell r="A1170">
            <v>37022</v>
          </cell>
          <cell r="B1170" t="str">
            <v>TUBO PTS RECTANG  50 X 30 X 3.0MM X</v>
          </cell>
          <cell r="C1170" t="str">
            <v>UND</v>
          </cell>
          <cell r="D1170">
            <v>43791</v>
          </cell>
        </row>
        <row r="1171">
          <cell r="A1171">
            <v>37023</v>
          </cell>
          <cell r="B1171" t="str">
            <v>TUBO PTS RECTANG  50.8 X 25.4 X 2 X</v>
          </cell>
          <cell r="C1171" t="str">
            <v>UND</v>
          </cell>
          <cell r="D1171">
            <v>27184</v>
          </cell>
        </row>
        <row r="1172">
          <cell r="A1172">
            <v>37027</v>
          </cell>
          <cell r="B1172" t="str">
            <v>TUBO PTS RECTANG  80 X 40 X 3.0MM X</v>
          </cell>
          <cell r="C1172" t="str">
            <v>UND</v>
          </cell>
          <cell r="D1172">
            <v>63671</v>
          </cell>
        </row>
        <row r="1173">
          <cell r="A1173">
            <v>37029</v>
          </cell>
          <cell r="B1173" t="str">
            <v>TUBO PTS RECTANG 130 X 50 X 2.5MM X</v>
          </cell>
          <cell r="C1173" t="str">
            <v>UND</v>
          </cell>
          <cell r="D1173">
            <v>79976</v>
          </cell>
        </row>
        <row r="1174">
          <cell r="A1174">
            <v>37030</v>
          </cell>
          <cell r="B1174" t="str">
            <v>TUBO PTS RECTANG 120 X 60 X 2.5MM X</v>
          </cell>
          <cell r="C1174" t="str">
            <v>UND</v>
          </cell>
          <cell r="D1174">
            <v>79976</v>
          </cell>
        </row>
        <row r="1175">
          <cell r="A1175">
            <v>37031</v>
          </cell>
          <cell r="B1175" t="str">
            <v>TUBO PTS RECTANG  90 X 50 X 3.5MM X</v>
          </cell>
          <cell r="C1175" t="str">
            <v>UND</v>
          </cell>
          <cell r="D1175">
            <v>91525</v>
          </cell>
        </row>
        <row r="1176">
          <cell r="A1176">
            <v>37032</v>
          </cell>
          <cell r="B1176" t="str">
            <v>TUBO PTS RECTANG 120 X 60 X 3.5MM X</v>
          </cell>
          <cell r="C1176" t="str">
            <v>UND</v>
          </cell>
          <cell r="D1176">
            <v>119164</v>
          </cell>
        </row>
        <row r="1177">
          <cell r="A1177">
            <v>37033</v>
          </cell>
          <cell r="B1177" t="str">
            <v>TUBO PTS RECTANG  50 X 30 X 2.5MM X</v>
          </cell>
          <cell r="C1177" t="str">
            <v>UND</v>
          </cell>
          <cell r="D1177">
            <v>31952</v>
          </cell>
        </row>
        <row r="1178">
          <cell r="A1178">
            <v>37034</v>
          </cell>
          <cell r="B1178" t="str">
            <v>TUBO PTS RECTANG  50.8 X 25.4 X 2.5</v>
          </cell>
          <cell r="C1178" t="str">
            <v>UND</v>
          </cell>
          <cell r="D1178">
            <v>31952</v>
          </cell>
        </row>
        <row r="1179">
          <cell r="A1179">
            <v>37035</v>
          </cell>
          <cell r="B1179" t="str">
            <v>TUBO PTS RECTANG  50.8 X 25.4 X 3 X</v>
          </cell>
          <cell r="C1179" t="str">
            <v>UND</v>
          </cell>
          <cell r="D1179">
            <v>43791</v>
          </cell>
        </row>
        <row r="1180">
          <cell r="A1180">
            <v>37036</v>
          </cell>
          <cell r="B1180" t="str">
            <v>TUBO PTS RECTANG  50.8 X 25.4 X 3.5</v>
          </cell>
          <cell r="C1180" t="str">
            <v>UND</v>
          </cell>
          <cell r="D1180">
            <v>51051</v>
          </cell>
        </row>
        <row r="1181">
          <cell r="A1181">
            <v>37039</v>
          </cell>
          <cell r="B1181" t="str">
            <v>TUBO PTS RECTANG 110 X 70 X 2.5MM X</v>
          </cell>
          <cell r="C1181" t="str">
            <v>UND</v>
          </cell>
          <cell r="D1181">
            <v>79976</v>
          </cell>
        </row>
        <row r="1182">
          <cell r="A1182">
            <v>37040</v>
          </cell>
          <cell r="B1182" t="str">
            <v>TUBO PTS RECTANG 110 X 70 X 3.5MM X</v>
          </cell>
          <cell r="C1182" t="str">
            <v>UND</v>
          </cell>
          <cell r="D1182">
            <v>119164</v>
          </cell>
        </row>
        <row r="1183">
          <cell r="A1183">
            <v>38001</v>
          </cell>
          <cell r="B1183" t="str">
            <v>TUBO PTS REDONDO 1" X 2.0MM X 6 MTS</v>
          </cell>
          <cell r="C1183" t="str">
            <v>UND</v>
          </cell>
          <cell r="D1183">
            <v>18149</v>
          </cell>
        </row>
        <row r="1184">
          <cell r="A1184">
            <v>38003</v>
          </cell>
          <cell r="B1184" t="str">
            <v>TUBO PTS REDONDO 1" X 2.5MM X 6 MTS</v>
          </cell>
          <cell r="C1184" t="str">
            <v>UND</v>
          </cell>
          <cell r="D1184">
            <v>21904</v>
          </cell>
        </row>
        <row r="1185">
          <cell r="A1185">
            <v>38006</v>
          </cell>
          <cell r="B1185" t="str">
            <v>TUBO PTS REDONDO 1.1/4" X 2.0MM X 6</v>
          </cell>
          <cell r="C1185" t="str">
            <v>UND</v>
          </cell>
          <cell r="D1185">
            <v>23316</v>
          </cell>
        </row>
        <row r="1186">
          <cell r="A1186">
            <v>38007</v>
          </cell>
          <cell r="B1186" t="str">
            <v>TUBO PTS RED-GALV. 1.1/4" X 2.5 MM</v>
          </cell>
          <cell r="C1186" t="str">
            <v>UND</v>
          </cell>
          <cell r="D1186">
            <v>39209</v>
          </cell>
        </row>
        <row r="1187">
          <cell r="A1187">
            <v>38008</v>
          </cell>
          <cell r="B1187" t="str">
            <v>TUBO PTS REDONDO 1.1/4" X 2.5MM X 6</v>
          </cell>
          <cell r="C1187" t="str">
            <v>UND</v>
          </cell>
          <cell r="D1187">
            <v>28696</v>
          </cell>
        </row>
        <row r="1188">
          <cell r="A1188">
            <v>38009</v>
          </cell>
          <cell r="B1188" t="str">
            <v>TUBO PTS RED-GALV. 1.66" X 2.0 MM</v>
          </cell>
          <cell r="C1188" t="str">
            <v>UND</v>
          </cell>
          <cell r="D1188">
            <v>42707</v>
          </cell>
        </row>
        <row r="1189">
          <cell r="A1189">
            <v>38010</v>
          </cell>
          <cell r="B1189" t="str">
            <v>TUBO PTS REDONDO 1.1/2" X 2.0MM X 6</v>
          </cell>
          <cell r="C1189" t="str">
            <v>UND</v>
          </cell>
          <cell r="D1189">
            <v>28185</v>
          </cell>
        </row>
        <row r="1190">
          <cell r="A1190">
            <v>38012</v>
          </cell>
          <cell r="B1190" t="str">
            <v>TUBO PTS REDONDO 1.1/2" X 2.5MM X 6</v>
          </cell>
          <cell r="C1190" t="str">
            <v>UND</v>
          </cell>
          <cell r="D1190">
            <v>30654</v>
          </cell>
        </row>
        <row r="1191">
          <cell r="A1191">
            <v>38013</v>
          </cell>
          <cell r="B1191" t="str">
            <v>TUBO PTS REDONDO 1.1/2" X 3.0MM X 6</v>
          </cell>
          <cell r="C1191" t="str">
            <v>UND</v>
          </cell>
          <cell r="D1191">
            <v>42278</v>
          </cell>
        </row>
        <row r="1192">
          <cell r="A1192">
            <v>38014</v>
          </cell>
          <cell r="B1192" t="str">
            <v>TUBO PTS REDONDO 1.1/2" X 3.5MM X 6</v>
          </cell>
          <cell r="C1192" t="str">
            <v>UND</v>
          </cell>
          <cell r="D1192">
            <v>43401</v>
          </cell>
        </row>
        <row r="1193">
          <cell r="A1193">
            <v>38015</v>
          </cell>
          <cell r="B1193" t="str">
            <v>TUBO PTS REDON. GALV. 1.1/2 X 2.MM X</v>
          </cell>
          <cell r="C1193" t="str">
            <v>UND</v>
          </cell>
          <cell r="D1193">
            <v>38508</v>
          </cell>
        </row>
        <row r="1194">
          <cell r="A1194">
            <v>38017</v>
          </cell>
          <cell r="B1194" t="str">
            <v>TUBO PTS REDONDO 1.66"  X 2.0MM X 6</v>
          </cell>
          <cell r="C1194" t="str">
            <v>UND</v>
          </cell>
          <cell r="D1194">
            <v>31258</v>
          </cell>
        </row>
        <row r="1195">
          <cell r="A1195">
            <v>38018</v>
          </cell>
          <cell r="B1195" t="str">
            <v>TUBO PTS REDONDO 1.66"  X 3.0MM X 6</v>
          </cell>
          <cell r="C1195" t="str">
            <v>UND</v>
          </cell>
          <cell r="D1195">
            <v>43946</v>
          </cell>
        </row>
        <row r="1196">
          <cell r="A1196">
            <v>38019</v>
          </cell>
          <cell r="B1196" t="str">
            <v>TUBO PTS REDONDO 1.66"  X 2.5MM X 6</v>
          </cell>
          <cell r="C1196" t="str">
            <v>UND</v>
          </cell>
          <cell r="D1196">
            <v>32777</v>
          </cell>
        </row>
        <row r="1197">
          <cell r="A1197">
            <v>38020</v>
          </cell>
          <cell r="B1197" t="str">
            <v>TUBO PTS REDONDO 1.9"   X 2.0MM X 6</v>
          </cell>
          <cell r="C1197" t="str">
            <v>UND</v>
          </cell>
          <cell r="D1197">
            <v>36126</v>
          </cell>
        </row>
        <row r="1198">
          <cell r="A1198">
            <v>38022</v>
          </cell>
          <cell r="B1198" t="str">
            <v>TUBO PTS REDONDO 1.9"   X 2.5MM X 6</v>
          </cell>
          <cell r="C1198" t="str">
            <v>UND</v>
          </cell>
          <cell r="D1198">
            <v>37737</v>
          </cell>
        </row>
        <row r="1199">
          <cell r="A1199">
            <v>38023</v>
          </cell>
          <cell r="B1199" t="str">
            <v>TUBO PTS REDONDO 1.9"   X 3.0MM X 6</v>
          </cell>
          <cell r="C1199" t="str">
            <v>UND</v>
          </cell>
          <cell r="D1199">
            <v>45653</v>
          </cell>
        </row>
        <row r="1200">
          <cell r="A1200">
            <v>38024</v>
          </cell>
          <cell r="B1200" t="str">
            <v>TUBO PTS REDONDO 1.9"   X 3.5MM X 6</v>
          </cell>
          <cell r="C1200" t="str">
            <v>UND</v>
          </cell>
          <cell r="D1200">
            <v>56722</v>
          </cell>
        </row>
        <row r="1201">
          <cell r="A1201">
            <v>38027</v>
          </cell>
          <cell r="B1201" t="str">
            <v>TUBO PTS REDONDO 2"     X 2.0MM X 6</v>
          </cell>
          <cell r="C1201" t="str">
            <v>UND</v>
          </cell>
          <cell r="D1201">
            <v>37921</v>
          </cell>
        </row>
        <row r="1202">
          <cell r="A1202">
            <v>38029</v>
          </cell>
          <cell r="B1202" t="str">
            <v>TUBO PTS REDONDO 2"     X 2.5MM X 6</v>
          </cell>
          <cell r="C1202" t="str">
            <v>UND</v>
          </cell>
          <cell r="D1202">
            <v>45899</v>
          </cell>
        </row>
        <row r="1203">
          <cell r="A1203">
            <v>38030</v>
          </cell>
          <cell r="B1203" t="str">
            <v>TUBO PTS REDONDO 2"     X 3.0MM X 6</v>
          </cell>
          <cell r="C1203" t="str">
            <v>UND</v>
          </cell>
          <cell r="D1203">
            <v>53307</v>
          </cell>
        </row>
        <row r="1204">
          <cell r="A1204">
            <v>38031</v>
          </cell>
          <cell r="B1204" t="str">
            <v>TUBO PTS REDONDO 2"     X 3.5MM X 6</v>
          </cell>
          <cell r="C1204" t="str">
            <v>UND</v>
          </cell>
          <cell r="D1204">
            <v>58118</v>
          </cell>
        </row>
        <row r="1205">
          <cell r="A1205">
            <v>38034</v>
          </cell>
          <cell r="B1205" t="str">
            <v>TUBO PTS REDONDO 2.36"  X 2.0MM X 6</v>
          </cell>
          <cell r="C1205" t="str">
            <v>UND</v>
          </cell>
          <cell r="D1205">
            <v>44921</v>
          </cell>
        </row>
        <row r="1206">
          <cell r="A1206">
            <v>38036</v>
          </cell>
          <cell r="B1206" t="str">
            <v>TUBO PTS REDONDO 2.36"  X 2.5MM X 6</v>
          </cell>
          <cell r="C1206" t="str">
            <v>UND</v>
          </cell>
          <cell r="D1206">
            <v>54332</v>
          </cell>
        </row>
        <row r="1207">
          <cell r="A1207">
            <v>38037</v>
          </cell>
          <cell r="B1207" t="str">
            <v>TUBO PTS REDONDO 2.36"  X 3.0MM X 6</v>
          </cell>
          <cell r="C1207" t="str">
            <v>UND</v>
          </cell>
          <cell r="D1207">
            <v>55581</v>
          </cell>
        </row>
        <row r="1208">
          <cell r="A1208">
            <v>38038</v>
          </cell>
          <cell r="B1208" t="str">
            <v>TUBO PTS REDONDO 2.36"  X 3.5MM X 6</v>
          </cell>
          <cell r="C1208" t="str">
            <v>UND</v>
          </cell>
          <cell r="D1208">
            <v>66320</v>
          </cell>
        </row>
        <row r="1209">
          <cell r="A1209">
            <v>38049</v>
          </cell>
          <cell r="B1209" t="str">
            <v>TUBO PTS REDONDO 3"     X 2.0MM X 6</v>
          </cell>
          <cell r="C1209" t="str">
            <v>UND</v>
          </cell>
          <cell r="D1209">
            <v>52677</v>
          </cell>
        </row>
        <row r="1210">
          <cell r="A1210">
            <v>38051</v>
          </cell>
          <cell r="B1210" t="str">
            <v>TUBO PTS REDONDO 3"     X 2.5MM X 6</v>
          </cell>
          <cell r="C1210" t="str">
            <v>UND</v>
          </cell>
          <cell r="D1210">
            <v>61764</v>
          </cell>
        </row>
        <row r="1211">
          <cell r="A1211">
            <v>38052</v>
          </cell>
          <cell r="B1211" t="str">
            <v>TUBO PTS REDONDO 3"     X 3.0MM X 6</v>
          </cell>
          <cell r="C1211" t="str">
            <v>UND</v>
          </cell>
          <cell r="D1211">
            <v>79869</v>
          </cell>
        </row>
        <row r="1212">
          <cell r="A1212">
            <v>38053</v>
          </cell>
          <cell r="B1212" t="str">
            <v>TUBO PTS REDONDO 3"     X 3.5MM X 6</v>
          </cell>
          <cell r="C1212" t="str">
            <v>UND</v>
          </cell>
          <cell r="D1212">
            <v>84668</v>
          </cell>
        </row>
        <row r="1213">
          <cell r="A1213">
            <v>38056</v>
          </cell>
          <cell r="B1213" t="str">
            <v>TUBO PTS REDONDO 3.1/2" X 2.0MM X 6</v>
          </cell>
          <cell r="C1213" t="str">
            <v>UND</v>
          </cell>
          <cell r="D1213">
            <v>61379</v>
          </cell>
        </row>
        <row r="1214">
          <cell r="A1214">
            <v>38058</v>
          </cell>
          <cell r="B1214" t="str">
            <v>TUBO PTS REDONDO 3.1/2" X 2.5MM X 6</v>
          </cell>
          <cell r="C1214" t="str">
            <v>UND</v>
          </cell>
          <cell r="D1214">
            <v>74969</v>
          </cell>
        </row>
        <row r="1215">
          <cell r="A1215">
            <v>38059</v>
          </cell>
          <cell r="B1215" t="str">
            <v>TUBO PTS REDONDO 3.1/2" X 3.0MM X 6</v>
          </cell>
          <cell r="C1215" t="str">
            <v>UND</v>
          </cell>
          <cell r="D1215">
            <v>82835</v>
          </cell>
        </row>
        <row r="1216">
          <cell r="A1216">
            <v>38060</v>
          </cell>
          <cell r="B1216" t="str">
            <v>TUBO PTS REDONDO 3.1/2" X 3.5MM X 6</v>
          </cell>
          <cell r="C1216" t="str">
            <v>UND</v>
          </cell>
          <cell r="D1216">
            <v>98817</v>
          </cell>
        </row>
        <row r="1217">
          <cell r="A1217">
            <v>38063</v>
          </cell>
          <cell r="B1217" t="str">
            <v>TUBO PTS REDONDO 4.1/2" X 3.0MM X 6</v>
          </cell>
          <cell r="C1217" t="str">
            <v>UND</v>
          </cell>
          <cell r="D1217">
            <v>107513</v>
          </cell>
        </row>
        <row r="1218">
          <cell r="A1218">
            <v>38064</v>
          </cell>
          <cell r="B1218" t="str">
            <v>TUBO PTS REDONDO 4.1/2" X 3.5MM X 6</v>
          </cell>
          <cell r="C1218" t="str">
            <v>UND</v>
          </cell>
          <cell r="D1218">
            <v>128439</v>
          </cell>
        </row>
        <row r="1219">
          <cell r="A1219">
            <v>38066</v>
          </cell>
          <cell r="B1219" t="str">
            <v>TUBO PTS REDONDO 1.315" X 2.0MM X 6</v>
          </cell>
          <cell r="C1219" t="str">
            <v>UND</v>
          </cell>
          <cell r="D1219">
            <v>24853</v>
          </cell>
        </row>
        <row r="1220">
          <cell r="A1220">
            <v>38067</v>
          </cell>
          <cell r="B1220" t="str">
            <v>TUBO PTS REDONDO 1.315" X 2.5MM X 6</v>
          </cell>
          <cell r="C1220" t="str">
            <v>UND</v>
          </cell>
          <cell r="D1220">
            <v>30234</v>
          </cell>
        </row>
        <row r="1221">
          <cell r="A1221">
            <v>38068</v>
          </cell>
          <cell r="B1221" t="str">
            <v>TUBO PTS REDONDO 1.315" X 3.0MM X 6</v>
          </cell>
          <cell r="C1221" t="str">
            <v>UND</v>
          </cell>
          <cell r="D1221">
            <v>31294</v>
          </cell>
        </row>
        <row r="1222">
          <cell r="A1222">
            <v>38069</v>
          </cell>
          <cell r="B1222" t="str">
            <v>TUBO PTS REDONDO 4.1/2" X 2.5MM X 6</v>
          </cell>
          <cell r="C1222" t="str">
            <v>UND</v>
          </cell>
          <cell r="D1222">
            <v>97046</v>
          </cell>
        </row>
        <row r="1223">
          <cell r="A1223">
            <v>39000</v>
          </cell>
          <cell r="B1223" t="str">
            <v>PERFIL 25 X 25 X 1.2MM X 6 MTS A-500</v>
          </cell>
          <cell r="C1223" t="str">
            <v>UND</v>
          </cell>
          <cell r="D1223">
            <v>12012</v>
          </cell>
        </row>
        <row r="1224">
          <cell r="A1224">
            <v>39001</v>
          </cell>
          <cell r="B1224" t="str">
            <v>PERFIL 22 X 22 X 1.5MM X 6 MTS A-500</v>
          </cell>
          <cell r="C1224" t="str">
            <v>UND</v>
          </cell>
          <cell r="D1224">
            <v>11395</v>
          </cell>
        </row>
        <row r="1225">
          <cell r="A1225">
            <v>39002</v>
          </cell>
          <cell r="B1225" t="str">
            <v>PERFIL 25 X 25 X 1.8MM X 6 MTS A-500</v>
          </cell>
          <cell r="C1225" t="str">
            <v>UND</v>
          </cell>
          <cell r="D1225">
            <v>16586</v>
          </cell>
        </row>
        <row r="1226">
          <cell r="A1226">
            <v>39005</v>
          </cell>
          <cell r="B1226" t="str">
            <v>PERFIL 40 X 40 X 1.5MM X 6 MTS A-500</v>
          </cell>
          <cell r="C1226" t="str">
            <v>UND</v>
          </cell>
          <cell r="D1226">
            <v>21862</v>
          </cell>
        </row>
        <row r="1227">
          <cell r="A1227">
            <v>39007</v>
          </cell>
          <cell r="B1227" t="str">
            <v>PERFIL 40 X 40 X 2.5MM X 6 MTS A-500</v>
          </cell>
          <cell r="C1227" t="str">
            <v>UND</v>
          </cell>
          <cell r="D1227">
            <v>32667</v>
          </cell>
        </row>
        <row r="1228">
          <cell r="A1228">
            <v>39008</v>
          </cell>
          <cell r="B1228" t="str">
            <v>PERFIL 50 X 50 X 1.5MM X 6 MTS A-500</v>
          </cell>
          <cell r="C1228" t="str">
            <v>UND</v>
          </cell>
          <cell r="D1228">
            <v>28993</v>
          </cell>
        </row>
        <row r="1229">
          <cell r="A1229">
            <v>39009</v>
          </cell>
          <cell r="B1229" t="str">
            <v>PERFIL 50 X 50 X 2.0MM X 6 MTS A-500</v>
          </cell>
          <cell r="C1229" t="str">
            <v>UND</v>
          </cell>
          <cell r="D1229">
            <v>36969</v>
          </cell>
        </row>
        <row r="1230">
          <cell r="A1230">
            <v>39010</v>
          </cell>
          <cell r="B1230" t="str">
            <v>PERFIL 50 X 50 X 2.5MM X 6 MTS A-500</v>
          </cell>
          <cell r="C1230" t="str">
            <v>UND</v>
          </cell>
          <cell r="D1230">
            <v>44929</v>
          </cell>
        </row>
        <row r="1231">
          <cell r="A1231">
            <v>39011</v>
          </cell>
          <cell r="B1231" t="str">
            <v>PERFIL 70 X 70 X 2.0MM X 6 MTS A-500</v>
          </cell>
          <cell r="C1231" t="str">
            <v>UND</v>
          </cell>
          <cell r="D1231">
            <v>52824</v>
          </cell>
        </row>
        <row r="1232">
          <cell r="A1232">
            <v>39012</v>
          </cell>
          <cell r="B1232" t="str">
            <v>PERFIL 70 X 70 X 2.5MM X 6 MTS A-500</v>
          </cell>
          <cell r="C1232" t="str">
            <v>UND</v>
          </cell>
          <cell r="D1232">
            <v>64319</v>
          </cell>
        </row>
        <row r="1233">
          <cell r="A1233">
            <v>39013</v>
          </cell>
          <cell r="B1233" t="str">
            <v>PERFIL 75 X 75 X 3.2MM X 6 MTS A-500</v>
          </cell>
          <cell r="C1233" t="str">
            <v>UND</v>
          </cell>
          <cell r="D1233">
            <v>88164</v>
          </cell>
        </row>
        <row r="1234">
          <cell r="A1234">
            <v>39015</v>
          </cell>
          <cell r="B1234" t="str">
            <v>PERFIL 70 X 70 X 1.8MM X 6 MTS A-500</v>
          </cell>
          <cell r="C1234" t="str">
            <v>UND</v>
          </cell>
          <cell r="D1234">
            <v>48840</v>
          </cell>
        </row>
        <row r="1235">
          <cell r="A1235">
            <v>39016</v>
          </cell>
          <cell r="B1235" t="str">
            <v>PERFIL 90 X 90 X 2.0MM X 6 MTS A-500</v>
          </cell>
          <cell r="C1235" t="str">
            <v>UND</v>
          </cell>
          <cell r="D1235">
            <v>68231</v>
          </cell>
        </row>
        <row r="1236">
          <cell r="A1236">
            <v>39017</v>
          </cell>
          <cell r="B1236" t="str">
            <v>PERFIL 90 X 90 X 2.3MM X 6 MTS A-500</v>
          </cell>
          <cell r="C1236" t="str">
            <v>UND</v>
          </cell>
          <cell r="D1236">
            <v>76609</v>
          </cell>
        </row>
        <row r="1237">
          <cell r="A1237">
            <v>39018</v>
          </cell>
          <cell r="B1237" t="str">
            <v>PERFIL 90 X 90 X 2.5MM X 6 MTS A-500</v>
          </cell>
          <cell r="C1237" t="str">
            <v>UND</v>
          </cell>
          <cell r="D1237">
            <v>83272</v>
          </cell>
        </row>
        <row r="1238">
          <cell r="A1238">
            <v>39019</v>
          </cell>
          <cell r="B1238" t="str">
            <v>PERFIL 100 X 100 X 3.3MM X 6 MTS A-5</v>
          </cell>
          <cell r="C1238" t="str">
            <v>UND</v>
          </cell>
          <cell r="D1238">
            <v>121662</v>
          </cell>
        </row>
        <row r="1239">
          <cell r="A1239">
            <v>39020</v>
          </cell>
          <cell r="B1239" t="str">
            <v>PERFIL 100 X 100 X 4.7MM X 6 MTS A-5</v>
          </cell>
          <cell r="C1239" t="str">
            <v>UND</v>
          </cell>
          <cell r="D1239">
            <v>179680</v>
          </cell>
        </row>
        <row r="1240">
          <cell r="A1240">
            <v>39021</v>
          </cell>
          <cell r="B1240" t="str">
            <v>PERFIL 100 X 100 X 6.3MM X 6 MTS A-5</v>
          </cell>
          <cell r="C1240" t="str">
            <v>UND</v>
          </cell>
          <cell r="D1240">
            <v>237046</v>
          </cell>
        </row>
        <row r="1241">
          <cell r="A1241">
            <v>39023</v>
          </cell>
          <cell r="B1241" t="str">
            <v>PERFIL 125 X 125 X 3.3MM X 6 MTS A-5</v>
          </cell>
          <cell r="C1241" t="str">
            <v>UND</v>
          </cell>
          <cell r="D1241">
            <v>152799</v>
          </cell>
        </row>
        <row r="1242">
          <cell r="A1242">
            <v>39024</v>
          </cell>
          <cell r="B1242" t="str">
            <v>PERFIL 125 X 125 X 4.7MM X 6 MTS A-5</v>
          </cell>
          <cell r="C1242" t="str">
            <v>UND</v>
          </cell>
          <cell r="D1242">
            <v>226346</v>
          </cell>
        </row>
        <row r="1243">
          <cell r="A1243">
            <v>39027</v>
          </cell>
          <cell r="B1243" t="str">
            <v>PERFIL 150 X 150 X 4.7MM X 6 MTS A-5</v>
          </cell>
          <cell r="C1243" t="str">
            <v>UND</v>
          </cell>
          <cell r="D1243">
            <v>274425</v>
          </cell>
        </row>
        <row r="1244">
          <cell r="A1244">
            <v>39028</v>
          </cell>
          <cell r="B1244" t="str">
            <v>PERFIL 150 X 150 X 6.3MM X 6 MTS A-5</v>
          </cell>
          <cell r="C1244" t="str">
            <v>UND</v>
          </cell>
          <cell r="D1244">
            <v>361343</v>
          </cell>
        </row>
        <row r="1245">
          <cell r="A1245">
            <v>39029</v>
          </cell>
          <cell r="B1245" t="str">
            <v>PERFIL 150 X 150 X 7.9MM X 6 MTS A-5</v>
          </cell>
          <cell r="C1245" t="str">
            <v>UND</v>
          </cell>
          <cell r="D1245">
            <v>447929</v>
          </cell>
        </row>
        <row r="1246">
          <cell r="A1246">
            <v>39039</v>
          </cell>
          <cell r="B1246" t="str">
            <v>PERFIL 13 X 50 X 1.5MM X 6 MTS A-500</v>
          </cell>
          <cell r="C1246" t="str">
            <v>UND</v>
          </cell>
          <cell r="D1246">
            <v>17074</v>
          </cell>
        </row>
        <row r="1247">
          <cell r="A1247">
            <v>39040</v>
          </cell>
          <cell r="B1247" t="str">
            <v>PERFIL 50 X 30 X 1.5MM X 6 MTS A-500</v>
          </cell>
          <cell r="C1247" t="str">
            <v>UND</v>
          </cell>
          <cell r="D1247">
            <v>21865</v>
          </cell>
        </row>
        <row r="1248">
          <cell r="A1248">
            <v>39041</v>
          </cell>
          <cell r="B1248" t="str">
            <v>PERFIL 50 X 30 X 2.0MM X 6 MTS A-500</v>
          </cell>
          <cell r="C1248" t="str">
            <v>UND</v>
          </cell>
          <cell r="D1248">
            <v>27802</v>
          </cell>
        </row>
        <row r="1249">
          <cell r="A1249">
            <v>39042</v>
          </cell>
          <cell r="B1249" t="str">
            <v>PERFIL 50 X 30 X 2.5MM X 6 MTS A-500</v>
          </cell>
          <cell r="C1249" t="str">
            <v>UND</v>
          </cell>
          <cell r="D1249">
            <v>33720</v>
          </cell>
        </row>
        <row r="1250">
          <cell r="A1250">
            <v>39043</v>
          </cell>
          <cell r="B1250" t="str">
            <v>PERFIL 60 X 40 X 1.8MM X 6 MTS A-500</v>
          </cell>
          <cell r="C1250" t="str">
            <v>UND</v>
          </cell>
          <cell r="D1250">
            <v>32286</v>
          </cell>
        </row>
        <row r="1251">
          <cell r="A1251">
            <v>39044</v>
          </cell>
          <cell r="B1251" t="str">
            <v>PERFIL 60 X 40 X 2.5MM X 6 MTS A-500</v>
          </cell>
          <cell r="C1251" t="str">
            <v>UND</v>
          </cell>
          <cell r="D1251">
            <v>42330</v>
          </cell>
        </row>
        <row r="1252">
          <cell r="A1252">
            <v>39045</v>
          </cell>
          <cell r="B1252" t="str">
            <v>PERFIL 70 X 45 X 2.0MM X 6 MTS A-500</v>
          </cell>
          <cell r="C1252" t="str">
            <v>UND</v>
          </cell>
          <cell r="D1252">
            <v>42316</v>
          </cell>
        </row>
        <row r="1253">
          <cell r="A1253">
            <v>39046</v>
          </cell>
          <cell r="B1253" t="str">
            <v>PERFIL 76 X 38 X 1.5MM X 6 MTS A-500</v>
          </cell>
          <cell r="C1253" t="str">
            <v>UND</v>
          </cell>
          <cell r="D1253">
            <v>33750</v>
          </cell>
        </row>
        <row r="1254">
          <cell r="A1254">
            <v>39047</v>
          </cell>
          <cell r="B1254" t="str">
            <v>PERFIL 76 X 38 X 1.8MM X 6 MTS A-500</v>
          </cell>
          <cell r="C1254" t="str">
            <v>UND</v>
          </cell>
          <cell r="D1254">
            <v>39886</v>
          </cell>
        </row>
        <row r="1255">
          <cell r="A1255">
            <v>39048</v>
          </cell>
          <cell r="B1255" t="str">
            <v>PERFIL 76 X 38 X 2.0MM X 6 MTS A-500</v>
          </cell>
          <cell r="C1255" t="str">
            <v>UND</v>
          </cell>
          <cell r="D1255">
            <v>43086</v>
          </cell>
        </row>
        <row r="1256">
          <cell r="A1256">
            <v>39049</v>
          </cell>
          <cell r="B1256" t="str">
            <v>PERFIL 76 X 38 X 2.5MM X 6 MTS A-500</v>
          </cell>
          <cell r="C1256" t="str">
            <v>UND</v>
          </cell>
          <cell r="D1256">
            <v>52436</v>
          </cell>
        </row>
        <row r="1257">
          <cell r="A1257">
            <v>39050</v>
          </cell>
          <cell r="B1257" t="str">
            <v>PERFIL 90 X 50 X 2.0MM X 6 MTS A-500</v>
          </cell>
          <cell r="C1257" t="str">
            <v>UND</v>
          </cell>
          <cell r="D1257">
            <v>52791</v>
          </cell>
        </row>
        <row r="1258">
          <cell r="A1258">
            <v>39051</v>
          </cell>
          <cell r="B1258" t="str">
            <v>PERFIL 90 X 50 X 2.5MM X 6 MTS A-500</v>
          </cell>
          <cell r="C1258" t="str">
            <v>UND</v>
          </cell>
          <cell r="D1258">
            <v>64319</v>
          </cell>
        </row>
        <row r="1259">
          <cell r="A1259">
            <v>39053</v>
          </cell>
          <cell r="B1259" t="str">
            <v>PERFIL 100 X 40 X 2.28MM X 6 MTS A-5</v>
          </cell>
          <cell r="C1259" t="str">
            <v>UND</v>
          </cell>
          <cell r="D1259">
            <v>60787</v>
          </cell>
        </row>
        <row r="1260">
          <cell r="A1260">
            <v>39054</v>
          </cell>
          <cell r="B1260" t="str">
            <v>PERFIL 100 X 50 X 3.3MM X 6 MTS A-50</v>
          </cell>
          <cell r="C1260" t="str">
            <v>UND</v>
          </cell>
          <cell r="D1260">
            <v>92541</v>
          </cell>
        </row>
        <row r="1261">
          <cell r="A1261">
            <v>39055</v>
          </cell>
          <cell r="B1261" t="str">
            <v>PERFIL 100 X 50 X 4.7MM X 6 MTS A-50</v>
          </cell>
          <cell r="C1261" t="str">
            <v>UND</v>
          </cell>
          <cell r="D1261">
            <v>133014</v>
          </cell>
        </row>
        <row r="1262">
          <cell r="A1262">
            <v>39057</v>
          </cell>
          <cell r="B1262" t="str">
            <v>PERFIL 120 X 60 X 2.0MM X 6 MTS A-50</v>
          </cell>
          <cell r="C1262" t="str">
            <v>UND</v>
          </cell>
          <cell r="D1262">
            <v>70059</v>
          </cell>
        </row>
        <row r="1263">
          <cell r="A1263">
            <v>39058</v>
          </cell>
          <cell r="B1263" t="str">
            <v>PERFIL 120 X 60 X 2.5MM X 6 MTS A-50</v>
          </cell>
          <cell r="C1263" t="str">
            <v>UND</v>
          </cell>
          <cell r="D1263">
            <v>85502</v>
          </cell>
        </row>
        <row r="1264">
          <cell r="A1264">
            <v>39059</v>
          </cell>
          <cell r="B1264" t="str">
            <v>PERFIL 150 X 50 X 3.3MM X 6 MTS A-50</v>
          </cell>
          <cell r="C1264" t="str">
            <v>UND</v>
          </cell>
          <cell r="D1264">
            <v>124477</v>
          </cell>
        </row>
        <row r="1265">
          <cell r="A1265">
            <v>39060</v>
          </cell>
          <cell r="B1265" t="str">
            <v>PERFIL 150 X 50 X 4.7MM X 6 MTS A-50</v>
          </cell>
          <cell r="C1265" t="str">
            <v>UND</v>
          </cell>
          <cell r="D1265">
            <v>179675</v>
          </cell>
        </row>
        <row r="1266">
          <cell r="A1266">
            <v>39063</v>
          </cell>
          <cell r="B1266" t="str">
            <v>PERFIL 150 X 100 X 3.3MM X 6 MTS A-5</v>
          </cell>
          <cell r="C1266" t="str">
            <v>UND</v>
          </cell>
          <cell r="D1266">
            <v>156412</v>
          </cell>
        </row>
        <row r="1267">
          <cell r="A1267">
            <v>39064</v>
          </cell>
          <cell r="B1267" t="str">
            <v>PERFIL 150 X 100 X 4.7MM X 6MTS A-50</v>
          </cell>
          <cell r="C1267" t="str">
            <v>UND</v>
          </cell>
          <cell r="D1267">
            <v>226340</v>
          </cell>
        </row>
        <row r="1268">
          <cell r="A1268">
            <v>39200</v>
          </cell>
          <cell r="B1268" t="str">
            <v>PERFIL 120X100X0.059" X 3.0 MT ENTRE</v>
          </cell>
          <cell r="C1268" t="str">
            <v>UND</v>
          </cell>
          <cell r="D1268">
            <v>30729</v>
          </cell>
        </row>
        <row r="1269">
          <cell r="A1269">
            <v>39202</v>
          </cell>
          <cell r="B1269" t="str">
            <v>PERFIL 120X100X0.059" X 3.5 MT ENTRE</v>
          </cell>
          <cell r="C1269" t="str">
            <v>UND</v>
          </cell>
          <cell r="D1269">
            <v>35850</v>
          </cell>
        </row>
        <row r="1270">
          <cell r="A1270">
            <v>39081</v>
          </cell>
          <cell r="B1270" t="str">
            <v>PERFIL REDON. 1/2" X 2.0MM X 6 MTS A</v>
          </cell>
          <cell r="C1270" t="str">
            <v>UND</v>
          </cell>
          <cell r="D1270">
            <v>11237</v>
          </cell>
        </row>
        <row r="1271">
          <cell r="A1271">
            <v>39084</v>
          </cell>
          <cell r="B1271" t="str">
            <v>PERFIL REDON. 3/4" X 2.0MM X 6 MTS A</v>
          </cell>
          <cell r="C1271" t="str">
            <v>UND</v>
          </cell>
          <cell r="D1271">
            <v>14492</v>
          </cell>
        </row>
        <row r="1272">
          <cell r="A1272">
            <v>39089</v>
          </cell>
          <cell r="B1272" t="str">
            <v>PERFIL REDON.   1" X 2.5MM X 6 MTS A</v>
          </cell>
          <cell r="C1272" t="str">
            <v>UND</v>
          </cell>
          <cell r="D1272">
            <v>22432</v>
          </cell>
        </row>
        <row r="1273">
          <cell r="A1273">
            <v>39091</v>
          </cell>
          <cell r="B1273" t="str">
            <v>PERFIL REDON 1.1/4" X 1.8MM X 6 MTS</v>
          </cell>
          <cell r="C1273" t="str">
            <v>UND</v>
          </cell>
          <cell r="D1273">
            <v>21307</v>
          </cell>
        </row>
        <row r="1274">
          <cell r="A1274">
            <v>39093</v>
          </cell>
          <cell r="B1274" t="str">
            <v>PERFIL REDON 1.1/4" X 2.7MM X 6 MTS</v>
          </cell>
          <cell r="C1274" t="str">
            <v>UND</v>
          </cell>
          <cell r="D1274">
            <v>31245</v>
          </cell>
        </row>
        <row r="1275">
          <cell r="A1275">
            <v>39095</v>
          </cell>
          <cell r="B1275" t="str">
            <v>PERFIL REDON 1.1/2" X 1.8MM X 6 MTS</v>
          </cell>
          <cell r="C1275" t="str">
            <v>UND</v>
          </cell>
          <cell r="D1275">
            <v>24478</v>
          </cell>
        </row>
        <row r="1276">
          <cell r="A1276">
            <v>39097</v>
          </cell>
          <cell r="B1276" t="str">
            <v>PERFIL REDON 1.1/2" X 2.7MM X 6 MTS</v>
          </cell>
          <cell r="C1276" t="str">
            <v>UND</v>
          </cell>
          <cell r="D1276">
            <v>35711</v>
          </cell>
        </row>
        <row r="1277">
          <cell r="A1277">
            <v>39101</v>
          </cell>
          <cell r="B1277" t="str">
            <v>PERFIL REDON.   2" X 1.8MM X 6 MTS A</v>
          </cell>
          <cell r="C1277" t="str">
            <v>UND</v>
          </cell>
          <cell r="D1277">
            <v>31201</v>
          </cell>
        </row>
        <row r="1278">
          <cell r="A1278">
            <v>39102</v>
          </cell>
          <cell r="B1278" t="str">
            <v>PERFIL REDON.   2" X 2.3MM X 6 MTS A</v>
          </cell>
          <cell r="C1278" t="str">
            <v>UND</v>
          </cell>
          <cell r="D1278">
            <v>39746</v>
          </cell>
        </row>
        <row r="1279">
          <cell r="A1279">
            <v>39103</v>
          </cell>
          <cell r="B1279" t="str">
            <v>PERFIL REDON.   2" X 2.7MM X 6 MTS A</v>
          </cell>
          <cell r="C1279" t="str">
            <v>UND</v>
          </cell>
          <cell r="D1279">
            <v>46065</v>
          </cell>
        </row>
        <row r="1280">
          <cell r="A1280">
            <v>39104</v>
          </cell>
          <cell r="B1280" t="str">
            <v>PERFIL REDON.   2" X 3.3MM X 6 MTS A</v>
          </cell>
          <cell r="C1280" t="str">
            <v>UND</v>
          </cell>
          <cell r="D1280">
            <v>55583</v>
          </cell>
        </row>
        <row r="1281">
          <cell r="A1281">
            <v>39107</v>
          </cell>
          <cell r="B1281" t="str">
            <v>PERFIL REDON 2.1/2" X 2.3MM X 6 MTS</v>
          </cell>
          <cell r="C1281" t="str">
            <v>UND</v>
          </cell>
          <cell r="D1281">
            <v>48332</v>
          </cell>
        </row>
        <row r="1282">
          <cell r="A1282">
            <v>39108</v>
          </cell>
          <cell r="B1282" t="str">
            <v>PERFIL REDON 2.1/2" X 2.7MM X 6 MTS</v>
          </cell>
          <cell r="C1282" t="str">
            <v>UND</v>
          </cell>
          <cell r="D1282">
            <v>56039</v>
          </cell>
        </row>
        <row r="1283">
          <cell r="A1283">
            <v>39109</v>
          </cell>
          <cell r="B1283" t="str">
            <v>PERFIL REDON 2.1/2" X 3.3MM X 6 MTS</v>
          </cell>
          <cell r="C1283" t="str">
            <v>UND</v>
          </cell>
          <cell r="D1283">
            <v>67742</v>
          </cell>
        </row>
        <row r="1284">
          <cell r="A1284">
            <v>39113</v>
          </cell>
          <cell r="B1284" t="str">
            <v>PERFIL REDON.   3" X 2.3MM X 6 MTS A</v>
          </cell>
          <cell r="C1284" t="str">
            <v>UND</v>
          </cell>
          <cell r="D1284">
            <v>59253</v>
          </cell>
        </row>
        <row r="1285">
          <cell r="A1285">
            <v>39115</v>
          </cell>
          <cell r="B1285" t="str">
            <v>PERFIL REDON.   3" X 3.25MM X 6 MTS</v>
          </cell>
          <cell r="C1285" t="str">
            <v>UND</v>
          </cell>
          <cell r="D1285">
            <v>83272</v>
          </cell>
        </row>
        <row r="1286">
          <cell r="A1286">
            <v>39120</v>
          </cell>
          <cell r="B1286" t="str">
            <v>PERFIL REDON.   4" X 2.3MM X 6 MTS A</v>
          </cell>
          <cell r="C1286" t="str">
            <v>UND</v>
          </cell>
          <cell r="D1286">
            <v>76658</v>
          </cell>
        </row>
        <row r="1287">
          <cell r="A1287">
            <v>39121</v>
          </cell>
          <cell r="B1287" t="str">
            <v>PERFIL REDON.   4" X 2.5MM X 6 MTS A</v>
          </cell>
          <cell r="C1287" t="str">
            <v>UND</v>
          </cell>
          <cell r="D1287">
            <v>83272</v>
          </cell>
        </row>
        <row r="1288">
          <cell r="A1288">
            <v>39122</v>
          </cell>
          <cell r="B1288" t="str">
            <v>PERFIL REDON.   4" X 3.3MM X 6 MTS A</v>
          </cell>
          <cell r="C1288" t="str">
            <v>UND</v>
          </cell>
          <cell r="D1288">
            <v>108008</v>
          </cell>
        </row>
        <row r="1289">
          <cell r="A1289">
            <v>39123</v>
          </cell>
          <cell r="B1289" t="str">
            <v>PERFIL REDON.   4" X 4.0MM X 6 MTS A</v>
          </cell>
          <cell r="C1289" t="str">
            <v>UND</v>
          </cell>
          <cell r="D1289">
            <v>138131</v>
          </cell>
        </row>
        <row r="1290">
          <cell r="A1290">
            <v>39124</v>
          </cell>
          <cell r="B1290" t="str">
            <v>PERFIL REDON.   4" X 4.7MM X 6 MTS A</v>
          </cell>
          <cell r="C1290" t="str">
            <v>UND</v>
          </cell>
          <cell r="D1290">
            <v>162754</v>
          </cell>
        </row>
        <row r="1291">
          <cell r="A1291">
            <v>39126</v>
          </cell>
          <cell r="B1291" t="str">
            <v>PERFIL REDON.   5" X 6.4MM X 6 MTS A</v>
          </cell>
          <cell r="C1291" t="str">
            <v>UND</v>
          </cell>
          <cell r="D1291">
            <v>258423</v>
          </cell>
        </row>
        <row r="1292">
          <cell r="A1292">
            <v>39130</v>
          </cell>
          <cell r="B1292" t="str">
            <v>PERFIL REDON.   6" X 3.6MM X 6 MTS A</v>
          </cell>
          <cell r="C1292" t="str">
            <v>UND</v>
          </cell>
          <cell r="D1292">
            <v>182715</v>
          </cell>
        </row>
        <row r="1293">
          <cell r="A1293">
            <v>39131</v>
          </cell>
          <cell r="B1293" t="str">
            <v>PERFIL REDON.   6" X 6.4MM X 6 MTS A</v>
          </cell>
          <cell r="C1293" t="str">
            <v>UND</v>
          </cell>
          <cell r="D1293">
            <v>318164</v>
          </cell>
        </row>
        <row r="1294">
          <cell r="A1294">
            <v>39132</v>
          </cell>
          <cell r="B1294" t="str">
            <v>PERFIL REDON.   6" X 7.1MM X 6 MTS A</v>
          </cell>
          <cell r="C1294" t="str">
            <v>UND</v>
          </cell>
          <cell r="D1294">
            <v>354667</v>
          </cell>
        </row>
        <row r="1295">
          <cell r="A1295">
            <v>39133</v>
          </cell>
          <cell r="B1295" t="str">
            <v>PERFIL REDON.   8" X 5.2MM X 6 MTS A</v>
          </cell>
          <cell r="C1295" t="str">
            <v>UND</v>
          </cell>
          <cell r="D1295">
            <v>343328</v>
          </cell>
        </row>
        <row r="1296">
          <cell r="A1296">
            <v>39134</v>
          </cell>
          <cell r="B1296" t="str">
            <v>PERFIL REDON.   8" X 6.4MM X 6 MTS A</v>
          </cell>
          <cell r="C1296" t="str">
            <v>UND</v>
          </cell>
          <cell r="D1296">
            <v>417982</v>
          </cell>
        </row>
        <row r="1297">
          <cell r="A1297">
            <v>39135</v>
          </cell>
          <cell r="B1297" t="str">
            <v>PERFIL REDON.   8" X 8.18MM X 6MTS A</v>
          </cell>
          <cell r="C1297" t="str">
            <v>UND</v>
          </cell>
          <cell r="D1297">
            <v>533730</v>
          </cell>
        </row>
        <row r="1298">
          <cell r="A1298">
            <v>39136</v>
          </cell>
          <cell r="B1298" t="str">
            <v>PERFIL REDON.   6" X 4.0MM X 6 MTS A</v>
          </cell>
          <cell r="C1298" t="str">
            <v>UND</v>
          </cell>
          <cell r="D1298">
            <v>198599</v>
          </cell>
        </row>
        <row r="1299">
          <cell r="A1299">
            <v>39206</v>
          </cell>
          <cell r="B1299" t="str">
            <v>TUBO REDON. 6"X4.0MMX 6MTS A-500 G-C</v>
          </cell>
          <cell r="C1299" t="str">
            <v>UND</v>
          </cell>
          <cell r="D1299">
            <v>167540</v>
          </cell>
        </row>
        <row r="1300">
          <cell r="A1300">
            <v>39209</v>
          </cell>
          <cell r="B1300" t="str">
            <v>TUBO REDON. 8.5/8"X5.5MMX 6MTS A-500</v>
          </cell>
          <cell r="C1300" t="str">
            <v>UND</v>
          </cell>
          <cell r="D1300">
            <v>334761</v>
          </cell>
        </row>
        <row r="1301">
          <cell r="A1301">
            <v>39210</v>
          </cell>
          <cell r="B1301" t="str">
            <v>TUBO REDON. 9.5/8"X5.5MMX 6MTS A-500</v>
          </cell>
          <cell r="C1301" t="str">
            <v>UND</v>
          </cell>
          <cell r="D1301">
            <v>374512</v>
          </cell>
        </row>
        <row r="1302">
          <cell r="A1302">
            <v>39212</v>
          </cell>
          <cell r="B1302" t="str">
            <v>TUBO REDON. 10.3/4"X7.0MMX 6MTS A-50</v>
          </cell>
          <cell r="C1302" t="str">
            <v>UND</v>
          </cell>
          <cell r="D1302">
            <v>525622</v>
          </cell>
        </row>
        <row r="1303">
          <cell r="A1303">
            <v>39214</v>
          </cell>
          <cell r="B1303" t="str">
            <v>TUBO REDON. 12.3/4"X9.0MMX 6MTS A-50</v>
          </cell>
          <cell r="C1303" t="str">
            <v>UND</v>
          </cell>
          <cell r="D1303">
            <v>799705</v>
          </cell>
        </row>
        <row r="1304">
          <cell r="A1304">
            <v>39223</v>
          </cell>
          <cell r="B1304" t="str">
            <v>TUBO CUADR. 100X100X3.0X 6MTS A-500</v>
          </cell>
          <cell r="C1304" t="str">
            <v>UND</v>
          </cell>
          <cell r="D1304">
            <v>95791</v>
          </cell>
        </row>
        <row r="1305">
          <cell r="A1305">
            <v>39225</v>
          </cell>
          <cell r="B1305" t="str">
            <v>TUBO CUADR. 120X120X4.0X 6MTS A-500</v>
          </cell>
          <cell r="C1305" t="str">
            <v>UND</v>
          </cell>
          <cell r="D1305">
            <v>153937</v>
          </cell>
        </row>
        <row r="1306">
          <cell r="A1306">
            <v>39227</v>
          </cell>
          <cell r="B1306" t="str">
            <v>TUBO CUADR. 155X155X4.5X 6MTS A-500</v>
          </cell>
          <cell r="C1306" t="str">
            <v>UND</v>
          </cell>
          <cell r="D1306">
            <v>230190</v>
          </cell>
        </row>
        <row r="1307">
          <cell r="A1307">
            <v>39228</v>
          </cell>
          <cell r="B1307" t="str">
            <v>TUBO CUADR. 175X175X5.5X 6MTS A-500</v>
          </cell>
          <cell r="C1307" t="str">
            <v>UND</v>
          </cell>
          <cell r="D1307">
            <v>313006</v>
          </cell>
        </row>
        <row r="1308">
          <cell r="A1308">
            <v>39229</v>
          </cell>
          <cell r="B1308" t="str">
            <v>TUBO CUADR. 200X200X5.5X 6MTS A-500</v>
          </cell>
          <cell r="C1308" t="str">
            <v>UND</v>
          </cell>
          <cell r="D1308">
            <v>360408</v>
          </cell>
        </row>
        <row r="1309">
          <cell r="A1309">
            <v>39230</v>
          </cell>
          <cell r="B1309" t="str">
            <v>TUBO CUADR. 200X200X7.0X 6MTS A-500</v>
          </cell>
          <cell r="C1309" t="str">
            <v>UND</v>
          </cell>
          <cell r="D1309">
            <v>452022</v>
          </cell>
        </row>
        <row r="1310">
          <cell r="A1310">
            <v>39231</v>
          </cell>
          <cell r="B1310" t="str">
            <v>TUBO CUADR. 220X220X7.0X 6MTS A-500</v>
          </cell>
          <cell r="C1310" t="str">
            <v>UND</v>
          </cell>
          <cell r="D1310">
            <v>495342</v>
          </cell>
        </row>
        <row r="1311">
          <cell r="A1311">
            <v>39233</v>
          </cell>
          <cell r="B1311" t="str">
            <v>TUBO CUADR. 260X260X9.0X 6MTS A-500</v>
          </cell>
          <cell r="C1311" t="str">
            <v>UND</v>
          </cell>
          <cell r="D1311">
            <v>748456</v>
          </cell>
        </row>
        <row r="1312">
          <cell r="A1312">
            <v>39245</v>
          </cell>
          <cell r="B1312" t="str">
            <v>TUBO RECTANG. 180X65X4.0X 6MTS A-500</v>
          </cell>
          <cell r="C1312" t="str">
            <v>UND</v>
          </cell>
          <cell r="D1312">
            <v>160533</v>
          </cell>
        </row>
        <row r="1313">
          <cell r="A1313">
            <v>39246</v>
          </cell>
          <cell r="B1313" t="str">
            <v>TUBO RECTANG. 200X70X4.3X 6MTS A-500</v>
          </cell>
          <cell r="C1313" t="str">
            <v>UND</v>
          </cell>
          <cell r="D1313">
            <v>184794</v>
          </cell>
        </row>
        <row r="1314">
          <cell r="A1314">
            <v>39247</v>
          </cell>
          <cell r="B1314" t="str">
            <v>TUBO RECTANG. 220X90X4.5X 6MTS A-500</v>
          </cell>
          <cell r="C1314" t="str">
            <v>UND</v>
          </cell>
          <cell r="D1314">
            <v>230190</v>
          </cell>
        </row>
        <row r="1315">
          <cell r="A1315">
            <v>39248</v>
          </cell>
          <cell r="B1315" t="str">
            <v>TUBO RECTANG. 260X90X5.5X 6MTS A-500</v>
          </cell>
          <cell r="C1315" t="str">
            <v>UND</v>
          </cell>
          <cell r="D1315">
            <v>309834</v>
          </cell>
        </row>
        <row r="1316">
          <cell r="A1316">
            <v>39249</v>
          </cell>
          <cell r="B1316" t="str">
            <v>TUBO RECTANG. 300X100X5.5X 6MTS A-50</v>
          </cell>
          <cell r="C1316" t="str">
            <v>UND</v>
          </cell>
          <cell r="D1316">
            <v>367713</v>
          </cell>
        </row>
      </sheetData>
      <sheetData sheetId="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personalizar"/>
      <sheetName val="BASE APU-DEVISAB"/>
      <sheetName val="TABLA MATERIAL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18A"/>
      <sheetName val="entibado t1"/>
      <sheetName val="12 DUCTOS 4&quot; z.d"/>
      <sheetName val="9 DUCTOS 4&quot; z.d"/>
      <sheetName val="5 DUCTOS 4&quot; z.d"/>
      <sheetName val="3 DUCTOS 4&quot; z.d"/>
      <sheetName val="CODO HD 22.5  8&quot;"/>
      <sheetName val="CODO HD 11.25  8&quot;"/>
      <sheetName val="UNION Z 8&quot;"/>
      <sheetName val="UNION Z 6&quot;"/>
      <sheetName val="INSUMOS"/>
      <sheetName val="Cuadr."/>
      <sheetName val="DEMOL.TUB."/>
      <sheetName val="CTO 4000"/>
      <sheetName val="8DE4&quot;TDP"/>
      <sheetName val="12DE4&quot;TDP"/>
      <sheetName val="16DE4&quot;TDP"/>
      <sheetName val="18DE4&quot;TDP"/>
      <sheetName val="FLUIDO30"/>
      <sheetName val="T-13"/>
      <sheetName val="T-14"/>
      <sheetName val="T-18"/>
      <sheetName val="CARCAMO H=0.6"/>
      <sheetName val="CARCAMO 9-4&quot;"/>
      <sheetName val="CARCAMO 12-4&quot;"/>
      <sheetName val="CARCAMO 18-4&quot;"/>
      <sheetName val="CARCAMO CANAL"/>
      <sheetName val="NT2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6">
          <cell r="A36" t="str">
            <v>RETRO-CARGADORA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ESTADO RED"/>
      <sheetName val="CARRETERAS"/>
      <sheetName val="GENERALIDADES "/>
      <sheetName val="1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Ppto"/>
      <sheetName val="Datos"/>
      <sheetName val="Anticipo"/>
      <sheetName val="Inicio obra"/>
      <sheetName val="Comite"/>
      <sheetName val="Corte"/>
      <sheetName val="No prevista"/>
      <sheetName val="Informes"/>
      <sheetName val="Adicion-Prorroga"/>
      <sheetName val="Susp"/>
      <sheetName val="Reinicio"/>
      <sheetName val="Especif"/>
      <sheetName val="Modif"/>
      <sheetName val="Balance fin"/>
      <sheetName val="CRONOLOGIA"/>
      <sheetName val="Terminacion"/>
      <sheetName val="Recibo"/>
      <sheetName val="Liquidacion"/>
      <sheetName val="Cobro"/>
      <sheetName val="Standar"/>
      <sheetName val="Certif"/>
      <sheetName val="COSTOS UNITARIOS"/>
      <sheetName val="CA-2909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MEMORIAS DE CALCULO"/>
      <sheetName val="ANALISIS DE PRECIOS UNITARIOS"/>
      <sheetName val="PESOS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5001 Lisama 158"/>
      <sheetName val="5001 Lisama Este 1"/>
      <sheetName val=""/>
      <sheetName val="FORMATO ESTANDAR"/>
      <sheetName val="CASHFLOW"/>
      <sheetName val="INSUMOS"/>
      <sheetName val="Resumen Total"/>
      <sheetName val="Hoja Resumen Cantidades"/>
      <sheetName val="Formatos.xls"/>
      <sheetName val="Run Slide Sheet"/>
      <sheetName val="unitarios"/>
      <sheetName val="Ingenieria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Prestaciones y AIU"/>
      <sheetName val="COL 21169"/>
      <sheetName val="9.625 CSG LN-5"/>
      <sheetName val="Drill Sheet"/>
      <sheetName val="LN5-CHC.4-7-SS7"/>
      <sheetName val="DATA"/>
      <sheetName val="ITEMS"/>
      <sheetName val="APU"/>
      <sheetName val="AIU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REAL DATA - EVERY RUN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list. mat"/>
      <sheetName val="Seleccion"/>
      <sheetName val="EVAL. PROVEE"/>
      <sheetName val="list. Prov."/>
      <sheetName val=" BHA#02 12"/>
      <sheetName val="Category"/>
      <sheetName val="Cover"/>
      <sheetName val="inpermeabOTRO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Ev.Economica"/>
      <sheetName val="PAGE_20"/>
      <sheetName val="Clúster"/>
      <sheetName val="Rack"/>
      <sheetName val="Main_Clúster"/>
      <sheetName val="Main_Rack"/>
      <sheetName val="prestaciones"/>
      <sheetName val="Salarios"/>
      <sheetName val="seguros"/>
      <sheetName val="original_sist"/>
      <sheetName val="REVISIONES"/>
      <sheetName val="Pta a tierra"/>
      <sheetName val="CostosDiferidos"/>
      <sheetName val="steel"/>
      <sheetName val="CALC PROD MENSUAL"/>
      <sheetName val="Estrategia"/>
      <sheetName val="Parámetros Formato"/>
      <sheetName val="BW P&amp;L"/>
      <sheetName val="Ev_Economica"/>
      <sheetName val="Form5__Pág__2"/>
      <sheetName val="Form5__Pág__1"/>
      <sheetName val="Form5__Pág__11"/>
      <sheetName val="Form5__Pág__21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FICHA_EBI_1_de_6_"/>
      <sheetName val="MANO_DE_OBRA"/>
      <sheetName val="1_1"/>
      <sheetName val="COSTOS_UNITARIOS"/>
      <sheetName val="5_2"/>
      <sheetName val="PROG_DIARIA"/>
      <sheetName val="tabla_retención"/>
      <sheetName val="Datos_Generale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_ESTANDAR"/>
      <sheetName val="ANALISIS_DE_PRECIOS_UNITARIOS"/>
      <sheetName val="MEMORIAS_DE_CALCULO"/>
      <sheetName val="Resumen_Total"/>
      <sheetName val="Hoja_Resumen_Cantidades"/>
      <sheetName val="Run_Slide_Sheet"/>
      <sheetName val="Formatos_xls"/>
      <sheetName val="COL_21169"/>
      <sheetName val="9_625_CSG_LN-5"/>
      <sheetName val="Drill_Sheet"/>
      <sheetName val="LN5-CHC_4-7-SS7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PROYECTOS_ESTIMADOS"/>
      <sheetName val="REAL_DATA_-_EVERY_RUN"/>
      <sheetName val="Ev_Economica1"/>
      <sheetName val="Hoja_1_"/>
      <sheetName val="ESTADO_RED"/>
      <sheetName val="GENERALIDADES_"/>
      <sheetName val="list__mat"/>
      <sheetName val="EVAL__PROVEE"/>
      <sheetName val="list__Prov_"/>
      <sheetName val="Pta_a_tierra"/>
      <sheetName val="CALC_PROD_MENSUAL"/>
      <sheetName val="_BHA#02_12"/>
      <sheetName val="Parámetros_Formato"/>
      <sheetName val="Form5__Pág__12"/>
      <sheetName val="Form5__Pág__22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PROG_DIARIA1"/>
      <sheetName val="tabla_retención1"/>
      <sheetName val="Datos_Generale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_ESTANDAR1"/>
      <sheetName val="Resumen_Total1"/>
      <sheetName val="Hoja_Resumen_Cantidades1"/>
      <sheetName val="MEMORIAS_DE_CALCULO1"/>
      <sheetName val="ANALISIS_DE_PRECIOS_UNITARIOS1"/>
      <sheetName val="Run_Slide_Sheet1"/>
      <sheetName val="Formatos_xls1"/>
      <sheetName val="COL_211691"/>
      <sheetName val="9_625_CSG_LN-51"/>
      <sheetName val="Drill_Sheet1"/>
      <sheetName val="LN5-CHC_4-7-SS7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PROYECTOS_ESTIMADOS1"/>
      <sheetName val="Hoja_1_1"/>
      <sheetName val="REAL_DATA_-_EVERY_RUN1"/>
      <sheetName val="Ev_Economica2"/>
      <sheetName val="ESTADO_RED1"/>
      <sheetName val="GENERALIDADES_1"/>
      <sheetName val="list__mat1"/>
      <sheetName val="EVAL__PROVEE1"/>
      <sheetName val="list__Prov_1"/>
      <sheetName val="Pta_a_tierra1"/>
      <sheetName val="CALC_PROD_MENSUAL1"/>
      <sheetName val="_BHA#02_121"/>
      <sheetName val="Parámetros_Formato1"/>
      <sheetName val="Form5__Pág__13"/>
      <sheetName val="Form5__Pág__23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PROG_DIARIA2"/>
      <sheetName val="tabla_retención2"/>
      <sheetName val="Datos_Generale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_ESTANDAR2"/>
      <sheetName val="Resumen_Total2"/>
      <sheetName val="Hoja_Resumen_Cantidades2"/>
      <sheetName val="MEMORIAS_DE_CALCULO2"/>
      <sheetName val="ANALISIS_DE_PRECIOS_UNITARIOS2"/>
      <sheetName val="Run_Slide_Sheet2"/>
      <sheetName val="Formatos_xls2"/>
      <sheetName val="COL_211692"/>
      <sheetName val="9_625_CSG_LN-52"/>
      <sheetName val="Drill_Sheet2"/>
      <sheetName val="LN5-CHC_4-7-SS7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PROYECTOS_ESTIMADOS2"/>
      <sheetName val="Hoja_1_2"/>
      <sheetName val="REAL_DATA_-_EVERY_RUN2"/>
      <sheetName val="Ev_Economica3"/>
      <sheetName val="ESTADO_RED2"/>
      <sheetName val="GENERALIDADES_2"/>
      <sheetName val="list__mat2"/>
      <sheetName val="EVAL__PROVEE2"/>
      <sheetName val="list__Prov_2"/>
      <sheetName val="Pta_a_tierra2"/>
      <sheetName val="CALC_PROD_MENSUAL2"/>
      <sheetName val="_BHA#02_122"/>
      <sheetName val="Parámetros_Formato2"/>
      <sheetName val="Form5__Pág__14"/>
      <sheetName val="Form5__Pág__24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PROG_DIARIA3"/>
      <sheetName val="tabla_retención3"/>
      <sheetName val="Datos_Generale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_ESTANDAR3"/>
      <sheetName val="Resumen_Total3"/>
      <sheetName val="Hoja_Resumen_Cantidades3"/>
      <sheetName val="MEMORIAS_DE_CALCULO3"/>
      <sheetName val="ANALISIS_DE_PRECIOS_UNITARIOS3"/>
      <sheetName val="Run_Slide_Sheet3"/>
      <sheetName val="Formatos_xls3"/>
      <sheetName val="COL_211693"/>
      <sheetName val="9_625_CSG_LN-53"/>
      <sheetName val="Drill_Sheet3"/>
      <sheetName val="LN5-CHC_4-7-SS7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PROYECTOS_ESTIMADOS3"/>
      <sheetName val="Hoja_1_3"/>
      <sheetName val="REAL_DATA_-_EVERY_RUN3"/>
      <sheetName val="Ev_Economica4"/>
      <sheetName val="ESTADO_RED3"/>
      <sheetName val="GENERALIDADES_3"/>
      <sheetName val="list__mat3"/>
      <sheetName val="EVAL__PROVEE3"/>
      <sheetName val="list__Prov_3"/>
      <sheetName val="Pta_a_tierra3"/>
      <sheetName val="CALC_PROD_MENSUAL3"/>
      <sheetName val="_BHA#02_123"/>
      <sheetName val="Parámetros_Formato3"/>
      <sheetName val="Form5__Pág__15"/>
      <sheetName val="Form5__Pág__25"/>
      <sheetName val="FORMATO_10154"/>
      <sheetName val="FORMATO_30014"/>
      <sheetName val="FORMATO_30024"/>
      <sheetName val="FORMATO_30034"/>
      <sheetName val="FORMATO_50014"/>
      <sheetName val="FORMATO_3002_ap-14"/>
      <sheetName val="FORMATO_3002_ap-24"/>
      <sheetName val="3002_Lisama_este_14"/>
      <sheetName val="3002_Santa_Helena_14"/>
      <sheetName val="3002_Lisama_1584"/>
      <sheetName val="Vía_de_Acceso4"/>
      <sheetName val="COSTOS_UNITARIOS4"/>
      <sheetName val="FICHA_EBI_1_de_6_4"/>
      <sheetName val="MANO_DE_OBRA4"/>
      <sheetName val="1_14"/>
      <sheetName val="5_24"/>
      <sheetName val="PROG_DIARIA4"/>
      <sheetName val="tabla_retención4"/>
      <sheetName val="Datos_Generales4"/>
      <sheetName val="Tbg_Tally4"/>
      <sheetName val="Reverse_Tally4"/>
      <sheetName val="MAIN_MENU4"/>
      <sheetName val="Installation_KSQR4"/>
      <sheetName val="Pre-Job_Briefing_español4"/>
      <sheetName val="Post-Job_Briefing_espnol4"/>
      <sheetName val="1_Check_List_Equipo4"/>
      <sheetName val="3_Kit_Phoenix4"/>
      <sheetName val="4_Caja_Herramienta4"/>
      <sheetName val="5_Herramienta_ESP4"/>
      <sheetName val="6_Job_Act4"/>
      <sheetName val="7_Reunion_Operacional4"/>
      <sheetName val="8_2_Run4"/>
      <sheetName val="9_DME4"/>
      <sheetName val="9_1_Phoenix4"/>
      <sheetName val="10_ARRANQUE_VSD4"/>
      <sheetName val="11_PICTURE4"/>
      <sheetName val="13_Ticket4"/>
      <sheetName val="14__Evaluación_del_Servicio4"/>
      <sheetName val="15__Secuencia_de_Fase4"/>
      <sheetName val="16__Movimiento_de_Materiales4"/>
      <sheetName val="18_Check_Spooler_Electrico4"/>
      <sheetName val="5001_Lisama_1584"/>
      <sheetName val="5001_Lisama_Este_14"/>
      <sheetName val="FORMATO_ESTANDAR4"/>
      <sheetName val="Resumen_Total4"/>
      <sheetName val="Hoja_Resumen_Cantidades4"/>
      <sheetName val="MEMORIAS_DE_CALCULO4"/>
      <sheetName val="ANALISIS_DE_PRECIOS_UNITARIOS4"/>
      <sheetName val="Run_Slide_Sheet4"/>
      <sheetName val="Formatos_xls4"/>
      <sheetName val="COL_211694"/>
      <sheetName val="9_625_CSG_LN-54"/>
      <sheetName val="Drill_Sheet4"/>
      <sheetName val="LN5-CHC_4-7-SS74"/>
      <sheetName val="PRESUPUESTO_ESTACIÓN4"/>
      <sheetName val="apu_PE4"/>
      <sheetName val="PRESUPUESTO_ENTRERRIOS_54"/>
      <sheetName val="Apu_PE-54"/>
      <sheetName val="PRESUPUESTO_ENTRERRIOS_64"/>
      <sheetName val="Apu_PE-64"/>
      <sheetName val="LINEA_DE_VERTIMIENTO4"/>
      <sheetName val="Apu_LV4"/>
      <sheetName val="ITEMS_A_COTIZAR4"/>
      <sheetName val="Puntos_Arreglo_Via4"/>
      <sheetName val="Apu_IC4"/>
      <sheetName val="PROYECTOS_ESTIMADOS4"/>
      <sheetName val="Hoja_1_4"/>
      <sheetName val="REAL_DATA_-_EVERY_RUN4"/>
      <sheetName val="Ev_Economica5"/>
      <sheetName val="ESTADO_RED4"/>
      <sheetName val="GENERALIDADES_4"/>
      <sheetName val="list__mat4"/>
      <sheetName val="EVAL__PROVEE4"/>
      <sheetName val="list__Prov_4"/>
      <sheetName val="Pta_a_tierra4"/>
      <sheetName val="CALC_PROD_MENSUAL4"/>
      <sheetName val="_BHA#02_124"/>
      <sheetName val="Parámetros_Formato4"/>
      <sheetName val="Form5__Pág__16"/>
      <sheetName val="Form5__Pág__26"/>
      <sheetName val="FORMATO_10155"/>
      <sheetName val="FORMATO_30015"/>
      <sheetName val="FORMATO_30025"/>
      <sheetName val="FORMATO_30035"/>
      <sheetName val="FORMATO_50015"/>
      <sheetName val="FORMATO_3002_ap-15"/>
      <sheetName val="FORMATO_3002_ap-25"/>
      <sheetName val="3002_Lisama_este_15"/>
      <sheetName val="3002_Santa_Helena_15"/>
      <sheetName val="3002_Lisama_1585"/>
      <sheetName val="Vía_de_Acceso5"/>
      <sheetName val="COSTOS_UNITARIOS5"/>
      <sheetName val="FICHA_EBI_1_de_6_5"/>
      <sheetName val="MANO_DE_OBRA5"/>
      <sheetName val="1_15"/>
      <sheetName val="5_25"/>
      <sheetName val="PROG_DIARIA5"/>
      <sheetName val="tabla_retención5"/>
      <sheetName val="Datos_Generales5"/>
      <sheetName val="Tbg_Tally5"/>
      <sheetName val="Reverse_Tally5"/>
      <sheetName val="MAIN_MENU5"/>
      <sheetName val="Installation_KSQR5"/>
      <sheetName val="Pre-Job_Briefing_español5"/>
      <sheetName val="Post-Job_Briefing_espnol5"/>
      <sheetName val="1_Check_List_Equipo5"/>
      <sheetName val="3_Kit_Phoenix5"/>
      <sheetName val="4_Caja_Herramienta5"/>
      <sheetName val="5_Herramienta_ESP5"/>
      <sheetName val="6_Job_Act5"/>
      <sheetName val="7_Reunion_Operacional5"/>
      <sheetName val="8_2_Run5"/>
      <sheetName val="9_DME5"/>
      <sheetName val="9_1_Phoenix5"/>
      <sheetName val="10_ARRANQUE_VSD5"/>
      <sheetName val="11_PICTURE5"/>
      <sheetName val="13_Ticket5"/>
      <sheetName val="14__Evaluación_del_Servicio5"/>
      <sheetName val="15__Secuencia_de_Fase5"/>
      <sheetName val="16__Movimiento_de_Materiales5"/>
      <sheetName val="18_Check_Spooler_Electrico5"/>
      <sheetName val="5001_Lisama_1585"/>
      <sheetName val="5001_Lisama_Este_15"/>
      <sheetName val="FORMATO_ESTANDAR5"/>
      <sheetName val="Resumen_Total5"/>
      <sheetName val="Hoja_Resumen_Cantidades5"/>
      <sheetName val="MEMORIAS_DE_CALCULO5"/>
      <sheetName val="ANALISIS_DE_PRECIOS_UNITARIOS5"/>
      <sheetName val="Run_Slide_Sheet5"/>
      <sheetName val="Formatos_xls5"/>
      <sheetName val="COL_211695"/>
      <sheetName val="9_625_CSG_LN-55"/>
      <sheetName val="Drill_Sheet5"/>
      <sheetName val="LN5-CHC_4-7-SS75"/>
      <sheetName val="PRESUPUESTO_ESTACIÓN5"/>
      <sheetName val="apu_PE5"/>
      <sheetName val="PRESUPUESTO_ENTRERRIOS_55"/>
      <sheetName val="Apu_PE-55"/>
      <sheetName val="PRESUPUESTO_ENTRERRIOS_65"/>
      <sheetName val="Apu_PE-65"/>
      <sheetName val="LINEA_DE_VERTIMIENTO5"/>
      <sheetName val="Apu_LV5"/>
      <sheetName val="ITEMS_A_COTIZAR5"/>
      <sheetName val="Puntos_Arreglo_Via5"/>
      <sheetName val="Apu_IC5"/>
      <sheetName val="PROYECTOS_ESTIMADOS5"/>
      <sheetName val="Hoja_1_5"/>
      <sheetName val="REAL_DATA_-_EVERY_RUN5"/>
      <sheetName val="Ev_Economica6"/>
      <sheetName val="ESTADO_RED5"/>
      <sheetName val="GENERALIDADES_5"/>
      <sheetName val="list__mat5"/>
      <sheetName val="EVAL__PROVEE5"/>
      <sheetName val="list__Prov_5"/>
      <sheetName val="Pta_a_tierra5"/>
      <sheetName val="CALC_PROD_MENSUAL5"/>
      <sheetName val="_BHA#02_125"/>
      <sheetName val="Parámetros_Formato5"/>
      <sheetName val="Form5__Pág__17"/>
      <sheetName val="Form5__Pág__27"/>
      <sheetName val="FORMATO_10156"/>
      <sheetName val="FORMATO_30016"/>
      <sheetName val="FORMATO_30026"/>
      <sheetName val="FORMATO_30036"/>
      <sheetName val="FORMATO_50016"/>
      <sheetName val="FORMATO_3002_ap-16"/>
      <sheetName val="FORMATO_3002_ap-26"/>
      <sheetName val="3002_Lisama_este_16"/>
      <sheetName val="3002_Santa_Helena_16"/>
      <sheetName val="3002_Lisama_1586"/>
      <sheetName val="Vía_de_Acceso6"/>
      <sheetName val="COSTOS_UNITARIOS6"/>
      <sheetName val="FICHA_EBI_1_de_6_6"/>
      <sheetName val="MANO_DE_OBRA6"/>
      <sheetName val="1_16"/>
      <sheetName val="5_26"/>
      <sheetName val="PROG_DIARIA6"/>
      <sheetName val="tabla_retención6"/>
      <sheetName val="Datos_Generales6"/>
      <sheetName val="Tbg_Tally6"/>
      <sheetName val="Reverse_Tally6"/>
      <sheetName val="MAIN_MENU6"/>
      <sheetName val="Installation_KSQR6"/>
      <sheetName val="Pre-Job_Briefing_español6"/>
      <sheetName val="Post-Job_Briefing_espnol6"/>
      <sheetName val="1_Check_List_Equipo6"/>
      <sheetName val="3_Kit_Phoenix6"/>
      <sheetName val="4_Caja_Herramienta6"/>
      <sheetName val="5_Herramienta_ESP6"/>
      <sheetName val="6_Job_Act6"/>
      <sheetName val="7_Reunion_Operacional6"/>
      <sheetName val="8_2_Run6"/>
      <sheetName val="9_DME6"/>
      <sheetName val="9_1_Phoenix6"/>
      <sheetName val="10_ARRANQUE_VSD6"/>
      <sheetName val="11_PICTURE6"/>
      <sheetName val="13_Ticket6"/>
      <sheetName val="14__Evaluación_del_Servicio6"/>
      <sheetName val="15__Secuencia_de_Fase6"/>
      <sheetName val="16__Movimiento_de_Materiales6"/>
      <sheetName val="18_Check_Spooler_Electrico6"/>
      <sheetName val="5001_Lisama_1586"/>
      <sheetName val="5001_Lisama_Este_16"/>
      <sheetName val="FORMATO_ESTANDAR6"/>
      <sheetName val="Resumen_Total6"/>
      <sheetName val="Hoja_Resumen_Cantidades6"/>
      <sheetName val="MEMORIAS_DE_CALCULO6"/>
      <sheetName val="ANALISIS_DE_PRECIOS_UNITARIOS6"/>
      <sheetName val="Run_Slide_Sheet6"/>
      <sheetName val="Formatos_xls6"/>
      <sheetName val="COL_211696"/>
      <sheetName val="9_625_CSG_LN-56"/>
      <sheetName val="Drill_Sheet6"/>
      <sheetName val="LN5-CHC_4-7-SS76"/>
      <sheetName val="PRESUPUESTO_ESTACIÓN6"/>
      <sheetName val="apu_PE6"/>
      <sheetName val="PRESUPUESTO_ENTRERRIOS_56"/>
      <sheetName val="Apu_PE-56"/>
      <sheetName val="PRESUPUESTO_ENTRERRIOS_66"/>
      <sheetName val="Apu_PE-66"/>
      <sheetName val="LINEA_DE_VERTIMIENTO6"/>
      <sheetName val="Apu_LV6"/>
      <sheetName val="ITEMS_A_COTIZAR6"/>
      <sheetName val="Puntos_Arreglo_Via6"/>
      <sheetName val="Apu_IC6"/>
      <sheetName val="PROYECTOS_ESTIMADOS6"/>
      <sheetName val="Hoja_1_6"/>
      <sheetName val="REAL_DATA_-_EVERY_RUN6"/>
      <sheetName val="Ev_Economica7"/>
      <sheetName val="ESTADO_RED6"/>
      <sheetName val="GENERALIDADES_6"/>
      <sheetName val="list__mat6"/>
      <sheetName val="EVAL__PROVEE6"/>
      <sheetName val="list__Prov_6"/>
      <sheetName val="Pta_a_tierra6"/>
      <sheetName val="CALC_PROD_MENSUAL6"/>
      <sheetName val="_BHA#02_126"/>
      <sheetName val="Parámetros_Formato6"/>
      <sheetName val="Formato 11 Exp pers RESIDENTE"/>
      <sheetName val="Formato 11 Exp pers TECNOLOGO"/>
      <sheetName val="Formato 12 Experiencia ok"/>
      <sheetName val="Formato 12 Experiencia"/>
      <sheetName val="Formato 13 Presupuesto"/>
      <sheetName val="FORMATO 16"/>
      <sheetName val="formato 17"/>
      <sheetName val="formato 18"/>
      <sheetName val="formato 19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B2" t="str">
            <v>INFORME SEMANAL DE ACTIVIDADES</v>
          </cell>
        </row>
      </sheetData>
      <sheetData sheetId="75">
        <row r="2">
          <cell r="BZ2" t="str">
            <v xml:space="preserve">          ACERIA   M.C.C.</v>
          </cell>
        </row>
      </sheetData>
      <sheetData sheetId="76">
        <row r="2">
          <cell r="BZ2" t="str">
            <v xml:space="preserve">          ACERIA   M.C.C.</v>
          </cell>
        </row>
      </sheetData>
      <sheetData sheetId="77">
        <row r="2">
          <cell r="BZ2" t="str">
            <v xml:space="preserve">          ACERIA   M.C.C.</v>
          </cell>
        </row>
      </sheetData>
      <sheetData sheetId="78">
        <row r="2">
          <cell r="B2" t="str">
            <v>INFORME SEMANAL DE ACTIVIDADES</v>
          </cell>
        </row>
      </sheetData>
      <sheetData sheetId="79">
        <row r="2">
          <cell r="BZ2" t="str">
            <v xml:space="preserve">          ACERIA   M.C.C.</v>
          </cell>
        </row>
      </sheetData>
      <sheetData sheetId="80">
        <row r="2">
          <cell r="B2" t="str">
            <v>INFORME SEMANAL DE ACTIVIDADES</v>
          </cell>
        </row>
      </sheetData>
      <sheetData sheetId="81">
        <row r="2">
          <cell r="B2" t="str">
            <v>INFORME SEMANAL DE ACTIVIDADES</v>
          </cell>
        </row>
      </sheetData>
      <sheetData sheetId="82">
        <row r="2">
          <cell r="B2" t="str">
            <v>INFORME SEMANAL DE ACTIVIDADES</v>
          </cell>
        </row>
      </sheetData>
      <sheetData sheetId="83">
        <row r="2">
          <cell r="B2" t="str">
            <v>INFORME SEMANAL DE ACTIVIDADES</v>
          </cell>
        </row>
      </sheetData>
      <sheetData sheetId="84">
        <row r="2">
          <cell r="B2" t="str">
            <v>INFORME SEMANAL DE ACTIVIDADES</v>
          </cell>
        </row>
      </sheetData>
      <sheetData sheetId="85">
        <row r="2">
          <cell r="B2" t="str">
            <v>INFORME SEMANAL DE ACTIVIDADES</v>
          </cell>
        </row>
      </sheetData>
      <sheetData sheetId="86">
        <row r="2">
          <cell r="B2" t="str">
            <v>INFORME SEMANAL DE ACTIVIDADES</v>
          </cell>
        </row>
      </sheetData>
      <sheetData sheetId="87">
        <row r="2">
          <cell r="B2" t="str">
            <v>INFORME SEMANAL DE ACTIVIDADES</v>
          </cell>
        </row>
      </sheetData>
      <sheetData sheetId="88">
        <row r="2">
          <cell r="B2" t="str">
            <v>INFORME SEMANAL DE ACTIVIDADES</v>
          </cell>
        </row>
      </sheetData>
      <sheetData sheetId="89">
        <row r="2">
          <cell r="B2" t="str">
            <v>INFORME SEMANAL DE ACTIVIDADES</v>
          </cell>
        </row>
      </sheetData>
      <sheetData sheetId="90">
        <row r="2">
          <cell r="B2" t="str">
            <v>INFORME SEMANAL DE ACTIVIDADES</v>
          </cell>
        </row>
      </sheetData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>
        <row r="2">
          <cell r="BZ2" t="str">
            <v xml:space="preserve">          ACERIA   M.C.C.</v>
          </cell>
        </row>
      </sheetData>
      <sheetData sheetId="102">
        <row r="2">
          <cell r="B2" t="str">
            <v>INFORME SEMANAL DE ACTIVIDADES</v>
          </cell>
        </row>
      </sheetData>
      <sheetData sheetId="103">
        <row r="2">
          <cell r="BZ2" t="str">
            <v xml:space="preserve">          ACERIA   M.C.C.</v>
          </cell>
        </row>
      </sheetData>
      <sheetData sheetId="104">
        <row r="2">
          <cell r="B2" t="str">
            <v>INFORME SEMANAL DE ACTIVIDADES</v>
          </cell>
        </row>
      </sheetData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>
        <row r="2">
          <cell r="BZ2" t="str">
            <v xml:space="preserve">          ACERIA   M.C.C.</v>
          </cell>
        </row>
      </sheetData>
      <sheetData sheetId="208" refreshError="1"/>
      <sheetData sheetId="209" refreshError="1"/>
      <sheetData sheetId="210">
        <row r="2">
          <cell r="BZ2" t="str">
            <v xml:space="preserve">          ACERIA   M.C.C.</v>
          </cell>
        </row>
      </sheetData>
      <sheetData sheetId="211">
        <row r="2">
          <cell r="BZ2" t="str">
            <v xml:space="preserve">          ACERIA   M.C.C.</v>
          </cell>
        </row>
      </sheetData>
      <sheetData sheetId="212">
        <row r="2">
          <cell r="BZ2" t="str">
            <v xml:space="preserve">          ACERIA   M.C.C.</v>
          </cell>
        </row>
      </sheetData>
      <sheetData sheetId="213" refreshError="1"/>
      <sheetData sheetId="214" refreshError="1"/>
      <sheetData sheetId="215" refreshError="1"/>
      <sheetData sheetId="216">
        <row r="2">
          <cell r="BZ2" t="str">
            <v xml:space="preserve">          ACERIA   M.C.C.</v>
          </cell>
        </row>
      </sheetData>
      <sheetData sheetId="217">
        <row r="2">
          <cell r="BZ2" t="str">
            <v xml:space="preserve">          ACERIA   M.C.C.</v>
          </cell>
        </row>
      </sheetData>
      <sheetData sheetId="218">
        <row r="2">
          <cell r="BZ2" t="str">
            <v xml:space="preserve">          ACERIA   M.C.C.</v>
          </cell>
        </row>
      </sheetData>
      <sheetData sheetId="219">
        <row r="2">
          <cell r="BZ2" t="str">
            <v xml:space="preserve">          ACERIA   M.C.C.</v>
          </cell>
        </row>
      </sheetData>
      <sheetData sheetId="220">
        <row r="2">
          <cell r="BZ2" t="str">
            <v xml:space="preserve">          ACERIA   M.C.C.</v>
          </cell>
        </row>
      </sheetData>
      <sheetData sheetId="221"/>
      <sheetData sheetId="222">
        <row r="2">
          <cell r="BZ2" t="str">
            <v xml:space="preserve">          ACERIA   M.C.C.</v>
          </cell>
        </row>
      </sheetData>
      <sheetData sheetId="223">
        <row r="2">
          <cell r="BZ2" t="str">
            <v xml:space="preserve">          ACERIA   M.C.C.</v>
          </cell>
        </row>
      </sheetData>
      <sheetData sheetId="224">
        <row r="2">
          <cell r="BZ2" t="str">
            <v xml:space="preserve">          ACERIA   M.C.C.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2">
          <cell r="BZ2" t="str">
            <v xml:space="preserve">          ACERIA   M.C.C.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>
        <row r="2">
          <cell r="B2" t="str">
            <v>INFORME SEMANAL DE ACTIVIDADES</v>
          </cell>
        </row>
      </sheetData>
      <sheetData sheetId="292">
        <row r="2">
          <cell r="B2" t="str">
            <v>INFORME SEMANAL DE ACTIVIDADES</v>
          </cell>
        </row>
      </sheetData>
      <sheetData sheetId="293"/>
      <sheetData sheetId="294">
        <row r="2">
          <cell r="B2" t="str">
            <v>INFORME SEMANAL DE ACTIVIDADES</v>
          </cell>
        </row>
      </sheetData>
      <sheetData sheetId="295">
        <row r="2">
          <cell r="B2" t="str">
            <v>INFORME SEMANAL DE ACTIVIDADES</v>
          </cell>
        </row>
      </sheetData>
      <sheetData sheetId="296">
        <row r="2">
          <cell r="B2" t="str">
            <v>INFORME SEMANAL DE ACTIVIDADES</v>
          </cell>
        </row>
      </sheetData>
      <sheetData sheetId="297">
        <row r="2">
          <cell r="B2" t="str">
            <v>INFORME SEMANAL DE ACTIVIDADES</v>
          </cell>
        </row>
      </sheetData>
      <sheetData sheetId="298">
        <row r="2">
          <cell r="B2" t="str">
            <v>INFORME SEMANAL DE ACTIVIDADES</v>
          </cell>
        </row>
      </sheetData>
      <sheetData sheetId="299">
        <row r="2">
          <cell r="B2" t="str">
            <v>INFORME SEMANAL DE ACTIVIDADES</v>
          </cell>
        </row>
      </sheetData>
      <sheetData sheetId="300">
        <row r="2">
          <cell r="B2" t="str">
            <v>INFORME SEMANAL DE ACTIVIDADES</v>
          </cell>
        </row>
      </sheetData>
      <sheetData sheetId="301">
        <row r="2">
          <cell r="B2" t="str">
            <v>INFORME SEMANAL DE ACTIVIDADES</v>
          </cell>
        </row>
      </sheetData>
      <sheetData sheetId="302">
        <row r="2">
          <cell r="BZ2" t="str">
            <v xml:space="preserve">          ACERIA   M.C.C.</v>
          </cell>
        </row>
      </sheetData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>
        <row r="2">
          <cell r="B2" t="str">
            <v>INFORME SEMANAL DE ACTIVIDADES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>
        <row r="2">
          <cell r="BZ2" t="str">
            <v xml:space="preserve">          ACERIA   M.C.C.</v>
          </cell>
        </row>
      </sheetData>
      <sheetData sheetId="346"/>
      <sheetData sheetId="347">
        <row r="2">
          <cell r="BZ2" t="str">
            <v xml:space="preserve">          ACERIA   M.C.C.</v>
          </cell>
        </row>
      </sheetData>
      <sheetData sheetId="348">
        <row r="2">
          <cell r="BZ2" t="str">
            <v xml:space="preserve">          ACERIA   M.C.C.</v>
          </cell>
        </row>
      </sheetData>
      <sheetData sheetId="349">
        <row r="2">
          <cell r="B2" t="str">
            <v>INFORME SEMANAL DE ACTIVIDADES</v>
          </cell>
        </row>
      </sheetData>
      <sheetData sheetId="350">
        <row r="2">
          <cell r="BZ2" t="str">
            <v xml:space="preserve">          ACERIA   M.C.C.</v>
          </cell>
        </row>
      </sheetData>
      <sheetData sheetId="351">
        <row r="2">
          <cell r="BZ2" t="str">
            <v xml:space="preserve">          ACERIA   M.C.C.</v>
          </cell>
        </row>
      </sheetData>
      <sheetData sheetId="352">
        <row r="2">
          <cell r="BZ2" t="str">
            <v xml:space="preserve">          ACERIA   M.C.C.</v>
          </cell>
        </row>
      </sheetData>
      <sheetData sheetId="353">
        <row r="2">
          <cell r="BZ2" t="str">
            <v xml:space="preserve">          ACERIA   M.C.C.</v>
          </cell>
        </row>
      </sheetData>
      <sheetData sheetId="354">
        <row r="2">
          <cell r="BZ2" t="str">
            <v xml:space="preserve">          ACERIA   M.C.C.</v>
          </cell>
        </row>
      </sheetData>
      <sheetData sheetId="355">
        <row r="2">
          <cell r="BZ2" t="str">
            <v xml:space="preserve">          ACERIA   M.C.C.</v>
          </cell>
        </row>
      </sheetData>
      <sheetData sheetId="356">
        <row r="2">
          <cell r="BZ2" t="str">
            <v xml:space="preserve">          ACERIA   M.C.C.</v>
          </cell>
        </row>
      </sheetData>
      <sheetData sheetId="357">
        <row r="2">
          <cell r="BZ2" t="str">
            <v xml:space="preserve">          ACERIA   M.C.C.</v>
          </cell>
        </row>
      </sheetData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>
        <row r="2">
          <cell r="B2" t="str">
            <v>INFORME SEMANAL DE ACTIVIDADES</v>
          </cell>
        </row>
      </sheetData>
      <sheetData sheetId="372">
        <row r="2">
          <cell r="B2" t="str">
            <v>INFORME SEMANAL DE ACTIVIDADES</v>
          </cell>
        </row>
      </sheetData>
      <sheetData sheetId="373"/>
      <sheetData sheetId="374">
        <row r="2">
          <cell r="B2" t="str">
            <v>INFORME SEMANAL DE ACTIVIDADES</v>
          </cell>
        </row>
      </sheetData>
      <sheetData sheetId="375">
        <row r="2">
          <cell r="B2" t="str">
            <v>INFORME SEMANAL DE ACTIVIDADES</v>
          </cell>
        </row>
      </sheetData>
      <sheetData sheetId="376">
        <row r="2">
          <cell r="B2" t="str">
            <v>INFORME SEMANAL DE ACTIVIDADES</v>
          </cell>
        </row>
      </sheetData>
      <sheetData sheetId="377">
        <row r="2">
          <cell r="B2" t="str">
            <v>INFORME SEMANAL DE ACTIVIDADES</v>
          </cell>
        </row>
      </sheetData>
      <sheetData sheetId="378">
        <row r="2">
          <cell r="B2" t="str">
            <v>INFORME SEMANAL DE ACTIVIDADES</v>
          </cell>
        </row>
      </sheetData>
      <sheetData sheetId="379">
        <row r="2">
          <cell r="B2" t="str">
            <v>INFORME SEMANAL DE ACTIVIDADES</v>
          </cell>
        </row>
      </sheetData>
      <sheetData sheetId="380">
        <row r="2">
          <cell r="B2" t="str">
            <v>INFORME SEMANAL DE ACTIVIDADES</v>
          </cell>
        </row>
      </sheetData>
      <sheetData sheetId="381">
        <row r="2">
          <cell r="B2" t="str">
            <v>INFORME SEMANAL DE ACTIVIDADES</v>
          </cell>
        </row>
      </sheetData>
      <sheetData sheetId="382">
        <row r="2">
          <cell r="BZ2" t="str">
            <v xml:space="preserve">          ACERIA   M.C.C.</v>
          </cell>
        </row>
      </sheetData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>
        <row r="2">
          <cell r="B2" t="str">
            <v>INFORME SEMANAL DE ACTIVIDADES</v>
          </cell>
        </row>
      </sheetData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>
        <row r="2">
          <cell r="BZ2" t="str">
            <v xml:space="preserve">          ACERIA   M.C.C.</v>
          </cell>
        </row>
      </sheetData>
      <sheetData sheetId="426"/>
      <sheetData sheetId="427">
        <row r="2">
          <cell r="BZ2" t="str">
            <v xml:space="preserve">          ACERIA   M.C.C.</v>
          </cell>
        </row>
      </sheetData>
      <sheetData sheetId="428">
        <row r="2">
          <cell r="BZ2" t="str">
            <v xml:space="preserve">          ACERIA   M.C.C.</v>
          </cell>
        </row>
      </sheetData>
      <sheetData sheetId="429">
        <row r="2">
          <cell r="B2" t="str">
            <v>INFORME SEMANAL DE ACTIVIDADES</v>
          </cell>
        </row>
      </sheetData>
      <sheetData sheetId="430">
        <row r="2">
          <cell r="BZ2" t="str">
            <v xml:space="preserve">          ACERIA   M.C.C.</v>
          </cell>
        </row>
      </sheetData>
      <sheetData sheetId="431">
        <row r="2">
          <cell r="BZ2" t="str">
            <v xml:space="preserve">          ACERIA   M.C.C.</v>
          </cell>
        </row>
      </sheetData>
      <sheetData sheetId="432">
        <row r="2">
          <cell r="BZ2" t="str">
            <v xml:space="preserve">          ACERIA   M.C.C.</v>
          </cell>
        </row>
      </sheetData>
      <sheetData sheetId="433">
        <row r="2">
          <cell r="BZ2" t="str">
            <v xml:space="preserve">          ACERIA   M.C.C.</v>
          </cell>
        </row>
      </sheetData>
      <sheetData sheetId="434">
        <row r="2">
          <cell r="BZ2" t="str">
            <v xml:space="preserve">          ACERIA   M.C.C.</v>
          </cell>
        </row>
      </sheetData>
      <sheetData sheetId="435">
        <row r="2">
          <cell r="BZ2" t="str">
            <v xml:space="preserve">          ACERIA   M.C.C.</v>
          </cell>
        </row>
      </sheetData>
      <sheetData sheetId="436">
        <row r="2">
          <cell r="BZ2" t="str">
            <v xml:space="preserve">          ACERIA   M.C.C.</v>
          </cell>
        </row>
      </sheetData>
      <sheetData sheetId="437">
        <row r="2">
          <cell r="BZ2" t="str">
            <v xml:space="preserve">          ACERIA   M.C.C.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2">
          <cell r="B2" t="str">
            <v>INFORME SEMANAL DE ACTIVIDADES</v>
          </cell>
        </row>
      </sheetData>
      <sheetData sheetId="452">
        <row r="2">
          <cell r="B2" t="str">
            <v>INFORME SEMANAL DE ACTIVIDADES</v>
          </cell>
        </row>
      </sheetData>
      <sheetData sheetId="453"/>
      <sheetData sheetId="454">
        <row r="2">
          <cell r="B2" t="str">
            <v>INFORME SEMANAL DE ACTIVIDADES</v>
          </cell>
        </row>
      </sheetData>
      <sheetData sheetId="455">
        <row r="2">
          <cell r="B2" t="str">
            <v>INFORME SEMANAL DE ACTIVIDADES</v>
          </cell>
        </row>
      </sheetData>
      <sheetData sheetId="456">
        <row r="2">
          <cell r="B2" t="str">
            <v>INFORME SEMANAL DE ACTIVIDADES</v>
          </cell>
        </row>
      </sheetData>
      <sheetData sheetId="457">
        <row r="2">
          <cell r="B2" t="str">
            <v>INFORME SEMANAL DE ACTIVIDADES</v>
          </cell>
        </row>
      </sheetData>
      <sheetData sheetId="458">
        <row r="2">
          <cell r="B2" t="str">
            <v>INFORME SEMANAL DE ACTIVIDADES</v>
          </cell>
        </row>
      </sheetData>
      <sheetData sheetId="459">
        <row r="2">
          <cell r="B2" t="str">
            <v>INFORME SEMANAL DE ACTIVIDADES</v>
          </cell>
        </row>
      </sheetData>
      <sheetData sheetId="460">
        <row r="2">
          <cell r="B2" t="str">
            <v>INFORME SEMANAL DE ACTIVIDADES</v>
          </cell>
        </row>
      </sheetData>
      <sheetData sheetId="461">
        <row r="2">
          <cell r="B2" t="str">
            <v>INFORME SEMANAL DE ACTIVIDADES</v>
          </cell>
        </row>
      </sheetData>
      <sheetData sheetId="462">
        <row r="2">
          <cell r="BZ2" t="str">
            <v xml:space="preserve">          ACERIA   M.C.C.</v>
          </cell>
        </row>
      </sheetData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>
        <row r="2">
          <cell r="B2" t="str">
            <v>INFORME SEMANAL DE ACTIVIDADES</v>
          </cell>
        </row>
      </sheetData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>
        <row r="2">
          <cell r="BZ2" t="str">
            <v xml:space="preserve">          ACERIA   M.C.C.</v>
          </cell>
        </row>
      </sheetData>
      <sheetData sheetId="506"/>
      <sheetData sheetId="507">
        <row r="2">
          <cell r="BZ2" t="str">
            <v xml:space="preserve">          ACERIA   M.C.C.</v>
          </cell>
        </row>
      </sheetData>
      <sheetData sheetId="508">
        <row r="2">
          <cell r="BZ2" t="str">
            <v xml:space="preserve">          ACERIA   M.C.C.</v>
          </cell>
        </row>
      </sheetData>
      <sheetData sheetId="509">
        <row r="2">
          <cell r="B2" t="str">
            <v>INFORME SEMANAL DE ACTIVIDADES</v>
          </cell>
        </row>
      </sheetData>
      <sheetData sheetId="510">
        <row r="2">
          <cell r="BZ2" t="str">
            <v xml:space="preserve">          ACERIA   M.C.C.</v>
          </cell>
        </row>
      </sheetData>
      <sheetData sheetId="511">
        <row r="2">
          <cell r="BZ2" t="str">
            <v xml:space="preserve">          ACERIA   M.C.C.</v>
          </cell>
        </row>
      </sheetData>
      <sheetData sheetId="512">
        <row r="2">
          <cell r="BZ2" t="str">
            <v xml:space="preserve">          ACERIA   M.C.C.</v>
          </cell>
        </row>
      </sheetData>
      <sheetData sheetId="513">
        <row r="2">
          <cell r="BZ2" t="str">
            <v xml:space="preserve">          ACERIA   M.C.C.</v>
          </cell>
        </row>
      </sheetData>
      <sheetData sheetId="514">
        <row r="2">
          <cell r="BZ2" t="str">
            <v xml:space="preserve">          ACERIA   M.C.C.</v>
          </cell>
        </row>
      </sheetData>
      <sheetData sheetId="515">
        <row r="2">
          <cell r="BZ2" t="str">
            <v xml:space="preserve">          ACERIA   M.C.C.</v>
          </cell>
        </row>
      </sheetData>
      <sheetData sheetId="516">
        <row r="2">
          <cell r="BZ2" t="str">
            <v xml:space="preserve">          ACERIA   M.C.C.</v>
          </cell>
        </row>
      </sheetData>
      <sheetData sheetId="517">
        <row r="2">
          <cell r="BZ2" t="str">
            <v xml:space="preserve">          ACERIA   M.C.C.</v>
          </cell>
        </row>
      </sheetData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>
        <row r="2">
          <cell r="B2" t="str">
            <v>INFORME SEMANAL DE ACTIVIDADES</v>
          </cell>
        </row>
      </sheetData>
      <sheetData sheetId="532">
        <row r="2">
          <cell r="B2" t="str">
            <v>INFORME SEMANAL DE ACTIVIDADES</v>
          </cell>
        </row>
      </sheetData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>
        <row r="2">
          <cell r="BZ2" t="str">
            <v xml:space="preserve">          ACERIA   M.C.C.</v>
          </cell>
        </row>
      </sheetData>
      <sheetData sheetId="586"/>
      <sheetData sheetId="587">
        <row r="2">
          <cell r="BZ2" t="str">
            <v xml:space="preserve">          ACERIA   M.C.C.</v>
          </cell>
        </row>
      </sheetData>
      <sheetData sheetId="588">
        <row r="2">
          <cell r="BZ2" t="str">
            <v xml:space="preserve">          ACERIA   M.C.C.</v>
          </cell>
        </row>
      </sheetData>
      <sheetData sheetId="589">
        <row r="2">
          <cell r="B2" t="str">
            <v>INFORME SEMANAL DE ACTIVIDADES</v>
          </cell>
        </row>
      </sheetData>
      <sheetData sheetId="590">
        <row r="2">
          <cell r="BZ2" t="str">
            <v xml:space="preserve">          ACERIA   M.C.C.</v>
          </cell>
        </row>
      </sheetData>
      <sheetData sheetId="591">
        <row r="2">
          <cell r="BZ2" t="str">
            <v xml:space="preserve">          ACERIA   M.C.C.</v>
          </cell>
        </row>
      </sheetData>
      <sheetData sheetId="592">
        <row r="2">
          <cell r="BZ2" t="str">
            <v xml:space="preserve">          ACERIA   M.C.C.</v>
          </cell>
        </row>
      </sheetData>
      <sheetData sheetId="593">
        <row r="2">
          <cell r="BZ2" t="str">
            <v xml:space="preserve">          ACERIA   M.C.C.</v>
          </cell>
        </row>
      </sheetData>
      <sheetData sheetId="594">
        <row r="2">
          <cell r="BZ2" t="str">
            <v xml:space="preserve">          ACERIA   M.C.C.</v>
          </cell>
        </row>
      </sheetData>
      <sheetData sheetId="595">
        <row r="2">
          <cell r="BZ2" t="str">
            <v xml:space="preserve">          ACERIA   M.C.C.</v>
          </cell>
        </row>
      </sheetData>
      <sheetData sheetId="596">
        <row r="2">
          <cell r="BZ2" t="str">
            <v xml:space="preserve">          ACERIA   M.C.C.</v>
          </cell>
        </row>
      </sheetData>
      <sheetData sheetId="597">
        <row r="2">
          <cell r="BZ2" t="str">
            <v xml:space="preserve">          ACERIA   M.C.C.</v>
          </cell>
        </row>
      </sheetData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>
        <row r="2">
          <cell r="B2" t="str">
            <v>INFORME SEMANAL DE ACTIVIDADES</v>
          </cell>
        </row>
      </sheetData>
      <sheetData sheetId="612">
        <row r="2">
          <cell r="B2" t="str">
            <v>INFORME SEMANAL DE ACTIVIDADES</v>
          </cell>
        </row>
      </sheetData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>
        <row r="2">
          <cell r="BZ2" t="str">
            <v xml:space="preserve">          ACERIA   M.C.C.</v>
          </cell>
        </row>
      </sheetData>
      <sheetData sheetId="666"/>
      <sheetData sheetId="667">
        <row r="2">
          <cell r="BZ2" t="str">
            <v xml:space="preserve">          ACERIA   M.C.C.</v>
          </cell>
        </row>
      </sheetData>
      <sheetData sheetId="668">
        <row r="2">
          <cell r="BZ2" t="str">
            <v xml:space="preserve">          ACERIA   M.C.C.</v>
          </cell>
        </row>
      </sheetData>
      <sheetData sheetId="669">
        <row r="2">
          <cell r="B2" t="str">
            <v>INFORME SEMANAL DE ACTIVIDADES</v>
          </cell>
        </row>
      </sheetData>
      <sheetData sheetId="670">
        <row r="2">
          <cell r="BZ2" t="str">
            <v xml:space="preserve">          ACERIA   M.C.C.</v>
          </cell>
        </row>
      </sheetData>
      <sheetData sheetId="671">
        <row r="2">
          <cell r="BZ2" t="str">
            <v xml:space="preserve">          ACERIA   M.C.C.</v>
          </cell>
        </row>
      </sheetData>
      <sheetData sheetId="672">
        <row r="2">
          <cell r="BZ2" t="str">
            <v xml:space="preserve">          ACERIA   M.C.C.</v>
          </cell>
        </row>
      </sheetData>
      <sheetData sheetId="673">
        <row r="2">
          <cell r="BZ2" t="str">
            <v xml:space="preserve">          ACERIA   M.C.C.</v>
          </cell>
        </row>
      </sheetData>
      <sheetData sheetId="674">
        <row r="2">
          <cell r="BZ2" t="str">
            <v xml:space="preserve">          ACERIA   M.C.C.</v>
          </cell>
        </row>
      </sheetData>
      <sheetData sheetId="675">
        <row r="2">
          <cell r="BZ2" t="str">
            <v xml:space="preserve">          ACERIA   M.C.C.</v>
          </cell>
        </row>
      </sheetData>
      <sheetData sheetId="676">
        <row r="2">
          <cell r="BZ2" t="str">
            <v xml:space="preserve">          ACERIA   M.C.C.</v>
          </cell>
        </row>
      </sheetData>
      <sheetData sheetId="677">
        <row r="2">
          <cell r="BZ2" t="str">
            <v xml:space="preserve">          ACERIA   M.C.C.</v>
          </cell>
        </row>
      </sheetData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>
        <row r="2">
          <cell r="B2" t="str">
            <v>INFORME SEMANAL DE ACTIVIDADES</v>
          </cell>
        </row>
      </sheetData>
      <sheetData sheetId="692">
        <row r="2">
          <cell r="B2" t="str">
            <v>INFORME SEMANAL DE ACTIVIDADES</v>
          </cell>
        </row>
      </sheetData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>
        <row r="2">
          <cell r="BZ2" t="str">
            <v xml:space="preserve">          ACERIA   M.C.C.</v>
          </cell>
        </row>
      </sheetData>
      <sheetData sheetId="746"/>
      <sheetData sheetId="747">
        <row r="2">
          <cell r="BZ2" t="str">
            <v xml:space="preserve">          ACERIA   M.C.C.</v>
          </cell>
        </row>
      </sheetData>
      <sheetData sheetId="748">
        <row r="2">
          <cell r="BZ2" t="str">
            <v xml:space="preserve">          ACERIA   M.C.C.</v>
          </cell>
        </row>
      </sheetData>
      <sheetData sheetId="749">
        <row r="2">
          <cell r="B2" t="str">
            <v>INFORME SEMANAL DE ACTIVIDADES</v>
          </cell>
        </row>
      </sheetData>
      <sheetData sheetId="750">
        <row r="2">
          <cell r="BZ2" t="str">
            <v xml:space="preserve">          ACERIA   M.C.C.</v>
          </cell>
        </row>
      </sheetData>
      <sheetData sheetId="751">
        <row r="2">
          <cell r="BZ2" t="str">
            <v xml:space="preserve">          ACERIA   M.C.C.</v>
          </cell>
        </row>
      </sheetData>
      <sheetData sheetId="752">
        <row r="2">
          <cell r="BZ2" t="str">
            <v xml:space="preserve">          ACERIA   M.C.C.</v>
          </cell>
        </row>
      </sheetData>
      <sheetData sheetId="753">
        <row r="2">
          <cell r="BZ2" t="str">
            <v xml:space="preserve">          ACERIA   M.C.C.</v>
          </cell>
        </row>
      </sheetData>
      <sheetData sheetId="754">
        <row r="2">
          <cell r="BZ2" t="str">
            <v xml:space="preserve">          ACERIA   M.C.C.</v>
          </cell>
        </row>
      </sheetData>
      <sheetData sheetId="755">
        <row r="2">
          <cell r="BZ2" t="str">
            <v xml:space="preserve">          ACERIA   M.C.C.</v>
          </cell>
        </row>
      </sheetData>
      <sheetData sheetId="756">
        <row r="2">
          <cell r="BZ2" t="str">
            <v xml:space="preserve">          ACERIA   M.C.C.</v>
          </cell>
        </row>
      </sheetData>
      <sheetData sheetId="757">
        <row r="2">
          <cell r="BZ2" t="str">
            <v xml:space="preserve">          ACERIA   M.C.C.</v>
          </cell>
        </row>
      </sheetData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>
        <row r="2">
          <cell r="B2" t="str">
            <v>INFORME SEMANAL DE ACTIVIDADES</v>
          </cell>
        </row>
      </sheetData>
      <sheetData sheetId="772">
        <row r="2">
          <cell r="B2" t="str">
            <v>INFORME SEMANAL DE ACTIVIDADES</v>
          </cell>
        </row>
      </sheetData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>
        <row r="2">
          <cell r="BZ2" t="str">
            <v xml:space="preserve">          ACERIA   M.C.C.</v>
          </cell>
        </row>
      </sheetData>
      <sheetData sheetId="826"/>
      <sheetData sheetId="827">
        <row r="2">
          <cell r="BZ2" t="str">
            <v xml:space="preserve">          ACERIA   M.C.C.</v>
          </cell>
        </row>
      </sheetData>
      <sheetData sheetId="828">
        <row r="2">
          <cell r="BZ2" t="str">
            <v xml:space="preserve">          ACERIA   M.C.C.</v>
          </cell>
        </row>
      </sheetData>
      <sheetData sheetId="829">
        <row r="2">
          <cell r="B2" t="str">
            <v>INFORME SEMANAL DE ACTIVIDADES</v>
          </cell>
        </row>
      </sheetData>
      <sheetData sheetId="830">
        <row r="2">
          <cell r="BZ2" t="str">
            <v xml:space="preserve">          ACERIA   M.C.C.</v>
          </cell>
        </row>
      </sheetData>
      <sheetData sheetId="831">
        <row r="2">
          <cell r="BZ2" t="str">
            <v xml:space="preserve">          ACERIA   M.C.C.</v>
          </cell>
        </row>
      </sheetData>
      <sheetData sheetId="832">
        <row r="2">
          <cell r="BZ2" t="str">
            <v xml:space="preserve">          ACERIA   M.C.C.</v>
          </cell>
        </row>
      </sheetData>
      <sheetData sheetId="833">
        <row r="2">
          <cell r="BZ2" t="str">
            <v xml:space="preserve">          ACERIA   M.C.C.</v>
          </cell>
        </row>
      </sheetData>
      <sheetData sheetId="834">
        <row r="2">
          <cell r="BZ2" t="str">
            <v xml:space="preserve">          ACERIA   M.C.C.</v>
          </cell>
        </row>
      </sheetData>
      <sheetData sheetId="835">
        <row r="2">
          <cell r="BZ2" t="str">
            <v xml:space="preserve">          ACERIA   M.C.C.</v>
          </cell>
        </row>
      </sheetData>
      <sheetData sheetId="836">
        <row r="2">
          <cell r="BZ2" t="str">
            <v xml:space="preserve">          ACERIA   M.C.C.</v>
          </cell>
        </row>
      </sheetData>
      <sheetData sheetId="837">
        <row r="2">
          <cell r="BZ2" t="str">
            <v xml:space="preserve">          ACERIA   M.C.C.</v>
          </cell>
        </row>
      </sheetData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a. p. u."/>
      <sheetName val="Insum"/>
      <sheetName val="CCP,LEYES, Y DEC.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Hoja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EQP"/>
      <sheetName val="MAT"/>
      <sheetName val="MO"/>
      <sheetName val="AUI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TARIFAS"/>
    </sheetNames>
    <sheetDataSet>
      <sheetData sheetId="0">
        <row r="12">
          <cell r="B12" t="str">
            <v>CAP.</v>
          </cell>
        </row>
      </sheetData>
      <sheetData sheetId="1">
        <row r="3">
          <cell r="A3">
            <v>1</v>
          </cell>
        </row>
      </sheetData>
      <sheetData sheetId="2">
        <row r="3">
          <cell r="A3">
            <v>207</v>
          </cell>
        </row>
      </sheetData>
      <sheetData sheetId="3">
        <row r="3">
          <cell r="A3">
            <v>500</v>
          </cell>
        </row>
      </sheetData>
      <sheetData sheetId="4">
        <row r="7">
          <cell r="C7">
            <v>0.3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88">
          <cell r="H88">
            <v>603501.44152959075</v>
          </cell>
        </row>
      </sheetData>
      <sheetData sheetId="34">
        <row r="89">
          <cell r="H89">
            <v>343886.71507098334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Hoja1"/>
      <sheetName val="Datos"/>
      <sheetName val="ANALISIS HIDRO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FIJACION APU"/>
      <sheetName val="COMPARAC."/>
      <sheetName val="REVERSION"/>
      <sheetName val="DEMOL.TUB."/>
      <sheetName val="b-600-m"/>
      <sheetName val="C_I_36&quot;"/>
      <sheetName val="C_I_30&quot;"/>
      <sheetName val="C_I_27&quot;"/>
      <sheetName val="C_2_24&quot;"/>
      <sheetName val="C_1_24&quot;"/>
      <sheetName val="C_1_20&quot;"/>
      <sheetName val="C_1_18&quot;"/>
      <sheetName val="C_2_16&quot;"/>
      <sheetName val="C_1_16&quot;"/>
      <sheetName val="DEMOL.CAMARAS"/>
      <sheetName val="DEMOL.SUMIDEROS"/>
      <sheetName val="T-18A"/>
      <sheetName val="T-18"/>
      <sheetName val="T-14"/>
      <sheetName val="T-13"/>
      <sheetName val="Cuadr."/>
      <sheetName val="INSUMOS"/>
      <sheetName val="entibado 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L7">
            <v>90675</v>
          </cell>
        </row>
      </sheetData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TARIFA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UNIT."/>
      <sheetName val="civ_roma"/>
      <sheetName val="Bases 2A"/>
      <sheetName val="Lista APU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rofesional"/>
      <sheetName val="B. Técnico - Tecnólogo"/>
      <sheetName val="C. Operario - Apoyo Gestion"/>
      <sheetName val="D. Equipos"/>
      <sheetName val="E. Ensayos de Laboratorio"/>
    </sheetNames>
    <sheetDataSet>
      <sheetData sheetId="0" refreshError="1">
        <row r="3">
          <cell r="M3">
            <v>26049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>
        <row r="52">
          <cell r="B52" t="str">
            <v>ANTICIPO</v>
          </cell>
        </row>
        <row r="53">
          <cell r="A53">
            <v>1</v>
          </cell>
          <cell r="B53" t="str">
            <v>ACTA No.01</v>
          </cell>
          <cell r="C53">
            <v>39064</v>
          </cell>
          <cell r="D53">
            <v>10832075</v>
          </cell>
        </row>
        <row r="54">
          <cell r="A54">
            <v>2</v>
          </cell>
          <cell r="B54" t="str">
            <v>ACTA No.02</v>
          </cell>
          <cell r="C54">
            <v>39095</v>
          </cell>
          <cell r="D54">
            <v>29997397</v>
          </cell>
        </row>
        <row r="55">
          <cell r="A55">
            <v>3</v>
          </cell>
          <cell r="B55" t="str">
            <v>ACTA No.03</v>
          </cell>
          <cell r="C55">
            <v>39126</v>
          </cell>
          <cell r="D55">
            <v>7385072</v>
          </cell>
        </row>
        <row r="56">
          <cell r="A56">
            <v>4</v>
          </cell>
          <cell r="B56" t="str">
            <v>ACTA No.04</v>
          </cell>
          <cell r="C56">
            <v>39154</v>
          </cell>
          <cell r="D56">
            <v>267153246</v>
          </cell>
        </row>
        <row r="57">
          <cell r="A57">
            <v>5</v>
          </cell>
          <cell r="B57" t="str">
            <v>ACTA No.05</v>
          </cell>
          <cell r="C57">
            <v>39185</v>
          </cell>
          <cell r="D57">
            <v>113998080</v>
          </cell>
        </row>
        <row r="58">
          <cell r="A58">
            <v>6</v>
          </cell>
          <cell r="B58" t="str">
            <v>ACTA No.06</v>
          </cell>
          <cell r="C58">
            <v>39215</v>
          </cell>
          <cell r="D58">
            <v>91886970</v>
          </cell>
        </row>
        <row r="59">
          <cell r="A59">
            <v>7</v>
          </cell>
          <cell r="B59" t="str">
            <v>ACTA No.07</v>
          </cell>
          <cell r="C59">
            <v>39246</v>
          </cell>
          <cell r="D59">
            <v>322219785</v>
          </cell>
        </row>
        <row r="60">
          <cell r="A60">
            <v>8</v>
          </cell>
          <cell r="B60" t="str">
            <v>ACTA No.08</v>
          </cell>
          <cell r="C60">
            <v>39276</v>
          </cell>
          <cell r="D60">
            <v>416282186</v>
          </cell>
        </row>
        <row r="61">
          <cell r="A61">
            <v>9</v>
          </cell>
          <cell r="B61" t="str">
            <v>ACTA No.09</v>
          </cell>
          <cell r="C61">
            <v>39307</v>
          </cell>
          <cell r="D61">
            <v>0</v>
          </cell>
        </row>
        <row r="62">
          <cell r="A62">
            <v>10</v>
          </cell>
          <cell r="B62" t="str">
            <v>ACTA No.10</v>
          </cell>
          <cell r="C62">
            <v>39338</v>
          </cell>
          <cell r="D62">
            <v>0</v>
          </cell>
        </row>
        <row r="63">
          <cell r="A63">
            <v>7</v>
          </cell>
          <cell r="B63" t="str">
            <v>ACTA No.08</v>
          </cell>
          <cell r="C63">
            <v>39276</v>
          </cell>
          <cell r="D63">
            <v>416282186</v>
          </cell>
        </row>
        <row r="64">
          <cell r="B64" t="str">
            <v>TOTALES</v>
          </cell>
          <cell r="D64">
            <v>1259754811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Tabla"/>
      <sheetName val="desmonte"/>
      <sheetName val="Bases 2A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AGA"/>
      <sheetName val="1.1 APU PAGA"/>
      <sheetName val="1.2 ANA TRANS PAGA"/>
      <sheetName val="1.2 APU PAGA,"/>
      <sheetName val="2.1 APU PAGA"/>
      <sheetName val="2.2 APU PAGA "/>
      <sheetName val="2.1 ANA TRANS PAGA "/>
      <sheetName val="2.3 APU PAGA "/>
      <sheetName val="2.3 ANA TRANS PAGA "/>
      <sheetName val="2.4 APU PAGA "/>
      <sheetName val="2.5 APU PAGA"/>
      <sheetName val="2.6 APU PAGA"/>
      <sheetName val="2.7 APU PAGA"/>
      <sheetName val="2.8 APU PAGA"/>
      <sheetName val="HOMECENTER"/>
    </sheetNames>
    <sheetDataSet>
      <sheetData sheetId="0">
        <row r="4">
          <cell r="D4" t="str">
            <v>PROGRAMA GESTIÓN HIDRICA</v>
          </cell>
        </row>
      </sheetData>
      <sheetData sheetId="1">
        <row r="63">
          <cell r="N63">
            <v>7104867</v>
          </cell>
        </row>
      </sheetData>
      <sheetData sheetId="2">
        <row r="64">
          <cell r="N64">
            <v>200214</v>
          </cell>
        </row>
      </sheetData>
      <sheetData sheetId="3">
        <row r="71">
          <cell r="N71">
            <v>1692753</v>
          </cell>
        </row>
      </sheetData>
      <sheetData sheetId="4">
        <row r="70">
          <cell r="N70">
            <v>15345</v>
          </cell>
        </row>
      </sheetData>
      <sheetData sheetId="5">
        <row r="70">
          <cell r="N70">
            <v>1128564</v>
          </cell>
        </row>
      </sheetData>
      <sheetData sheetId="6">
        <row r="64">
          <cell r="N64">
            <v>58862</v>
          </cell>
        </row>
      </sheetData>
      <sheetData sheetId="7">
        <row r="66">
          <cell r="N66">
            <v>472689</v>
          </cell>
        </row>
      </sheetData>
      <sheetData sheetId="8">
        <row r="65">
          <cell r="N65">
            <v>1145</v>
          </cell>
        </row>
      </sheetData>
      <sheetData sheetId="9">
        <row r="72">
          <cell r="N72">
            <v>1609952</v>
          </cell>
        </row>
      </sheetData>
      <sheetData sheetId="10">
        <row r="70">
          <cell r="N70">
            <v>216338</v>
          </cell>
        </row>
      </sheetData>
      <sheetData sheetId="11">
        <row r="64">
          <cell r="N64">
            <v>773114</v>
          </cell>
        </row>
      </sheetData>
      <sheetData sheetId="12"/>
      <sheetData sheetId="13">
        <row r="71">
          <cell r="N71">
            <v>1557637</v>
          </cell>
        </row>
      </sheetData>
      <sheetData sheetId="14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Oficial"/>
      <sheetName val="OFERTA ECONOMICA"/>
      <sheetName val="A.I.U."/>
      <sheetName val="1.1"/>
      <sheetName val="1.2"/>
      <sheetName val="1.3"/>
      <sheetName val="1.4"/>
      <sheetName val="1.5"/>
      <sheetName val="2.1"/>
      <sheetName val="ANIDADOS DE CONCRETO 3000 psi "/>
      <sheetName val="TRANSPORTE DE MATERIALES "/>
      <sheetName val="TRANSPORTE  (TRITURADO)"/>
      <sheetName val="TRANSPORTE T"/>
      <sheetName val="2.2"/>
      <sheetName val=" ANIDADO CONCRETO 2000"/>
      <sheetName val="2.3"/>
      <sheetName val="FORMALETA "/>
      <sheetName val="2.4"/>
      <sheetName val="2.5"/>
      <sheetName val="2.6"/>
      <sheetName val="PIEDRA RAJON "/>
      <sheetName val="2.7"/>
      <sheetName val="3.1"/>
      <sheetName val="3.2"/>
      <sheetName val="3.3"/>
      <sheetName val="4.1"/>
      <sheetName val="4.2"/>
      <sheetName val="4.3"/>
      <sheetName val="4.4"/>
      <sheetName val="5.1"/>
      <sheetName val="5.2"/>
      <sheetName val="5.3"/>
      <sheetName val="6.1"/>
      <sheetName val="6.2"/>
      <sheetName val="6.3"/>
      <sheetName val="7.1"/>
      <sheetName val="7.2"/>
    </sheetNames>
    <sheetDataSet>
      <sheetData sheetId="0" refreshError="1"/>
      <sheetData sheetId="1" refreshError="1"/>
      <sheetData sheetId="2" refreshError="1"/>
      <sheetData sheetId="3">
        <row r="8">
          <cell r="C8" t="str">
            <v xml:space="preserve">[NÚMERO DEL PROCESO] </v>
          </cell>
          <cell r="D8"/>
          <cell r="E8"/>
          <cell r="F8"/>
          <cell r="G8"/>
          <cell r="H8"/>
          <cell r="I8"/>
          <cell r="J8"/>
        </row>
        <row r="13">
          <cell r="L13"/>
          <cell r="M13"/>
          <cell r="N13"/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/>
      <sheetData sheetId="18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32AAA-0559-4BA9-9CEE-3C6FFF1E8E2E}">
  <sheetPr>
    <tabColor theme="7" tint="0.79998168889431442"/>
  </sheetPr>
  <dimension ref="A1:N25"/>
  <sheetViews>
    <sheetView view="pageBreakPreview" zoomScale="85" zoomScaleNormal="85" zoomScaleSheetLayoutView="85" workbookViewId="0">
      <selection activeCell="L6" sqref="L6"/>
    </sheetView>
  </sheetViews>
  <sheetFormatPr baseColWidth="10" defaultColWidth="11.44140625" defaultRowHeight="13.8"/>
  <cols>
    <col min="1" max="1" width="22.88671875" style="480" customWidth="1"/>
    <col min="2" max="2" width="17.44140625" style="480" customWidth="1"/>
    <col min="3" max="3" width="12.6640625" style="480" customWidth="1"/>
    <col min="4" max="4" width="18.88671875" style="480" customWidth="1"/>
    <col min="5" max="5" width="11.44140625" style="480"/>
    <col min="6" max="6" width="16.44140625" style="480" customWidth="1"/>
    <col min="7" max="7" width="19" style="480" customWidth="1"/>
    <col min="8" max="8" width="18.6640625" style="480" customWidth="1"/>
    <col min="9" max="9" width="13.44140625" style="480" customWidth="1"/>
    <col min="10" max="254" width="11.44140625" style="480"/>
    <col min="255" max="255" width="23.33203125" style="480" customWidth="1"/>
    <col min="256" max="256" width="11.44140625" style="480"/>
    <col min="257" max="257" width="12.6640625" style="480" customWidth="1"/>
    <col min="258" max="258" width="17" style="480" customWidth="1"/>
    <col min="259" max="260" width="11.44140625" style="480"/>
    <col min="261" max="261" width="15.6640625" style="480" customWidth="1"/>
    <col min="262" max="262" width="17" style="480" customWidth="1"/>
    <col min="263" max="263" width="11.44140625" style="480"/>
    <col min="264" max="264" width="18.6640625" style="480" customWidth="1"/>
    <col min="265" max="265" width="13.44140625" style="480" customWidth="1"/>
    <col min="266" max="510" width="11.44140625" style="480"/>
    <col min="511" max="511" width="23.33203125" style="480" customWidth="1"/>
    <col min="512" max="512" width="11.44140625" style="480"/>
    <col min="513" max="513" width="12.6640625" style="480" customWidth="1"/>
    <col min="514" max="514" width="17" style="480" customWidth="1"/>
    <col min="515" max="516" width="11.44140625" style="480"/>
    <col min="517" max="517" width="15.6640625" style="480" customWidth="1"/>
    <col min="518" max="518" width="17" style="480" customWidth="1"/>
    <col min="519" max="519" width="11.44140625" style="480"/>
    <col min="520" max="520" width="18.6640625" style="480" customWidth="1"/>
    <col min="521" max="521" width="13.44140625" style="480" customWidth="1"/>
    <col min="522" max="766" width="11.44140625" style="480"/>
    <col min="767" max="767" width="23.33203125" style="480" customWidth="1"/>
    <col min="768" max="768" width="11.44140625" style="480"/>
    <col min="769" max="769" width="12.6640625" style="480" customWidth="1"/>
    <col min="770" max="770" width="17" style="480" customWidth="1"/>
    <col min="771" max="772" width="11.44140625" style="480"/>
    <col min="773" max="773" width="15.6640625" style="480" customWidth="1"/>
    <col min="774" max="774" width="17" style="480" customWidth="1"/>
    <col min="775" max="775" width="11.44140625" style="480"/>
    <col min="776" max="776" width="18.6640625" style="480" customWidth="1"/>
    <col min="777" max="777" width="13.44140625" style="480" customWidth="1"/>
    <col min="778" max="1022" width="11.44140625" style="480"/>
    <col min="1023" max="1023" width="23.33203125" style="480" customWidth="1"/>
    <col min="1024" max="1024" width="11.44140625" style="480"/>
    <col min="1025" max="1025" width="12.6640625" style="480" customWidth="1"/>
    <col min="1026" max="1026" width="17" style="480" customWidth="1"/>
    <col min="1027" max="1028" width="11.44140625" style="480"/>
    <col min="1029" max="1029" width="15.6640625" style="480" customWidth="1"/>
    <col min="1030" max="1030" width="17" style="480" customWidth="1"/>
    <col min="1031" max="1031" width="11.44140625" style="480"/>
    <col min="1032" max="1032" width="18.6640625" style="480" customWidth="1"/>
    <col min="1033" max="1033" width="13.44140625" style="480" customWidth="1"/>
    <col min="1034" max="1278" width="11.44140625" style="480"/>
    <col min="1279" max="1279" width="23.33203125" style="480" customWidth="1"/>
    <col min="1280" max="1280" width="11.44140625" style="480"/>
    <col min="1281" max="1281" width="12.6640625" style="480" customWidth="1"/>
    <col min="1282" max="1282" width="17" style="480" customWidth="1"/>
    <col min="1283" max="1284" width="11.44140625" style="480"/>
    <col min="1285" max="1285" width="15.6640625" style="480" customWidth="1"/>
    <col min="1286" max="1286" width="17" style="480" customWidth="1"/>
    <col min="1287" max="1287" width="11.44140625" style="480"/>
    <col min="1288" max="1288" width="18.6640625" style="480" customWidth="1"/>
    <col min="1289" max="1289" width="13.44140625" style="480" customWidth="1"/>
    <col min="1290" max="1534" width="11.44140625" style="480"/>
    <col min="1535" max="1535" width="23.33203125" style="480" customWidth="1"/>
    <col min="1536" max="1536" width="11.44140625" style="480"/>
    <col min="1537" max="1537" width="12.6640625" style="480" customWidth="1"/>
    <col min="1538" max="1538" width="17" style="480" customWidth="1"/>
    <col min="1539" max="1540" width="11.44140625" style="480"/>
    <col min="1541" max="1541" width="15.6640625" style="480" customWidth="1"/>
    <col min="1542" max="1542" width="17" style="480" customWidth="1"/>
    <col min="1543" max="1543" width="11.44140625" style="480"/>
    <col min="1544" max="1544" width="18.6640625" style="480" customWidth="1"/>
    <col min="1545" max="1545" width="13.44140625" style="480" customWidth="1"/>
    <col min="1546" max="1790" width="11.44140625" style="480"/>
    <col min="1791" max="1791" width="23.33203125" style="480" customWidth="1"/>
    <col min="1792" max="1792" width="11.44140625" style="480"/>
    <col min="1793" max="1793" width="12.6640625" style="480" customWidth="1"/>
    <col min="1794" max="1794" width="17" style="480" customWidth="1"/>
    <col min="1795" max="1796" width="11.44140625" style="480"/>
    <col min="1797" max="1797" width="15.6640625" style="480" customWidth="1"/>
    <col min="1798" max="1798" width="17" style="480" customWidth="1"/>
    <col min="1799" max="1799" width="11.44140625" style="480"/>
    <col min="1800" max="1800" width="18.6640625" style="480" customWidth="1"/>
    <col min="1801" max="1801" width="13.44140625" style="480" customWidth="1"/>
    <col min="1802" max="2046" width="11.44140625" style="480"/>
    <col min="2047" max="2047" width="23.33203125" style="480" customWidth="1"/>
    <col min="2048" max="2048" width="11.44140625" style="480"/>
    <col min="2049" max="2049" width="12.6640625" style="480" customWidth="1"/>
    <col min="2050" max="2050" width="17" style="480" customWidth="1"/>
    <col min="2051" max="2052" width="11.44140625" style="480"/>
    <col min="2053" max="2053" width="15.6640625" style="480" customWidth="1"/>
    <col min="2054" max="2054" width="17" style="480" customWidth="1"/>
    <col min="2055" max="2055" width="11.44140625" style="480"/>
    <col min="2056" max="2056" width="18.6640625" style="480" customWidth="1"/>
    <col min="2057" max="2057" width="13.44140625" style="480" customWidth="1"/>
    <col min="2058" max="2302" width="11.44140625" style="480"/>
    <col min="2303" max="2303" width="23.33203125" style="480" customWidth="1"/>
    <col min="2304" max="2304" width="11.44140625" style="480"/>
    <col min="2305" max="2305" width="12.6640625" style="480" customWidth="1"/>
    <col min="2306" max="2306" width="17" style="480" customWidth="1"/>
    <col min="2307" max="2308" width="11.44140625" style="480"/>
    <col min="2309" max="2309" width="15.6640625" style="480" customWidth="1"/>
    <col min="2310" max="2310" width="17" style="480" customWidth="1"/>
    <col min="2311" max="2311" width="11.44140625" style="480"/>
    <col min="2312" max="2312" width="18.6640625" style="480" customWidth="1"/>
    <col min="2313" max="2313" width="13.44140625" style="480" customWidth="1"/>
    <col min="2314" max="2558" width="11.44140625" style="480"/>
    <col min="2559" max="2559" width="23.33203125" style="480" customWidth="1"/>
    <col min="2560" max="2560" width="11.44140625" style="480"/>
    <col min="2561" max="2561" width="12.6640625" style="480" customWidth="1"/>
    <col min="2562" max="2562" width="17" style="480" customWidth="1"/>
    <col min="2563" max="2564" width="11.44140625" style="480"/>
    <col min="2565" max="2565" width="15.6640625" style="480" customWidth="1"/>
    <col min="2566" max="2566" width="17" style="480" customWidth="1"/>
    <col min="2567" max="2567" width="11.44140625" style="480"/>
    <col min="2568" max="2568" width="18.6640625" style="480" customWidth="1"/>
    <col min="2569" max="2569" width="13.44140625" style="480" customWidth="1"/>
    <col min="2570" max="2814" width="11.44140625" style="480"/>
    <col min="2815" max="2815" width="23.33203125" style="480" customWidth="1"/>
    <col min="2816" max="2816" width="11.44140625" style="480"/>
    <col min="2817" max="2817" width="12.6640625" style="480" customWidth="1"/>
    <col min="2818" max="2818" width="17" style="480" customWidth="1"/>
    <col min="2819" max="2820" width="11.44140625" style="480"/>
    <col min="2821" max="2821" width="15.6640625" style="480" customWidth="1"/>
    <col min="2822" max="2822" width="17" style="480" customWidth="1"/>
    <col min="2823" max="2823" width="11.44140625" style="480"/>
    <col min="2824" max="2824" width="18.6640625" style="480" customWidth="1"/>
    <col min="2825" max="2825" width="13.44140625" style="480" customWidth="1"/>
    <col min="2826" max="3070" width="11.44140625" style="480"/>
    <col min="3071" max="3071" width="23.33203125" style="480" customWidth="1"/>
    <col min="3072" max="3072" width="11.44140625" style="480"/>
    <col min="3073" max="3073" width="12.6640625" style="480" customWidth="1"/>
    <col min="3074" max="3074" width="17" style="480" customWidth="1"/>
    <col min="3075" max="3076" width="11.44140625" style="480"/>
    <col min="3077" max="3077" width="15.6640625" style="480" customWidth="1"/>
    <col min="3078" max="3078" width="17" style="480" customWidth="1"/>
    <col min="3079" max="3079" width="11.44140625" style="480"/>
    <col min="3080" max="3080" width="18.6640625" style="480" customWidth="1"/>
    <col min="3081" max="3081" width="13.44140625" style="480" customWidth="1"/>
    <col min="3082" max="3326" width="11.44140625" style="480"/>
    <col min="3327" max="3327" width="23.33203125" style="480" customWidth="1"/>
    <col min="3328" max="3328" width="11.44140625" style="480"/>
    <col min="3329" max="3329" width="12.6640625" style="480" customWidth="1"/>
    <col min="3330" max="3330" width="17" style="480" customWidth="1"/>
    <col min="3331" max="3332" width="11.44140625" style="480"/>
    <col min="3333" max="3333" width="15.6640625" style="480" customWidth="1"/>
    <col min="3334" max="3334" width="17" style="480" customWidth="1"/>
    <col min="3335" max="3335" width="11.44140625" style="480"/>
    <col min="3336" max="3336" width="18.6640625" style="480" customWidth="1"/>
    <col min="3337" max="3337" width="13.44140625" style="480" customWidth="1"/>
    <col min="3338" max="3582" width="11.44140625" style="480"/>
    <col min="3583" max="3583" width="23.33203125" style="480" customWidth="1"/>
    <col min="3584" max="3584" width="11.44140625" style="480"/>
    <col min="3585" max="3585" width="12.6640625" style="480" customWidth="1"/>
    <col min="3586" max="3586" width="17" style="480" customWidth="1"/>
    <col min="3587" max="3588" width="11.44140625" style="480"/>
    <col min="3589" max="3589" width="15.6640625" style="480" customWidth="1"/>
    <col min="3590" max="3590" width="17" style="480" customWidth="1"/>
    <col min="3591" max="3591" width="11.44140625" style="480"/>
    <col min="3592" max="3592" width="18.6640625" style="480" customWidth="1"/>
    <col min="3593" max="3593" width="13.44140625" style="480" customWidth="1"/>
    <col min="3594" max="3838" width="11.44140625" style="480"/>
    <col min="3839" max="3839" width="23.33203125" style="480" customWidth="1"/>
    <col min="3840" max="3840" width="11.44140625" style="480"/>
    <col min="3841" max="3841" width="12.6640625" style="480" customWidth="1"/>
    <col min="3842" max="3842" width="17" style="480" customWidth="1"/>
    <col min="3843" max="3844" width="11.44140625" style="480"/>
    <col min="3845" max="3845" width="15.6640625" style="480" customWidth="1"/>
    <col min="3846" max="3846" width="17" style="480" customWidth="1"/>
    <col min="3847" max="3847" width="11.44140625" style="480"/>
    <col min="3848" max="3848" width="18.6640625" style="480" customWidth="1"/>
    <col min="3849" max="3849" width="13.44140625" style="480" customWidth="1"/>
    <col min="3850" max="4094" width="11.44140625" style="480"/>
    <col min="4095" max="4095" width="23.33203125" style="480" customWidth="1"/>
    <col min="4096" max="4096" width="11.44140625" style="480"/>
    <col min="4097" max="4097" width="12.6640625" style="480" customWidth="1"/>
    <col min="4098" max="4098" width="17" style="480" customWidth="1"/>
    <col min="4099" max="4100" width="11.44140625" style="480"/>
    <col min="4101" max="4101" width="15.6640625" style="480" customWidth="1"/>
    <col min="4102" max="4102" width="17" style="480" customWidth="1"/>
    <col min="4103" max="4103" width="11.44140625" style="480"/>
    <col min="4104" max="4104" width="18.6640625" style="480" customWidth="1"/>
    <col min="4105" max="4105" width="13.44140625" style="480" customWidth="1"/>
    <col min="4106" max="4350" width="11.44140625" style="480"/>
    <col min="4351" max="4351" width="23.33203125" style="480" customWidth="1"/>
    <col min="4352" max="4352" width="11.44140625" style="480"/>
    <col min="4353" max="4353" width="12.6640625" style="480" customWidth="1"/>
    <col min="4354" max="4354" width="17" style="480" customWidth="1"/>
    <col min="4355" max="4356" width="11.44140625" style="480"/>
    <col min="4357" max="4357" width="15.6640625" style="480" customWidth="1"/>
    <col min="4358" max="4358" width="17" style="480" customWidth="1"/>
    <col min="4359" max="4359" width="11.44140625" style="480"/>
    <col min="4360" max="4360" width="18.6640625" style="480" customWidth="1"/>
    <col min="4361" max="4361" width="13.44140625" style="480" customWidth="1"/>
    <col min="4362" max="4606" width="11.44140625" style="480"/>
    <col min="4607" max="4607" width="23.33203125" style="480" customWidth="1"/>
    <col min="4608" max="4608" width="11.44140625" style="480"/>
    <col min="4609" max="4609" width="12.6640625" style="480" customWidth="1"/>
    <col min="4610" max="4610" width="17" style="480" customWidth="1"/>
    <col min="4611" max="4612" width="11.44140625" style="480"/>
    <col min="4613" max="4613" width="15.6640625" style="480" customWidth="1"/>
    <col min="4614" max="4614" width="17" style="480" customWidth="1"/>
    <col min="4615" max="4615" width="11.44140625" style="480"/>
    <col min="4616" max="4616" width="18.6640625" style="480" customWidth="1"/>
    <col min="4617" max="4617" width="13.44140625" style="480" customWidth="1"/>
    <col min="4618" max="4862" width="11.44140625" style="480"/>
    <col min="4863" max="4863" width="23.33203125" style="480" customWidth="1"/>
    <col min="4864" max="4864" width="11.44140625" style="480"/>
    <col min="4865" max="4865" width="12.6640625" style="480" customWidth="1"/>
    <col min="4866" max="4866" width="17" style="480" customWidth="1"/>
    <col min="4867" max="4868" width="11.44140625" style="480"/>
    <col min="4869" max="4869" width="15.6640625" style="480" customWidth="1"/>
    <col min="4870" max="4870" width="17" style="480" customWidth="1"/>
    <col min="4871" max="4871" width="11.44140625" style="480"/>
    <col min="4872" max="4872" width="18.6640625" style="480" customWidth="1"/>
    <col min="4873" max="4873" width="13.44140625" style="480" customWidth="1"/>
    <col min="4874" max="5118" width="11.44140625" style="480"/>
    <col min="5119" max="5119" width="23.33203125" style="480" customWidth="1"/>
    <col min="5120" max="5120" width="11.44140625" style="480"/>
    <col min="5121" max="5121" width="12.6640625" style="480" customWidth="1"/>
    <col min="5122" max="5122" width="17" style="480" customWidth="1"/>
    <col min="5123" max="5124" width="11.44140625" style="480"/>
    <col min="5125" max="5125" width="15.6640625" style="480" customWidth="1"/>
    <col min="5126" max="5126" width="17" style="480" customWidth="1"/>
    <col min="5127" max="5127" width="11.44140625" style="480"/>
    <col min="5128" max="5128" width="18.6640625" style="480" customWidth="1"/>
    <col min="5129" max="5129" width="13.44140625" style="480" customWidth="1"/>
    <col min="5130" max="5374" width="11.44140625" style="480"/>
    <col min="5375" max="5375" width="23.33203125" style="480" customWidth="1"/>
    <col min="5376" max="5376" width="11.44140625" style="480"/>
    <col min="5377" max="5377" width="12.6640625" style="480" customWidth="1"/>
    <col min="5378" max="5378" width="17" style="480" customWidth="1"/>
    <col min="5379" max="5380" width="11.44140625" style="480"/>
    <col min="5381" max="5381" width="15.6640625" style="480" customWidth="1"/>
    <col min="5382" max="5382" width="17" style="480" customWidth="1"/>
    <col min="5383" max="5383" width="11.44140625" style="480"/>
    <col min="5384" max="5384" width="18.6640625" style="480" customWidth="1"/>
    <col min="5385" max="5385" width="13.44140625" style="480" customWidth="1"/>
    <col min="5386" max="5630" width="11.44140625" style="480"/>
    <col min="5631" max="5631" width="23.33203125" style="480" customWidth="1"/>
    <col min="5632" max="5632" width="11.44140625" style="480"/>
    <col min="5633" max="5633" width="12.6640625" style="480" customWidth="1"/>
    <col min="5634" max="5634" width="17" style="480" customWidth="1"/>
    <col min="5635" max="5636" width="11.44140625" style="480"/>
    <col min="5637" max="5637" width="15.6640625" style="480" customWidth="1"/>
    <col min="5638" max="5638" width="17" style="480" customWidth="1"/>
    <col min="5639" max="5639" width="11.44140625" style="480"/>
    <col min="5640" max="5640" width="18.6640625" style="480" customWidth="1"/>
    <col min="5641" max="5641" width="13.44140625" style="480" customWidth="1"/>
    <col min="5642" max="5886" width="11.44140625" style="480"/>
    <col min="5887" max="5887" width="23.33203125" style="480" customWidth="1"/>
    <col min="5888" max="5888" width="11.44140625" style="480"/>
    <col min="5889" max="5889" width="12.6640625" style="480" customWidth="1"/>
    <col min="5890" max="5890" width="17" style="480" customWidth="1"/>
    <col min="5891" max="5892" width="11.44140625" style="480"/>
    <col min="5893" max="5893" width="15.6640625" style="480" customWidth="1"/>
    <col min="5894" max="5894" width="17" style="480" customWidth="1"/>
    <col min="5895" max="5895" width="11.44140625" style="480"/>
    <col min="5896" max="5896" width="18.6640625" style="480" customWidth="1"/>
    <col min="5897" max="5897" width="13.44140625" style="480" customWidth="1"/>
    <col min="5898" max="6142" width="11.44140625" style="480"/>
    <col min="6143" max="6143" width="23.33203125" style="480" customWidth="1"/>
    <col min="6144" max="6144" width="11.44140625" style="480"/>
    <col min="6145" max="6145" width="12.6640625" style="480" customWidth="1"/>
    <col min="6146" max="6146" width="17" style="480" customWidth="1"/>
    <col min="6147" max="6148" width="11.44140625" style="480"/>
    <col min="6149" max="6149" width="15.6640625" style="480" customWidth="1"/>
    <col min="6150" max="6150" width="17" style="480" customWidth="1"/>
    <col min="6151" max="6151" width="11.44140625" style="480"/>
    <col min="6152" max="6152" width="18.6640625" style="480" customWidth="1"/>
    <col min="6153" max="6153" width="13.44140625" style="480" customWidth="1"/>
    <col min="6154" max="6398" width="11.44140625" style="480"/>
    <col min="6399" max="6399" width="23.33203125" style="480" customWidth="1"/>
    <col min="6400" max="6400" width="11.44140625" style="480"/>
    <col min="6401" max="6401" width="12.6640625" style="480" customWidth="1"/>
    <col min="6402" max="6402" width="17" style="480" customWidth="1"/>
    <col min="6403" max="6404" width="11.44140625" style="480"/>
    <col min="6405" max="6405" width="15.6640625" style="480" customWidth="1"/>
    <col min="6406" max="6406" width="17" style="480" customWidth="1"/>
    <col min="6407" max="6407" width="11.44140625" style="480"/>
    <col min="6408" max="6408" width="18.6640625" style="480" customWidth="1"/>
    <col min="6409" max="6409" width="13.44140625" style="480" customWidth="1"/>
    <col min="6410" max="6654" width="11.44140625" style="480"/>
    <col min="6655" max="6655" width="23.33203125" style="480" customWidth="1"/>
    <col min="6656" max="6656" width="11.44140625" style="480"/>
    <col min="6657" max="6657" width="12.6640625" style="480" customWidth="1"/>
    <col min="6658" max="6658" width="17" style="480" customWidth="1"/>
    <col min="6659" max="6660" width="11.44140625" style="480"/>
    <col min="6661" max="6661" width="15.6640625" style="480" customWidth="1"/>
    <col min="6662" max="6662" width="17" style="480" customWidth="1"/>
    <col min="6663" max="6663" width="11.44140625" style="480"/>
    <col min="6664" max="6664" width="18.6640625" style="480" customWidth="1"/>
    <col min="6665" max="6665" width="13.44140625" style="480" customWidth="1"/>
    <col min="6666" max="6910" width="11.44140625" style="480"/>
    <col min="6911" max="6911" width="23.33203125" style="480" customWidth="1"/>
    <col min="6912" max="6912" width="11.44140625" style="480"/>
    <col min="6913" max="6913" width="12.6640625" style="480" customWidth="1"/>
    <col min="6914" max="6914" width="17" style="480" customWidth="1"/>
    <col min="6915" max="6916" width="11.44140625" style="480"/>
    <col min="6917" max="6917" width="15.6640625" style="480" customWidth="1"/>
    <col min="6918" max="6918" width="17" style="480" customWidth="1"/>
    <col min="6919" max="6919" width="11.44140625" style="480"/>
    <col min="6920" max="6920" width="18.6640625" style="480" customWidth="1"/>
    <col min="6921" max="6921" width="13.44140625" style="480" customWidth="1"/>
    <col min="6922" max="7166" width="11.44140625" style="480"/>
    <col min="7167" max="7167" width="23.33203125" style="480" customWidth="1"/>
    <col min="7168" max="7168" width="11.44140625" style="480"/>
    <col min="7169" max="7169" width="12.6640625" style="480" customWidth="1"/>
    <col min="7170" max="7170" width="17" style="480" customWidth="1"/>
    <col min="7171" max="7172" width="11.44140625" style="480"/>
    <col min="7173" max="7173" width="15.6640625" style="480" customWidth="1"/>
    <col min="7174" max="7174" width="17" style="480" customWidth="1"/>
    <col min="7175" max="7175" width="11.44140625" style="480"/>
    <col min="7176" max="7176" width="18.6640625" style="480" customWidth="1"/>
    <col min="7177" max="7177" width="13.44140625" style="480" customWidth="1"/>
    <col min="7178" max="7422" width="11.44140625" style="480"/>
    <col min="7423" max="7423" width="23.33203125" style="480" customWidth="1"/>
    <col min="7424" max="7424" width="11.44140625" style="480"/>
    <col min="7425" max="7425" width="12.6640625" style="480" customWidth="1"/>
    <col min="7426" max="7426" width="17" style="480" customWidth="1"/>
    <col min="7427" max="7428" width="11.44140625" style="480"/>
    <col min="7429" max="7429" width="15.6640625" style="480" customWidth="1"/>
    <col min="7430" max="7430" width="17" style="480" customWidth="1"/>
    <col min="7431" max="7431" width="11.44140625" style="480"/>
    <col min="7432" max="7432" width="18.6640625" style="480" customWidth="1"/>
    <col min="7433" max="7433" width="13.44140625" style="480" customWidth="1"/>
    <col min="7434" max="7678" width="11.44140625" style="480"/>
    <col min="7679" max="7679" width="23.33203125" style="480" customWidth="1"/>
    <col min="7680" max="7680" width="11.44140625" style="480"/>
    <col min="7681" max="7681" width="12.6640625" style="480" customWidth="1"/>
    <col min="7682" max="7682" width="17" style="480" customWidth="1"/>
    <col min="7683" max="7684" width="11.44140625" style="480"/>
    <col min="7685" max="7685" width="15.6640625" style="480" customWidth="1"/>
    <col min="7686" max="7686" width="17" style="480" customWidth="1"/>
    <col min="7687" max="7687" width="11.44140625" style="480"/>
    <col min="7688" max="7688" width="18.6640625" style="480" customWidth="1"/>
    <col min="7689" max="7689" width="13.44140625" style="480" customWidth="1"/>
    <col min="7690" max="7934" width="11.44140625" style="480"/>
    <col min="7935" max="7935" width="23.33203125" style="480" customWidth="1"/>
    <col min="7936" max="7936" width="11.44140625" style="480"/>
    <col min="7937" max="7937" width="12.6640625" style="480" customWidth="1"/>
    <col min="7938" max="7938" width="17" style="480" customWidth="1"/>
    <col min="7939" max="7940" width="11.44140625" style="480"/>
    <col min="7941" max="7941" width="15.6640625" style="480" customWidth="1"/>
    <col min="7942" max="7942" width="17" style="480" customWidth="1"/>
    <col min="7943" max="7943" width="11.44140625" style="480"/>
    <col min="7944" max="7944" width="18.6640625" style="480" customWidth="1"/>
    <col min="7945" max="7945" width="13.44140625" style="480" customWidth="1"/>
    <col min="7946" max="8190" width="11.44140625" style="480"/>
    <col min="8191" max="8191" width="23.33203125" style="480" customWidth="1"/>
    <col min="8192" max="8192" width="11.44140625" style="480"/>
    <col min="8193" max="8193" width="12.6640625" style="480" customWidth="1"/>
    <col min="8194" max="8194" width="17" style="480" customWidth="1"/>
    <col min="8195" max="8196" width="11.44140625" style="480"/>
    <col min="8197" max="8197" width="15.6640625" style="480" customWidth="1"/>
    <col min="8198" max="8198" width="17" style="480" customWidth="1"/>
    <col min="8199" max="8199" width="11.44140625" style="480"/>
    <col min="8200" max="8200" width="18.6640625" style="480" customWidth="1"/>
    <col min="8201" max="8201" width="13.44140625" style="480" customWidth="1"/>
    <col min="8202" max="8446" width="11.44140625" style="480"/>
    <col min="8447" max="8447" width="23.33203125" style="480" customWidth="1"/>
    <col min="8448" max="8448" width="11.44140625" style="480"/>
    <col min="8449" max="8449" width="12.6640625" style="480" customWidth="1"/>
    <col min="8450" max="8450" width="17" style="480" customWidth="1"/>
    <col min="8451" max="8452" width="11.44140625" style="480"/>
    <col min="8453" max="8453" width="15.6640625" style="480" customWidth="1"/>
    <col min="8454" max="8454" width="17" style="480" customWidth="1"/>
    <col min="8455" max="8455" width="11.44140625" style="480"/>
    <col min="8456" max="8456" width="18.6640625" style="480" customWidth="1"/>
    <col min="8457" max="8457" width="13.44140625" style="480" customWidth="1"/>
    <col min="8458" max="8702" width="11.44140625" style="480"/>
    <col min="8703" max="8703" width="23.33203125" style="480" customWidth="1"/>
    <col min="8704" max="8704" width="11.44140625" style="480"/>
    <col min="8705" max="8705" width="12.6640625" style="480" customWidth="1"/>
    <col min="8706" max="8706" width="17" style="480" customWidth="1"/>
    <col min="8707" max="8708" width="11.44140625" style="480"/>
    <col min="8709" max="8709" width="15.6640625" style="480" customWidth="1"/>
    <col min="8710" max="8710" width="17" style="480" customWidth="1"/>
    <col min="8711" max="8711" width="11.44140625" style="480"/>
    <col min="8712" max="8712" width="18.6640625" style="480" customWidth="1"/>
    <col min="8713" max="8713" width="13.44140625" style="480" customWidth="1"/>
    <col min="8714" max="8958" width="11.44140625" style="480"/>
    <col min="8959" max="8959" width="23.33203125" style="480" customWidth="1"/>
    <col min="8960" max="8960" width="11.44140625" style="480"/>
    <col min="8961" max="8961" width="12.6640625" style="480" customWidth="1"/>
    <col min="8962" max="8962" width="17" style="480" customWidth="1"/>
    <col min="8963" max="8964" width="11.44140625" style="480"/>
    <col min="8965" max="8965" width="15.6640625" style="480" customWidth="1"/>
    <col min="8966" max="8966" width="17" style="480" customWidth="1"/>
    <col min="8967" max="8967" width="11.44140625" style="480"/>
    <col min="8968" max="8968" width="18.6640625" style="480" customWidth="1"/>
    <col min="8969" max="8969" width="13.44140625" style="480" customWidth="1"/>
    <col min="8970" max="9214" width="11.44140625" style="480"/>
    <col min="9215" max="9215" width="23.33203125" style="480" customWidth="1"/>
    <col min="9216" max="9216" width="11.44140625" style="480"/>
    <col min="9217" max="9217" width="12.6640625" style="480" customWidth="1"/>
    <col min="9218" max="9218" width="17" style="480" customWidth="1"/>
    <col min="9219" max="9220" width="11.44140625" style="480"/>
    <col min="9221" max="9221" width="15.6640625" style="480" customWidth="1"/>
    <col min="9222" max="9222" width="17" style="480" customWidth="1"/>
    <col min="9223" max="9223" width="11.44140625" style="480"/>
    <col min="9224" max="9224" width="18.6640625" style="480" customWidth="1"/>
    <col min="9225" max="9225" width="13.44140625" style="480" customWidth="1"/>
    <col min="9226" max="9470" width="11.44140625" style="480"/>
    <col min="9471" max="9471" width="23.33203125" style="480" customWidth="1"/>
    <col min="9472" max="9472" width="11.44140625" style="480"/>
    <col min="9473" max="9473" width="12.6640625" style="480" customWidth="1"/>
    <col min="9474" max="9474" width="17" style="480" customWidth="1"/>
    <col min="9475" max="9476" width="11.44140625" style="480"/>
    <col min="9477" max="9477" width="15.6640625" style="480" customWidth="1"/>
    <col min="9478" max="9478" width="17" style="480" customWidth="1"/>
    <col min="9479" max="9479" width="11.44140625" style="480"/>
    <col min="9480" max="9480" width="18.6640625" style="480" customWidth="1"/>
    <col min="9481" max="9481" width="13.44140625" style="480" customWidth="1"/>
    <col min="9482" max="9726" width="11.44140625" style="480"/>
    <col min="9727" max="9727" width="23.33203125" style="480" customWidth="1"/>
    <col min="9728" max="9728" width="11.44140625" style="480"/>
    <col min="9729" max="9729" width="12.6640625" style="480" customWidth="1"/>
    <col min="9730" max="9730" width="17" style="480" customWidth="1"/>
    <col min="9731" max="9732" width="11.44140625" style="480"/>
    <col min="9733" max="9733" width="15.6640625" style="480" customWidth="1"/>
    <col min="9734" max="9734" width="17" style="480" customWidth="1"/>
    <col min="9735" max="9735" width="11.44140625" style="480"/>
    <col min="9736" max="9736" width="18.6640625" style="480" customWidth="1"/>
    <col min="9737" max="9737" width="13.44140625" style="480" customWidth="1"/>
    <col min="9738" max="9982" width="11.44140625" style="480"/>
    <col min="9983" max="9983" width="23.33203125" style="480" customWidth="1"/>
    <col min="9984" max="9984" width="11.44140625" style="480"/>
    <col min="9985" max="9985" width="12.6640625" style="480" customWidth="1"/>
    <col min="9986" max="9986" width="17" style="480" customWidth="1"/>
    <col min="9987" max="9988" width="11.44140625" style="480"/>
    <col min="9989" max="9989" width="15.6640625" style="480" customWidth="1"/>
    <col min="9990" max="9990" width="17" style="480" customWidth="1"/>
    <col min="9991" max="9991" width="11.44140625" style="480"/>
    <col min="9992" max="9992" width="18.6640625" style="480" customWidth="1"/>
    <col min="9993" max="9993" width="13.44140625" style="480" customWidth="1"/>
    <col min="9994" max="10238" width="11.44140625" style="480"/>
    <col min="10239" max="10239" width="23.33203125" style="480" customWidth="1"/>
    <col min="10240" max="10240" width="11.44140625" style="480"/>
    <col min="10241" max="10241" width="12.6640625" style="480" customWidth="1"/>
    <col min="10242" max="10242" width="17" style="480" customWidth="1"/>
    <col min="10243" max="10244" width="11.44140625" style="480"/>
    <col min="10245" max="10245" width="15.6640625" style="480" customWidth="1"/>
    <col min="10246" max="10246" width="17" style="480" customWidth="1"/>
    <col min="10247" max="10247" width="11.44140625" style="480"/>
    <col min="10248" max="10248" width="18.6640625" style="480" customWidth="1"/>
    <col min="10249" max="10249" width="13.44140625" style="480" customWidth="1"/>
    <col min="10250" max="10494" width="11.44140625" style="480"/>
    <col min="10495" max="10495" width="23.33203125" style="480" customWidth="1"/>
    <col min="10496" max="10496" width="11.44140625" style="480"/>
    <col min="10497" max="10497" width="12.6640625" style="480" customWidth="1"/>
    <col min="10498" max="10498" width="17" style="480" customWidth="1"/>
    <col min="10499" max="10500" width="11.44140625" style="480"/>
    <col min="10501" max="10501" width="15.6640625" style="480" customWidth="1"/>
    <col min="10502" max="10502" width="17" style="480" customWidth="1"/>
    <col min="10503" max="10503" width="11.44140625" style="480"/>
    <col min="10504" max="10504" width="18.6640625" style="480" customWidth="1"/>
    <col min="10505" max="10505" width="13.44140625" style="480" customWidth="1"/>
    <col min="10506" max="10750" width="11.44140625" style="480"/>
    <col min="10751" max="10751" width="23.33203125" style="480" customWidth="1"/>
    <col min="10752" max="10752" width="11.44140625" style="480"/>
    <col min="10753" max="10753" width="12.6640625" style="480" customWidth="1"/>
    <col min="10754" max="10754" width="17" style="480" customWidth="1"/>
    <col min="10755" max="10756" width="11.44140625" style="480"/>
    <col min="10757" max="10757" width="15.6640625" style="480" customWidth="1"/>
    <col min="10758" max="10758" width="17" style="480" customWidth="1"/>
    <col min="10759" max="10759" width="11.44140625" style="480"/>
    <col min="10760" max="10760" width="18.6640625" style="480" customWidth="1"/>
    <col min="10761" max="10761" width="13.44140625" style="480" customWidth="1"/>
    <col min="10762" max="11006" width="11.44140625" style="480"/>
    <col min="11007" max="11007" width="23.33203125" style="480" customWidth="1"/>
    <col min="11008" max="11008" width="11.44140625" style="480"/>
    <col min="11009" max="11009" width="12.6640625" style="480" customWidth="1"/>
    <col min="11010" max="11010" width="17" style="480" customWidth="1"/>
    <col min="11011" max="11012" width="11.44140625" style="480"/>
    <col min="11013" max="11013" width="15.6640625" style="480" customWidth="1"/>
    <col min="11014" max="11014" width="17" style="480" customWidth="1"/>
    <col min="11015" max="11015" width="11.44140625" style="480"/>
    <col min="11016" max="11016" width="18.6640625" style="480" customWidth="1"/>
    <col min="11017" max="11017" width="13.44140625" style="480" customWidth="1"/>
    <col min="11018" max="11262" width="11.44140625" style="480"/>
    <col min="11263" max="11263" width="23.33203125" style="480" customWidth="1"/>
    <col min="11264" max="11264" width="11.44140625" style="480"/>
    <col min="11265" max="11265" width="12.6640625" style="480" customWidth="1"/>
    <col min="11266" max="11266" width="17" style="480" customWidth="1"/>
    <col min="11267" max="11268" width="11.44140625" style="480"/>
    <col min="11269" max="11269" width="15.6640625" style="480" customWidth="1"/>
    <col min="11270" max="11270" width="17" style="480" customWidth="1"/>
    <col min="11271" max="11271" width="11.44140625" style="480"/>
    <col min="11272" max="11272" width="18.6640625" style="480" customWidth="1"/>
    <col min="11273" max="11273" width="13.44140625" style="480" customWidth="1"/>
    <col min="11274" max="11518" width="11.44140625" style="480"/>
    <col min="11519" max="11519" width="23.33203125" style="480" customWidth="1"/>
    <col min="11520" max="11520" width="11.44140625" style="480"/>
    <col min="11521" max="11521" width="12.6640625" style="480" customWidth="1"/>
    <col min="11522" max="11522" width="17" style="480" customWidth="1"/>
    <col min="11523" max="11524" width="11.44140625" style="480"/>
    <col min="11525" max="11525" width="15.6640625" style="480" customWidth="1"/>
    <col min="11526" max="11526" width="17" style="480" customWidth="1"/>
    <col min="11527" max="11527" width="11.44140625" style="480"/>
    <col min="11528" max="11528" width="18.6640625" style="480" customWidth="1"/>
    <col min="11529" max="11529" width="13.44140625" style="480" customWidth="1"/>
    <col min="11530" max="11774" width="11.44140625" style="480"/>
    <col min="11775" max="11775" width="23.33203125" style="480" customWidth="1"/>
    <col min="11776" max="11776" width="11.44140625" style="480"/>
    <col min="11777" max="11777" width="12.6640625" style="480" customWidth="1"/>
    <col min="11778" max="11778" width="17" style="480" customWidth="1"/>
    <col min="11779" max="11780" width="11.44140625" style="480"/>
    <col min="11781" max="11781" width="15.6640625" style="480" customWidth="1"/>
    <col min="11782" max="11782" width="17" style="480" customWidth="1"/>
    <col min="11783" max="11783" width="11.44140625" style="480"/>
    <col min="11784" max="11784" width="18.6640625" style="480" customWidth="1"/>
    <col min="11785" max="11785" width="13.44140625" style="480" customWidth="1"/>
    <col min="11786" max="12030" width="11.44140625" style="480"/>
    <col min="12031" max="12031" width="23.33203125" style="480" customWidth="1"/>
    <col min="12032" max="12032" width="11.44140625" style="480"/>
    <col min="12033" max="12033" width="12.6640625" style="480" customWidth="1"/>
    <col min="12034" max="12034" width="17" style="480" customWidth="1"/>
    <col min="12035" max="12036" width="11.44140625" style="480"/>
    <col min="12037" max="12037" width="15.6640625" style="480" customWidth="1"/>
    <col min="12038" max="12038" width="17" style="480" customWidth="1"/>
    <col min="12039" max="12039" width="11.44140625" style="480"/>
    <col min="12040" max="12040" width="18.6640625" style="480" customWidth="1"/>
    <col min="12041" max="12041" width="13.44140625" style="480" customWidth="1"/>
    <col min="12042" max="12286" width="11.44140625" style="480"/>
    <col min="12287" max="12287" width="23.33203125" style="480" customWidth="1"/>
    <col min="12288" max="12288" width="11.44140625" style="480"/>
    <col min="12289" max="12289" width="12.6640625" style="480" customWidth="1"/>
    <col min="12290" max="12290" width="17" style="480" customWidth="1"/>
    <col min="12291" max="12292" width="11.44140625" style="480"/>
    <col min="12293" max="12293" width="15.6640625" style="480" customWidth="1"/>
    <col min="12294" max="12294" width="17" style="480" customWidth="1"/>
    <col min="12295" max="12295" width="11.44140625" style="480"/>
    <col min="12296" max="12296" width="18.6640625" style="480" customWidth="1"/>
    <col min="12297" max="12297" width="13.44140625" style="480" customWidth="1"/>
    <col min="12298" max="12542" width="11.44140625" style="480"/>
    <col min="12543" max="12543" width="23.33203125" style="480" customWidth="1"/>
    <col min="12544" max="12544" width="11.44140625" style="480"/>
    <col min="12545" max="12545" width="12.6640625" style="480" customWidth="1"/>
    <col min="12546" max="12546" width="17" style="480" customWidth="1"/>
    <col min="12547" max="12548" width="11.44140625" style="480"/>
    <col min="12549" max="12549" width="15.6640625" style="480" customWidth="1"/>
    <col min="12550" max="12550" width="17" style="480" customWidth="1"/>
    <col min="12551" max="12551" width="11.44140625" style="480"/>
    <col min="12552" max="12552" width="18.6640625" style="480" customWidth="1"/>
    <col min="12553" max="12553" width="13.44140625" style="480" customWidth="1"/>
    <col min="12554" max="12798" width="11.44140625" style="480"/>
    <col min="12799" max="12799" width="23.33203125" style="480" customWidth="1"/>
    <col min="12800" max="12800" width="11.44140625" style="480"/>
    <col min="12801" max="12801" width="12.6640625" style="480" customWidth="1"/>
    <col min="12802" max="12802" width="17" style="480" customWidth="1"/>
    <col min="12803" max="12804" width="11.44140625" style="480"/>
    <col min="12805" max="12805" width="15.6640625" style="480" customWidth="1"/>
    <col min="12806" max="12806" width="17" style="480" customWidth="1"/>
    <col min="12807" max="12807" width="11.44140625" style="480"/>
    <col min="12808" max="12808" width="18.6640625" style="480" customWidth="1"/>
    <col min="12809" max="12809" width="13.44140625" style="480" customWidth="1"/>
    <col min="12810" max="13054" width="11.44140625" style="480"/>
    <col min="13055" max="13055" width="23.33203125" style="480" customWidth="1"/>
    <col min="13056" max="13056" width="11.44140625" style="480"/>
    <col min="13057" max="13057" width="12.6640625" style="480" customWidth="1"/>
    <col min="13058" max="13058" width="17" style="480" customWidth="1"/>
    <col min="13059" max="13060" width="11.44140625" style="480"/>
    <col min="13061" max="13061" width="15.6640625" style="480" customWidth="1"/>
    <col min="13062" max="13062" width="17" style="480" customWidth="1"/>
    <col min="13063" max="13063" width="11.44140625" style="480"/>
    <col min="13064" max="13064" width="18.6640625" style="480" customWidth="1"/>
    <col min="13065" max="13065" width="13.44140625" style="480" customWidth="1"/>
    <col min="13066" max="13310" width="11.44140625" style="480"/>
    <col min="13311" max="13311" width="23.33203125" style="480" customWidth="1"/>
    <col min="13312" max="13312" width="11.44140625" style="480"/>
    <col min="13313" max="13313" width="12.6640625" style="480" customWidth="1"/>
    <col min="13314" max="13314" width="17" style="480" customWidth="1"/>
    <col min="13315" max="13316" width="11.44140625" style="480"/>
    <col min="13317" max="13317" width="15.6640625" style="480" customWidth="1"/>
    <col min="13318" max="13318" width="17" style="480" customWidth="1"/>
    <col min="13319" max="13319" width="11.44140625" style="480"/>
    <col min="13320" max="13320" width="18.6640625" style="480" customWidth="1"/>
    <col min="13321" max="13321" width="13.44140625" style="480" customWidth="1"/>
    <col min="13322" max="13566" width="11.44140625" style="480"/>
    <col min="13567" max="13567" width="23.33203125" style="480" customWidth="1"/>
    <col min="13568" max="13568" width="11.44140625" style="480"/>
    <col min="13569" max="13569" width="12.6640625" style="480" customWidth="1"/>
    <col min="13570" max="13570" width="17" style="480" customWidth="1"/>
    <col min="13571" max="13572" width="11.44140625" style="480"/>
    <col min="13573" max="13573" width="15.6640625" style="480" customWidth="1"/>
    <col min="13574" max="13574" width="17" style="480" customWidth="1"/>
    <col min="13575" max="13575" width="11.44140625" style="480"/>
    <col min="13576" max="13576" width="18.6640625" style="480" customWidth="1"/>
    <col min="13577" max="13577" width="13.44140625" style="480" customWidth="1"/>
    <col min="13578" max="13822" width="11.44140625" style="480"/>
    <col min="13823" max="13823" width="23.33203125" style="480" customWidth="1"/>
    <col min="13824" max="13824" width="11.44140625" style="480"/>
    <col min="13825" max="13825" width="12.6640625" style="480" customWidth="1"/>
    <col min="13826" max="13826" width="17" style="480" customWidth="1"/>
    <col min="13827" max="13828" width="11.44140625" style="480"/>
    <col min="13829" max="13829" width="15.6640625" style="480" customWidth="1"/>
    <col min="13830" max="13830" width="17" style="480" customWidth="1"/>
    <col min="13831" max="13831" width="11.44140625" style="480"/>
    <col min="13832" max="13832" width="18.6640625" style="480" customWidth="1"/>
    <col min="13833" max="13833" width="13.44140625" style="480" customWidth="1"/>
    <col min="13834" max="14078" width="11.44140625" style="480"/>
    <col min="14079" max="14079" width="23.33203125" style="480" customWidth="1"/>
    <col min="14080" max="14080" width="11.44140625" style="480"/>
    <col min="14081" max="14081" width="12.6640625" style="480" customWidth="1"/>
    <col min="14082" max="14082" width="17" style="480" customWidth="1"/>
    <col min="14083" max="14084" width="11.44140625" style="480"/>
    <col min="14085" max="14085" width="15.6640625" style="480" customWidth="1"/>
    <col min="14086" max="14086" width="17" style="480" customWidth="1"/>
    <col min="14087" max="14087" width="11.44140625" style="480"/>
    <col min="14088" max="14088" width="18.6640625" style="480" customWidth="1"/>
    <col min="14089" max="14089" width="13.44140625" style="480" customWidth="1"/>
    <col min="14090" max="14334" width="11.44140625" style="480"/>
    <col min="14335" max="14335" width="23.33203125" style="480" customWidth="1"/>
    <col min="14336" max="14336" width="11.44140625" style="480"/>
    <col min="14337" max="14337" width="12.6640625" style="480" customWidth="1"/>
    <col min="14338" max="14338" width="17" style="480" customWidth="1"/>
    <col min="14339" max="14340" width="11.44140625" style="480"/>
    <col min="14341" max="14341" width="15.6640625" style="480" customWidth="1"/>
    <col min="14342" max="14342" width="17" style="480" customWidth="1"/>
    <col min="14343" max="14343" width="11.44140625" style="480"/>
    <col min="14344" max="14344" width="18.6640625" style="480" customWidth="1"/>
    <col min="14345" max="14345" width="13.44140625" style="480" customWidth="1"/>
    <col min="14346" max="14590" width="11.44140625" style="480"/>
    <col min="14591" max="14591" width="23.33203125" style="480" customWidth="1"/>
    <col min="14592" max="14592" width="11.44140625" style="480"/>
    <col min="14593" max="14593" width="12.6640625" style="480" customWidth="1"/>
    <col min="14594" max="14594" width="17" style="480" customWidth="1"/>
    <col min="14595" max="14596" width="11.44140625" style="480"/>
    <col min="14597" max="14597" width="15.6640625" style="480" customWidth="1"/>
    <col min="14598" max="14598" width="17" style="480" customWidth="1"/>
    <col min="14599" max="14599" width="11.44140625" style="480"/>
    <col min="14600" max="14600" width="18.6640625" style="480" customWidth="1"/>
    <col min="14601" max="14601" width="13.44140625" style="480" customWidth="1"/>
    <col min="14602" max="14846" width="11.44140625" style="480"/>
    <col min="14847" max="14847" width="23.33203125" style="480" customWidth="1"/>
    <col min="14848" max="14848" width="11.44140625" style="480"/>
    <col min="14849" max="14849" width="12.6640625" style="480" customWidth="1"/>
    <col min="14850" max="14850" width="17" style="480" customWidth="1"/>
    <col min="14851" max="14852" width="11.44140625" style="480"/>
    <col min="14853" max="14853" width="15.6640625" style="480" customWidth="1"/>
    <col min="14854" max="14854" width="17" style="480" customWidth="1"/>
    <col min="14855" max="14855" width="11.44140625" style="480"/>
    <col min="14856" max="14856" width="18.6640625" style="480" customWidth="1"/>
    <col min="14857" max="14857" width="13.44140625" style="480" customWidth="1"/>
    <col min="14858" max="15102" width="11.44140625" style="480"/>
    <col min="15103" max="15103" width="23.33203125" style="480" customWidth="1"/>
    <col min="15104" max="15104" width="11.44140625" style="480"/>
    <col min="15105" max="15105" width="12.6640625" style="480" customWidth="1"/>
    <col min="15106" max="15106" width="17" style="480" customWidth="1"/>
    <col min="15107" max="15108" width="11.44140625" style="480"/>
    <col min="15109" max="15109" width="15.6640625" style="480" customWidth="1"/>
    <col min="15110" max="15110" width="17" style="480" customWidth="1"/>
    <col min="15111" max="15111" width="11.44140625" style="480"/>
    <col min="15112" max="15112" width="18.6640625" style="480" customWidth="1"/>
    <col min="15113" max="15113" width="13.44140625" style="480" customWidth="1"/>
    <col min="15114" max="15358" width="11.44140625" style="480"/>
    <col min="15359" max="15359" width="23.33203125" style="480" customWidth="1"/>
    <col min="15360" max="15360" width="11.44140625" style="480"/>
    <col min="15361" max="15361" width="12.6640625" style="480" customWidth="1"/>
    <col min="15362" max="15362" width="17" style="480" customWidth="1"/>
    <col min="15363" max="15364" width="11.44140625" style="480"/>
    <col min="15365" max="15365" width="15.6640625" style="480" customWidth="1"/>
    <col min="15366" max="15366" width="17" style="480" customWidth="1"/>
    <col min="15367" max="15367" width="11.44140625" style="480"/>
    <col min="15368" max="15368" width="18.6640625" style="480" customWidth="1"/>
    <col min="15369" max="15369" width="13.44140625" style="480" customWidth="1"/>
    <col min="15370" max="15614" width="11.44140625" style="480"/>
    <col min="15615" max="15615" width="23.33203125" style="480" customWidth="1"/>
    <col min="15616" max="15616" width="11.44140625" style="480"/>
    <col min="15617" max="15617" width="12.6640625" style="480" customWidth="1"/>
    <col min="15618" max="15618" width="17" style="480" customWidth="1"/>
    <col min="15619" max="15620" width="11.44140625" style="480"/>
    <col min="15621" max="15621" width="15.6640625" style="480" customWidth="1"/>
    <col min="15622" max="15622" width="17" style="480" customWidth="1"/>
    <col min="15623" max="15623" width="11.44140625" style="480"/>
    <col min="15624" max="15624" width="18.6640625" style="480" customWidth="1"/>
    <col min="15625" max="15625" width="13.44140625" style="480" customWidth="1"/>
    <col min="15626" max="15870" width="11.44140625" style="480"/>
    <col min="15871" max="15871" width="23.33203125" style="480" customWidth="1"/>
    <col min="15872" max="15872" width="11.44140625" style="480"/>
    <col min="15873" max="15873" width="12.6640625" style="480" customWidth="1"/>
    <col min="15874" max="15874" width="17" style="480" customWidth="1"/>
    <col min="15875" max="15876" width="11.44140625" style="480"/>
    <col min="15877" max="15877" width="15.6640625" style="480" customWidth="1"/>
    <col min="15878" max="15878" width="17" style="480" customWidth="1"/>
    <col min="15879" max="15879" width="11.44140625" style="480"/>
    <col min="15880" max="15880" width="18.6640625" style="480" customWidth="1"/>
    <col min="15881" max="15881" width="13.44140625" style="480" customWidth="1"/>
    <col min="15882" max="16126" width="11.44140625" style="480"/>
    <col min="16127" max="16127" width="23.33203125" style="480" customWidth="1"/>
    <col min="16128" max="16128" width="11.44140625" style="480"/>
    <col min="16129" max="16129" width="12.6640625" style="480" customWidth="1"/>
    <col min="16130" max="16130" width="17" style="480" customWidth="1"/>
    <col min="16131" max="16132" width="11.44140625" style="480"/>
    <col min="16133" max="16133" width="15.6640625" style="480" customWidth="1"/>
    <col min="16134" max="16134" width="17" style="480" customWidth="1"/>
    <col min="16135" max="16135" width="11.44140625" style="480"/>
    <col min="16136" max="16136" width="18.6640625" style="480" customWidth="1"/>
    <col min="16137" max="16137" width="13.44140625" style="480" customWidth="1"/>
    <col min="16138" max="16384" width="11.44140625" style="480"/>
  </cols>
  <sheetData>
    <row r="1" spans="1:14" s="477" customFormat="1" ht="89.25" customHeight="1">
      <c r="A1" s="474"/>
      <c r="B1" s="1500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C1" s="1501"/>
      <c r="D1" s="1501"/>
      <c r="E1" s="1501"/>
      <c r="F1" s="1501"/>
      <c r="G1" s="1501"/>
      <c r="H1" s="1502"/>
      <c r="I1" s="475"/>
      <c r="J1" s="476"/>
      <c r="K1" s="476"/>
      <c r="L1" s="476"/>
      <c r="M1" s="476"/>
      <c r="N1" s="476"/>
    </row>
    <row r="2" spans="1:14" ht="12" customHeight="1">
      <c r="A2" s="1503"/>
      <c r="B2" s="1503"/>
      <c r="C2" s="1503"/>
      <c r="D2" s="1503"/>
      <c r="E2" s="1503"/>
      <c r="F2" s="1503"/>
      <c r="G2" s="1503"/>
      <c r="H2" s="1503"/>
      <c r="I2" s="478"/>
      <c r="J2" s="478"/>
      <c r="K2" s="478"/>
      <c r="L2" s="479"/>
    </row>
    <row r="3" spans="1:14" ht="15" customHeight="1">
      <c r="A3" s="1504" t="s">
        <v>360</v>
      </c>
      <c r="B3" s="1504"/>
      <c r="C3" s="1504" t="s">
        <v>416</v>
      </c>
      <c r="D3" s="1504" t="s">
        <v>417</v>
      </c>
      <c r="E3" s="1504" t="s">
        <v>193</v>
      </c>
      <c r="F3" s="1505" t="s">
        <v>418</v>
      </c>
      <c r="G3" s="1505" t="s">
        <v>419</v>
      </c>
      <c r="H3" s="1504" t="s">
        <v>420</v>
      </c>
      <c r="I3" s="479"/>
    </row>
    <row r="4" spans="1:14" ht="18.600000000000001" customHeight="1">
      <c r="A4" s="1504"/>
      <c r="B4" s="1504"/>
      <c r="C4" s="1504"/>
      <c r="D4" s="1504"/>
      <c r="E4" s="1504"/>
      <c r="F4" s="1505"/>
      <c r="G4" s="1505"/>
      <c r="H4" s="1504"/>
      <c r="I4" s="479"/>
    </row>
    <row r="5" spans="1:14">
      <c r="A5" s="1496" t="s">
        <v>421</v>
      </c>
      <c r="B5" s="1496"/>
      <c r="C5" s="1496"/>
      <c r="D5" s="1496"/>
      <c r="E5" s="1496"/>
      <c r="F5" s="1496"/>
      <c r="G5" s="1496"/>
      <c r="H5" s="1496"/>
      <c r="I5" s="479"/>
    </row>
    <row r="6" spans="1:14" ht="99" customHeight="1">
      <c r="A6" s="1497" t="s">
        <v>426</v>
      </c>
      <c r="B6" s="1497"/>
      <c r="C6" s="481">
        <v>1</v>
      </c>
      <c r="D6" s="482">
        <v>5500000</v>
      </c>
      <c r="E6" s="483" t="s">
        <v>422</v>
      </c>
      <c r="F6" s="545">
        <v>2</v>
      </c>
      <c r="G6" s="484">
        <v>1</v>
      </c>
      <c r="H6" s="485">
        <f>+D6*F6</f>
        <v>11000000</v>
      </c>
      <c r="I6" s="486"/>
    </row>
    <row r="7" spans="1:14">
      <c r="A7" s="487"/>
      <c r="B7" s="487"/>
      <c r="C7" s="488"/>
      <c r="D7" s="489"/>
      <c r="E7" s="490"/>
      <c r="F7" s="491"/>
      <c r="G7" s="492"/>
      <c r="H7" s="493"/>
      <c r="I7" s="486"/>
    </row>
    <row r="8" spans="1:14">
      <c r="A8" s="488"/>
      <c r="B8" s="488"/>
      <c r="C8" s="488"/>
      <c r="D8" s="488"/>
      <c r="E8" s="488"/>
      <c r="F8" s="1498" t="s">
        <v>423</v>
      </c>
      <c r="G8" s="1498"/>
      <c r="H8" s="485">
        <f>SUM(H6)</f>
        <v>11000000</v>
      </c>
      <c r="I8" s="488"/>
      <c r="J8" s="488"/>
      <c r="K8" s="493"/>
      <c r="L8" s="486"/>
      <c r="M8" s="494"/>
    </row>
    <row r="9" spans="1:14">
      <c r="A9" s="488"/>
      <c r="B9" s="488"/>
      <c r="C9" s="488"/>
      <c r="D9" s="488"/>
      <c r="E9" s="488"/>
      <c r="F9" s="488"/>
      <c r="G9" s="488"/>
      <c r="H9" s="493"/>
      <c r="I9" s="488"/>
      <c r="J9" s="488"/>
      <c r="K9" s="493"/>
      <c r="L9" s="486"/>
      <c r="M9" s="494"/>
    </row>
    <row r="10" spans="1:14">
      <c r="A10" s="488"/>
      <c r="B10" s="488"/>
      <c r="C10" s="488"/>
      <c r="D10" s="488"/>
      <c r="E10" s="488"/>
      <c r="F10" s="1498" t="s">
        <v>424</v>
      </c>
      <c r="G10" s="1498"/>
      <c r="H10" s="485">
        <f>+H8/F6</f>
        <v>5500000</v>
      </c>
      <c r="I10" s="488"/>
      <c r="J10" s="488"/>
      <c r="K10" s="493"/>
      <c r="L10" s="486"/>
      <c r="M10" s="494"/>
    </row>
    <row r="11" spans="1:14">
      <c r="A11" s="488"/>
      <c r="B11" s="488"/>
      <c r="C11" s="488"/>
      <c r="D11" s="488"/>
      <c r="E11" s="488"/>
      <c r="F11" s="488"/>
      <c r="G11" s="488"/>
      <c r="H11" s="493"/>
      <c r="I11" s="488"/>
      <c r="J11" s="488"/>
      <c r="K11" s="493"/>
      <c r="L11" s="486"/>
      <c r="M11" s="494"/>
    </row>
    <row r="12" spans="1:14" ht="46.5" customHeight="1">
      <c r="A12" s="1499" t="s">
        <v>430</v>
      </c>
      <c r="B12" s="1499"/>
      <c r="C12" s="1499"/>
      <c r="D12" s="1499"/>
      <c r="E12" s="1499"/>
      <c r="F12" s="1499"/>
      <c r="G12" s="1499"/>
      <c r="H12" s="1499"/>
      <c r="I12" s="488"/>
      <c r="J12" s="488"/>
      <c r="K12" s="493"/>
      <c r="L12" s="486"/>
      <c r="M12" s="494"/>
    </row>
    <row r="13" spans="1:14" ht="21.6" customHeight="1">
      <c r="A13" s="488"/>
      <c r="B13" s="488"/>
      <c r="C13" s="488"/>
      <c r="D13" s="488"/>
      <c r="E13" s="488"/>
      <c r="F13" s="488"/>
      <c r="G13" s="488"/>
      <c r="H13" s="488"/>
      <c r="I13" s="488"/>
      <c r="J13" s="488"/>
      <c r="K13" s="488"/>
      <c r="L13" s="479"/>
    </row>
    <row r="14" spans="1:14" ht="21.6" customHeight="1">
      <c r="A14" s="488"/>
      <c r="B14" s="488"/>
      <c r="C14" s="488"/>
      <c r="D14" s="488"/>
      <c r="E14" s="488"/>
      <c r="F14" s="488"/>
      <c r="G14" s="488"/>
      <c r="H14" s="488"/>
      <c r="I14" s="488"/>
      <c r="J14" s="488"/>
      <c r="K14" s="488"/>
      <c r="L14" s="479"/>
    </row>
    <row r="15" spans="1:14" ht="21.6" customHeight="1">
      <c r="A15" s="488"/>
      <c r="B15" s="488"/>
      <c r="C15" s="488"/>
      <c r="D15" s="488"/>
      <c r="E15" s="488"/>
      <c r="F15" s="488"/>
      <c r="G15" s="488"/>
      <c r="H15" s="488"/>
      <c r="I15" s="488"/>
      <c r="J15" s="488"/>
      <c r="K15" s="488"/>
      <c r="L15" s="479"/>
    </row>
    <row r="16" spans="1:14" ht="21.6" customHeight="1" thickBot="1">
      <c r="A16" s="480" t="s">
        <v>425</v>
      </c>
      <c r="B16" s="1493"/>
      <c r="C16" s="1493"/>
      <c r="D16" s="1493"/>
      <c r="E16" s="495" t="s">
        <v>428</v>
      </c>
      <c r="F16" s="1492"/>
      <c r="G16" s="1492"/>
      <c r="H16" s="1492"/>
      <c r="I16" s="479"/>
      <c r="J16" s="479"/>
      <c r="K16" s="496"/>
      <c r="L16" s="479"/>
    </row>
    <row r="17" spans="1:12" ht="21.6" customHeight="1">
      <c r="A17" s="497"/>
      <c r="B17" s="498" t="s">
        <v>337</v>
      </c>
      <c r="C17" s="497"/>
      <c r="D17" s="497"/>
      <c r="E17" s="499"/>
      <c r="F17" s="1494" t="s">
        <v>342</v>
      </c>
      <c r="G17" s="1494"/>
      <c r="H17" s="1494"/>
      <c r="K17" s="500"/>
      <c r="L17" s="494"/>
    </row>
    <row r="18" spans="1:12" ht="21.6" customHeight="1">
      <c r="A18" s="497"/>
      <c r="B18" s="501" t="s">
        <v>427</v>
      </c>
      <c r="C18" s="497"/>
      <c r="D18" s="497"/>
      <c r="E18" s="499"/>
      <c r="F18" s="1495" t="s">
        <v>429</v>
      </c>
      <c r="G18" s="1495"/>
      <c r="H18" s="1495"/>
      <c r="L18" s="494"/>
    </row>
    <row r="20" spans="1:12" ht="22.95" customHeight="1">
      <c r="A20" s="502"/>
      <c r="B20" s="503"/>
      <c r="C20" s="502"/>
      <c r="D20" s="502"/>
      <c r="E20" s="502"/>
      <c r="F20" s="502"/>
      <c r="G20" s="502"/>
      <c r="H20" s="502"/>
    </row>
    <row r="21" spans="1:12" ht="22.95" customHeight="1">
      <c r="A21" s="502"/>
      <c r="B21" s="503"/>
      <c r="C21" s="502"/>
      <c r="D21" s="502"/>
      <c r="E21" s="502"/>
      <c r="F21" s="502"/>
      <c r="G21" s="502"/>
      <c r="H21" s="502"/>
    </row>
    <row r="22" spans="1:12">
      <c r="A22" s="502"/>
      <c r="B22" s="504"/>
    </row>
    <row r="23" spans="1:12">
      <c r="A23" s="502"/>
      <c r="B23" s="504"/>
    </row>
    <row r="24" spans="1:12">
      <c r="A24" s="502"/>
      <c r="B24" s="504"/>
    </row>
    <row r="25" spans="1:12">
      <c r="A25" s="502"/>
      <c r="B25" s="504"/>
    </row>
  </sheetData>
  <mergeCells count="18">
    <mergeCell ref="B1:H1"/>
    <mergeCell ref="A2:H2"/>
    <mergeCell ref="A3:B4"/>
    <mergeCell ref="C3:C4"/>
    <mergeCell ref="D3:D4"/>
    <mergeCell ref="E3:E4"/>
    <mergeCell ref="F3:F4"/>
    <mergeCell ref="G3:G4"/>
    <mergeCell ref="H3:H4"/>
    <mergeCell ref="F16:H16"/>
    <mergeCell ref="B16:D16"/>
    <mergeCell ref="F17:H17"/>
    <mergeCell ref="F18:H18"/>
    <mergeCell ref="A5:H5"/>
    <mergeCell ref="A6:B6"/>
    <mergeCell ref="F8:G8"/>
    <mergeCell ref="F10:G10"/>
    <mergeCell ref="A12:H12"/>
  </mergeCells>
  <printOptions horizontalCentered="1"/>
  <pageMargins left="0.39370078740157483" right="0.39370078740157483" top="0.51181102362204722" bottom="0.27559055118110237" header="0.31496062992125984" footer="0.31496062992125984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7">
    <tabColor rgb="FF7030A0"/>
    <pageSetUpPr fitToPage="1"/>
  </sheetPr>
  <dimension ref="A1:AD1347"/>
  <sheetViews>
    <sheetView view="pageBreakPreview" zoomScale="55" zoomScaleNormal="40" zoomScaleSheetLayoutView="55" workbookViewId="0">
      <selection activeCell="B10" sqref="B10:X21"/>
    </sheetView>
  </sheetViews>
  <sheetFormatPr baseColWidth="10" defaultColWidth="8" defaultRowHeight="16.8"/>
  <cols>
    <col min="1" max="1" width="0.5546875" style="1211" customWidth="1"/>
    <col min="2" max="2" width="25.6640625" style="1276" customWidth="1"/>
    <col min="3" max="3" width="43.6640625" style="1211" customWidth="1"/>
    <col min="4" max="4" width="6" style="1211" customWidth="1"/>
    <col min="5" max="5" width="13.6640625" style="1211" customWidth="1"/>
    <col min="6" max="6" width="1.88671875" style="1211" customWidth="1"/>
    <col min="7" max="7" width="2.88671875" style="1211" customWidth="1"/>
    <col min="8" max="8" width="14.5546875" style="1211" customWidth="1"/>
    <col min="9" max="9" width="5.88671875" style="1230" customWidth="1"/>
    <col min="10" max="10" width="2.88671875" style="1230" customWidth="1"/>
    <col min="11" max="11" width="9.88671875" style="1230" customWidth="1"/>
    <col min="12" max="12" width="2.88671875" style="1211" customWidth="1"/>
    <col min="13" max="13" width="8.44140625" style="1211" customWidth="1"/>
    <col min="14" max="14" width="10.88671875" style="1211" customWidth="1"/>
    <col min="15" max="15" width="1.88671875" style="1211" customWidth="1"/>
    <col min="16" max="16" width="2.88671875" style="1211" customWidth="1"/>
    <col min="17" max="17" width="6.88671875" style="1211" customWidth="1"/>
    <col min="18" max="18" width="1" style="1211" customWidth="1"/>
    <col min="19" max="19" width="1.88671875" style="1211" customWidth="1"/>
    <col min="20" max="20" width="13.109375" style="1211" customWidth="1"/>
    <col min="21" max="21" width="19.6640625" style="1211" customWidth="1"/>
    <col min="22" max="23" width="2.88671875" style="1211" customWidth="1"/>
    <col min="24" max="24" width="25.6640625" style="1211" customWidth="1"/>
    <col min="25" max="25" width="82.88671875" style="1211" customWidth="1"/>
    <col min="26" max="26" width="26.44140625" style="1211" customWidth="1"/>
    <col min="27" max="28" width="14.88671875" style="1211" customWidth="1"/>
    <col min="29" max="29" width="11.5546875" style="1211" bestFit="1" customWidth="1"/>
    <col min="30" max="16384" width="8" style="1211"/>
  </cols>
  <sheetData>
    <row r="1" spans="1:26" ht="108" customHeight="1" thickBot="1">
      <c r="A1" s="1316"/>
      <c r="B1" s="1210"/>
      <c r="C1" s="1532" t="s">
        <v>291</v>
      </c>
      <c r="D1" s="1554"/>
      <c r="E1" s="1554"/>
      <c r="F1" s="1554"/>
      <c r="G1" s="1554"/>
      <c r="H1" s="1554"/>
      <c r="I1" s="1554"/>
      <c r="J1" s="1554"/>
      <c r="K1" s="1554"/>
      <c r="L1" s="1554"/>
      <c r="M1" s="1554"/>
      <c r="N1" s="1554"/>
      <c r="O1" s="1554"/>
      <c r="P1" s="1554"/>
      <c r="Q1" s="1554"/>
      <c r="R1" s="1554"/>
      <c r="S1" s="1554"/>
      <c r="T1" s="1554"/>
      <c r="U1" s="1554"/>
      <c r="V1" s="1554"/>
      <c r="W1" s="1554"/>
      <c r="X1" s="1533"/>
      <c r="Y1" s="1532" t="str">
        <f>+Y270</f>
        <v>ESQUEMA O SOPORTE GRAFICO</v>
      </c>
      <c r="Z1" s="1533"/>
    </row>
    <row r="2" spans="1:26" ht="93" customHeight="1">
      <c r="A2" s="1317"/>
      <c r="B2" s="1212" t="s">
        <v>394</v>
      </c>
      <c r="C2" s="1633" t="str">
        <f>+C271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" s="1627"/>
      <c r="E2" s="1627"/>
      <c r="F2" s="1627"/>
      <c r="G2" s="1627"/>
      <c r="H2" s="1627"/>
      <c r="I2" s="1627"/>
      <c r="J2" s="1627"/>
      <c r="K2" s="1627"/>
      <c r="L2" s="1627"/>
      <c r="M2" s="1627"/>
      <c r="N2" s="1627"/>
      <c r="O2" s="1627"/>
      <c r="P2" s="1627"/>
      <c r="Q2" s="1627"/>
      <c r="R2" s="1627"/>
      <c r="S2" s="1627"/>
      <c r="T2" s="1627"/>
      <c r="U2" s="1627"/>
      <c r="V2" s="1627"/>
      <c r="W2" s="1627"/>
      <c r="X2" s="1627"/>
      <c r="Y2" s="1506"/>
      <c r="Z2" s="1507"/>
    </row>
    <row r="3" spans="1:26" ht="25.5" customHeight="1">
      <c r="A3" s="1317"/>
      <c r="B3" s="1212" t="s">
        <v>349</v>
      </c>
      <c r="C3" s="1629" t="s">
        <v>511</v>
      </c>
      <c r="D3" s="1531"/>
      <c r="E3" s="1531"/>
      <c r="F3" s="1531"/>
      <c r="G3" s="1531"/>
      <c r="H3" s="1531"/>
      <c r="I3" s="1531"/>
      <c r="J3" s="1531"/>
      <c r="K3" s="1531"/>
      <c r="L3" s="1531"/>
      <c r="M3" s="1531"/>
      <c r="N3" s="1531"/>
      <c r="O3" s="1531"/>
      <c r="P3" s="1531"/>
      <c r="Q3" s="1531"/>
      <c r="R3" s="1628"/>
      <c r="S3" s="1629" t="s">
        <v>41</v>
      </c>
      <c r="T3" s="1531"/>
      <c r="U3" s="1628"/>
      <c r="V3" s="1629" t="str">
        <f>+'PRESUPUESTO OFICIAL PLIEGO TIPO'!F17</f>
        <v>Km</v>
      </c>
      <c r="W3" s="1531"/>
      <c r="X3" s="1630"/>
      <c r="Y3" s="1508"/>
      <c r="Z3" s="1509"/>
    </row>
    <row r="4" spans="1:26" ht="25.5" customHeight="1">
      <c r="A4" s="1317"/>
      <c r="B4" s="1212" t="s">
        <v>151</v>
      </c>
      <c r="C4" s="1716">
        <f>+'PRESUPUESTO OFICIAL PLIEGO TIPO'!B17</f>
        <v>101</v>
      </c>
      <c r="D4" s="1600"/>
      <c r="E4" s="1600"/>
      <c r="F4" s="1600"/>
      <c r="G4" s="1600"/>
      <c r="H4" s="1600"/>
      <c r="I4" s="1600"/>
      <c r="J4" s="1600"/>
      <c r="K4" s="1600"/>
      <c r="L4" s="1600"/>
      <c r="M4" s="1600"/>
      <c r="N4" s="1600"/>
      <c r="O4" s="1600"/>
      <c r="P4" s="1600"/>
      <c r="Q4" s="1600"/>
      <c r="R4" s="1601"/>
      <c r="S4" s="1631" t="s">
        <v>7</v>
      </c>
      <c r="T4" s="1534"/>
      <c r="U4" s="1632"/>
      <c r="V4" s="1215"/>
      <c r="W4" s="1216"/>
      <c r="X4" s="1217">
        <f>+V24</f>
        <v>0.15</v>
      </c>
      <c r="Y4" s="1508"/>
      <c r="Z4" s="1509"/>
    </row>
    <row r="5" spans="1:26" ht="25.5" customHeight="1">
      <c r="A5" s="1317"/>
      <c r="B5" s="1212" t="s">
        <v>395</v>
      </c>
      <c r="C5" s="1629" t="s">
        <v>224</v>
      </c>
      <c r="D5" s="1531"/>
      <c r="E5" s="1531"/>
      <c r="F5" s="1531"/>
      <c r="G5" s="1531"/>
      <c r="H5" s="1531"/>
      <c r="I5" s="1531"/>
      <c r="J5" s="1531"/>
      <c r="K5" s="1531"/>
      <c r="L5" s="1531"/>
      <c r="M5" s="1531"/>
      <c r="N5" s="1531"/>
      <c r="O5" s="1531"/>
      <c r="P5" s="1531"/>
      <c r="Q5" s="1531"/>
      <c r="R5" s="1628"/>
      <c r="S5" s="1633"/>
      <c r="T5" s="1627"/>
      <c r="U5" s="1634"/>
      <c r="V5" s="1218"/>
      <c r="W5" s="1219"/>
      <c r="X5" s="1220"/>
      <c r="Y5" s="1508"/>
      <c r="Z5" s="1509"/>
    </row>
    <row r="6" spans="1:26" ht="25.5" customHeight="1">
      <c r="A6" s="1317"/>
      <c r="B6" s="1616" t="s">
        <v>270</v>
      </c>
      <c r="C6" s="1636" t="s">
        <v>271</v>
      </c>
      <c r="D6" s="1639" t="s">
        <v>143</v>
      </c>
      <c r="E6" s="1640"/>
      <c r="F6" s="1640"/>
      <c r="G6" s="1640"/>
      <c r="H6" s="1640"/>
      <c r="I6" s="1640"/>
      <c r="J6" s="1640"/>
      <c r="K6" s="1641"/>
      <c r="L6" s="1642" t="s">
        <v>272</v>
      </c>
      <c r="M6" s="1643"/>
      <c r="N6" s="1644"/>
      <c r="O6" s="1642" t="s">
        <v>273</v>
      </c>
      <c r="P6" s="1643"/>
      <c r="Q6" s="1643"/>
      <c r="R6" s="1644"/>
      <c r="S6" s="1642" t="s">
        <v>274</v>
      </c>
      <c r="T6" s="1643"/>
      <c r="U6" s="1644"/>
      <c r="V6" s="1642" t="s">
        <v>400</v>
      </c>
      <c r="W6" s="1643"/>
      <c r="X6" s="1643"/>
      <c r="Y6" s="1508"/>
      <c r="Z6" s="1509"/>
    </row>
    <row r="7" spans="1:26" ht="35.25" customHeight="1">
      <c r="A7" s="1317"/>
      <c r="B7" s="1617"/>
      <c r="C7" s="1638"/>
      <c r="D7" s="1648" t="s">
        <v>554</v>
      </c>
      <c r="E7" s="1649"/>
      <c r="F7" s="1648" t="s">
        <v>555</v>
      </c>
      <c r="G7" s="1657"/>
      <c r="H7" s="1649"/>
      <c r="I7" s="1639" t="s">
        <v>98</v>
      </c>
      <c r="J7" s="1640"/>
      <c r="K7" s="1641"/>
      <c r="L7" s="1645"/>
      <c r="M7" s="1646"/>
      <c r="N7" s="1647"/>
      <c r="O7" s="1645"/>
      <c r="P7" s="1646"/>
      <c r="Q7" s="1646"/>
      <c r="R7" s="1647"/>
      <c r="S7" s="1645"/>
      <c r="T7" s="1646"/>
      <c r="U7" s="1647"/>
      <c r="V7" s="1645"/>
      <c r="W7" s="1646"/>
      <c r="X7" s="1646"/>
      <c r="Y7" s="1508"/>
      <c r="Z7" s="1509"/>
    </row>
    <row r="8" spans="1:26" ht="17.399999999999999">
      <c r="A8" s="1317"/>
      <c r="B8" s="1526"/>
      <c r="C8" s="1214" t="s">
        <v>90</v>
      </c>
      <c r="D8" s="1516"/>
      <c r="E8" s="1513"/>
      <c r="F8" s="1516"/>
      <c r="G8" s="1517"/>
      <c r="H8" s="1513"/>
      <c r="I8" s="1516"/>
      <c r="J8" s="1517"/>
      <c r="K8" s="1513"/>
      <c r="L8" s="1516"/>
      <c r="M8" s="1517"/>
      <c r="N8" s="1513"/>
      <c r="O8" s="1516"/>
      <c r="P8" s="1517"/>
      <c r="Q8" s="1517"/>
      <c r="R8" s="1513"/>
      <c r="S8" s="1516"/>
      <c r="T8" s="1517"/>
      <c r="U8" s="1513"/>
      <c r="V8" s="1516"/>
      <c r="W8" s="1517"/>
      <c r="X8" s="1615"/>
      <c r="Y8" s="1508"/>
      <c r="Z8" s="1509"/>
    </row>
    <row r="9" spans="1:26" ht="36" customHeight="1" thickBot="1">
      <c r="A9" s="1317"/>
      <c r="B9" s="1527"/>
      <c r="C9" s="1221" t="s">
        <v>510</v>
      </c>
      <c r="D9" s="1605">
        <f>2279-2125</f>
        <v>154</v>
      </c>
      <c r="E9" s="1590"/>
      <c r="F9" s="1605">
        <f>+D9/1000</f>
        <v>0.154</v>
      </c>
      <c r="G9" s="1589"/>
      <c r="H9" s="1590"/>
      <c r="I9" s="1605">
        <f>0.9+0.45+0.9+0.9+0.9+0.45+0.9</f>
        <v>5.4</v>
      </c>
      <c r="J9" s="1589"/>
      <c r="K9" s="1590"/>
      <c r="L9" s="1605"/>
      <c r="M9" s="1589"/>
      <c r="N9" s="1590"/>
      <c r="O9" s="1605"/>
      <c r="P9" s="1589"/>
      <c r="Q9" s="1589"/>
      <c r="R9" s="1590"/>
      <c r="S9" s="1604">
        <v>1</v>
      </c>
      <c r="T9" s="1606"/>
      <c r="U9" s="1607"/>
      <c r="V9" s="1605">
        <f>+F9</f>
        <v>0.154</v>
      </c>
      <c r="W9" s="1589"/>
      <c r="X9" s="1651"/>
      <c r="Y9" s="1508"/>
      <c r="Z9" s="1509"/>
    </row>
    <row r="10" spans="1:26" ht="23.25" customHeight="1">
      <c r="A10" s="1317"/>
      <c r="B10" s="1520"/>
      <c r="C10" s="1465"/>
      <c r="D10" s="1465"/>
      <c r="E10" s="1465"/>
      <c r="F10" s="1465"/>
      <c r="G10" s="1465"/>
      <c r="H10" s="1465"/>
      <c r="I10" s="1465"/>
      <c r="J10" s="1465"/>
      <c r="K10" s="1465"/>
      <c r="L10" s="1465"/>
      <c r="M10" s="1465"/>
      <c r="N10" s="1465"/>
      <c r="O10" s="1465"/>
      <c r="P10" s="1465"/>
      <c r="Q10" s="1465"/>
      <c r="R10" s="1465"/>
      <c r="S10" s="1465"/>
      <c r="T10" s="1465"/>
      <c r="U10" s="1465"/>
      <c r="V10" s="1465"/>
      <c r="W10" s="1465"/>
      <c r="X10" s="1521"/>
      <c r="Y10" s="1508"/>
      <c r="Z10" s="1509"/>
    </row>
    <row r="11" spans="1:26" ht="23.25" customHeight="1">
      <c r="A11" s="1317"/>
      <c r="B11" s="1522"/>
      <c r="C11" s="1464"/>
      <c r="D11" s="1464"/>
      <c r="E11" s="1464"/>
      <c r="F11" s="1464"/>
      <c r="G11" s="1464"/>
      <c r="H11" s="1464"/>
      <c r="I11" s="1464"/>
      <c r="J11" s="1464"/>
      <c r="K11" s="1464"/>
      <c r="L11" s="1464"/>
      <c r="M11" s="1464"/>
      <c r="N11" s="1464"/>
      <c r="O11" s="1464"/>
      <c r="P11" s="1464"/>
      <c r="Q11" s="1464"/>
      <c r="R11" s="1464"/>
      <c r="S11" s="1464"/>
      <c r="T11" s="1464"/>
      <c r="U11" s="1464"/>
      <c r="V11" s="1464"/>
      <c r="W11" s="1464"/>
      <c r="X11" s="1523"/>
      <c r="Y11" s="1508"/>
      <c r="Z11" s="1509"/>
    </row>
    <row r="12" spans="1:26" ht="23.25" customHeight="1">
      <c r="A12" s="1317"/>
      <c r="B12" s="1522"/>
      <c r="C12" s="1464"/>
      <c r="D12" s="1464"/>
      <c r="E12" s="1464"/>
      <c r="F12" s="1464"/>
      <c r="G12" s="1464"/>
      <c r="H12" s="1464"/>
      <c r="I12" s="1464"/>
      <c r="J12" s="1464"/>
      <c r="K12" s="1464"/>
      <c r="L12" s="1464"/>
      <c r="M12" s="1464"/>
      <c r="N12" s="1464"/>
      <c r="O12" s="1464"/>
      <c r="P12" s="1464"/>
      <c r="Q12" s="1464"/>
      <c r="R12" s="1464"/>
      <c r="S12" s="1464"/>
      <c r="T12" s="1464"/>
      <c r="U12" s="1464"/>
      <c r="V12" s="1464"/>
      <c r="W12" s="1464"/>
      <c r="X12" s="1523"/>
      <c r="Y12" s="1508"/>
      <c r="Z12" s="1509"/>
    </row>
    <row r="13" spans="1:26" ht="23.25" customHeight="1">
      <c r="A13" s="1317"/>
      <c r="B13" s="1522"/>
      <c r="C13" s="1464"/>
      <c r="D13" s="1464"/>
      <c r="E13" s="1464"/>
      <c r="F13" s="1464"/>
      <c r="G13" s="1464"/>
      <c r="H13" s="1464"/>
      <c r="I13" s="1464"/>
      <c r="J13" s="1464"/>
      <c r="K13" s="1464"/>
      <c r="L13" s="1464"/>
      <c r="M13" s="1464"/>
      <c r="N13" s="1464"/>
      <c r="O13" s="1464"/>
      <c r="P13" s="1464"/>
      <c r="Q13" s="1464"/>
      <c r="R13" s="1464"/>
      <c r="S13" s="1464"/>
      <c r="T13" s="1464"/>
      <c r="U13" s="1464"/>
      <c r="V13" s="1464"/>
      <c r="W13" s="1464"/>
      <c r="X13" s="1523"/>
      <c r="Y13" s="1508"/>
      <c r="Z13" s="1509"/>
    </row>
    <row r="14" spans="1:26" ht="23.25" customHeight="1">
      <c r="A14" s="1317"/>
      <c r="B14" s="1522"/>
      <c r="C14" s="1464"/>
      <c r="D14" s="1464"/>
      <c r="E14" s="1464"/>
      <c r="F14" s="1464"/>
      <c r="G14" s="1464"/>
      <c r="H14" s="1464"/>
      <c r="I14" s="1464"/>
      <c r="J14" s="1464"/>
      <c r="K14" s="1464"/>
      <c r="L14" s="1464"/>
      <c r="M14" s="1464"/>
      <c r="N14" s="1464"/>
      <c r="O14" s="1464"/>
      <c r="P14" s="1464"/>
      <c r="Q14" s="1464"/>
      <c r="R14" s="1464"/>
      <c r="S14" s="1464"/>
      <c r="T14" s="1464"/>
      <c r="U14" s="1464"/>
      <c r="V14" s="1464"/>
      <c r="W14" s="1464"/>
      <c r="X14" s="1523"/>
      <c r="Y14" s="1508"/>
      <c r="Z14" s="1509"/>
    </row>
    <row r="15" spans="1:26" ht="23.25" customHeight="1">
      <c r="A15" s="1317"/>
      <c r="B15" s="1522"/>
      <c r="C15" s="1464"/>
      <c r="D15" s="1464"/>
      <c r="E15" s="1464"/>
      <c r="F15" s="1464"/>
      <c r="G15" s="1464"/>
      <c r="H15" s="1464"/>
      <c r="I15" s="1464"/>
      <c r="J15" s="1464"/>
      <c r="K15" s="1464"/>
      <c r="L15" s="1464"/>
      <c r="M15" s="1464"/>
      <c r="N15" s="1464"/>
      <c r="O15" s="1464"/>
      <c r="P15" s="1464"/>
      <c r="Q15" s="1464"/>
      <c r="R15" s="1464"/>
      <c r="S15" s="1464"/>
      <c r="T15" s="1464"/>
      <c r="U15" s="1464"/>
      <c r="V15" s="1464"/>
      <c r="W15" s="1464"/>
      <c r="X15" s="1523"/>
      <c r="Y15" s="1508"/>
      <c r="Z15" s="1509"/>
    </row>
    <row r="16" spans="1:26" ht="23.25" customHeight="1">
      <c r="A16" s="1317"/>
      <c r="B16" s="1522"/>
      <c r="C16" s="1464"/>
      <c r="D16" s="1464"/>
      <c r="E16" s="1464"/>
      <c r="F16" s="1464"/>
      <c r="G16" s="1464"/>
      <c r="H16" s="1464"/>
      <c r="I16" s="1464"/>
      <c r="J16" s="1464"/>
      <c r="K16" s="1464"/>
      <c r="L16" s="1464"/>
      <c r="M16" s="1464"/>
      <c r="N16" s="1464"/>
      <c r="O16" s="1464"/>
      <c r="P16" s="1464"/>
      <c r="Q16" s="1464"/>
      <c r="R16" s="1464"/>
      <c r="S16" s="1464"/>
      <c r="T16" s="1464"/>
      <c r="U16" s="1464"/>
      <c r="V16" s="1464"/>
      <c r="W16" s="1464"/>
      <c r="X16" s="1523"/>
      <c r="Y16" s="1508"/>
      <c r="Z16" s="1509"/>
    </row>
    <row r="17" spans="1:26" ht="23.25" customHeight="1">
      <c r="A17" s="1317"/>
      <c r="B17" s="1522"/>
      <c r="C17" s="1464"/>
      <c r="D17" s="1464"/>
      <c r="E17" s="1464"/>
      <c r="F17" s="1464"/>
      <c r="G17" s="1464"/>
      <c r="H17" s="1464"/>
      <c r="I17" s="1464"/>
      <c r="J17" s="1464"/>
      <c r="K17" s="1464"/>
      <c r="L17" s="1464"/>
      <c r="M17" s="1464"/>
      <c r="N17" s="1464"/>
      <c r="O17" s="1464"/>
      <c r="P17" s="1464"/>
      <c r="Q17" s="1464"/>
      <c r="R17" s="1464"/>
      <c r="S17" s="1464"/>
      <c r="T17" s="1464"/>
      <c r="U17" s="1464"/>
      <c r="V17" s="1464"/>
      <c r="W17" s="1464"/>
      <c r="X17" s="1523"/>
      <c r="Y17" s="1508"/>
      <c r="Z17" s="1509"/>
    </row>
    <row r="18" spans="1:26" ht="23.25" customHeight="1">
      <c r="A18" s="1317"/>
      <c r="B18" s="1522"/>
      <c r="C18" s="1464"/>
      <c r="D18" s="1464"/>
      <c r="E18" s="1464"/>
      <c r="F18" s="1464"/>
      <c r="G18" s="1464"/>
      <c r="H18" s="1464"/>
      <c r="I18" s="1464"/>
      <c r="J18" s="1464"/>
      <c r="K18" s="1464"/>
      <c r="L18" s="1464"/>
      <c r="M18" s="1464"/>
      <c r="N18" s="1464"/>
      <c r="O18" s="1464"/>
      <c r="P18" s="1464"/>
      <c r="Q18" s="1464"/>
      <c r="R18" s="1464"/>
      <c r="S18" s="1464"/>
      <c r="T18" s="1464"/>
      <c r="U18" s="1464"/>
      <c r="V18" s="1464"/>
      <c r="W18" s="1464"/>
      <c r="X18" s="1523"/>
      <c r="Y18" s="1508"/>
      <c r="Z18" s="1509"/>
    </row>
    <row r="19" spans="1:26" ht="23.25" customHeight="1">
      <c r="A19" s="1317"/>
      <c r="B19" s="1522"/>
      <c r="C19" s="1464"/>
      <c r="D19" s="1464"/>
      <c r="E19" s="1464"/>
      <c r="F19" s="1464"/>
      <c r="G19" s="1464"/>
      <c r="H19" s="1464"/>
      <c r="I19" s="1464"/>
      <c r="J19" s="1464"/>
      <c r="K19" s="1464"/>
      <c r="L19" s="1464"/>
      <c r="M19" s="1464"/>
      <c r="N19" s="1464"/>
      <c r="O19" s="1464"/>
      <c r="P19" s="1464"/>
      <c r="Q19" s="1464"/>
      <c r="R19" s="1464"/>
      <c r="S19" s="1464"/>
      <c r="T19" s="1464"/>
      <c r="U19" s="1464"/>
      <c r="V19" s="1464"/>
      <c r="W19" s="1464"/>
      <c r="X19" s="1523"/>
      <c r="Y19" s="1508"/>
      <c r="Z19" s="1509"/>
    </row>
    <row r="20" spans="1:26" ht="23.25" customHeight="1">
      <c r="A20" s="1317"/>
      <c r="B20" s="1522"/>
      <c r="C20" s="1464"/>
      <c r="D20" s="1464"/>
      <c r="E20" s="1464"/>
      <c r="F20" s="1464"/>
      <c r="G20" s="1464"/>
      <c r="H20" s="1464"/>
      <c r="I20" s="1464"/>
      <c r="J20" s="1464"/>
      <c r="K20" s="1464"/>
      <c r="L20" s="1464"/>
      <c r="M20" s="1464"/>
      <c r="N20" s="1464"/>
      <c r="O20" s="1464"/>
      <c r="P20" s="1464"/>
      <c r="Q20" s="1464"/>
      <c r="R20" s="1464"/>
      <c r="S20" s="1464"/>
      <c r="T20" s="1464"/>
      <c r="U20" s="1464"/>
      <c r="V20" s="1464"/>
      <c r="W20" s="1464"/>
      <c r="X20" s="1523"/>
      <c r="Y20" s="1508"/>
      <c r="Z20" s="1509"/>
    </row>
    <row r="21" spans="1:26" ht="23.25" customHeight="1" thickBot="1">
      <c r="A21" s="1317"/>
      <c r="B21" s="1524"/>
      <c r="C21" s="1466"/>
      <c r="D21" s="1466"/>
      <c r="E21" s="1466"/>
      <c r="F21" s="1466"/>
      <c r="G21" s="1466"/>
      <c r="H21" s="1466"/>
      <c r="I21" s="1466"/>
      <c r="J21" s="1466"/>
      <c r="K21" s="1466"/>
      <c r="L21" s="1466"/>
      <c r="M21" s="1466"/>
      <c r="N21" s="1466"/>
      <c r="O21" s="1466"/>
      <c r="P21" s="1466"/>
      <c r="Q21" s="1466"/>
      <c r="R21" s="1466"/>
      <c r="S21" s="1466"/>
      <c r="T21" s="1466"/>
      <c r="U21" s="1466"/>
      <c r="V21" s="1466"/>
      <c r="W21" s="1466"/>
      <c r="X21" s="1525"/>
      <c r="Y21" s="1508"/>
      <c r="Z21" s="1509"/>
    </row>
    <row r="22" spans="1:26" ht="23.25" customHeight="1">
      <c r="A22" s="1317"/>
      <c r="B22" s="1527" t="s">
        <v>397</v>
      </c>
      <c r="C22" s="1545"/>
      <c r="D22" s="1546"/>
      <c r="E22" s="1546"/>
      <c r="F22" s="1546"/>
      <c r="G22" s="1546"/>
      <c r="H22" s="1546"/>
      <c r="I22" s="1546"/>
      <c r="J22" s="1546"/>
      <c r="K22" s="1546"/>
      <c r="L22" s="1546"/>
      <c r="M22" s="1546"/>
      <c r="N22" s="1546"/>
      <c r="O22" s="1546"/>
      <c r="P22" s="1546"/>
      <c r="Q22" s="1546"/>
      <c r="R22" s="1546"/>
      <c r="S22" s="1546"/>
      <c r="T22" s="1546"/>
      <c r="U22" s="1546"/>
      <c r="V22" s="1471">
        <f>ROUND(V9+B10,2)</f>
        <v>0.15</v>
      </c>
      <c r="W22" s="1472"/>
      <c r="X22" s="1473"/>
      <c r="Y22" s="1508"/>
      <c r="Z22" s="1509"/>
    </row>
    <row r="23" spans="1:26" ht="23.25" customHeight="1" thickBot="1">
      <c r="A23" s="1317"/>
      <c r="B23" s="1527"/>
      <c r="C23" s="1548"/>
      <c r="D23" s="1549"/>
      <c r="E23" s="1549"/>
      <c r="F23" s="1549"/>
      <c r="G23" s="1549"/>
      <c r="H23" s="1549"/>
      <c r="I23" s="1549"/>
      <c r="J23" s="1549"/>
      <c r="K23" s="1549"/>
      <c r="L23" s="1549"/>
      <c r="M23" s="1549"/>
      <c r="N23" s="1549"/>
      <c r="O23" s="1549"/>
      <c r="P23" s="1549"/>
      <c r="Q23" s="1549"/>
      <c r="R23" s="1549"/>
      <c r="S23" s="1549"/>
      <c r="T23" s="1549"/>
      <c r="U23" s="1549"/>
      <c r="V23" s="1474" t="s">
        <v>89</v>
      </c>
      <c r="W23" s="1475"/>
      <c r="X23" s="1476"/>
      <c r="Y23" s="1508"/>
      <c r="Z23" s="1509"/>
    </row>
    <row r="24" spans="1:26" ht="23.25" customHeight="1" thickBot="1">
      <c r="A24" s="1317"/>
      <c r="B24" s="1557"/>
      <c r="C24" s="1551"/>
      <c r="D24" s="1552"/>
      <c r="E24" s="1552"/>
      <c r="F24" s="1552"/>
      <c r="G24" s="1552"/>
      <c r="H24" s="1552"/>
      <c r="I24" s="1552"/>
      <c r="J24" s="1552"/>
      <c r="K24" s="1552"/>
      <c r="L24" s="1552"/>
      <c r="M24" s="1552"/>
      <c r="N24" s="1552"/>
      <c r="O24" s="1552"/>
      <c r="P24" s="1552"/>
      <c r="Q24" s="1552"/>
      <c r="R24" s="1552"/>
      <c r="S24" s="1552"/>
      <c r="T24" s="1552"/>
      <c r="U24" s="1552"/>
      <c r="V24" s="1477">
        <f>V22</f>
        <v>0.15</v>
      </c>
      <c r="W24" s="1478"/>
      <c r="X24" s="1479"/>
      <c r="Y24" s="1510"/>
      <c r="Z24" s="1511"/>
    </row>
    <row r="25" spans="1:26" ht="109.5" customHeight="1">
      <c r="A25" s="1317"/>
      <c r="B25" s="517"/>
      <c r="C25" s="518"/>
      <c r="D25" s="1465"/>
      <c r="E25" s="1465"/>
      <c r="F25" s="1465"/>
      <c r="G25" s="1465"/>
      <c r="H25" s="1465"/>
      <c r="I25" s="1465"/>
      <c r="J25" s="1465"/>
      <c r="K25" s="1465"/>
      <c r="L25" s="1465"/>
      <c r="M25" s="1465"/>
      <c r="N25" s="1465"/>
      <c r="O25" s="1465"/>
      <c r="P25" s="1465"/>
      <c r="Q25" s="1465"/>
      <c r="R25" s="1465"/>
      <c r="S25" s="1465"/>
      <c r="T25" s="1465"/>
      <c r="U25" s="1465"/>
      <c r="V25" s="1465"/>
      <c r="W25" s="1465"/>
      <c r="X25" s="1465"/>
      <c r="Y25" s="519"/>
      <c r="Z25" s="520"/>
    </row>
    <row r="26" spans="1:26" ht="19.5" customHeight="1" thickBot="1">
      <c r="A26" s="1317"/>
      <c r="B26" s="521"/>
      <c r="C26" s="522"/>
      <c r="D26" s="1464" t="s">
        <v>389</v>
      </c>
      <c r="E26" s="1464"/>
      <c r="F26" s="1466"/>
      <c r="G26" s="1466"/>
      <c r="H26" s="1466"/>
      <c r="I26" s="1466"/>
      <c r="J26" s="1466"/>
      <c r="K26" s="1466"/>
      <c r="L26" s="1466"/>
      <c r="M26" s="1466"/>
      <c r="N26" s="1466"/>
      <c r="O26" s="1464"/>
      <c r="P26" s="1464"/>
      <c r="Q26" s="1464"/>
      <c r="R26" s="1464"/>
      <c r="S26" s="1464" t="s">
        <v>606</v>
      </c>
      <c r="T26" s="1464"/>
      <c r="U26" s="1464"/>
      <c r="V26" s="1464"/>
      <c r="W26" s="1464"/>
      <c r="X26" s="1464"/>
      <c r="Y26" s="524"/>
      <c r="Z26" s="525"/>
    </row>
    <row r="27" spans="1:26" ht="18.75" customHeight="1">
      <c r="A27" s="1317"/>
      <c r="B27" s="521"/>
      <c r="C27" s="522"/>
      <c r="D27" s="1464"/>
      <c r="E27" s="1464"/>
      <c r="F27" s="1464" t="s">
        <v>337</v>
      </c>
      <c r="G27" s="1464"/>
      <c r="H27" s="1464"/>
      <c r="I27" s="1464"/>
      <c r="J27" s="1464"/>
      <c r="K27" s="1464"/>
      <c r="L27" s="1464"/>
      <c r="M27" s="1464"/>
      <c r="N27" s="1464"/>
      <c r="O27" s="1464"/>
      <c r="P27" s="1464"/>
      <c r="Q27" s="1464"/>
      <c r="R27" s="1464"/>
      <c r="S27" s="1464"/>
      <c r="T27" s="1464"/>
      <c r="U27" s="1464"/>
      <c r="V27" s="522"/>
      <c r="W27" s="522"/>
      <c r="X27" s="522"/>
      <c r="Y27" s="526" t="s">
        <v>342</v>
      </c>
      <c r="Z27" s="525"/>
    </row>
    <row r="28" spans="1:26" ht="18.75" customHeight="1">
      <c r="A28" s="1317"/>
      <c r="B28" s="521"/>
      <c r="C28" s="522"/>
      <c r="D28" s="1464"/>
      <c r="E28" s="1464"/>
      <c r="F28" s="1464" t="s">
        <v>607</v>
      </c>
      <c r="G28" s="1464"/>
      <c r="H28" s="1464"/>
      <c r="I28" s="1464"/>
      <c r="J28" s="1464"/>
      <c r="K28" s="1464"/>
      <c r="L28" s="1464"/>
      <c r="M28" s="1464"/>
      <c r="N28" s="1464"/>
      <c r="O28" s="1464"/>
      <c r="P28" s="1464"/>
      <c r="Q28" s="1464"/>
      <c r="R28" s="1464"/>
      <c r="S28" s="1464"/>
      <c r="T28" s="1464"/>
      <c r="U28" s="1464"/>
      <c r="V28" s="1464"/>
      <c r="W28" s="1464"/>
      <c r="X28" s="1464"/>
      <c r="Y28" s="527" t="s">
        <v>392</v>
      </c>
      <c r="Z28" s="525"/>
    </row>
    <row r="29" spans="1:26">
      <c r="A29" s="1317"/>
      <c r="B29" s="521"/>
      <c r="C29" s="522"/>
      <c r="D29" s="1464"/>
      <c r="E29" s="1464"/>
      <c r="F29" s="1464"/>
      <c r="G29" s="1464"/>
      <c r="H29" s="1464"/>
      <c r="I29" s="1464"/>
      <c r="J29" s="1464"/>
      <c r="K29" s="1464"/>
      <c r="L29" s="1464"/>
      <c r="M29" s="1464"/>
      <c r="N29" s="1464"/>
      <c r="O29" s="1464"/>
      <c r="P29" s="1464"/>
      <c r="Q29" s="1464"/>
      <c r="R29" s="1464"/>
      <c r="S29" s="1464"/>
      <c r="T29" s="1464"/>
      <c r="U29" s="1464"/>
      <c r="V29" s="1464"/>
      <c r="W29" s="1464"/>
      <c r="X29" s="1464"/>
      <c r="Y29" s="527" t="s">
        <v>393</v>
      </c>
      <c r="Z29" s="525"/>
    </row>
    <row r="30" spans="1:26" ht="17.399999999999999" thickBot="1">
      <c r="A30" s="1317"/>
      <c r="B30" s="528"/>
      <c r="C30" s="523"/>
      <c r="D30" s="1466"/>
      <c r="E30" s="1466"/>
      <c r="F30" s="1466"/>
      <c r="G30" s="1466"/>
      <c r="H30" s="1466"/>
      <c r="I30" s="1466"/>
      <c r="J30" s="1466"/>
      <c r="K30" s="1466"/>
      <c r="L30" s="1466"/>
      <c r="M30" s="1466"/>
      <c r="N30" s="1466"/>
      <c r="O30" s="1466"/>
      <c r="P30" s="1466"/>
      <c r="Q30" s="1466"/>
      <c r="R30" s="1466"/>
      <c r="S30" s="1466"/>
      <c r="T30" s="1466"/>
      <c r="U30" s="1466"/>
      <c r="V30" s="1466"/>
      <c r="W30" s="1466"/>
      <c r="X30" s="1466"/>
      <c r="Y30" s="524"/>
      <c r="Z30" s="529"/>
    </row>
    <row r="31" spans="1:26" ht="103.5" customHeight="1" thickBot="1">
      <c r="A31" s="1317"/>
      <c r="B31" s="472"/>
      <c r="C31" s="1827" t="s">
        <v>291</v>
      </c>
      <c r="D31" s="1554"/>
      <c r="E31" s="1554"/>
      <c r="F31" s="1554"/>
      <c r="G31" s="1554"/>
      <c r="H31" s="1554"/>
      <c r="I31" s="1554"/>
      <c r="J31" s="1554"/>
      <c r="K31" s="1554"/>
      <c r="L31" s="1554"/>
      <c r="M31" s="1554"/>
      <c r="N31" s="1554"/>
      <c r="O31" s="1554"/>
      <c r="P31" s="1554"/>
      <c r="Q31" s="1554"/>
      <c r="R31" s="1554"/>
      <c r="S31" s="1554"/>
      <c r="T31" s="1554"/>
      <c r="U31" s="1554"/>
      <c r="V31" s="1554"/>
      <c r="W31" s="1554"/>
      <c r="X31" s="1533"/>
      <c r="Y31" s="1532" t="s">
        <v>290</v>
      </c>
      <c r="Z31" s="1533"/>
    </row>
    <row r="32" spans="1:26" ht="114" customHeight="1">
      <c r="A32" s="1317"/>
      <c r="B32" s="447" t="s">
        <v>394</v>
      </c>
      <c r="C32" s="1828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2" s="1828"/>
      <c r="E32" s="1828"/>
      <c r="F32" s="1828"/>
      <c r="G32" s="1828"/>
      <c r="H32" s="1828"/>
      <c r="I32" s="1828"/>
      <c r="J32" s="1828"/>
      <c r="K32" s="1828"/>
      <c r="L32" s="1828"/>
      <c r="M32" s="1828"/>
      <c r="N32" s="1828"/>
      <c r="O32" s="1828"/>
      <c r="P32" s="1828"/>
      <c r="Q32" s="1828"/>
      <c r="R32" s="1828"/>
      <c r="S32" s="1828"/>
      <c r="T32" s="1828"/>
      <c r="U32" s="1828"/>
      <c r="V32" s="1828"/>
      <c r="W32" s="1828"/>
      <c r="X32" s="1829"/>
      <c r="Y32" s="1506"/>
      <c r="Z32" s="1507"/>
    </row>
    <row r="33" spans="1:26" ht="27.75" customHeight="1">
      <c r="A33" s="1317"/>
      <c r="B33" s="511" t="s">
        <v>349</v>
      </c>
      <c r="C33" s="1678" t="str">
        <f>+C3</f>
        <v>PLACAS HUELLAS VEREDA SAN ANTONIO - SECTOR CAÑO RICO - 154 ML</v>
      </c>
      <c r="D33" s="1678"/>
      <c r="E33" s="1678"/>
      <c r="F33" s="1678"/>
      <c r="G33" s="1678"/>
      <c r="H33" s="1678"/>
      <c r="I33" s="1678"/>
      <c r="J33" s="1678"/>
      <c r="K33" s="1678"/>
      <c r="L33" s="1678"/>
      <c r="M33" s="1678"/>
      <c r="N33" s="1678"/>
      <c r="O33" s="1678"/>
      <c r="P33" s="1678"/>
      <c r="Q33" s="1678"/>
      <c r="R33" s="1678"/>
      <c r="S33" s="1678" t="s">
        <v>41</v>
      </c>
      <c r="T33" s="1678"/>
      <c r="U33" s="1678"/>
      <c r="V33" s="1830" t="str">
        <f>+'PRESUPUESTO OFICIAL PLIEGO TIPO'!F18</f>
        <v>M³</v>
      </c>
      <c r="W33" s="1754"/>
      <c r="X33" s="1831"/>
      <c r="Y33" s="1508"/>
      <c r="Z33" s="1509"/>
    </row>
    <row r="34" spans="1:26" ht="27.75" customHeight="1">
      <c r="A34" s="1317"/>
      <c r="B34" s="511" t="s">
        <v>151</v>
      </c>
      <c r="C34" s="1832">
        <f>+'PRESUPUESTO OFICIAL PLIEGO TIPO'!B18</f>
        <v>102</v>
      </c>
      <c r="D34" s="1832"/>
      <c r="E34" s="1832"/>
      <c r="F34" s="1832"/>
      <c r="G34" s="1832"/>
      <c r="H34" s="1832"/>
      <c r="I34" s="1832"/>
      <c r="J34" s="1832"/>
      <c r="K34" s="1832"/>
      <c r="L34" s="1832"/>
      <c r="M34" s="1832"/>
      <c r="N34" s="1832"/>
      <c r="O34" s="1832"/>
      <c r="P34" s="1832"/>
      <c r="Q34" s="1832"/>
      <c r="R34" s="1832"/>
      <c r="S34" s="1678" t="s">
        <v>7</v>
      </c>
      <c r="T34" s="1678"/>
      <c r="U34" s="1678"/>
      <c r="V34" s="1215"/>
      <c r="W34" s="1216"/>
      <c r="X34" s="1216">
        <f>+V53</f>
        <v>415.8</v>
      </c>
      <c r="Y34" s="1508"/>
      <c r="Z34" s="1509"/>
    </row>
    <row r="35" spans="1:26" ht="27.75" customHeight="1">
      <c r="A35" s="1317"/>
      <c r="B35" s="511" t="s">
        <v>395</v>
      </c>
      <c r="C35" s="1678" t="str">
        <f>+'102-ITEM'!$C$22</f>
        <v>Excavacion mecanica en material comun 0 - 2 m(oruga)</v>
      </c>
      <c r="D35" s="1678"/>
      <c r="E35" s="1678"/>
      <c r="F35" s="1678"/>
      <c r="G35" s="1678"/>
      <c r="H35" s="1678"/>
      <c r="I35" s="1678"/>
      <c r="J35" s="1678"/>
      <c r="K35" s="1678"/>
      <c r="L35" s="1678"/>
      <c r="M35" s="1678"/>
      <c r="N35" s="1678"/>
      <c r="O35" s="1678"/>
      <c r="P35" s="1678"/>
      <c r="Q35" s="1678"/>
      <c r="R35" s="1678"/>
      <c r="S35" s="1678"/>
      <c r="T35" s="1678"/>
      <c r="U35" s="1678"/>
      <c r="V35" s="1218"/>
      <c r="W35" s="1219"/>
      <c r="X35" s="1219"/>
      <c r="Y35" s="1508"/>
      <c r="Z35" s="1509"/>
    </row>
    <row r="36" spans="1:26" ht="27.75" customHeight="1">
      <c r="A36" s="1317"/>
      <c r="B36" s="1821" t="s">
        <v>270</v>
      </c>
      <c r="C36" s="1822" t="s">
        <v>271</v>
      </c>
      <c r="D36" s="1823" t="s">
        <v>143</v>
      </c>
      <c r="E36" s="1823"/>
      <c r="F36" s="1823"/>
      <c r="G36" s="1823"/>
      <c r="H36" s="1823"/>
      <c r="I36" s="1823"/>
      <c r="J36" s="1823"/>
      <c r="K36" s="1823"/>
      <c r="L36" s="1823" t="s">
        <v>272</v>
      </c>
      <c r="M36" s="1823"/>
      <c r="N36" s="1823"/>
      <c r="O36" s="1823" t="s">
        <v>273</v>
      </c>
      <c r="P36" s="1823"/>
      <c r="Q36" s="1823"/>
      <c r="R36" s="1823"/>
      <c r="S36" s="1823" t="s">
        <v>274</v>
      </c>
      <c r="T36" s="1823"/>
      <c r="U36" s="1823"/>
      <c r="V36" s="1833" t="s">
        <v>396</v>
      </c>
      <c r="W36" s="1833"/>
      <c r="X36" s="1834"/>
      <c r="Y36" s="1508"/>
      <c r="Z36" s="1509"/>
    </row>
    <row r="37" spans="1:26" ht="27.75" customHeight="1">
      <c r="A37" s="1317"/>
      <c r="B37" s="1821"/>
      <c r="C37" s="1822"/>
      <c r="D37" s="1823" t="s">
        <v>144</v>
      </c>
      <c r="E37" s="1823"/>
      <c r="F37" s="1823" t="s">
        <v>129</v>
      </c>
      <c r="G37" s="1823"/>
      <c r="H37" s="1823"/>
      <c r="I37" s="1823" t="s">
        <v>98</v>
      </c>
      <c r="J37" s="1823"/>
      <c r="K37" s="1823"/>
      <c r="L37" s="1823"/>
      <c r="M37" s="1823"/>
      <c r="N37" s="1823"/>
      <c r="O37" s="1823"/>
      <c r="P37" s="1823"/>
      <c r="Q37" s="1823"/>
      <c r="R37" s="1823"/>
      <c r="S37" s="1823"/>
      <c r="T37" s="1823"/>
      <c r="U37" s="1823"/>
      <c r="V37" s="1833"/>
      <c r="W37" s="1833"/>
      <c r="X37" s="1834"/>
      <c r="Y37" s="1508"/>
      <c r="Z37" s="1509"/>
    </row>
    <row r="38" spans="1:26" ht="33" customHeight="1">
      <c r="A38" s="1317"/>
      <c r="B38" s="1555"/>
      <c r="C38" s="512" t="s">
        <v>90</v>
      </c>
      <c r="D38" s="1668"/>
      <c r="E38" s="1668"/>
      <c r="F38" s="1835"/>
      <c r="G38" s="1835"/>
      <c r="H38" s="1835"/>
      <c r="I38" s="1668"/>
      <c r="J38" s="1668"/>
      <c r="K38" s="1668"/>
      <c r="L38" s="1668"/>
      <c r="M38" s="1668"/>
      <c r="N38" s="1668"/>
      <c r="O38" s="1668"/>
      <c r="P38" s="1668"/>
      <c r="Q38" s="1668"/>
      <c r="R38" s="1668"/>
      <c r="S38" s="1668"/>
      <c r="T38" s="1668"/>
      <c r="U38" s="1668"/>
      <c r="V38" s="1708"/>
      <c r="W38" s="1709"/>
      <c r="X38" s="1836"/>
      <c r="Y38" s="1508"/>
      <c r="Z38" s="1509"/>
    </row>
    <row r="39" spans="1:26" ht="33" customHeight="1" thickBot="1">
      <c r="A39" s="1317"/>
      <c r="B39" s="1527"/>
      <c r="C39" s="1221" t="str">
        <f>+C9</f>
        <v>TRAMO K2+125 A K2+279</v>
      </c>
      <c r="D39" s="1717">
        <f>+D9</f>
        <v>154</v>
      </c>
      <c r="E39" s="1717"/>
      <c r="F39" s="1656">
        <v>0.5</v>
      </c>
      <c r="G39" s="1656"/>
      <c r="H39" s="1656"/>
      <c r="I39" s="1656">
        <v>5.4</v>
      </c>
      <c r="J39" s="1656"/>
      <c r="K39" s="1656"/>
      <c r="L39" s="1656">
        <f>+D39*F39*I39</f>
        <v>415.8</v>
      </c>
      <c r="M39" s="1656"/>
      <c r="N39" s="1656"/>
      <c r="O39" s="1717"/>
      <c r="P39" s="1717"/>
      <c r="Q39" s="1717"/>
      <c r="R39" s="1717"/>
      <c r="S39" s="1717">
        <v>1</v>
      </c>
      <c r="T39" s="1717"/>
      <c r="U39" s="1717"/>
      <c r="V39" s="1824">
        <f>L39*S39</f>
        <v>415.8</v>
      </c>
      <c r="W39" s="1825"/>
      <c r="X39" s="1826"/>
      <c r="Y39" s="1508"/>
      <c r="Z39" s="1509"/>
    </row>
    <row r="40" spans="1:26" ht="33" customHeight="1">
      <c r="A40" s="1317"/>
      <c r="B40" s="1545"/>
      <c r="C40" s="1546"/>
      <c r="D40" s="1546"/>
      <c r="E40" s="1546"/>
      <c r="F40" s="1546"/>
      <c r="G40" s="1546"/>
      <c r="H40" s="1546"/>
      <c r="I40" s="1546"/>
      <c r="J40" s="1546"/>
      <c r="K40" s="1546"/>
      <c r="L40" s="1546"/>
      <c r="M40" s="1546"/>
      <c r="N40" s="1546"/>
      <c r="O40" s="1546"/>
      <c r="P40" s="1546"/>
      <c r="Q40" s="1546"/>
      <c r="R40" s="1546"/>
      <c r="S40" s="1546"/>
      <c r="T40" s="1546"/>
      <c r="U40" s="1546"/>
      <c r="V40" s="1546"/>
      <c r="W40" s="1546"/>
      <c r="X40" s="1547"/>
      <c r="Y40" s="1508"/>
      <c r="Z40" s="1509"/>
    </row>
    <row r="41" spans="1:26" ht="33" customHeight="1">
      <c r="A41" s="1317"/>
      <c r="B41" s="1548"/>
      <c r="C41" s="1549"/>
      <c r="D41" s="1549"/>
      <c r="E41" s="1549"/>
      <c r="F41" s="1549"/>
      <c r="G41" s="1549"/>
      <c r="H41" s="1549"/>
      <c r="I41" s="1549"/>
      <c r="J41" s="1549"/>
      <c r="K41" s="1549"/>
      <c r="L41" s="1549"/>
      <c r="M41" s="1549"/>
      <c r="N41" s="1549"/>
      <c r="O41" s="1549"/>
      <c r="P41" s="1549"/>
      <c r="Q41" s="1549"/>
      <c r="R41" s="1549"/>
      <c r="S41" s="1549"/>
      <c r="T41" s="1549"/>
      <c r="U41" s="1549"/>
      <c r="V41" s="1549"/>
      <c r="W41" s="1549"/>
      <c r="X41" s="1550"/>
      <c r="Y41" s="1508"/>
      <c r="Z41" s="1509"/>
    </row>
    <row r="42" spans="1:26" ht="33" customHeight="1">
      <c r="A42" s="1317"/>
      <c r="B42" s="1548"/>
      <c r="C42" s="1549"/>
      <c r="D42" s="1549"/>
      <c r="E42" s="1549"/>
      <c r="F42" s="1549"/>
      <c r="G42" s="1549"/>
      <c r="H42" s="1549"/>
      <c r="I42" s="1549"/>
      <c r="J42" s="1549"/>
      <c r="K42" s="1549"/>
      <c r="L42" s="1549"/>
      <c r="M42" s="1549"/>
      <c r="N42" s="1549"/>
      <c r="O42" s="1549"/>
      <c r="P42" s="1549"/>
      <c r="Q42" s="1549"/>
      <c r="R42" s="1549"/>
      <c r="S42" s="1549"/>
      <c r="T42" s="1549"/>
      <c r="U42" s="1549"/>
      <c r="V42" s="1549"/>
      <c r="W42" s="1549"/>
      <c r="X42" s="1550"/>
      <c r="Y42" s="1508"/>
      <c r="Z42" s="1509"/>
    </row>
    <row r="43" spans="1:26" ht="33" customHeight="1">
      <c r="A43" s="1317"/>
      <c r="B43" s="1548"/>
      <c r="C43" s="1549"/>
      <c r="D43" s="1549"/>
      <c r="E43" s="1549"/>
      <c r="F43" s="1549"/>
      <c r="G43" s="1549"/>
      <c r="H43" s="1549"/>
      <c r="I43" s="1549"/>
      <c r="J43" s="1549"/>
      <c r="K43" s="1549"/>
      <c r="L43" s="1549"/>
      <c r="M43" s="1549"/>
      <c r="N43" s="1549"/>
      <c r="O43" s="1549"/>
      <c r="P43" s="1549"/>
      <c r="Q43" s="1549"/>
      <c r="R43" s="1549"/>
      <c r="S43" s="1549"/>
      <c r="T43" s="1549"/>
      <c r="U43" s="1549"/>
      <c r="V43" s="1549"/>
      <c r="W43" s="1549"/>
      <c r="X43" s="1550"/>
      <c r="Y43" s="1508"/>
      <c r="Z43" s="1509"/>
    </row>
    <row r="44" spans="1:26" ht="33" customHeight="1">
      <c r="A44" s="1317"/>
      <c r="B44" s="1548"/>
      <c r="C44" s="1549"/>
      <c r="D44" s="1549"/>
      <c r="E44" s="1549"/>
      <c r="F44" s="1549"/>
      <c r="G44" s="1549"/>
      <c r="H44" s="1549"/>
      <c r="I44" s="1549"/>
      <c r="J44" s="1549"/>
      <c r="K44" s="1549"/>
      <c r="L44" s="1549"/>
      <c r="M44" s="1549"/>
      <c r="N44" s="1549"/>
      <c r="O44" s="1549"/>
      <c r="P44" s="1549"/>
      <c r="Q44" s="1549"/>
      <c r="R44" s="1549"/>
      <c r="S44" s="1549"/>
      <c r="T44" s="1549"/>
      <c r="U44" s="1549"/>
      <c r="V44" s="1549"/>
      <c r="W44" s="1549"/>
      <c r="X44" s="1550"/>
      <c r="Y44" s="1508"/>
      <c r="Z44" s="1509"/>
    </row>
    <row r="45" spans="1:26" ht="33" customHeight="1">
      <c r="A45" s="1317"/>
      <c r="B45" s="1548"/>
      <c r="C45" s="1549"/>
      <c r="D45" s="1549"/>
      <c r="E45" s="1549"/>
      <c r="F45" s="1549"/>
      <c r="G45" s="1549"/>
      <c r="H45" s="1549"/>
      <c r="I45" s="1549"/>
      <c r="J45" s="1549"/>
      <c r="K45" s="1549"/>
      <c r="L45" s="1549"/>
      <c r="M45" s="1549"/>
      <c r="N45" s="1549"/>
      <c r="O45" s="1549"/>
      <c r="P45" s="1549"/>
      <c r="Q45" s="1549"/>
      <c r="R45" s="1549"/>
      <c r="S45" s="1549"/>
      <c r="T45" s="1549"/>
      <c r="U45" s="1549"/>
      <c r="V45" s="1549"/>
      <c r="W45" s="1549"/>
      <c r="X45" s="1550"/>
      <c r="Y45" s="1508"/>
      <c r="Z45" s="1509"/>
    </row>
    <row r="46" spans="1:26" ht="33" customHeight="1">
      <c r="A46" s="1317"/>
      <c r="B46" s="1548"/>
      <c r="C46" s="1549"/>
      <c r="D46" s="1549"/>
      <c r="E46" s="1549"/>
      <c r="F46" s="1549"/>
      <c r="G46" s="1549"/>
      <c r="H46" s="1549"/>
      <c r="I46" s="1549"/>
      <c r="J46" s="1549"/>
      <c r="K46" s="1549"/>
      <c r="L46" s="1549"/>
      <c r="M46" s="1549"/>
      <c r="N46" s="1549"/>
      <c r="O46" s="1549"/>
      <c r="P46" s="1549"/>
      <c r="Q46" s="1549"/>
      <c r="R46" s="1549"/>
      <c r="S46" s="1549"/>
      <c r="T46" s="1549"/>
      <c r="U46" s="1549"/>
      <c r="V46" s="1549"/>
      <c r="W46" s="1549"/>
      <c r="X46" s="1550"/>
      <c r="Y46" s="1508"/>
      <c r="Z46" s="1509"/>
    </row>
    <row r="47" spans="1:26" ht="33" customHeight="1">
      <c r="A47" s="1317"/>
      <c r="B47" s="1548"/>
      <c r="C47" s="1549"/>
      <c r="D47" s="1549"/>
      <c r="E47" s="1549"/>
      <c r="F47" s="1549"/>
      <c r="G47" s="1549"/>
      <c r="H47" s="1549"/>
      <c r="I47" s="1549"/>
      <c r="J47" s="1549"/>
      <c r="K47" s="1549"/>
      <c r="L47" s="1549"/>
      <c r="M47" s="1549"/>
      <c r="N47" s="1549"/>
      <c r="O47" s="1549"/>
      <c r="P47" s="1549"/>
      <c r="Q47" s="1549"/>
      <c r="R47" s="1549"/>
      <c r="S47" s="1549"/>
      <c r="T47" s="1549"/>
      <c r="U47" s="1549"/>
      <c r="V47" s="1549"/>
      <c r="W47" s="1549"/>
      <c r="X47" s="1550"/>
      <c r="Y47" s="1508"/>
      <c r="Z47" s="1509"/>
    </row>
    <row r="48" spans="1:26" ht="33" customHeight="1">
      <c r="A48" s="1317"/>
      <c r="B48" s="1548"/>
      <c r="C48" s="1549"/>
      <c r="D48" s="1549"/>
      <c r="E48" s="1549"/>
      <c r="F48" s="1549"/>
      <c r="G48" s="1549"/>
      <c r="H48" s="1549"/>
      <c r="I48" s="1549"/>
      <c r="J48" s="1549"/>
      <c r="K48" s="1549"/>
      <c r="L48" s="1549"/>
      <c r="M48" s="1549"/>
      <c r="N48" s="1549"/>
      <c r="O48" s="1549"/>
      <c r="P48" s="1549"/>
      <c r="Q48" s="1549"/>
      <c r="R48" s="1549"/>
      <c r="S48" s="1549"/>
      <c r="T48" s="1549"/>
      <c r="U48" s="1549"/>
      <c r="V48" s="1549"/>
      <c r="W48" s="1549"/>
      <c r="X48" s="1550"/>
      <c r="Y48" s="1508"/>
      <c r="Z48" s="1509"/>
    </row>
    <row r="49" spans="1:26" ht="33" customHeight="1">
      <c r="A49" s="1317"/>
      <c r="B49" s="1548"/>
      <c r="C49" s="1549"/>
      <c r="D49" s="1549"/>
      <c r="E49" s="1549"/>
      <c r="F49" s="1549"/>
      <c r="G49" s="1549"/>
      <c r="H49" s="1549"/>
      <c r="I49" s="1549"/>
      <c r="J49" s="1549"/>
      <c r="K49" s="1549"/>
      <c r="L49" s="1549"/>
      <c r="M49" s="1549"/>
      <c r="N49" s="1549"/>
      <c r="O49" s="1549"/>
      <c r="P49" s="1549"/>
      <c r="Q49" s="1549"/>
      <c r="R49" s="1549"/>
      <c r="S49" s="1549"/>
      <c r="T49" s="1549"/>
      <c r="U49" s="1549"/>
      <c r="V49" s="1549"/>
      <c r="W49" s="1549"/>
      <c r="X49" s="1550"/>
      <c r="Y49" s="1508"/>
      <c r="Z49" s="1509"/>
    </row>
    <row r="50" spans="1:26" ht="33" customHeight="1" thickBot="1">
      <c r="A50" s="1317"/>
      <c r="B50" s="1551"/>
      <c r="C50" s="1552"/>
      <c r="D50" s="1552"/>
      <c r="E50" s="1552"/>
      <c r="F50" s="1552"/>
      <c r="G50" s="1552"/>
      <c r="H50" s="1552"/>
      <c r="I50" s="1552"/>
      <c r="J50" s="1552"/>
      <c r="K50" s="1552"/>
      <c r="L50" s="1552"/>
      <c r="M50" s="1552"/>
      <c r="N50" s="1552"/>
      <c r="O50" s="1552"/>
      <c r="P50" s="1552"/>
      <c r="Q50" s="1552"/>
      <c r="R50" s="1552"/>
      <c r="S50" s="1552"/>
      <c r="T50" s="1552"/>
      <c r="U50" s="1552"/>
      <c r="V50" s="1552"/>
      <c r="W50" s="1552"/>
      <c r="X50" s="1553"/>
      <c r="Y50" s="1508"/>
      <c r="Z50" s="1509"/>
    </row>
    <row r="51" spans="1:26" ht="24.75" customHeight="1">
      <c r="A51" s="1317"/>
      <c r="B51" s="1818" t="s">
        <v>397</v>
      </c>
      <c r="C51" s="1602"/>
      <c r="D51" s="1602"/>
      <c r="E51" s="1602"/>
      <c r="F51" s="1602"/>
      <c r="G51" s="1602"/>
      <c r="H51" s="1602"/>
      <c r="I51" s="1602"/>
      <c r="J51" s="1602"/>
      <c r="K51" s="1602"/>
      <c r="L51" s="1602"/>
      <c r="M51" s="1602"/>
      <c r="N51" s="1602"/>
      <c r="O51" s="1602"/>
      <c r="P51" s="1602"/>
      <c r="Q51" s="1602"/>
      <c r="R51" s="1602"/>
      <c r="S51" s="1602"/>
      <c r="T51" s="1602"/>
      <c r="U51" s="1602"/>
      <c r="V51" s="1471">
        <f>ROUND(V38+V39,2)</f>
        <v>415.8</v>
      </c>
      <c r="W51" s="1472"/>
      <c r="X51" s="1473"/>
      <c r="Y51" s="1508"/>
      <c r="Z51" s="1509"/>
    </row>
    <row r="52" spans="1:26" ht="24.75" customHeight="1" thickBot="1">
      <c r="A52" s="1317"/>
      <c r="B52" s="1819"/>
      <c r="C52" s="1668"/>
      <c r="D52" s="1668"/>
      <c r="E52" s="1668"/>
      <c r="F52" s="1668"/>
      <c r="G52" s="1668"/>
      <c r="H52" s="1668"/>
      <c r="I52" s="1668"/>
      <c r="J52" s="1668"/>
      <c r="K52" s="1668"/>
      <c r="L52" s="1668"/>
      <c r="M52" s="1668"/>
      <c r="N52" s="1668"/>
      <c r="O52" s="1668"/>
      <c r="P52" s="1668"/>
      <c r="Q52" s="1668"/>
      <c r="R52" s="1668"/>
      <c r="S52" s="1668"/>
      <c r="T52" s="1668"/>
      <c r="U52" s="1668"/>
      <c r="V52" s="1474" t="s">
        <v>89</v>
      </c>
      <c r="W52" s="1475"/>
      <c r="X52" s="1476"/>
      <c r="Y52" s="1508"/>
      <c r="Z52" s="1509"/>
    </row>
    <row r="53" spans="1:26" ht="24.75" customHeight="1" thickBot="1">
      <c r="A53" s="1317"/>
      <c r="B53" s="1820"/>
      <c r="C53" s="1658"/>
      <c r="D53" s="1658"/>
      <c r="E53" s="1658"/>
      <c r="F53" s="1658"/>
      <c r="G53" s="1658"/>
      <c r="H53" s="1658"/>
      <c r="I53" s="1658"/>
      <c r="J53" s="1658"/>
      <c r="K53" s="1658"/>
      <c r="L53" s="1658"/>
      <c r="M53" s="1658"/>
      <c r="N53" s="1658"/>
      <c r="O53" s="1658"/>
      <c r="P53" s="1658"/>
      <c r="Q53" s="1658"/>
      <c r="R53" s="1658"/>
      <c r="S53" s="1658"/>
      <c r="T53" s="1658"/>
      <c r="U53" s="1474"/>
      <c r="V53" s="1477">
        <f>V51</f>
        <v>415.8</v>
      </c>
      <c r="W53" s="1478"/>
      <c r="X53" s="1479"/>
      <c r="Y53" s="1510"/>
      <c r="Z53" s="1511"/>
    </row>
    <row r="54" spans="1:26" ht="78.75" customHeight="1">
      <c r="A54" s="1317"/>
      <c r="B54" s="531"/>
      <c r="C54" s="532"/>
      <c r="D54" s="1322"/>
      <c r="E54" s="1322"/>
      <c r="F54" s="1322"/>
      <c r="G54" s="1322"/>
      <c r="H54" s="1322"/>
      <c r="I54" s="1324"/>
      <c r="J54" s="1324"/>
      <c r="K54" s="1324"/>
      <c r="L54" s="1322"/>
      <c r="M54" s="1322"/>
      <c r="N54" s="1322"/>
      <c r="O54" s="1322"/>
      <c r="P54" s="1322"/>
      <c r="Q54" s="1322"/>
      <c r="R54" s="1322"/>
      <c r="S54" s="1322"/>
      <c r="T54" s="1322"/>
      <c r="U54" s="1322"/>
      <c r="V54" s="1330"/>
      <c r="W54" s="1330"/>
      <c r="X54" s="1330"/>
      <c r="Y54" s="534"/>
      <c r="Z54" s="525"/>
    </row>
    <row r="55" spans="1:26" ht="17.399999999999999" thickBot="1">
      <c r="A55" s="1317"/>
      <c r="B55" s="531"/>
      <c r="C55" s="532"/>
      <c r="D55" s="1322" t="s">
        <v>389</v>
      </c>
      <c r="E55" s="1322"/>
      <c r="F55" s="1323"/>
      <c r="G55" s="1323"/>
      <c r="H55" s="1323"/>
      <c r="I55" s="1325"/>
      <c r="J55" s="1325"/>
      <c r="K55" s="1325"/>
      <c r="L55" s="1323"/>
      <c r="M55" s="1323"/>
      <c r="N55" s="1323"/>
      <c r="O55" s="1322"/>
      <c r="P55" s="1322"/>
      <c r="Q55" s="1322"/>
      <c r="R55" s="1322"/>
      <c r="S55" s="1322"/>
      <c r="T55" s="1322"/>
      <c r="U55" s="1322"/>
      <c r="V55" s="1322" t="str">
        <f>+S26</f>
        <v xml:space="preserve">Revisó y aprobó: </v>
      </c>
      <c r="W55" s="1322"/>
      <c r="X55" s="1322"/>
      <c r="Y55" s="524"/>
      <c r="Z55" s="525"/>
    </row>
    <row r="56" spans="1:26">
      <c r="A56" s="1317"/>
      <c r="B56" s="531"/>
      <c r="C56" s="532"/>
      <c r="D56" s="1322"/>
      <c r="E56" s="1322"/>
      <c r="F56" s="1324" t="s">
        <v>337</v>
      </c>
      <c r="G56" s="1324"/>
      <c r="H56" s="1324"/>
      <c r="I56" s="1324"/>
      <c r="J56" s="1324"/>
      <c r="K56" s="1324"/>
      <c r="L56" s="1324"/>
      <c r="M56" s="1324"/>
      <c r="N56" s="1324"/>
      <c r="O56" s="1322"/>
      <c r="P56" s="1322"/>
      <c r="Q56" s="1322"/>
      <c r="R56" s="1322"/>
      <c r="S56" s="1322"/>
      <c r="T56" s="1322"/>
      <c r="U56" s="1322"/>
      <c r="V56" s="537"/>
      <c r="W56" s="537"/>
      <c r="X56" s="537"/>
      <c r="Y56" s="526" t="s">
        <v>342</v>
      </c>
      <c r="Z56" s="525"/>
    </row>
    <row r="57" spans="1:26">
      <c r="A57" s="1317"/>
      <c r="B57" s="531"/>
      <c r="C57" s="532"/>
      <c r="D57" s="1322"/>
      <c r="E57" s="1322"/>
      <c r="F57" s="1324" t="str">
        <f>+F28</f>
        <v xml:space="preserve">Profesional de apoyo contratada S.P.O.P </v>
      </c>
      <c r="G57" s="1324"/>
      <c r="H57" s="1324"/>
      <c r="I57" s="1324"/>
      <c r="J57" s="1324"/>
      <c r="K57" s="1324"/>
      <c r="L57" s="1324"/>
      <c r="M57" s="1324"/>
      <c r="N57" s="1324"/>
      <c r="O57" s="1322"/>
      <c r="P57" s="1322"/>
      <c r="Q57" s="1322"/>
      <c r="R57" s="1322"/>
      <c r="S57" s="1322"/>
      <c r="T57" s="1322"/>
      <c r="U57" s="1322"/>
      <c r="V57" s="1322"/>
      <c r="W57" s="1322"/>
      <c r="X57" s="1322"/>
      <c r="Y57" s="527" t="s">
        <v>392</v>
      </c>
      <c r="Z57" s="525"/>
    </row>
    <row r="58" spans="1:26">
      <c r="A58" s="1317"/>
      <c r="B58" s="531"/>
      <c r="C58" s="532"/>
      <c r="D58" s="1322"/>
      <c r="E58" s="1322"/>
      <c r="F58" s="1324"/>
      <c r="G58" s="1324"/>
      <c r="H58" s="1324"/>
      <c r="I58" s="1324"/>
      <c r="J58" s="1324"/>
      <c r="K58" s="1324"/>
      <c r="L58" s="1324"/>
      <c r="M58" s="1324"/>
      <c r="N58" s="1324"/>
      <c r="O58" s="1322"/>
      <c r="P58" s="1322"/>
      <c r="Q58" s="1322"/>
      <c r="R58" s="1322"/>
      <c r="S58" s="1322"/>
      <c r="T58" s="1322"/>
      <c r="U58" s="1322"/>
      <c r="V58" s="1322"/>
      <c r="W58" s="1322"/>
      <c r="X58" s="1322"/>
      <c r="Y58" s="527" t="s">
        <v>393</v>
      </c>
      <c r="Z58" s="525"/>
    </row>
    <row r="59" spans="1:26" ht="17.399999999999999" thickBot="1">
      <c r="A59" s="1318"/>
      <c r="B59" s="538"/>
      <c r="C59" s="535"/>
      <c r="D59" s="535"/>
      <c r="E59" s="535"/>
      <c r="F59" s="536"/>
      <c r="G59" s="536"/>
      <c r="H59" s="536"/>
      <c r="I59" s="536"/>
      <c r="J59" s="536"/>
      <c r="K59" s="536"/>
      <c r="L59" s="536"/>
      <c r="M59" s="536"/>
      <c r="N59" s="536"/>
      <c r="O59" s="535"/>
      <c r="P59" s="535"/>
      <c r="Q59" s="535"/>
      <c r="R59" s="535"/>
      <c r="S59" s="535"/>
      <c r="T59" s="535"/>
      <c r="U59" s="535"/>
      <c r="V59" s="535"/>
      <c r="W59" s="535"/>
      <c r="X59" s="535"/>
      <c r="Y59" s="539"/>
      <c r="Z59" s="529"/>
    </row>
    <row r="60" spans="1:26" ht="91.5" customHeight="1" thickBot="1">
      <c r="B60" s="1292"/>
      <c r="C60" s="1625" t="s">
        <v>291</v>
      </c>
      <c r="D60" s="1538"/>
      <c r="E60" s="1538"/>
      <c r="F60" s="1538"/>
      <c r="G60" s="1538"/>
      <c r="H60" s="1538"/>
      <c r="I60" s="1538"/>
      <c r="J60" s="1538"/>
      <c r="K60" s="1538"/>
      <c r="L60" s="1538"/>
      <c r="M60" s="1538"/>
      <c r="N60" s="1538"/>
      <c r="O60" s="1538"/>
      <c r="P60" s="1538"/>
      <c r="Q60" s="1538"/>
      <c r="R60" s="1538"/>
      <c r="S60" s="1538"/>
      <c r="T60" s="1538"/>
      <c r="U60" s="1538"/>
      <c r="V60" s="1538"/>
      <c r="W60" s="1538"/>
      <c r="X60" s="1539"/>
      <c r="Y60" s="1625" t="s">
        <v>290</v>
      </c>
      <c r="Z60" s="1539"/>
    </row>
    <row r="61" spans="1:26" ht="103.5" customHeight="1">
      <c r="B61" s="1223" t="s">
        <v>394</v>
      </c>
      <c r="C61" s="1626" t="str">
        <f>+C124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61" s="1627"/>
      <c r="E61" s="1627"/>
      <c r="F61" s="1627"/>
      <c r="G61" s="1627"/>
      <c r="H61" s="1627"/>
      <c r="I61" s="1627"/>
      <c r="J61" s="1627"/>
      <c r="K61" s="1627"/>
      <c r="L61" s="1627"/>
      <c r="M61" s="1627"/>
      <c r="N61" s="1627"/>
      <c r="O61" s="1627"/>
      <c r="P61" s="1627"/>
      <c r="Q61" s="1627"/>
      <c r="R61" s="1627"/>
      <c r="S61" s="1627"/>
      <c r="T61" s="1627"/>
      <c r="U61" s="1627"/>
      <c r="V61" s="1627"/>
      <c r="W61" s="1627"/>
      <c r="X61" s="1627"/>
      <c r="Y61" s="1506"/>
      <c r="Z61" s="1507"/>
    </row>
    <row r="62" spans="1:26" ht="23.25" customHeight="1">
      <c r="B62" s="1223" t="s">
        <v>349</v>
      </c>
      <c r="C62" s="1530" t="str">
        <f>+C33</f>
        <v>PLACAS HUELLAS VEREDA SAN ANTONIO - SECTOR CAÑO RICO - 154 ML</v>
      </c>
      <c r="D62" s="1531"/>
      <c r="E62" s="1531"/>
      <c r="F62" s="1531"/>
      <c r="G62" s="1531"/>
      <c r="H62" s="1531"/>
      <c r="I62" s="1531"/>
      <c r="J62" s="1531"/>
      <c r="K62" s="1531"/>
      <c r="L62" s="1531"/>
      <c r="M62" s="1531"/>
      <c r="N62" s="1531"/>
      <c r="O62" s="1531"/>
      <c r="P62" s="1531"/>
      <c r="Q62" s="1531"/>
      <c r="R62" s="1531"/>
      <c r="S62" s="1628"/>
      <c r="T62" s="1629" t="s">
        <v>41</v>
      </c>
      <c r="U62" s="1531"/>
      <c r="V62" s="1628"/>
      <c r="W62" s="1629" t="str">
        <f>+'PRESUPUESTO OFICIAL PLIEGO TIPO'!F19</f>
        <v>M³</v>
      </c>
      <c r="X62" s="1630"/>
      <c r="Y62" s="1508"/>
      <c r="Z62" s="1509"/>
    </row>
    <row r="63" spans="1:26" ht="23.25" customHeight="1">
      <c r="B63" s="1223" t="s">
        <v>151</v>
      </c>
      <c r="C63" s="1599">
        <f>+'PRESUPUESTO OFICIAL PLIEGO TIPO'!B19</f>
        <v>103</v>
      </c>
      <c r="D63" s="1600"/>
      <c r="E63" s="1600"/>
      <c r="F63" s="1600"/>
      <c r="G63" s="1600"/>
      <c r="H63" s="1600"/>
      <c r="I63" s="1600"/>
      <c r="J63" s="1600"/>
      <c r="K63" s="1600"/>
      <c r="L63" s="1600"/>
      <c r="M63" s="1600"/>
      <c r="N63" s="1600"/>
      <c r="O63" s="1600"/>
      <c r="P63" s="1600"/>
      <c r="Q63" s="1600"/>
      <c r="R63" s="1600"/>
      <c r="S63" s="1601"/>
      <c r="T63" s="1631" t="s">
        <v>7</v>
      </c>
      <c r="U63" s="1534"/>
      <c r="V63" s="1632"/>
      <c r="W63" s="1224"/>
      <c r="X63" s="1225">
        <f>+W84</f>
        <v>166.32</v>
      </c>
      <c r="Y63" s="1508"/>
      <c r="Z63" s="1509"/>
    </row>
    <row r="64" spans="1:26" ht="28.5" customHeight="1">
      <c r="B64" s="1223" t="s">
        <v>395</v>
      </c>
      <c r="C64" s="1530" t="str">
        <f>+'PRESUPUESTO OFICIAL PLIEGO TIPO'!E19</f>
        <v>Relleno con material crudo de rio T.m 6", compactado y transportado</v>
      </c>
      <c r="D64" s="1531"/>
      <c r="E64" s="1531"/>
      <c r="F64" s="1531"/>
      <c r="G64" s="1531"/>
      <c r="H64" s="1531"/>
      <c r="I64" s="1531"/>
      <c r="J64" s="1531"/>
      <c r="K64" s="1531"/>
      <c r="L64" s="1531"/>
      <c r="M64" s="1531"/>
      <c r="N64" s="1531"/>
      <c r="O64" s="1531"/>
      <c r="P64" s="1531"/>
      <c r="Q64" s="1531"/>
      <c r="R64" s="1531"/>
      <c r="S64" s="1628"/>
      <c r="T64" s="1633"/>
      <c r="U64" s="1627"/>
      <c r="V64" s="1634"/>
      <c r="W64" s="1226"/>
      <c r="X64" s="1227"/>
      <c r="Y64" s="1508"/>
      <c r="Z64" s="1509"/>
    </row>
    <row r="65" spans="2:26" ht="23.25" customHeight="1">
      <c r="B65" s="1597" t="s">
        <v>270</v>
      </c>
      <c r="C65" s="1635" t="s">
        <v>271</v>
      </c>
      <c r="D65" s="1636"/>
      <c r="E65" s="1639" t="s">
        <v>143</v>
      </c>
      <c r="F65" s="1640"/>
      <c r="G65" s="1640"/>
      <c r="H65" s="1640"/>
      <c r="I65" s="1640"/>
      <c r="J65" s="1640"/>
      <c r="K65" s="1640"/>
      <c r="L65" s="1641"/>
      <c r="M65" s="1642" t="s">
        <v>272</v>
      </c>
      <c r="N65" s="1643"/>
      <c r="O65" s="1644"/>
      <c r="P65" s="1642" t="s">
        <v>273</v>
      </c>
      <c r="Q65" s="1643"/>
      <c r="R65" s="1643"/>
      <c r="S65" s="1644"/>
      <c r="T65" s="1642" t="s">
        <v>274</v>
      </c>
      <c r="U65" s="1643"/>
      <c r="V65" s="1644"/>
      <c r="W65" s="1642" t="s">
        <v>400</v>
      </c>
      <c r="X65" s="1643"/>
      <c r="Y65" s="1508"/>
      <c r="Z65" s="1509"/>
    </row>
    <row r="66" spans="2:26" ht="37.5" customHeight="1" thickBot="1">
      <c r="B66" s="1598"/>
      <c r="C66" s="1706"/>
      <c r="D66" s="1707"/>
      <c r="E66" s="1682" t="s">
        <v>554</v>
      </c>
      <c r="F66" s="1817"/>
      <c r="G66" s="1642" t="s">
        <v>401</v>
      </c>
      <c r="H66" s="1643"/>
      <c r="I66" s="1644"/>
      <c r="J66" s="1642" t="s">
        <v>98</v>
      </c>
      <c r="K66" s="1643"/>
      <c r="L66" s="1644"/>
      <c r="M66" s="1679"/>
      <c r="N66" s="1680"/>
      <c r="O66" s="1681"/>
      <c r="P66" s="1679"/>
      <c r="Q66" s="1680"/>
      <c r="R66" s="1680"/>
      <c r="S66" s="1681"/>
      <c r="T66" s="1679"/>
      <c r="U66" s="1680"/>
      <c r="V66" s="1681"/>
      <c r="W66" s="1679"/>
      <c r="X66" s="1680"/>
      <c r="Y66" s="1508"/>
      <c r="Z66" s="1509"/>
    </row>
    <row r="67" spans="2:26" ht="27.75" customHeight="1">
      <c r="B67" s="1556"/>
      <c r="C67" s="1738" t="s">
        <v>90</v>
      </c>
      <c r="D67" s="1650"/>
      <c r="E67" s="1711"/>
      <c r="F67" s="1816"/>
      <c r="G67" s="1711"/>
      <c r="H67" s="1815"/>
      <c r="I67" s="1816"/>
      <c r="J67" s="1711"/>
      <c r="K67" s="1815"/>
      <c r="L67" s="1816"/>
      <c r="M67" s="1711"/>
      <c r="N67" s="1815"/>
      <c r="O67" s="1816"/>
      <c r="P67" s="1711"/>
      <c r="Q67" s="1815"/>
      <c r="R67" s="1815"/>
      <c r="S67" s="1816"/>
      <c r="T67" s="1711"/>
      <c r="U67" s="1815"/>
      <c r="V67" s="1816"/>
      <c r="W67" s="1711"/>
      <c r="X67" s="1712"/>
      <c r="Y67" s="1508"/>
      <c r="Z67" s="1509"/>
    </row>
    <row r="68" spans="2:26" ht="27.75" customHeight="1">
      <c r="B68" s="1527"/>
      <c r="C68" s="1512"/>
      <c r="D68" s="1513"/>
      <c r="E68" s="1514"/>
      <c r="F68" s="1515"/>
      <c r="G68" s="1516"/>
      <c r="H68" s="1517"/>
      <c r="I68" s="1513"/>
      <c r="J68" s="1514"/>
      <c r="K68" s="1517"/>
      <c r="L68" s="1513"/>
      <c r="M68" s="1516"/>
      <c r="N68" s="1517"/>
      <c r="O68" s="1513"/>
      <c r="P68" s="1516"/>
      <c r="Q68" s="1517"/>
      <c r="R68" s="1517"/>
      <c r="S68" s="1513"/>
      <c r="T68" s="1514"/>
      <c r="U68" s="1515"/>
      <c r="V68" s="1518"/>
      <c r="W68" s="1514"/>
      <c r="X68" s="1519"/>
      <c r="Y68" s="1508"/>
      <c r="Z68" s="1509"/>
    </row>
    <row r="69" spans="2:26" ht="27.75" customHeight="1">
      <c r="B69" s="1527"/>
      <c r="C69" s="1512" t="str">
        <f>+C9</f>
        <v>TRAMO K2+125 A K2+279</v>
      </c>
      <c r="D69" s="1513"/>
      <c r="E69" s="1514">
        <f>+D39</f>
        <v>154</v>
      </c>
      <c r="F69" s="1515"/>
      <c r="G69" s="1516">
        <v>0.2</v>
      </c>
      <c r="H69" s="1517"/>
      <c r="I69" s="1513"/>
      <c r="J69" s="1514">
        <v>5.4</v>
      </c>
      <c r="K69" s="1517"/>
      <c r="L69" s="1513"/>
      <c r="M69" s="1516">
        <f>(+E69*G69*J69)</f>
        <v>166.32000000000002</v>
      </c>
      <c r="N69" s="1517"/>
      <c r="O69" s="1513"/>
      <c r="P69" s="1516"/>
      <c r="Q69" s="1517"/>
      <c r="R69" s="1517"/>
      <c r="S69" s="1513"/>
      <c r="T69" s="1514">
        <v>1</v>
      </c>
      <c r="U69" s="1515"/>
      <c r="V69" s="1518"/>
      <c r="W69" s="1514">
        <f>M69*T69</f>
        <v>166.32000000000002</v>
      </c>
      <c r="X69" s="1519"/>
      <c r="Y69" s="1508"/>
      <c r="Z69" s="1509"/>
    </row>
    <row r="70" spans="2:26" ht="27.75" customHeight="1">
      <c r="B70" s="1557"/>
      <c r="C70" s="1512"/>
      <c r="D70" s="1513"/>
      <c r="E70" s="1565"/>
      <c r="F70" s="1668"/>
      <c r="G70" s="1708"/>
      <c r="H70" s="1709"/>
      <c r="I70" s="1710"/>
      <c r="J70" s="1565"/>
      <c r="K70" s="1565"/>
      <c r="L70" s="1565"/>
      <c r="M70" s="1516"/>
      <c r="N70" s="1517"/>
      <c r="O70" s="1513"/>
      <c r="P70" s="1516"/>
      <c r="Q70" s="1517"/>
      <c r="R70" s="1517"/>
      <c r="S70" s="1513"/>
      <c r="T70" s="1514"/>
      <c r="U70" s="1515"/>
      <c r="V70" s="1518"/>
      <c r="W70" s="1514">
        <f>M70*T70</f>
        <v>0</v>
      </c>
      <c r="X70" s="1519"/>
      <c r="Y70" s="1508"/>
      <c r="Z70" s="1509"/>
    </row>
    <row r="71" spans="2:26" ht="27.75" customHeight="1">
      <c r="B71" s="1522"/>
      <c r="C71" s="1464"/>
      <c r="D71" s="1464"/>
      <c r="E71" s="1464"/>
      <c r="F71" s="1464"/>
      <c r="G71" s="1464"/>
      <c r="H71" s="1464"/>
      <c r="I71" s="1464"/>
      <c r="J71" s="1464"/>
      <c r="K71" s="1464"/>
      <c r="L71" s="1464"/>
      <c r="M71" s="1464"/>
      <c r="N71" s="1464"/>
      <c r="O71" s="1464"/>
      <c r="P71" s="1464"/>
      <c r="Q71" s="1464"/>
      <c r="R71" s="1464"/>
      <c r="S71" s="1464"/>
      <c r="T71" s="1464"/>
      <c r="U71" s="1464"/>
      <c r="V71" s="1464"/>
      <c r="W71" s="1464"/>
      <c r="X71" s="1523"/>
      <c r="Y71" s="1508"/>
      <c r="Z71" s="1509"/>
    </row>
    <row r="72" spans="2:26" ht="27.75" customHeight="1">
      <c r="B72" s="1522"/>
      <c r="C72" s="1464"/>
      <c r="D72" s="1464"/>
      <c r="E72" s="1464"/>
      <c r="F72" s="1464"/>
      <c r="G72" s="1464"/>
      <c r="H72" s="1464"/>
      <c r="I72" s="1464"/>
      <c r="J72" s="1464"/>
      <c r="K72" s="1464"/>
      <c r="L72" s="1464"/>
      <c r="M72" s="1464"/>
      <c r="N72" s="1464"/>
      <c r="O72" s="1464"/>
      <c r="P72" s="1464"/>
      <c r="Q72" s="1464"/>
      <c r="R72" s="1464"/>
      <c r="S72" s="1464"/>
      <c r="T72" s="1464"/>
      <c r="U72" s="1464"/>
      <c r="V72" s="1464"/>
      <c r="W72" s="1464"/>
      <c r="X72" s="1523"/>
      <c r="Y72" s="1508"/>
      <c r="Z72" s="1509"/>
    </row>
    <row r="73" spans="2:26" ht="27.75" customHeight="1">
      <c r="B73" s="1522"/>
      <c r="C73" s="1464"/>
      <c r="D73" s="1464"/>
      <c r="E73" s="1464"/>
      <c r="F73" s="1464"/>
      <c r="G73" s="1464"/>
      <c r="H73" s="1464"/>
      <c r="I73" s="1464"/>
      <c r="J73" s="1464"/>
      <c r="K73" s="1464"/>
      <c r="L73" s="1464"/>
      <c r="M73" s="1464"/>
      <c r="N73" s="1464"/>
      <c r="O73" s="1464"/>
      <c r="P73" s="1464"/>
      <c r="Q73" s="1464"/>
      <c r="R73" s="1464"/>
      <c r="S73" s="1464"/>
      <c r="T73" s="1464"/>
      <c r="U73" s="1464"/>
      <c r="V73" s="1464"/>
      <c r="W73" s="1464"/>
      <c r="X73" s="1523"/>
      <c r="Y73" s="1508"/>
      <c r="Z73" s="1509"/>
    </row>
    <row r="74" spans="2:26" ht="27.75" customHeight="1">
      <c r="B74" s="1522"/>
      <c r="C74" s="1464"/>
      <c r="D74" s="1464"/>
      <c r="E74" s="1464"/>
      <c r="F74" s="1464"/>
      <c r="G74" s="1464"/>
      <c r="H74" s="1464"/>
      <c r="I74" s="1464"/>
      <c r="J74" s="1464"/>
      <c r="K74" s="1464"/>
      <c r="L74" s="1464"/>
      <c r="M74" s="1464"/>
      <c r="N74" s="1464"/>
      <c r="O74" s="1464"/>
      <c r="P74" s="1464"/>
      <c r="Q74" s="1464"/>
      <c r="R74" s="1464"/>
      <c r="S74" s="1464"/>
      <c r="T74" s="1464"/>
      <c r="U74" s="1464"/>
      <c r="V74" s="1464"/>
      <c r="W74" s="1464"/>
      <c r="X74" s="1523"/>
      <c r="Y74" s="1508"/>
      <c r="Z74" s="1509"/>
    </row>
    <row r="75" spans="2:26" ht="27.75" customHeight="1">
      <c r="B75" s="1522"/>
      <c r="C75" s="1464"/>
      <c r="D75" s="1464"/>
      <c r="E75" s="1464"/>
      <c r="F75" s="1464"/>
      <c r="G75" s="1464"/>
      <c r="H75" s="1464"/>
      <c r="I75" s="1464"/>
      <c r="J75" s="1464"/>
      <c r="K75" s="1464"/>
      <c r="L75" s="1464"/>
      <c r="M75" s="1464"/>
      <c r="N75" s="1464"/>
      <c r="O75" s="1464"/>
      <c r="P75" s="1464"/>
      <c r="Q75" s="1464"/>
      <c r="R75" s="1464"/>
      <c r="S75" s="1464"/>
      <c r="T75" s="1464"/>
      <c r="U75" s="1464"/>
      <c r="V75" s="1464"/>
      <c r="W75" s="1464"/>
      <c r="X75" s="1523"/>
      <c r="Y75" s="1508"/>
      <c r="Z75" s="1509"/>
    </row>
    <row r="76" spans="2:26" ht="27.75" customHeight="1">
      <c r="B76" s="1522"/>
      <c r="C76" s="1464"/>
      <c r="D76" s="1464"/>
      <c r="E76" s="1464"/>
      <c r="F76" s="1464"/>
      <c r="G76" s="1464"/>
      <c r="H76" s="1464"/>
      <c r="I76" s="1464"/>
      <c r="J76" s="1464"/>
      <c r="K76" s="1464"/>
      <c r="L76" s="1464"/>
      <c r="M76" s="1464"/>
      <c r="N76" s="1464"/>
      <c r="O76" s="1464"/>
      <c r="P76" s="1464"/>
      <c r="Q76" s="1464"/>
      <c r="R76" s="1464"/>
      <c r="S76" s="1464"/>
      <c r="T76" s="1464"/>
      <c r="U76" s="1464"/>
      <c r="V76" s="1464"/>
      <c r="W76" s="1464"/>
      <c r="X76" s="1523"/>
      <c r="Y76" s="1508"/>
      <c r="Z76" s="1509"/>
    </row>
    <row r="77" spans="2:26" ht="27.75" customHeight="1">
      <c r="B77" s="1522"/>
      <c r="C77" s="1464"/>
      <c r="D77" s="1464"/>
      <c r="E77" s="1464"/>
      <c r="F77" s="1464"/>
      <c r="G77" s="1464"/>
      <c r="H77" s="1464"/>
      <c r="I77" s="1464"/>
      <c r="J77" s="1464"/>
      <c r="K77" s="1464"/>
      <c r="L77" s="1464"/>
      <c r="M77" s="1464"/>
      <c r="N77" s="1464"/>
      <c r="O77" s="1464"/>
      <c r="P77" s="1464"/>
      <c r="Q77" s="1464"/>
      <c r="R77" s="1464"/>
      <c r="S77" s="1464"/>
      <c r="T77" s="1464"/>
      <c r="U77" s="1464"/>
      <c r="V77" s="1464"/>
      <c r="W77" s="1464"/>
      <c r="X77" s="1523"/>
      <c r="Y77" s="1508"/>
      <c r="Z77" s="1509"/>
    </row>
    <row r="78" spans="2:26" ht="27.75" customHeight="1">
      <c r="B78" s="1522"/>
      <c r="C78" s="1464"/>
      <c r="D78" s="1464"/>
      <c r="E78" s="1464"/>
      <c r="F78" s="1464"/>
      <c r="G78" s="1464"/>
      <c r="H78" s="1464"/>
      <c r="I78" s="1464"/>
      <c r="J78" s="1464"/>
      <c r="K78" s="1464"/>
      <c r="L78" s="1464"/>
      <c r="M78" s="1464"/>
      <c r="N78" s="1464"/>
      <c r="O78" s="1464"/>
      <c r="P78" s="1464"/>
      <c r="Q78" s="1464"/>
      <c r="R78" s="1464"/>
      <c r="S78" s="1464"/>
      <c r="T78" s="1464"/>
      <c r="U78" s="1464"/>
      <c r="V78" s="1464"/>
      <c r="W78" s="1464"/>
      <c r="X78" s="1523"/>
      <c r="Y78" s="1508"/>
      <c r="Z78" s="1509"/>
    </row>
    <row r="79" spans="2:26" ht="27.75" customHeight="1">
      <c r="B79" s="1522"/>
      <c r="C79" s="1464"/>
      <c r="D79" s="1464"/>
      <c r="E79" s="1464"/>
      <c r="F79" s="1464"/>
      <c r="G79" s="1464"/>
      <c r="H79" s="1464"/>
      <c r="I79" s="1464"/>
      <c r="J79" s="1464"/>
      <c r="K79" s="1464"/>
      <c r="L79" s="1464"/>
      <c r="M79" s="1464"/>
      <c r="N79" s="1464"/>
      <c r="O79" s="1464"/>
      <c r="P79" s="1464"/>
      <c r="Q79" s="1464"/>
      <c r="R79" s="1464"/>
      <c r="S79" s="1464"/>
      <c r="T79" s="1464"/>
      <c r="U79" s="1464"/>
      <c r="V79" s="1464"/>
      <c r="W79" s="1464"/>
      <c r="X79" s="1523"/>
      <c r="Y79" s="1508"/>
      <c r="Z79" s="1509"/>
    </row>
    <row r="80" spans="2:26" ht="27.75" customHeight="1">
      <c r="B80" s="1522"/>
      <c r="C80" s="1464"/>
      <c r="D80" s="1464"/>
      <c r="E80" s="1464"/>
      <c r="F80" s="1464"/>
      <c r="G80" s="1464"/>
      <c r="H80" s="1464"/>
      <c r="I80" s="1464"/>
      <c r="J80" s="1464"/>
      <c r="K80" s="1464"/>
      <c r="L80" s="1464"/>
      <c r="M80" s="1464"/>
      <c r="N80" s="1464"/>
      <c r="O80" s="1464"/>
      <c r="P80" s="1464"/>
      <c r="Q80" s="1464"/>
      <c r="R80" s="1464"/>
      <c r="S80" s="1464"/>
      <c r="T80" s="1464"/>
      <c r="U80" s="1464"/>
      <c r="V80" s="1464"/>
      <c r="W80" s="1464"/>
      <c r="X80" s="1523"/>
      <c r="Y80" s="1508"/>
      <c r="Z80" s="1509"/>
    </row>
    <row r="81" spans="2:26" ht="27.75" customHeight="1">
      <c r="B81" s="1558"/>
      <c r="C81" s="1559"/>
      <c r="D81" s="1559"/>
      <c r="E81" s="1559"/>
      <c r="F81" s="1559"/>
      <c r="G81" s="1559"/>
      <c r="H81" s="1559"/>
      <c r="I81" s="1559"/>
      <c r="J81" s="1559"/>
      <c r="K81" s="1559"/>
      <c r="L81" s="1559"/>
      <c r="M81" s="1559"/>
      <c r="N81" s="1559"/>
      <c r="O81" s="1559"/>
      <c r="P81" s="1559"/>
      <c r="Q81" s="1559"/>
      <c r="R81" s="1559"/>
      <c r="S81" s="1559"/>
      <c r="T81" s="1559"/>
      <c r="U81" s="1559"/>
      <c r="V81" s="1559"/>
      <c r="W81" s="1559"/>
      <c r="X81" s="1560"/>
      <c r="Y81" s="1508"/>
      <c r="Z81" s="1509"/>
    </row>
    <row r="82" spans="2:26" ht="27" customHeight="1">
      <c r="B82" s="1588" t="s">
        <v>397</v>
      </c>
      <c r="C82" s="1806"/>
      <c r="D82" s="1757"/>
      <c r="E82" s="1757"/>
      <c r="F82" s="1757"/>
      <c r="G82" s="1757"/>
      <c r="H82" s="1757"/>
      <c r="I82" s="1757"/>
      <c r="J82" s="1757"/>
      <c r="K82" s="1757"/>
      <c r="L82" s="1757"/>
      <c r="M82" s="1757"/>
      <c r="N82" s="1757"/>
      <c r="O82" s="1757"/>
      <c r="P82" s="1757"/>
      <c r="Q82" s="1757"/>
      <c r="R82" s="1757"/>
      <c r="S82" s="1757"/>
      <c r="T82" s="1757"/>
      <c r="U82" s="1757"/>
      <c r="V82" s="1758"/>
      <c r="W82" s="1514">
        <f>ROUND(W69+W70,2)</f>
        <v>166.32</v>
      </c>
      <c r="X82" s="1615"/>
      <c r="Y82" s="1508"/>
      <c r="Z82" s="1509"/>
    </row>
    <row r="83" spans="2:26" ht="27" customHeight="1">
      <c r="B83" s="1522"/>
      <c r="C83" s="1609"/>
      <c r="D83" s="1610"/>
      <c r="E83" s="1610"/>
      <c r="F83" s="1610"/>
      <c r="G83" s="1610"/>
      <c r="H83" s="1610"/>
      <c r="I83" s="1610"/>
      <c r="J83" s="1610"/>
      <c r="K83" s="1610"/>
      <c r="L83" s="1610"/>
      <c r="M83" s="1610"/>
      <c r="N83" s="1610"/>
      <c r="O83" s="1610"/>
      <c r="P83" s="1610"/>
      <c r="Q83" s="1610"/>
      <c r="R83" s="1610"/>
      <c r="S83" s="1610"/>
      <c r="T83" s="1610"/>
      <c r="U83" s="1610"/>
      <c r="V83" s="1611"/>
      <c r="W83" s="1516" t="s">
        <v>89</v>
      </c>
      <c r="X83" s="1615"/>
      <c r="Y83" s="1508"/>
      <c r="Z83" s="1509"/>
    </row>
    <row r="84" spans="2:26" ht="27" customHeight="1" thickBot="1">
      <c r="B84" s="1524"/>
      <c r="C84" s="1807"/>
      <c r="D84" s="1808"/>
      <c r="E84" s="1808"/>
      <c r="F84" s="1808"/>
      <c r="G84" s="1808"/>
      <c r="H84" s="1808"/>
      <c r="I84" s="1808"/>
      <c r="J84" s="1808"/>
      <c r="K84" s="1808"/>
      <c r="L84" s="1808"/>
      <c r="M84" s="1808"/>
      <c r="N84" s="1808"/>
      <c r="O84" s="1808"/>
      <c r="P84" s="1808"/>
      <c r="Q84" s="1808"/>
      <c r="R84" s="1808"/>
      <c r="S84" s="1808"/>
      <c r="T84" s="1808"/>
      <c r="U84" s="1808"/>
      <c r="V84" s="1809"/>
      <c r="W84" s="1810">
        <f>W82</f>
        <v>166.32</v>
      </c>
      <c r="X84" s="1811"/>
      <c r="Y84" s="1510"/>
      <c r="Z84" s="1511"/>
    </row>
    <row r="85" spans="2:26" ht="78" customHeight="1">
      <c r="B85" s="531"/>
      <c r="C85" s="532"/>
      <c r="D85" s="1322"/>
      <c r="E85" s="1322"/>
      <c r="F85" s="1322"/>
      <c r="G85" s="1322"/>
      <c r="H85" s="1322"/>
      <c r="I85" s="1324"/>
      <c r="J85" s="1324"/>
      <c r="K85" s="1324"/>
      <c r="L85" s="1322"/>
      <c r="M85" s="1322"/>
      <c r="N85" s="1322"/>
      <c r="O85" s="1322"/>
      <c r="P85" s="1322"/>
      <c r="Q85" s="1322"/>
      <c r="R85" s="1322"/>
      <c r="S85" s="1322"/>
      <c r="T85" s="1322"/>
      <c r="U85" s="1322"/>
      <c r="V85" s="1322"/>
      <c r="W85" s="1322"/>
      <c r="X85" s="1322"/>
      <c r="Y85" s="534"/>
      <c r="Z85" s="525"/>
    </row>
    <row r="86" spans="2:26" ht="19.5" customHeight="1" thickBot="1">
      <c r="B86" s="531"/>
      <c r="C86" s="532"/>
      <c r="D86" s="1322" t="s">
        <v>389</v>
      </c>
      <c r="E86" s="1322"/>
      <c r="F86" s="1323"/>
      <c r="G86" s="1323"/>
      <c r="H86" s="1323"/>
      <c r="I86" s="1325"/>
      <c r="J86" s="1325"/>
      <c r="K86" s="1325"/>
      <c r="L86" s="1323"/>
      <c r="M86" s="1323"/>
      <c r="N86" s="1323"/>
      <c r="O86" s="1322"/>
      <c r="P86" s="1322"/>
      <c r="Q86" s="1322"/>
      <c r="R86" s="1322"/>
      <c r="S86" s="1322"/>
      <c r="T86" s="1322"/>
      <c r="U86" s="1322"/>
      <c r="V86" s="1322" t="str">
        <f>+V55</f>
        <v xml:space="preserve">Revisó y aprobó: </v>
      </c>
      <c r="W86" s="1322"/>
      <c r="X86" s="1322"/>
      <c r="Y86" s="524"/>
      <c r="Z86" s="525"/>
    </row>
    <row r="87" spans="2:26" ht="18.75" customHeight="1">
      <c r="B87" s="531"/>
      <c r="C87" s="532"/>
      <c r="D87" s="1322"/>
      <c r="E87" s="1322"/>
      <c r="F87" s="1324" t="s">
        <v>337</v>
      </c>
      <c r="G87" s="1324"/>
      <c r="H87" s="1324"/>
      <c r="I87" s="1324"/>
      <c r="J87" s="1324"/>
      <c r="K87" s="1324"/>
      <c r="L87" s="1324"/>
      <c r="M87" s="1324"/>
      <c r="N87" s="1324"/>
      <c r="O87" s="1322"/>
      <c r="P87" s="1322"/>
      <c r="Q87" s="1322"/>
      <c r="R87" s="1322"/>
      <c r="S87" s="1322"/>
      <c r="T87" s="1322"/>
      <c r="U87" s="1322"/>
      <c r="V87" s="537"/>
      <c r="W87" s="537"/>
      <c r="X87" s="537"/>
      <c r="Y87" s="526" t="s">
        <v>342</v>
      </c>
      <c r="Z87" s="525"/>
    </row>
    <row r="88" spans="2:26" ht="18.75" customHeight="1">
      <c r="B88" s="531"/>
      <c r="C88" s="532"/>
      <c r="D88" s="1322"/>
      <c r="E88" s="1322"/>
      <c r="F88" s="1324" t="str">
        <f>+F57</f>
        <v xml:space="preserve">Profesional de apoyo contratada S.P.O.P </v>
      </c>
      <c r="G88" s="1324"/>
      <c r="H88" s="1324"/>
      <c r="I88" s="1324"/>
      <c r="J88" s="1324"/>
      <c r="K88" s="1324"/>
      <c r="L88" s="1324"/>
      <c r="M88" s="1324"/>
      <c r="N88" s="1324"/>
      <c r="O88" s="1322"/>
      <c r="P88" s="1322"/>
      <c r="Q88" s="1322"/>
      <c r="R88" s="1322"/>
      <c r="S88" s="1322"/>
      <c r="T88" s="1322"/>
      <c r="U88" s="1322"/>
      <c r="V88" s="1322"/>
      <c r="W88" s="1322"/>
      <c r="X88" s="1322"/>
      <c r="Y88" s="527" t="s">
        <v>392</v>
      </c>
      <c r="Z88" s="525"/>
    </row>
    <row r="89" spans="2:26">
      <c r="B89" s="531"/>
      <c r="C89" s="532"/>
      <c r="D89" s="1322"/>
      <c r="E89" s="1322"/>
      <c r="F89" s="1324"/>
      <c r="G89" s="1324"/>
      <c r="H89" s="1324"/>
      <c r="I89" s="1324"/>
      <c r="J89" s="1324"/>
      <c r="K89" s="1324"/>
      <c r="L89" s="1324"/>
      <c r="M89" s="1324"/>
      <c r="N89" s="1324"/>
      <c r="O89" s="1322"/>
      <c r="P89" s="1322"/>
      <c r="Q89" s="1322"/>
      <c r="R89" s="1322"/>
      <c r="S89" s="1322"/>
      <c r="T89" s="1322"/>
      <c r="U89" s="1322"/>
      <c r="V89" s="1322"/>
      <c r="W89" s="1322"/>
      <c r="X89" s="1322"/>
      <c r="Y89" s="527" t="s">
        <v>393</v>
      </c>
      <c r="Z89" s="525"/>
    </row>
    <row r="90" spans="2:26" ht="17.399999999999999" thickBot="1">
      <c r="B90" s="538"/>
      <c r="C90" s="535"/>
      <c r="D90" s="535"/>
      <c r="E90" s="535"/>
      <c r="F90" s="536"/>
      <c r="G90" s="536"/>
      <c r="H90" s="536"/>
      <c r="I90" s="536"/>
      <c r="J90" s="536"/>
      <c r="K90" s="536"/>
      <c r="L90" s="536"/>
      <c r="M90" s="536"/>
      <c r="N90" s="536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9"/>
      <c r="Z90" s="529"/>
    </row>
    <row r="91" spans="2:26" ht="93" customHeight="1" thickBot="1">
      <c r="B91" s="1210"/>
      <c r="C91" s="1532" t="s">
        <v>291</v>
      </c>
      <c r="D91" s="1554"/>
      <c r="E91" s="1554"/>
      <c r="F91" s="1554"/>
      <c r="G91" s="1554"/>
      <c r="H91" s="1554"/>
      <c r="I91" s="1554"/>
      <c r="J91" s="1554"/>
      <c r="K91" s="1554"/>
      <c r="L91" s="1554"/>
      <c r="M91" s="1554"/>
      <c r="N91" s="1554"/>
      <c r="O91" s="1554"/>
      <c r="P91" s="1554"/>
      <c r="Q91" s="1554"/>
      <c r="R91" s="1554"/>
      <c r="S91" s="1554"/>
      <c r="T91" s="1554"/>
      <c r="U91" s="1554"/>
      <c r="V91" s="1554"/>
      <c r="W91" s="1554"/>
      <c r="X91" s="1533"/>
      <c r="Y91" s="1532" t="s">
        <v>290</v>
      </c>
      <c r="Z91" s="1533"/>
    </row>
    <row r="92" spans="2:26" ht="72.75" customHeight="1">
      <c r="B92" s="1223" t="s">
        <v>394</v>
      </c>
      <c r="C92" s="1626" t="str">
        <f>+C61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92" s="1627"/>
      <c r="E92" s="1627"/>
      <c r="F92" s="1627"/>
      <c r="G92" s="1627"/>
      <c r="H92" s="1627"/>
      <c r="I92" s="1627"/>
      <c r="J92" s="1627"/>
      <c r="K92" s="1627"/>
      <c r="L92" s="1627"/>
      <c r="M92" s="1627"/>
      <c r="N92" s="1627"/>
      <c r="O92" s="1627"/>
      <c r="P92" s="1627"/>
      <c r="Q92" s="1627"/>
      <c r="R92" s="1627"/>
      <c r="S92" s="1627"/>
      <c r="T92" s="1627"/>
      <c r="U92" s="1627"/>
      <c r="V92" s="1627"/>
      <c r="W92" s="1627"/>
      <c r="X92" s="1627"/>
      <c r="Y92" s="1506"/>
      <c r="Z92" s="1507"/>
    </row>
    <row r="93" spans="2:26" ht="31.5" customHeight="1">
      <c r="B93" s="1223" t="s">
        <v>349</v>
      </c>
      <c r="C93" s="1530" t="str">
        <f>+C62</f>
        <v>PLACAS HUELLAS VEREDA SAN ANTONIO - SECTOR CAÑO RICO - 154 ML</v>
      </c>
      <c r="D93" s="1531"/>
      <c r="E93" s="1531"/>
      <c r="F93" s="1531"/>
      <c r="G93" s="1531"/>
      <c r="H93" s="1531"/>
      <c r="I93" s="1531"/>
      <c r="J93" s="1531"/>
      <c r="K93" s="1531"/>
      <c r="L93" s="1531"/>
      <c r="M93" s="1531"/>
      <c r="N93" s="1531"/>
      <c r="O93" s="1531"/>
      <c r="P93" s="1531"/>
      <c r="Q93" s="1531"/>
      <c r="R93" s="1531"/>
      <c r="S93" s="1628"/>
      <c r="T93" s="1629" t="s">
        <v>41</v>
      </c>
      <c r="U93" s="1531"/>
      <c r="V93" s="1628"/>
      <c r="W93" s="1629" t="str">
        <f>+'PRESUPUESTO OFICIAL PLIEGO TIPO'!F20</f>
        <v>M³</v>
      </c>
      <c r="X93" s="1630"/>
      <c r="Y93" s="1508"/>
      <c r="Z93" s="1509"/>
    </row>
    <row r="94" spans="2:26" ht="30" customHeight="1">
      <c r="B94" s="1223" t="s">
        <v>151</v>
      </c>
      <c r="C94" s="1599">
        <f>+'PRESUPUESTO OFICIAL PLIEGO TIPO'!B20</f>
        <v>104</v>
      </c>
      <c r="D94" s="1600"/>
      <c r="E94" s="1600"/>
      <c r="F94" s="1600"/>
      <c r="G94" s="1600"/>
      <c r="H94" s="1600"/>
      <c r="I94" s="1600"/>
      <c r="J94" s="1600"/>
      <c r="K94" s="1600"/>
      <c r="L94" s="1600"/>
      <c r="M94" s="1600"/>
      <c r="N94" s="1600"/>
      <c r="O94" s="1600"/>
      <c r="P94" s="1600"/>
      <c r="Q94" s="1600"/>
      <c r="R94" s="1600"/>
      <c r="S94" s="1601"/>
      <c r="T94" s="1631" t="s">
        <v>7</v>
      </c>
      <c r="U94" s="1534"/>
      <c r="V94" s="1632"/>
      <c r="W94" s="1224"/>
      <c r="X94" s="1225">
        <f>+W114</f>
        <v>249.48</v>
      </c>
      <c r="Y94" s="1508"/>
      <c r="Z94" s="1509"/>
    </row>
    <row r="95" spans="2:26" ht="34.5" customHeight="1">
      <c r="B95" s="1223" t="s">
        <v>395</v>
      </c>
      <c r="C95" s="1530" t="str">
        <f>+'PRESUPUESTO OFICIAL PLIEGO TIPO'!E20</f>
        <v>Relleno con sub base granular seleccionada o clasificada, compactada y transportada</v>
      </c>
      <c r="D95" s="1531"/>
      <c r="E95" s="1531"/>
      <c r="F95" s="1531"/>
      <c r="G95" s="1531"/>
      <c r="H95" s="1531"/>
      <c r="I95" s="1531"/>
      <c r="J95" s="1531"/>
      <c r="K95" s="1531"/>
      <c r="L95" s="1531"/>
      <c r="M95" s="1531"/>
      <c r="N95" s="1531"/>
      <c r="O95" s="1531"/>
      <c r="P95" s="1531"/>
      <c r="Q95" s="1531"/>
      <c r="R95" s="1531"/>
      <c r="S95" s="1628"/>
      <c r="T95" s="1633"/>
      <c r="U95" s="1627"/>
      <c r="V95" s="1634"/>
      <c r="W95" s="1226"/>
      <c r="X95" s="1227"/>
      <c r="Y95" s="1508"/>
      <c r="Z95" s="1509"/>
    </row>
    <row r="96" spans="2:26" ht="30" customHeight="1">
      <c r="B96" s="1597" t="s">
        <v>270</v>
      </c>
      <c r="C96" s="1635" t="s">
        <v>271</v>
      </c>
      <c r="D96" s="1636"/>
      <c r="E96" s="1639" t="s">
        <v>143</v>
      </c>
      <c r="F96" s="1640"/>
      <c r="G96" s="1640"/>
      <c r="H96" s="1640"/>
      <c r="I96" s="1640"/>
      <c r="J96" s="1640"/>
      <c r="K96" s="1640"/>
      <c r="L96" s="1641"/>
      <c r="M96" s="1642" t="s">
        <v>272</v>
      </c>
      <c r="N96" s="1643"/>
      <c r="O96" s="1644"/>
      <c r="P96" s="1642" t="s">
        <v>273</v>
      </c>
      <c r="Q96" s="1643"/>
      <c r="R96" s="1643"/>
      <c r="S96" s="1644"/>
      <c r="T96" s="1642" t="s">
        <v>274</v>
      </c>
      <c r="U96" s="1643"/>
      <c r="V96" s="1644"/>
      <c r="W96" s="1642" t="s">
        <v>400</v>
      </c>
      <c r="X96" s="1643"/>
      <c r="Y96" s="1508"/>
      <c r="Z96" s="1509"/>
    </row>
    <row r="97" spans="2:26" ht="42.75" customHeight="1">
      <c r="B97" s="1603"/>
      <c r="C97" s="1637"/>
      <c r="D97" s="1638"/>
      <c r="E97" s="1648" t="s">
        <v>554</v>
      </c>
      <c r="F97" s="1649"/>
      <c r="G97" s="1639" t="s">
        <v>401</v>
      </c>
      <c r="H97" s="1640"/>
      <c r="I97" s="1641"/>
      <c r="J97" s="1639" t="s">
        <v>98</v>
      </c>
      <c r="K97" s="1640"/>
      <c r="L97" s="1641"/>
      <c r="M97" s="1645"/>
      <c r="N97" s="1646"/>
      <c r="O97" s="1647"/>
      <c r="P97" s="1645"/>
      <c r="Q97" s="1646"/>
      <c r="R97" s="1646"/>
      <c r="S97" s="1647"/>
      <c r="T97" s="1645"/>
      <c r="U97" s="1646"/>
      <c r="V97" s="1647"/>
      <c r="W97" s="1645"/>
      <c r="X97" s="1646"/>
      <c r="Y97" s="1508"/>
      <c r="Z97" s="1509"/>
    </row>
    <row r="98" spans="2:26" ht="27" customHeight="1">
      <c r="B98" s="1526"/>
      <c r="C98" s="1530" t="s">
        <v>90</v>
      </c>
      <c r="D98" s="1628"/>
      <c r="E98" s="1516"/>
      <c r="F98" s="1513"/>
      <c r="G98" s="1516"/>
      <c r="H98" s="1517"/>
      <c r="I98" s="1513"/>
      <c r="J98" s="1516"/>
      <c r="K98" s="1517"/>
      <c r="L98" s="1513"/>
      <c r="M98" s="1516"/>
      <c r="N98" s="1517"/>
      <c r="O98" s="1513"/>
      <c r="P98" s="1516"/>
      <c r="Q98" s="1517"/>
      <c r="R98" s="1517"/>
      <c r="S98" s="1513"/>
      <c r="T98" s="1516"/>
      <c r="U98" s="1517"/>
      <c r="V98" s="1513"/>
      <c r="W98" s="1516"/>
      <c r="X98" s="1615"/>
      <c r="Y98" s="1508"/>
      <c r="Z98" s="1509"/>
    </row>
    <row r="99" spans="2:26" ht="27" customHeight="1">
      <c r="B99" s="1527"/>
      <c r="C99" s="1512"/>
      <c r="D99" s="1513"/>
      <c r="E99" s="1514"/>
      <c r="F99" s="1515"/>
      <c r="G99" s="1516"/>
      <c r="H99" s="1517"/>
      <c r="I99" s="1513"/>
      <c r="J99" s="1514"/>
      <c r="K99" s="1517"/>
      <c r="L99" s="1513"/>
      <c r="M99" s="1516"/>
      <c r="N99" s="1517"/>
      <c r="O99" s="1513"/>
      <c r="P99" s="1516"/>
      <c r="Q99" s="1517"/>
      <c r="R99" s="1517"/>
      <c r="S99" s="1513"/>
      <c r="T99" s="1514"/>
      <c r="U99" s="1515"/>
      <c r="V99" s="1518"/>
      <c r="W99" s="1514">
        <f>M99*T99</f>
        <v>0</v>
      </c>
      <c r="X99" s="1519"/>
      <c r="Y99" s="1508"/>
      <c r="Z99" s="1509"/>
    </row>
    <row r="100" spans="2:26" ht="27" customHeight="1" thickBot="1">
      <c r="B100" s="1527"/>
      <c r="C100" s="1588" t="str">
        <f>+C9</f>
        <v>TRAMO K2+125 A K2+279</v>
      </c>
      <c r="D100" s="1590"/>
      <c r="E100" s="1604">
        <f>+E69</f>
        <v>154</v>
      </c>
      <c r="F100" s="1589"/>
      <c r="G100" s="1605">
        <v>0.3</v>
      </c>
      <c r="H100" s="1589"/>
      <c r="I100" s="1590"/>
      <c r="J100" s="1604">
        <v>5.4</v>
      </c>
      <c r="K100" s="1589"/>
      <c r="L100" s="1590"/>
      <c r="M100" s="1605">
        <f>(+E100*G100*J100)</f>
        <v>249.48</v>
      </c>
      <c r="N100" s="1589"/>
      <c r="O100" s="1590"/>
      <c r="P100" s="1605"/>
      <c r="Q100" s="1589"/>
      <c r="R100" s="1589"/>
      <c r="S100" s="1590"/>
      <c r="T100" s="1604">
        <v>1</v>
      </c>
      <c r="U100" s="1606"/>
      <c r="V100" s="1607"/>
      <c r="W100" s="1604">
        <f>M100*T100</f>
        <v>249.48</v>
      </c>
      <c r="X100" s="1608"/>
      <c r="Y100" s="1508"/>
      <c r="Z100" s="1509"/>
    </row>
    <row r="101" spans="2:26" ht="27" customHeight="1">
      <c r="B101" s="1520"/>
      <c r="C101" s="1465"/>
      <c r="D101" s="1465"/>
      <c r="E101" s="1465"/>
      <c r="F101" s="1465"/>
      <c r="G101" s="1465"/>
      <c r="H101" s="1465"/>
      <c r="I101" s="1465"/>
      <c r="J101" s="1465"/>
      <c r="K101" s="1465"/>
      <c r="L101" s="1465"/>
      <c r="M101" s="1465"/>
      <c r="N101" s="1465"/>
      <c r="O101" s="1465"/>
      <c r="P101" s="1465"/>
      <c r="Q101" s="1465"/>
      <c r="R101" s="1465"/>
      <c r="S101" s="1465"/>
      <c r="T101" s="1465"/>
      <c r="U101" s="1465"/>
      <c r="V101" s="1465"/>
      <c r="W101" s="1465"/>
      <c r="X101" s="1521"/>
      <c r="Y101" s="1508"/>
      <c r="Z101" s="1509"/>
    </row>
    <row r="102" spans="2:26" ht="27" customHeight="1">
      <c r="B102" s="1522"/>
      <c r="C102" s="1464"/>
      <c r="D102" s="1464"/>
      <c r="E102" s="1464"/>
      <c r="F102" s="1464"/>
      <c r="G102" s="1464"/>
      <c r="H102" s="1464"/>
      <c r="I102" s="1464"/>
      <c r="J102" s="1464"/>
      <c r="K102" s="1464"/>
      <c r="L102" s="1464"/>
      <c r="M102" s="1464"/>
      <c r="N102" s="1464"/>
      <c r="O102" s="1464"/>
      <c r="P102" s="1464"/>
      <c r="Q102" s="1464"/>
      <c r="R102" s="1464"/>
      <c r="S102" s="1464"/>
      <c r="T102" s="1464"/>
      <c r="U102" s="1464"/>
      <c r="V102" s="1464"/>
      <c r="W102" s="1464"/>
      <c r="X102" s="1523"/>
      <c r="Y102" s="1508"/>
      <c r="Z102" s="1509"/>
    </row>
    <row r="103" spans="2:26" ht="58.5" customHeight="1">
      <c r="B103" s="1522"/>
      <c r="C103" s="1464"/>
      <c r="D103" s="1464"/>
      <c r="E103" s="1464"/>
      <c r="F103" s="1464"/>
      <c r="G103" s="1464"/>
      <c r="H103" s="1464"/>
      <c r="I103" s="1464"/>
      <c r="J103" s="1464"/>
      <c r="K103" s="1464"/>
      <c r="L103" s="1464"/>
      <c r="M103" s="1464"/>
      <c r="N103" s="1464"/>
      <c r="O103" s="1464"/>
      <c r="P103" s="1464"/>
      <c r="Q103" s="1464"/>
      <c r="R103" s="1464"/>
      <c r="S103" s="1464"/>
      <c r="T103" s="1464"/>
      <c r="U103" s="1464"/>
      <c r="V103" s="1464"/>
      <c r="W103" s="1464"/>
      <c r="X103" s="1523"/>
      <c r="Y103" s="1508"/>
      <c r="Z103" s="1509"/>
    </row>
    <row r="104" spans="2:26">
      <c r="B104" s="1522"/>
      <c r="C104" s="1464"/>
      <c r="D104" s="1464"/>
      <c r="E104" s="1464"/>
      <c r="F104" s="1464"/>
      <c r="G104" s="1464"/>
      <c r="H104" s="1464"/>
      <c r="I104" s="1464"/>
      <c r="J104" s="1464"/>
      <c r="K104" s="1464"/>
      <c r="L104" s="1464"/>
      <c r="M104" s="1464"/>
      <c r="N104" s="1464"/>
      <c r="O104" s="1464"/>
      <c r="P104" s="1464"/>
      <c r="Q104" s="1464"/>
      <c r="R104" s="1464"/>
      <c r="S104" s="1464"/>
      <c r="T104" s="1464"/>
      <c r="U104" s="1464"/>
      <c r="V104" s="1464"/>
      <c r="W104" s="1464"/>
      <c r="X104" s="1523"/>
      <c r="Y104" s="1508"/>
      <c r="Z104" s="1509"/>
    </row>
    <row r="105" spans="2:26" ht="70.5" customHeight="1">
      <c r="B105" s="1522"/>
      <c r="C105" s="1464"/>
      <c r="D105" s="1464"/>
      <c r="E105" s="1464"/>
      <c r="F105" s="1464"/>
      <c r="G105" s="1464"/>
      <c r="H105" s="1464"/>
      <c r="I105" s="1464"/>
      <c r="J105" s="1464"/>
      <c r="K105" s="1464"/>
      <c r="L105" s="1464"/>
      <c r="M105" s="1464"/>
      <c r="N105" s="1464"/>
      <c r="O105" s="1464"/>
      <c r="P105" s="1464"/>
      <c r="Q105" s="1464"/>
      <c r="R105" s="1464"/>
      <c r="S105" s="1464"/>
      <c r="T105" s="1464"/>
      <c r="U105" s="1464"/>
      <c r="V105" s="1464"/>
      <c r="W105" s="1464"/>
      <c r="X105" s="1523"/>
      <c r="Y105" s="1508"/>
      <c r="Z105" s="1509"/>
    </row>
    <row r="106" spans="2:26">
      <c r="B106" s="1522"/>
      <c r="C106" s="1464"/>
      <c r="D106" s="1464"/>
      <c r="E106" s="1464"/>
      <c r="F106" s="1464"/>
      <c r="G106" s="1464"/>
      <c r="H106" s="1464"/>
      <c r="I106" s="1464"/>
      <c r="J106" s="1464"/>
      <c r="K106" s="1464"/>
      <c r="L106" s="1464"/>
      <c r="M106" s="1464"/>
      <c r="N106" s="1464"/>
      <c r="O106" s="1464"/>
      <c r="P106" s="1464"/>
      <c r="Q106" s="1464"/>
      <c r="R106" s="1464"/>
      <c r="S106" s="1464"/>
      <c r="T106" s="1464"/>
      <c r="U106" s="1464"/>
      <c r="V106" s="1464"/>
      <c r="W106" s="1464"/>
      <c r="X106" s="1523"/>
      <c r="Y106" s="1508"/>
      <c r="Z106" s="1509"/>
    </row>
    <row r="107" spans="2:26">
      <c r="B107" s="1522"/>
      <c r="C107" s="1464"/>
      <c r="D107" s="1464"/>
      <c r="E107" s="1464"/>
      <c r="F107" s="1464"/>
      <c r="G107" s="1464"/>
      <c r="H107" s="1464"/>
      <c r="I107" s="1464"/>
      <c r="J107" s="1464"/>
      <c r="K107" s="1464"/>
      <c r="L107" s="1464"/>
      <c r="M107" s="1464"/>
      <c r="N107" s="1464"/>
      <c r="O107" s="1464"/>
      <c r="P107" s="1464"/>
      <c r="Q107" s="1464"/>
      <c r="R107" s="1464"/>
      <c r="S107" s="1464"/>
      <c r="T107" s="1464"/>
      <c r="U107" s="1464"/>
      <c r="V107" s="1464"/>
      <c r="W107" s="1464"/>
      <c r="X107" s="1523"/>
      <c r="Y107" s="1508"/>
      <c r="Z107" s="1509"/>
    </row>
    <row r="108" spans="2:26">
      <c r="B108" s="1522"/>
      <c r="C108" s="1464"/>
      <c r="D108" s="1464"/>
      <c r="E108" s="1464"/>
      <c r="F108" s="1464"/>
      <c r="G108" s="1464"/>
      <c r="H108" s="1464"/>
      <c r="I108" s="1464"/>
      <c r="J108" s="1464"/>
      <c r="K108" s="1464"/>
      <c r="L108" s="1464"/>
      <c r="M108" s="1464"/>
      <c r="N108" s="1464"/>
      <c r="O108" s="1464"/>
      <c r="P108" s="1464"/>
      <c r="Q108" s="1464"/>
      <c r="R108" s="1464"/>
      <c r="S108" s="1464"/>
      <c r="T108" s="1464"/>
      <c r="U108" s="1464"/>
      <c r="V108" s="1464"/>
      <c r="W108" s="1464"/>
      <c r="X108" s="1523"/>
      <c r="Y108" s="1508"/>
      <c r="Z108" s="1509"/>
    </row>
    <row r="109" spans="2:26">
      <c r="B109" s="1522"/>
      <c r="C109" s="1464"/>
      <c r="D109" s="1464"/>
      <c r="E109" s="1464"/>
      <c r="F109" s="1464"/>
      <c r="G109" s="1464"/>
      <c r="H109" s="1464"/>
      <c r="I109" s="1464"/>
      <c r="J109" s="1464"/>
      <c r="K109" s="1464"/>
      <c r="L109" s="1464"/>
      <c r="M109" s="1464"/>
      <c r="N109" s="1464"/>
      <c r="O109" s="1464"/>
      <c r="P109" s="1464"/>
      <c r="Q109" s="1464"/>
      <c r="R109" s="1464"/>
      <c r="S109" s="1464"/>
      <c r="T109" s="1464"/>
      <c r="U109" s="1464"/>
      <c r="V109" s="1464"/>
      <c r="W109" s="1464"/>
      <c r="X109" s="1523"/>
      <c r="Y109" s="1508"/>
      <c r="Z109" s="1509"/>
    </row>
    <row r="110" spans="2:26" ht="40.5" customHeight="1">
      <c r="B110" s="1522"/>
      <c r="C110" s="1464"/>
      <c r="D110" s="1464"/>
      <c r="E110" s="1464"/>
      <c r="F110" s="1464"/>
      <c r="G110" s="1464"/>
      <c r="H110" s="1464"/>
      <c r="I110" s="1464"/>
      <c r="J110" s="1464"/>
      <c r="K110" s="1464"/>
      <c r="L110" s="1464"/>
      <c r="M110" s="1464"/>
      <c r="N110" s="1464"/>
      <c r="O110" s="1464"/>
      <c r="P110" s="1464"/>
      <c r="Q110" s="1464"/>
      <c r="R110" s="1464"/>
      <c r="S110" s="1464"/>
      <c r="T110" s="1464"/>
      <c r="U110" s="1464"/>
      <c r="V110" s="1464"/>
      <c r="W110" s="1464"/>
      <c r="X110" s="1523"/>
      <c r="Y110" s="1508"/>
      <c r="Z110" s="1509"/>
    </row>
    <row r="111" spans="2:26" ht="17.399999999999999" thickBot="1">
      <c r="B111" s="1524"/>
      <c r="C111" s="1466"/>
      <c r="D111" s="1466"/>
      <c r="E111" s="1466"/>
      <c r="F111" s="1466"/>
      <c r="G111" s="1466"/>
      <c r="H111" s="1466"/>
      <c r="I111" s="1466"/>
      <c r="J111" s="1466"/>
      <c r="K111" s="1466"/>
      <c r="L111" s="1466"/>
      <c r="M111" s="1466"/>
      <c r="N111" s="1466"/>
      <c r="O111" s="1466"/>
      <c r="P111" s="1466"/>
      <c r="Q111" s="1466"/>
      <c r="R111" s="1466"/>
      <c r="S111" s="1466"/>
      <c r="T111" s="1466"/>
      <c r="U111" s="1466"/>
      <c r="V111" s="1466"/>
      <c r="W111" s="1466"/>
      <c r="X111" s="1525"/>
      <c r="Y111" s="1508"/>
      <c r="Z111" s="1509"/>
    </row>
    <row r="112" spans="2:26">
      <c r="B112" s="1527" t="s">
        <v>397</v>
      </c>
      <c r="C112" s="1609"/>
      <c r="D112" s="1610"/>
      <c r="E112" s="1610"/>
      <c r="F112" s="1610"/>
      <c r="G112" s="1610"/>
      <c r="H112" s="1610"/>
      <c r="I112" s="1610"/>
      <c r="J112" s="1610"/>
      <c r="K112" s="1610"/>
      <c r="L112" s="1610"/>
      <c r="M112" s="1610"/>
      <c r="N112" s="1610"/>
      <c r="O112" s="1610"/>
      <c r="P112" s="1610"/>
      <c r="Q112" s="1610"/>
      <c r="R112" s="1610"/>
      <c r="S112" s="1610"/>
      <c r="T112" s="1610"/>
      <c r="U112" s="1610"/>
      <c r="V112" s="1611"/>
      <c r="W112" s="1514">
        <f>ROUND(W99+W100,2)</f>
        <v>249.48</v>
      </c>
      <c r="X112" s="1615"/>
      <c r="Y112" s="1508"/>
      <c r="Z112" s="1509"/>
    </row>
    <row r="113" spans="2:26">
      <c r="B113" s="1527"/>
      <c r="C113" s="1609"/>
      <c r="D113" s="1610"/>
      <c r="E113" s="1610"/>
      <c r="F113" s="1610"/>
      <c r="G113" s="1610"/>
      <c r="H113" s="1610"/>
      <c r="I113" s="1610"/>
      <c r="J113" s="1610"/>
      <c r="K113" s="1610"/>
      <c r="L113" s="1610"/>
      <c r="M113" s="1610"/>
      <c r="N113" s="1610"/>
      <c r="O113" s="1610"/>
      <c r="P113" s="1610"/>
      <c r="Q113" s="1610"/>
      <c r="R113" s="1610"/>
      <c r="S113" s="1610"/>
      <c r="T113" s="1610"/>
      <c r="U113" s="1610"/>
      <c r="V113" s="1611"/>
      <c r="W113" s="1700" t="s">
        <v>89</v>
      </c>
      <c r="X113" s="1702"/>
      <c r="Y113" s="1508"/>
      <c r="Z113" s="1509"/>
    </row>
    <row r="114" spans="2:26" ht="18" thickBot="1">
      <c r="B114" s="1572"/>
      <c r="C114" s="1612"/>
      <c r="D114" s="1613"/>
      <c r="E114" s="1613"/>
      <c r="F114" s="1613"/>
      <c r="G114" s="1613"/>
      <c r="H114" s="1613"/>
      <c r="I114" s="1613"/>
      <c r="J114" s="1613"/>
      <c r="K114" s="1613"/>
      <c r="L114" s="1613"/>
      <c r="M114" s="1613"/>
      <c r="N114" s="1613"/>
      <c r="O114" s="1613"/>
      <c r="P114" s="1613"/>
      <c r="Q114" s="1613"/>
      <c r="R114" s="1613"/>
      <c r="S114" s="1613"/>
      <c r="T114" s="1613"/>
      <c r="U114" s="1613"/>
      <c r="V114" s="1614"/>
      <c r="W114" s="1812">
        <f>W112</f>
        <v>249.48</v>
      </c>
      <c r="X114" s="1814"/>
      <c r="Y114" s="1510"/>
      <c r="Z114" s="1511"/>
    </row>
    <row r="115" spans="2:26" ht="69" customHeight="1">
      <c r="B115" s="541"/>
      <c r="C115" s="533"/>
      <c r="D115" s="1330"/>
      <c r="E115" s="1330"/>
      <c r="F115" s="1330"/>
      <c r="G115" s="1330"/>
      <c r="H115" s="1330"/>
      <c r="I115" s="1331"/>
      <c r="J115" s="1331"/>
      <c r="K115" s="1331"/>
      <c r="L115" s="1330"/>
      <c r="M115" s="1330"/>
      <c r="N115" s="1330"/>
      <c r="O115" s="1330"/>
      <c r="P115" s="1330"/>
      <c r="Q115" s="1330"/>
      <c r="R115" s="1330"/>
      <c r="S115" s="1330"/>
      <c r="T115" s="1330"/>
      <c r="U115" s="1330"/>
      <c r="V115" s="1330"/>
      <c r="W115" s="1330"/>
      <c r="X115" s="1330"/>
      <c r="Y115" s="519"/>
      <c r="Z115" s="520"/>
    </row>
    <row r="116" spans="2:26" ht="17.399999999999999" thickBot="1">
      <c r="B116" s="531"/>
      <c r="C116" s="532"/>
      <c r="D116" s="1322" t="s">
        <v>389</v>
      </c>
      <c r="E116" s="1322"/>
      <c r="F116" s="1323"/>
      <c r="G116" s="1323"/>
      <c r="H116" s="1323"/>
      <c r="I116" s="1325"/>
      <c r="J116" s="1325"/>
      <c r="K116" s="1325"/>
      <c r="L116" s="1323"/>
      <c r="M116" s="1323"/>
      <c r="N116" s="1323"/>
      <c r="O116" s="1322"/>
      <c r="P116" s="1322"/>
      <c r="Q116" s="1322"/>
      <c r="R116" s="1322"/>
      <c r="S116" s="1322" t="str">
        <f>+V86</f>
        <v xml:space="preserve">Revisó y aprobó: </v>
      </c>
      <c r="T116" s="1322"/>
      <c r="U116" s="1322"/>
      <c r="V116" s="1322"/>
      <c r="W116" s="1322"/>
      <c r="X116" s="1322"/>
      <c r="Y116" s="524"/>
      <c r="Z116" s="525"/>
    </row>
    <row r="117" spans="2:26">
      <c r="B117" s="531"/>
      <c r="C117" s="532"/>
      <c r="D117" s="1322"/>
      <c r="E117" s="1322"/>
      <c r="F117" s="1324" t="s">
        <v>337</v>
      </c>
      <c r="G117" s="1324"/>
      <c r="H117" s="1324"/>
      <c r="I117" s="1324"/>
      <c r="J117" s="1324"/>
      <c r="K117" s="1324"/>
      <c r="L117" s="1324"/>
      <c r="M117" s="1324"/>
      <c r="N117" s="1324"/>
      <c r="O117" s="1322"/>
      <c r="P117" s="1322"/>
      <c r="Q117" s="1322"/>
      <c r="R117" s="1322"/>
      <c r="S117" s="1322"/>
      <c r="T117" s="1322"/>
      <c r="U117" s="1322"/>
      <c r="V117" s="537"/>
      <c r="W117" s="537"/>
      <c r="X117" s="537"/>
      <c r="Y117" s="526" t="s">
        <v>342</v>
      </c>
      <c r="Z117" s="525"/>
    </row>
    <row r="118" spans="2:26">
      <c r="B118" s="531"/>
      <c r="C118" s="532"/>
      <c r="D118" s="1322"/>
      <c r="E118" s="1322"/>
      <c r="F118" s="1324" t="str">
        <f>+F88</f>
        <v xml:space="preserve">Profesional de apoyo contratada S.P.O.P </v>
      </c>
      <c r="G118" s="1324"/>
      <c r="H118" s="1324"/>
      <c r="I118" s="1324"/>
      <c r="J118" s="1324"/>
      <c r="K118" s="1324"/>
      <c r="L118" s="1324"/>
      <c r="M118" s="1324"/>
      <c r="N118" s="1324"/>
      <c r="O118" s="1322"/>
      <c r="P118" s="1322"/>
      <c r="Q118" s="1322"/>
      <c r="R118" s="1322"/>
      <c r="S118" s="1322"/>
      <c r="T118" s="1322"/>
      <c r="U118" s="1322"/>
      <c r="V118" s="1322"/>
      <c r="W118" s="1322"/>
      <c r="X118" s="1322"/>
      <c r="Y118" s="527" t="s">
        <v>392</v>
      </c>
      <c r="Z118" s="525"/>
    </row>
    <row r="119" spans="2:26">
      <c r="B119" s="531"/>
      <c r="C119" s="532"/>
      <c r="D119" s="1322"/>
      <c r="E119" s="1322"/>
      <c r="F119" s="1324"/>
      <c r="G119" s="1324"/>
      <c r="H119" s="1324"/>
      <c r="I119" s="1324"/>
      <c r="J119" s="1324"/>
      <c r="K119" s="1324"/>
      <c r="L119" s="1324"/>
      <c r="M119" s="1324"/>
      <c r="N119" s="1324"/>
      <c r="O119" s="1322"/>
      <c r="P119" s="1322"/>
      <c r="Q119" s="1322"/>
      <c r="R119" s="1322"/>
      <c r="S119" s="1322"/>
      <c r="T119" s="1322"/>
      <c r="U119" s="1322"/>
      <c r="V119" s="1322"/>
      <c r="W119" s="1322"/>
      <c r="X119" s="1322"/>
      <c r="Y119" s="527" t="s">
        <v>393</v>
      </c>
      <c r="Z119" s="525"/>
    </row>
    <row r="120" spans="2:26" ht="17.399999999999999" thickBot="1">
      <c r="B120" s="538"/>
      <c r="C120" s="535"/>
      <c r="D120" s="1323"/>
      <c r="E120" s="1323"/>
      <c r="F120" s="1323"/>
      <c r="G120" s="1323"/>
      <c r="H120" s="1323"/>
      <c r="I120" s="1325"/>
      <c r="J120" s="1325"/>
      <c r="K120" s="1325"/>
      <c r="L120" s="1323"/>
      <c r="M120" s="1323"/>
      <c r="N120" s="1323"/>
      <c r="O120" s="1323"/>
      <c r="P120" s="1323"/>
      <c r="Q120" s="1323"/>
      <c r="R120" s="1323"/>
      <c r="S120" s="1323"/>
      <c r="T120" s="1323"/>
      <c r="U120" s="1323"/>
      <c r="V120" s="1323"/>
      <c r="W120" s="1323"/>
      <c r="X120" s="1323"/>
      <c r="Y120" s="524"/>
      <c r="Z120" s="529"/>
    </row>
    <row r="121" spans="2:26">
      <c r="B121" s="1230"/>
    </row>
    <row r="122" spans="2:26" ht="17.399999999999999" thickBot="1">
      <c r="B122" s="1230"/>
    </row>
    <row r="123" spans="2:26" ht="100.5" customHeight="1" thickBot="1">
      <c r="B123" s="1210"/>
      <c r="C123" s="1576" t="s">
        <v>291</v>
      </c>
      <c r="D123" s="1576"/>
      <c r="E123" s="1576"/>
      <c r="F123" s="1576"/>
      <c r="G123" s="1576"/>
      <c r="H123" s="1576"/>
      <c r="I123" s="1576"/>
      <c r="J123" s="1576"/>
      <c r="K123" s="1576"/>
      <c r="L123" s="1576"/>
      <c r="M123" s="1576"/>
      <c r="N123" s="1576"/>
      <c r="O123" s="1576"/>
      <c r="P123" s="1576"/>
      <c r="Q123" s="1576"/>
      <c r="R123" s="1576"/>
      <c r="S123" s="1576"/>
      <c r="T123" s="1576"/>
      <c r="U123" s="1576"/>
      <c r="V123" s="1576"/>
      <c r="W123" s="1576"/>
      <c r="X123" s="1650"/>
      <c r="Y123" s="1618" t="s">
        <v>290</v>
      </c>
      <c r="Z123" s="1533"/>
    </row>
    <row r="124" spans="2:26" ht="69" customHeight="1">
      <c r="B124" s="1212" t="s">
        <v>394</v>
      </c>
      <c r="C124" s="1530" t="str">
        <f>+C32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24" s="1531"/>
      <c r="E124" s="1531"/>
      <c r="F124" s="1531"/>
      <c r="G124" s="1531"/>
      <c r="H124" s="1531"/>
      <c r="I124" s="1531"/>
      <c r="J124" s="1531"/>
      <c r="K124" s="1531"/>
      <c r="L124" s="1531"/>
      <c r="M124" s="1531"/>
      <c r="N124" s="1531"/>
      <c r="O124" s="1531"/>
      <c r="P124" s="1531"/>
      <c r="Q124" s="1531"/>
      <c r="R124" s="1531"/>
      <c r="S124" s="1531"/>
      <c r="T124" s="1531"/>
      <c r="U124" s="1531"/>
      <c r="V124" s="1531"/>
      <c r="W124" s="1531"/>
      <c r="X124" s="1531"/>
      <c r="Y124" s="1506"/>
      <c r="Z124" s="1507"/>
    </row>
    <row r="125" spans="2:26" ht="25.5" customHeight="1">
      <c r="B125" s="1212" t="s">
        <v>349</v>
      </c>
      <c r="C125" s="1530" t="str">
        <f>+C93</f>
        <v>PLACAS HUELLAS VEREDA SAN ANTONIO - SECTOR CAÑO RICO - 154 ML</v>
      </c>
      <c r="D125" s="1531"/>
      <c r="E125" s="1531"/>
      <c r="F125" s="1531"/>
      <c r="G125" s="1531"/>
      <c r="H125" s="1531"/>
      <c r="I125" s="1531"/>
      <c r="J125" s="1531"/>
      <c r="K125" s="1531"/>
      <c r="L125" s="1531"/>
      <c r="M125" s="1531"/>
      <c r="N125" s="1531"/>
      <c r="O125" s="1531"/>
      <c r="P125" s="1531"/>
      <c r="Q125" s="1531"/>
      <c r="R125" s="1628"/>
      <c r="S125" s="1629" t="s">
        <v>41</v>
      </c>
      <c r="T125" s="1531"/>
      <c r="U125" s="1628"/>
      <c r="V125" s="1629" t="str">
        <f>+'PRESUPUESTO OFICIAL PLIEGO TIPO'!F21</f>
        <v>M²</v>
      </c>
      <c r="W125" s="1531"/>
      <c r="X125" s="1630"/>
      <c r="Y125" s="1508"/>
      <c r="Z125" s="1509"/>
    </row>
    <row r="126" spans="2:26" ht="25.5" customHeight="1">
      <c r="B126" s="1212" t="s">
        <v>151</v>
      </c>
      <c r="C126" s="1599">
        <f>+'PRESUPUESTO OFICIAL PLIEGO TIPO'!B21</f>
        <v>105</v>
      </c>
      <c r="D126" s="1600"/>
      <c r="E126" s="1600"/>
      <c r="F126" s="1600"/>
      <c r="G126" s="1600"/>
      <c r="H126" s="1600"/>
      <c r="I126" s="1600"/>
      <c r="J126" s="1600"/>
      <c r="K126" s="1600"/>
      <c r="L126" s="1600"/>
      <c r="M126" s="1600"/>
      <c r="N126" s="1600"/>
      <c r="O126" s="1600"/>
      <c r="P126" s="1600"/>
      <c r="Q126" s="1600"/>
      <c r="R126" s="1601"/>
      <c r="S126" s="1631" t="s">
        <v>7</v>
      </c>
      <c r="T126" s="1534"/>
      <c r="U126" s="1632"/>
      <c r="V126" s="1215"/>
      <c r="W126" s="1216"/>
      <c r="X126" s="1216">
        <f>+V141</f>
        <v>831.6</v>
      </c>
      <c r="Y126" s="1508"/>
      <c r="Z126" s="1509"/>
    </row>
    <row r="127" spans="2:26" ht="47.25" customHeight="1">
      <c r="B127" s="1212" t="s">
        <v>395</v>
      </c>
      <c r="C127" s="1530" t="str">
        <f>+'PRESUPUESTO OFICIAL PLIEGO TIPO'!E21</f>
        <v>Conformacion de la banca y/o Terraplen (Incluye: escarificar, perfilar, conformar, riego y compactacion)</v>
      </c>
      <c r="D127" s="1531"/>
      <c r="E127" s="1531"/>
      <c r="F127" s="1531"/>
      <c r="G127" s="1531"/>
      <c r="H127" s="1531"/>
      <c r="I127" s="1531"/>
      <c r="J127" s="1531"/>
      <c r="K127" s="1531"/>
      <c r="L127" s="1531"/>
      <c r="M127" s="1531"/>
      <c r="N127" s="1531"/>
      <c r="O127" s="1531"/>
      <c r="P127" s="1531"/>
      <c r="Q127" s="1531"/>
      <c r="R127" s="1628"/>
      <c r="S127" s="1633"/>
      <c r="T127" s="1627"/>
      <c r="U127" s="1634"/>
      <c r="V127" s="1218"/>
      <c r="W127" s="1219"/>
      <c r="X127" s="1219"/>
      <c r="Y127" s="1508"/>
      <c r="Z127" s="1509"/>
    </row>
    <row r="128" spans="2:26" ht="94.5" customHeight="1">
      <c r="B128" s="1616" t="s">
        <v>270</v>
      </c>
      <c r="C128" s="1636" t="s">
        <v>271</v>
      </c>
      <c r="D128" s="1639" t="s">
        <v>143</v>
      </c>
      <c r="E128" s="1640"/>
      <c r="F128" s="1640"/>
      <c r="G128" s="1640"/>
      <c r="H128" s="1640"/>
      <c r="I128" s="1640"/>
      <c r="J128" s="1640"/>
      <c r="K128" s="1641"/>
      <c r="L128" s="1642" t="s">
        <v>272</v>
      </c>
      <c r="M128" s="1643"/>
      <c r="N128" s="1644"/>
      <c r="O128" s="1642" t="s">
        <v>273</v>
      </c>
      <c r="P128" s="1643"/>
      <c r="Q128" s="1643"/>
      <c r="R128" s="1644"/>
      <c r="S128" s="1642" t="s">
        <v>274</v>
      </c>
      <c r="T128" s="1643"/>
      <c r="U128" s="1644"/>
      <c r="V128" s="1642" t="s">
        <v>400</v>
      </c>
      <c r="W128" s="1643"/>
      <c r="X128" s="1643"/>
      <c r="Y128" s="1508"/>
      <c r="Z128" s="1509"/>
    </row>
    <row r="129" spans="2:26" ht="55.5" customHeight="1">
      <c r="B129" s="1617"/>
      <c r="C129" s="1638"/>
      <c r="D129" s="1648" t="s">
        <v>554</v>
      </c>
      <c r="E129" s="1649"/>
      <c r="F129" s="1639" t="s">
        <v>275</v>
      </c>
      <c r="G129" s="1657"/>
      <c r="H129" s="1649"/>
      <c r="I129" s="1639" t="s">
        <v>98</v>
      </c>
      <c r="J129" s="1640"/>
      <c r="K129" s="1641"/>
      <c r="L129" s="1645"/>
      <c r="M129" s="1646"/>
      <c r="N129" s="1647"/>
      <c r="O129" s="1645"/>
      <c r="P129" s="1646"/>
      <c r="Q129" s="1646"/>
      <c r="R129" s="1647"/>
      <c r="S129" s="1645"/>
      <c r="T129" s="1646"/>
      <c r="U129" s="1647"/>
      <c r="V129" s="1645"/>
      <c r="W129" s="1646"/>
      <c r="X129" s="1646"/>
      <c r="Y129" s="1508"/>
      <c r="Z129" s="1509"/>
    </row>
    <row r="130" spans="2:26" ht="24.9" customHeight="1">
      <c r="B130" s="1526"/>
      <c r="C130" s="1214" t="s">
        <v>90</v>
      </c>
      <c r="D130" s="1516"/>
      <c r="E130" s="1513"/>
      <c r="F130" s="1516"/>
      <c r="G130" s="1517"/>
      <c r="H130" s="1513"/>
      <c r="I130" s="1516"/>
      <c r="J130" s="1517"/>
      <c r="K130" s="1513"/>
      <c r="L130" s="1516"/>
      <c r="M130" s="1517"/>
      <c r="N130" s="1513"/>
      <c r="O130" s="1516"/>
      <c r="P130" s="1517"/>
      <c r="Q130" s="1517"/>
      <c r="R130" s="1513"/>
      <c r="S130" s="1516"/>
      <c r="T130" s="1517"/>
      <c r="U130" s="1513"/>
      <c r="V130" s="1516"/>
      <c r="W130" s="1517"/>
      <c r="X130" s="1615"/>
      <c r="Y130" s="1508"/>
      <c r="Z130" s="1509"/>
    </row>
    <row r="131" spans="2:26" ht="19.5" customHeight="1" thickBot="1">
      <c r="B131" s="1527"/>
      <c r="C131" s="1221" t="str">
        <f>+C9</f>
        <v>TRAMO K2+125 A K2+279</v>
      </c>
      <c r="D131" s="1604">
        <f>+E100</f>
        <v>154</v>
      </c>
      <c r="E131" s="1590"/>
      <c r="F131" s="1604">
        <f>+D131</f>
        <v>154</v>
      </c>
      <c r="G131" s="1606"/>
      <c r="H131" s="1607"/>
      <c r="I131" s="1604">
        <v>5.4</v>
      </c>
      <c r="J131" s="1589"/>
      <c r="K131" s="1590"/>
      <c r="L131" s="1605"/>
      <c r="M131" s="1589"/>
      <c r="N131" s="1590"/>
      <c r="O131" s="1605">
        <f>F131*I131</f>
        <v>831.6</v>
      </c>
      <c r="P131" s="1589"/>
      <c r="Q131" s="1589"/>
      <c r="R131" s="1590"/>
      <c r="S131" s="1604">
        <v>1</v>
      </c>
      <c r="T131" s="1606"/>
      <c r="U131" s="1607"/>
      <c r="V131" s="1605">
        <f>O131*S131</f>
        <v>831.6</v>
      </c>
      <c r="W131" s="1589"/>
      <c r="X131" s="1651"/>
      <c r="Y131" s="1508"/>
      <c r="Z131" s="1509"/>
    </row>
    <row r="132" spans="2:26" ht="39" customHeight="1">
      <c r="B132" s="1520"/>
      <c r="C132" s="1465"/>
      <c r="D132" s="1465"/>
      <c r="E132" s="1465"/>
      <c r="F132" s="1465"/>
      <c r="G132" s="1465"/>
      <c r="H132" s="1465"/>
      <c r="I132" s="1465"/>
      <c r="J132" s="1465"/>
      <c r="K132" s="1465"/>
      <c r="L132" s="1465"/>
      <c r="M132" s="1465"/>
      <c r="N132" s="1465"/>
      <c r="O132" s="1465"/>
      <c r="P132" s="1465"/>
      <c r="Q132" s="1465"/>
      <c r="R132" s="1465"/>
      <c r="S132" s="1465"/>
      <c r="T132" s="1465"/>
      <c r="U132" s="1465"/>
      <c r="V132" s="1465"/>
      <c r="W132" s="1465"/>
      <c r="X132" s="1521"/>
      <c r="Y132" s="1508"/>
      <c r="Z132" s="1509"/>
    </row>
    <row r="133" spans="2:26" ht="45" customHeight="1">
      <c r="B133" s="1522"/>
      <c r="C133" s="1464"/>
      <c r="D133" s="1464"/>
      <c r="E133" s="1464"/>
      <c r="F133" s="1464"/>
      <c r="G133" s="1464"/>
      <c r="H133" s="1464"/>
      <c r="I133" s="1464"/>
      <c r="J133" s="1464"/>
      <c r="K133" s="1464"/>
      <c r="L133" s="1464"/>
      <c r="M133" s="1464"/>
      <c r="N133" s="1464"/>
      <c r="O133" s="1464"/>
      <c r="P133" s="1464"/>
      <c r="Q133" s="1464"/>
      <c r="R133" s="1464"/>
      <c r="S133" s="1464"/>
      <c r="T133" s="1464"/>
      <c r="U133" s="1464"/>
      <c r="V133" s="1464"/>
      <c r="W133" s="1464"/>
      <c r="X133" s="1523"/>
      <c r="Y133" s="1508"/>
      <c r="Z133" s="1509"/>
    </row>
    <row r="134" spans="2:26" ht="63" customHeight="1">
      <c r="B134" s="1522"/>
      <c r="C134" s="1464"/>
      <c r="D134" s="1464"/>
      <c r="E134" s="1464"/>
      <c r="F134" s="1464"/>
      <c r="G134" s="1464"/>
      <c r="H134" s="1464"/>
      <c r="I134" s="1464"/>
      <c r="J134" s="1464"/>
      <c r="K134" s="1464"/>
      <c r="L134" s="1464"/>
      <c r="M134" s="1464"/>
      <c r="N134" s="1464"/>
      <c r="O134" s="1464"/>
      <c r="P134" s="1464"/>
      <c r="Q134" s="1464"/>
      <c r="R134" s="1464"/>
      <c r="S134" s="1464"/>
      <c r="T134" s="1464"/>
      <c r="U134" s="1464"/>
      <c r="V134" s="1464"/>
      <c r="W134" s="1464"/>
      <c r="X134" s="1523"/>
      <c r="Y134" s="1508"/>
      <c r="Z134" s="1509"/>
    </row>
    <row r="135" spans="2:26" ht="27" customHeight="1">
      <c r="B135" s="1522"/>
      <c r="C135" s="1464"/>
      <c r="D135" s="1464"/>
      <c r="E135" s="1464"/>
      <c r="F135" s="1464"/>
      <c r="G135" s="1464"/>
      <c r="H135" s="1464"/>
      <c r="I135" s="1464"/>
      <c r="J135" s="1464"/>
      <c r="K135" s="1464"/>
      <c r="L135" s="1464"/>
      <c r="M135" s="1464"/>
      <c r="N135" s="1464"/>
      <c r="O135" s="1464"/>
      <c r="P135" s="1464"/>
      <c r="Q135" s="1464"/>
      <c r="R135" s="1464"/>
      <c r="S135" s="1464"/>
      <c r="T135" s="1464"/>
      <c r="U135" s="1464"/>
      <c r="V135" s="1464"/>
      <c r="W135" s="1464"/>
      <c r="X135" s="1523"/>
      <c r="Y135" s="1508"/>
      <c r="Z135" s="1509"/>
    </row>
    <row r="136" spans="2:26" ht="37.5" customHeight="1">
      <c r="B136" s="1522"/>
      <c r="C136" s="1464"/>
      <c r="D136" s="1464"/>
      <c r="E136" s="1464"/>
      <c r="F136" s="1464"/>
      <c r="G136" s="1464"/>
      <c r="H136" s="1464"/>
      <c r="I136" s="1464"/>
      <c r="J136" s="1464"/>
      <c r="K136" s="1464"/>
      <c r="L136" s="1464"/>
      <c r="M136" s="1464"/>
      <c r="N136" s="1464"/>
      <c r="O136" s="1464"/>
      <c r="P136" s="1464"/>
      <c r="Q136" s="1464"/>
      <c r="R136" s="1464"/>
      <c r="S136" s="1464"/>
      <c r="T136" s="1464"/>
      <c r="U136" s="1464"/>
      <c r="V136" s="1464"/>
      <c r="W136" s="1464"/>
      <c r="X136" s="1523"/>
      <c r="Y136" s="1508"/>
      <c r="Z136" s="1509"/>
    </row>
    <row r="137" spans="2:26" ht="24" customHeight="1">
      <c r="B137" s="1522"/>
      <c r="C137" s="1464"/>
      <c r="D137" s="1464"/>
      <c r="E137" s="1464"/>
      <c r="F137" s="1464"/>
      <c r="G137" s="1464"/>
      <c r="H137" s="1464"/>
      <c r="I137" s="1464"/>
      <c r="J137" s="1464"/>
      <c r="K137" s="1464"/>
      <c r="L137" s="1464"/>
      <c r="M137" s="1464"/>
      <c r="N137" s="1464"/>
      <c r="O137" s="1464"/>
      <c r="P137" s="1464"/>
      <c r="Q137" s="1464"/>
      <c r="R137" s="1464"/>
      <c r="S137" s="1464"/>
      <c r="T137" s="1464"/>
      <c r="U137" s="1464"/>
      <c r="V137" s="1464"/>
      <c r="W137" s="1464"/>
      <c r="X137" s="1523"/>
      <c r="Y137" s="1508"/>
      <c r="Z137" s="1509"/>
    </row>
    <row r="138" spans="2:26" ht="24.9" customHeight="1">
      <c r="B138" s="1522"/>
      <c r="C138" s="1464"/>
      <c r="D138" s="1464"/>
      <c r="E138" s="1464"/>
      <c r="F138" s="1464"/>
      <c r="G138" s="1464"/>
      <c r="H138" s="1464"/>
      <c r="I138" s="1464"/>
      <c r="J138" s="1464"/>
      <c r="K138" s="1464"/>
      <c r="L138" s="1464"/>
      <c r="M138" s="1464"/>
      <c r="N138" s="1464"/>
      <c r="O138" s="1464"/>
      <c r="P138" s="1464"/>
      <c r="Q138" s="1464"/>
      <c r="R138" s="1464"/>
      <c r="S138" s="1464"/>
      <c r="T138" s="1464"/>
      <c r="U138" s="1464"/>
      <c r="V138" s="1464"/>
      <c r="W138" s="1464"/>
      <c r="X138" s="1523"/>
      <c r="Y138" s="1508"/>
      <c r="Z138" s="1509"/>
    </row>
    <row r="139" spans="2:26" ht="24" customHeight="1">
      <c r="B139" s="1522"/>
      <c r="C139" s="1464"/>
      <c r="D139" s="1464"/>
      <c r="E139" s="1464"/>
      <c r="F139" s="1464"/>
      <c r="G139" s="1464"/>
      <c r="H139" s="1464"/>
      <c r="I139" s="1464"/>
      <c r="J139" s="1464"/>
      <c r="K139" s="1464"/>
      <c r="L139" s="1464"/>
      <c r="M139" s="1464"/>
      <c r="N139" s="1464"/>
      <c r="O139" s="1464"/>
      <c r="P139" s="1464"/>
      <c r="Q139" s="1464"/>
      <c r="R139" s="1464"/>
      <c r="S139" s="1464"/>
      <c r="T139" s="1464"/>
      <c r="U139" s="1464"/>
      <c r="V139" s="1464"/>
      <c r="W139" s="1464"/>
      <c r="X139" s="1523"/>
      <c r="Y139" s="1508"/>
      <c r="Z139" s="1509"/>
    </row>
    <row r="140" spans="2:26" ht="24" customHeight="1" thickBot="1">
      <c r="B140" s="1524"/>
      <c r="C140" s="1466"/>
      <c r="D140" s="1466"/>
      <c r="E140" s="1466"/>
      <c r="F140" s="1466"/>
      <c r="G140" s="1466"/>
      <c r="H140" s="1466"/>
      <c r="I140" s="1466"/>
      <c r="J140" s="1466"/>
      <c r="K140" s="1466"/>
      <c r="L140" s="1466"/>
      <c r="M140" s="1466"/>
      <c r="N140" s="1466"/>
      <c r="O140" s="1466"/>
      <c r="P140" s="1466"/>
      <c r="Q140" s="1466"/>
      <c r="R140" s="1466"/>
      <c r="S140" s="1466"/>
      <c r="T140" s="1466"/>
      <c r="U140" s="1466"/>
      <c r="V140" s="1466"/>
      <c r="W140" s="1466"/>
      <c r="X140" s="1525"/>
      <c r="Y140" s="1508"/>
      <c r="Z140" s="1509"/>
    </row>
    <row r="141" spans="2:26" ht="24.9" customHeight="1">
      <c r="B141" s="1527" t="s">
        <v>397</v>
      </c>
      <c r="C141" s="1652"/>
      <c r="D141" s="1610"/>
      <c r="E141" s="1610"/>
      <c r="F141" s="1610"/>
      <c r="G141" s="1610"/>
      <c r="H141" s="1610"/>
      <c r="I141" s="1610"/>
      <c r="J141" s="1610"/>
      <c r="K141" s="1610"/>
      <c r="L141" s="1610"/>
      <c r="M141" s="1610"/>
      <c r="N141" s="1610"/>
      <c r="O141" s="1610"/>
      <c r="P141" s="1610"/>
      <c r="Q141" s="1610"/>
      <c r="R141" s="1610"/>
      <c r="S141" s="1610"/>
      <c r="T141" s="1610"/>
      <c r="U141" s="1611"/>
      <c r="V141" s="1703">
        <f>+ROUND(V131,2)</f>
        <v>831.6</v>
      </c>
      <c r="W141" s="1704"/>
      <c r="X141" s="1705"/>
      <c r="Y141" s="1508"/>
      <c r="Z141" s="1509"/>
    </row>
    <row r="142" spans="2:26" ht="24" customHeight="1">
      <c r="B142" s="1527"/>
      <c r="C142" s="1652"/>
      <c r="D142" s="1610"/>
      <c r="E142" s="1610"/>
      <c r="F142" s="1610"/>
      <c r="G142" s="1610"/>
      <c r="H142" s="1610"/>
      <c r="I142" s="1610"/>
      <c r="J142" s="1610"/>
      <c r="K142" s="1610"/>
      <c r="L142" s="1610"/>
      <c r="M142" s="1610"/>
      <c r="N142" s="1610"/>
      <c r="O142" s="1610"/>
      <c r="P142" s="1610"/>
      <c r="Q142" s="1610"/>
      <c r="R142" s="1610"/>
      <c r="S142" s="1610"/>
      <c r="T142" s="1610"/>
      <c r="U142" s="1611"/>
      <c r="V142" s="1700"/>
      <c r="W142" s="1701"/>
      <c r="X142" s="1702"/>
      <c r="Y142" s="1508"/>
      <c r="Z142" s="1509"/>
    </row>
    <row r="143" spans="2:26" ht="24" customHeight="1" thickBot="1">
      <c r="B143" s="1527"/>
      <c r="C143" s="1652"/>
      <c r="D143" s="1610"/>
      <c r="E143" s="1610"/>
      <c r="F143" s="1610"/>
      <c r="G143" s="1610"/>
      <c r="H143" s="1610"/>
      <c r="I143" s="1610"/>
      <c r="J143" s="1610"/>
      <c r="K143" s="1610"/>
      <c r="L143" s="1610"/>
      <c r="M143" s="1610"/>
      <c r="N143" s="1610"/>
      <c r="O143" s="1610"/>
      <c r="P143" s="1610"/>
      <c r="Q143" s="1610"/>
      <c r="R143" s="1610"/>
      <c r="S143" s="1610"/>
      <c r="T143" s="1610"/>
      <c r="U143" s="1611"/>
      <c r="V143" s="1812">
        <f>V141</f>
        <v>831.6</v>
      </c>
      <c r="W143" s="1813"/>
      <c r="X143" s="1814"/>
      <c r="Y143" s="1510"/>
      <c r="Z143" s="1511"/>
    </row>
    <row r="144" spans="2:26" ht="50.25" customHeight="1">
      <c r="B144" s="541"/>
      <c r="C144" s="533"/>
      <c r="D144" s="1330"/>
      <c r="E144" s="1330"/>
      <c r="F144" s="1330"/>
      <c r="G144" s="1330"/>
      <c r="H144" s="1330"/>
      <c r="I144" s="1331"/>
      <c r="J144" s="1331"/>
      <c r="K144" s="1331"/>
      <c r="L144" s="1330"/>
      <c r="M144" s="1330"/>
      <c r="N144" s="1330"/>
      <c r="O144" s="1330"/>
      <c r="P144" s="1330"/>
      <c r="Q144" s="1330"/>
      <c r="R144" s="1330"/>
      <c r="S144" s="1330"/>
      <c r="T144" s="1330"/>
      <c r="U144" s="1330"/>
      <c r="V144" s="1330"/>
      <c r="W144" s="1330"/>
      <c r="X144" s="1330"/>
      <c r="Y144" s="519"/>
      <c r="Z144" s="520"/>
    </row>
    <row r="145" spans="2:30" ht="24.9" customHeight="1" thickBot="1">
      <c r="B145" s="531"/>
      <c r="C145" s="532"/>
      <c r="D145" s="1322" t="s">
        <v>389</v>
      </c>
      <c r="E145" s="1322"/>
      <c r="F145" s="1323"/>
      <c r="G145" s="1323"/>
      <c r="H145" s="1323"/>
      <c r="I145" s="1325"/>
      <c r="J145" s="1325"/>
      <c r="K145" s="1325"/>
      <c r="L145" s="1323"/>
      <c r="M145" s="1323"/>
      <c r="N145" s="1323"/>
      <c r="O145" s="1322"/>
      <c r="P145" s="1322"/>
      <c r="Q145" s="1322"/>
      <c r="R145" s="1322"/>
      <c r="S145" s="1322" t="str">
        <f>+S116</f>
        <v xml:space="preserve">Revisó y aprobó: </v>
      </c>
      <c r="T145" s="1322"/>
      <c r="U145" s="1322"/>
      <c r="V145" s="1322"/>
      <c r="W145" s="1322"/>
      <c r="X145" s="1322"/>
      <c r="Y145" s="524"/>
      <c r="Z145" s="525"/>
    </row>
    <row r="146" spans="2:30" ht="24" customHeight="1">
      <c r="B146" s="531"/>
      <c r="C146" s="532"/>
      <c r="D146" s="1322"/>
      <c r="E146" s="1322"/>
      <c r="F146" s="1324" t="s">
        <v>337</v>
      </c>
      <c r="G146" s="1324"/>
      <c r="H146" s="1324"/>
      <c r="I146" s="1324"/>
      <c r="J146" s="1324"/>
      <c r="K146" s="1324"/>
      <c r="L146" s="1324"/>
      <c r="M146" s="1324"/>
      <c r="N146" s="1324"/>
      <c r="O146" s="1322"/>
      <c r="P146" s="1322"/>
      <c r="Q146" s="1322"/>
      <c r="R146" s="1322"/>
      <c r="S146" s="1322"/>
      <c r="T146" s="1322"/>
      <c r="U146" s="1322"/>
      <c r="V146" s="537"/>
      <c r="W146" s="537"/>
      <c r="X146" s="537"/>
      <c r="Y146" s="526" t="s">
        <v>342</v>
      </c>
      <c r="Z146" s="525"/>
    </row>
    <row r="147" spans="2:30" ht="24" customHeight="1">
      <c r="B147" s="531"/>
      <c r="C147" s="532"/>
      <c r="D147" s="1322"/>
      <c r="E147" s="1322"/>
      <c r="F147" s="1324" t="str">
        <f>+F118</f>
        <v xml:space="preserve">Profesional de apoyo contratada S.P.O.P </v>
      </c>
      <c r="G147" s="1324"/>
      <c r="H147" s="1324"/>
      <c r="I147" s="1324"/>
      <c r="J147" s="1324"/>
      <c r="K147" s="1324"/>
      <c r="L147" s="1324"/>
      <c r="M147" s="1324"/>
      <c r="N147" s="1324"/>
      <c r="O147" s="1322"/>
      <c r="P147" s="1322"/>
      <c r="Q147" s="1322"/>
      <c r="R147" s="1322"/>
      <c r="S147" s="1322"/>
      <c r="T147" s="1322"/>
      <c r="U147" s="1322"/>
      <c r="V147" s="1322"/>
      <c r="W147" s="1322"/>
      <c r="X147" s="1322"/>
      <c r="Y147" s="527" t="s">
        <v>392</v>
      </c>
      <c r="Z147" s="525"/>
    </row>
    <row r="148" spans="2:30" ht="22.5" customHeight="1">
      <c r="B148" s="531"/>
      <c r="C148" s="532"/>
      <c r="D148" s="1322"/>
      <c r="E148" s="1322"/>
      <c r="F148" s="1324"/>
      <c r="G148" s="1324"/>
      <c r="H148" s="1324"/>
      <c r="I148" s="1324"/>
      <c r="J148" s="1324"/>
      <c r="K148" s="1324"/>
      <c r="L148" s="1324"/>
      <c r="M148" s="1324"/>
      <c r="N148" s="1324"/>
      <c r="O148" s="1322"/>
      <c r="P148" s="1322"/>
      <c r="Q148" s="1322"/>
      <c r="R148" s="1322"/>
      <c r="S148" s="1322"/>
      <c r="T148" s="1322"/>
      <c r="U148" s="1322"/>
      <c r="V148" s="1322"/>
      <c r="W148" s="1322"/>
      <c r="X148" s="1322"/>
      <c r="Y148" s="527" t="s">
        <v>393</v>
      </c>
      <c r="Z148" s="525"/>
    </row>
    <row r="149" spans="2:30" ht="22.5" customHeight="1" thickBot="1">
      <c r="B149" s="538"/>
      <c r="C149" s="535"/>
      <c r="D149" s="1323"/>
      <c r="E149" s="1323"/>
      <c r="F149" s="1323"/>
      <c r="G149" s="1323"/>
      <c r="H149" s="1323"/>
      <c r="I149" s="1325"/>
      <c r="J149" s="1325"/>
      <c r="K149" s="1325"/>
      <c r="L149" s="1323"/>
      <c r="M149" s="1323"/>
      <c r="N149" s="1323"/>
      <c r="O149" s="1323"/>
      <c r="P149" s="1323"/>
      <c r="Q149" s="1323"/>
      <c r="R149" s="1323"/>
      <c r="S149" s="1323"/>
      <c r="T149" s="1323"/>
      <c r="U149" s="1323"/>
      <c r="V149" s="1323"/>
      <c r="W149" s="1323"/>
      <c r="X149" s="1323"/>
      <c r="Y149" s="524"/>
      <c r="Z149" s="529"/>
    </row>
    <row r="150" spans="2:30" ht="25.5" customHeight="1" thickBot="1">
      <c r="B150" s="1211"/>
      <c r="I150" s="1211"/>
      <c r="J150" s="1211"/>
      <c r="K150" s="1211"/>
    </row>
    <row r="151" spans="2:30" ht="98.25" customHeight="1" thickBot="1">
      <c r="B151" s="1210"/>
      <c r="C151" s="1576" t="s">
        <v>291</v>
      </c>
      <c r="D151" s="1576"/>
      <c r="E151" s="1576"/>
      <c r="F151" s="1576"/>
      <c r="G151" s="1576"/>
      <c r="H151" s="1576"/>
      <c r="I151" s="1576"/>
      <c r="J151" s="1576"/>
      <c r="K151" s="1576"/>
      <c r="L151" s="1576"/>
      <c r="M151" s="1576"/>
      <c r="N151" s="1576"/>
      <c r="O151" s="1576"/>
      <c r="P151" s="1576"/>
      <c r="Q151" s="1576"/>
      <c r="R151" s="1576"/>
      <c r="S151" s="1576"/>
      <c r="T151" s="1576"/>
      <c r="U151" s="1576"/>
      <c r="V151" s="1576"/>
      <c r="W151" s="1576"/>
      <c r="X151" s="1650"/>
      <c r="Y151" s="1618" t="str">
        <f>+Y60</f>
        <v>ESQUEMA O SOPORTE GRAFICO</v>
      </c>
      <c r="Z151" s="1533"/>
    </row>
    <row r="152" spans="2:30" ht="87.75" customHeight="1">
      <c r="B152" s="1212" t="s">
        <v>394</v>
      </c>
      <c r="C152" s="1629" t="str">
        <f>+C61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52" s="1531"/>
      <c r="E152" s="1531"/>
      <c r="F152" s="1531"/>
      <c r="G152" s="1531"/>
      <c r="H152" s="1531"/>
      <c r="I152" s="1531"/>
      <c r="J152" s="1531"/>
      <c r="K152" s="1531"/>
      <c r="L152" s="1531"/>
      <c r="M152" s="1531"/>
      <c r="N152" s="1531"/>
      <c r="O152" s="1531"/>
      <c r="P152" s="1531"/>
      <c r="Q152" s="1531"/>
      <c r="R152" s="1531"/>
      <c r="S152" s="1534"/>
      <c r="T152" s="1534"/>
      <c r="U152" s="1534"/>
      <c r="V152" s="1531"/>
      <c r="W152" s="1531"/>
      <c r="X152" s="1531"/>
      <c r="Y152" s="1520"/>
      <c r="Z152" s="1521"/>
    </row>
    <row r="153" spans="2:30" ht="41.25" customHeight="1">
      <c r="B153" s="1212" t="s">
        <v>349</v>
      </c>
      <c r="C153" s="1530" t="str">
        <f>+C125</f>
        <v>PLACAS HUELLAS VEREDA SAN ANTONIO - SECTOR CAÑO RICO - 154 ML</v>
      </c>
      <c r="D153" s="1531"/>
      <c r="E153" s="1531"/>
      <c r="F153" s="1531"/>
      <c r="G153" s="1531"/>
      <c r="H153" s="1531"/>
      <c r="I153" s="1531"/>
      <c r="J153" s="1531"/>
      <c r="K153" s="1531"/>
      <c r="L153" s="1531"/>
      <c r="M153" s="1531"/>
      <c r="N153" s="1531"/>
      <c r="O153" s="1531"/>
      <c r="P153" s="1531"/>
      <c r="Q153" s="1531"/>
      <c r="R153" s="1531"/>
      <c r="S153" s="1678" t="s">
        <v>41</v>
      </c>
      <c r="T153" s="1678"/>
      <c r="U153" s="1678"/>
      <c r="V153" s="1531" t="s">
        <v>77</v>
      </c>
      <c r="W153" s="1531"/>
      <c r="X153" s="1630"/>
      <c r="Y153" s="1522"/>
      <c r="Z153" s="1523"/>
    </row>
    <row r="154" spans="2:30" ht="31.5" customHeight="1">
      <c r="B154" s="1212" t="s">
        <v>151</v>
      </c>
      <c r="C154" s="1716">
        <f>+'PRESUPUESTO OFICIAL PLIEGO TIPO'!B22</f>
        <v>106</v>
      </c>
      <c r="D154" s="1600"/>
      <c r="E154" s="1600"/>
      <c r="F154" s="1600"/>
      <c r="G154" s="1600"/>
      <c r="H154" s="1600"/>
      <c r="I154" s="1600"/>
      <c r="J154" s="1600"/>
      <c r="K154" s="1600"/>
      <c r="L154" s="1600"/>
      <c r="M154" s="1600"/>
      <c r="N154" s="1600"/>
      <c r="O154" s="1600"/>
      <c r="P154" s="1600"/>
      <c r="Q154" s="1600"/>
      <c r="R154" s="1601"/>
      <c r="S154" s="1669" t="s">
        <v>7</v>
      </c>
      <c r="T154" s="1536"/>
      <c r="U154" s="1670"/>
      <c r="V154" s="1215"/>
      <c r="W154" s="1216"/>
      <c r="X154" s="1216">
        <f>+V170</f>
        <v>58.21</v>
      </c>
      <c r="Y154" s="1522"/>
      <c r="Z154" s="1523"/>
    </row>
    <row r="155" spans="2:30" ht="24" customHeight="1">
      <c r="B155" s="1212" t="s">
        <v>395</v>
      </c>
      <c r="C155" s="1629" t="str">
        <f>+'106-ITEM'!C20</f>
        <v>Excavacion manual en conglomerado con transporte</v>
      </c>
      <c r="D155" s="1531"/>
      <c r="E155" s="1531"/>
      <c r="F155" s="1531"/>
      <c r="G155" s="1531"/>
      <c r="H155" s="1531"/>
      <c r="I155" s="1531"/>
      <c r="J155" s="1531"/>
      <c r="K155" s="1531"/>
      <c r="L155" s="1531"/>
      <c r="M155" s="1531"/>
      <c r="N155" s="1531"/>
      <c r="O155" s="1531"/>
      <c r="P155" s="1531"/>
      <c r="Q155" s="1531"/>
      <c r="R155" s="1628"/>
      <c r="S155" s="1633"/>
      <c r="T155" s="1627"/>
      <c r="U155" s="1634"/>
      <c r="V155" s="1218"/>
      <c r="W155" s="1219"/>
      <c r="X155" s="1219"/>
      <c r="Y155" s="1522"/>
      <c r="Z155" s="1523"/>
    </row>
    <row r="156" spans="2:30" ht="24" customHeight="1">
      <c r="B156" s="1616" t="s">
        <v>270</v>
      </c>
      <c r="C156" s="1636" t="s">
        <v>271</v>
      </c>
      <c r="D156" s="1639" t="s">
        <v>143</v>
      </c>
      <c r="E156" s="1640"/>
      <c r="F156" s="1640"/>
      <c r="G156" s="1640"/>
      <c r="H156" s="1640"/>
      <c r="I156" s="1640"/>
      <c r="J156" s="1640"/>
      <c r="K156" s="1641"/>
      <c r="L156" s="1642" t="s">
        <v>275</v>
      </c>
      <c r="M156" s="1643"/>
      <c r="N156" s="1644"/>
      <c r="O156" s="1642" t="s">
        <v>273</v>
      </c>
      <c r="P156" s="1643"/>
      <c r="Q156" s="1643"/>
      <c r="R156" s="1644"/>
      <c r="S156" s="1642" t="s">
        <v>274</v>
      </c>
      <c r="T156" s="1643"/>
      <c r="U156" s="1644"/>
      <c r="V156" s="1682" t="s">
        <v>396</v>
      </c>
      <c r="W156" s="1683"/>
      <c r="X156" s="1683"/>
      <c r="Y156" s="1522"/>
      <c r="Z156" s="1523"/>
    </row>
    <row r="157" spans="2:30" ht="18" thickBot="1">
      <c r="B157" s="1715"/>
      <c r="C157" s="1707"/>
      <c r="D157" s="1642" t="s">
        <v>453</v>
      </c>
      <c r="E157" s="1644"/>
      <c r="F157" s="1642" t="s">
        <v>129</v>
      </c>
      <c r="G157" s="1643"/>
      <c r="H157" s="1644"/>
      <c r="I157" s="1642" t="s">
        <v>98</v>
      </c>
      <c r="J157" s="1643"/>
      <c r="K157" s="1644"/>
      <c r="L157" s="1679"/>
      <c r="M157" s="1680"/>
      <c r="N157" s="1681"/>
      <c r="O157" s="1679"/>
      <c r="P157" s="1680"/>
      <c r="Q157" s="1680"/>
      <c r="R157" s="1681"/>
      <c r="S157" s="1679"/>
      <c r="T157" s="1680"/>
      <c r="U157" s="1681"/>
      <c r="V157" s="1684"/>
      <c r="W157" s="1685"/>
      <c r="X157" s="1685"/>
      <c r="Y157" s="1522"/>
      <c r="Z157" s="1523"/>
      <c r="AB157" s="1211">
        <v>154</v>
      </c>
      <c r="AC157" s="1211">
        <f>+(AB158)*2.8</f>
        <v>142.79999999999998</v>
      </c>
    </row>
    <row r="158" spans="2:30">
      <c r="B158" s="1586"/>
      <c r="C158" s="1232" t="str">
        <f>+C9</f>
        <v>TRAMO K2+125 A K2+279</v>
      </c>
      <c r="D158" s="1686">
        <f>+D131</f>
        <v>154</v>
      </c>
      <c r="E158" s="1688"/>
      <c r="F158" s="1686"/>
      <c r="G158" s="1687"/>
      <c r="H158" s="1688"/>
      <c r="I158" s="1689"/>
      <c r="J158" s="1689"/>
      <c r="K158" s="1689"/>
      <c r="L158" s="1689"/>
      <c r="M158" s="1689"/>
      <c r="N158" s="1689"/>
      <c r="O158" s="1690"/>
      <c r="P158" s="1690"/>
      <c r="Q158" s="1690"/>
      <c r="R158" s="1690"/>
      <c r="S158" s="1690"/>
      <c r="T158" s="1690"/>
      <c r="U158" s="1690"/>
      <c r="V158" s="1690"/>
      <c r="W158" s="1690"/>
      <c r="X158" s="1693"/>
      <c r="Y158" s="1522"/>
      <c r="Z158" s="1523"/>
      <c r="AB158" s="1233">
        <f>ROUND(AB157/3,0)</f>
        <v>51</v>
      </c>
      <c r="AC158" s="1211">
        <f>+(AB159)*0.2</f>
        <v>10.4</v>
      </c>
    </row>
    <row r="159" spans="2:30">
      <c r="B159" s="1793"/>
      <c r="C159" s="1234" t="s">
        <v>434</v>
      </c>
      <c r="D159" s="1619">
        <v>2</v>
      </c>
      <c r="E159" s="1620"/>
      <c r="F159" s="1619"/>
      <c r="G159" s="1621"/>
      <c r="H159" s="1620"/>
      <c r="I159" s="1622">
        <v>0.4</v>
      </c>
      <c r="J159" s="1622"/>
      <c r="K159" s="1622"/>
      <c r="L159" s="1622"/>
      <c r="M159" s="1622"/>
      <c r="N159" s="1622"/>
      <c r="O159" s="1623"/>
      <c r="P159" s="1623"/>
      <c r="Q159" s="1623"/>
      <c r="R159" s="1623"/>
      <c r="S159" s="1623"/>
      <c r="T159" s="1623"/>
      <c r="U159" s="1623"/>
      <c r="V159" s="1623"/>
      <c r="W159" s="1623"/>
      <c r="X159" s="1624"/>
      <c r="Y159" s="1522"/>
      <c r="Z159" s="1523"/>
      <c r="AB159" s="1233">
        <f>+AB158+1</f>
        <v>52</v>
      </c>
      <c r="AC159" s="1211">
        <f>SUM(AC157:AC158)</f>
        <v>153.19999999999999</v>
      </c>
    </row>
    <row r="160" spans="2:30">
      <c r="B160" s="1793"/>
      <c r="C160" s="1234" t="s">
        <v>435</v>
      </c>
      <c r="D160" s="1619">
        <f>+(D158-(I159*D159)-(D162*I162))/L160</f>
        <v>51</v>
      </c>
      <c r="E160" s="1620"/>
      <c r="F160" s="1619"/>
      <c r="G160" s="1621"/>
      <c r="H160" s="1620"/>
      <c r="I160" s="1622"/>
      <c r="J160" s="1622"/>
      <c r="K160" s="1622"/>
      <c r="L160" s="1622">
        <v>2.8</v>
      </c>
      <c r="M160" s="1622"/>
      <c r="N160" s="1622"/>
      <c r="O160" s="1623"/>
      <c r="P160" s="1623"/>
      <c r="Q160" s="1623"/>
      <c r="R160" s="1623"/>
      <c r="S160" s="1623"/>
      <c r="T160" s="1623"/>
      <c r="U160" s="1623"/>
      <c r="V160" s="1623"/>
      <c r="W160" s="1623"/>
      <c r="X160" s="1624"/>
      <c r="Y160" s="1522"/>
      <c r="Z160" s="1523"/>
      <c r="AC160" s="1211">
        <f>+AB157-AC159</f>
        <v>0.80000000000001137</v>
      </c>
      <c r="AD160" s="1211">
        <f>+AC160/2</f>
        <v>0.40000000000000568</v>
      </c>
    </row>
    <row r="161" spans="2:29" ht="24" customHeight="1">
      <c r="B161" s="1793"/>
      <c r="C161" s="1235" t="s">
        <v>436</v>
      </c>
      <c r="D161" s="1619">
        <v>3</v>
      </c>
      <c r="E161" s="1620"/>
      <c r="F161" s="1619"/>
      <c r="G161" s="1621"/>
      <c r="H161" s="1620"/>
      <c r="I161" s="1622"/>
      <c r="J161" s="1622"/>
      <c r="K161" s="1622"/>
      <c r="L161" s="1622"/>
      <c r="M161" s="1622"/>
      <c r="N161" s="1622"/>
      <c r="O161" s="1623"/>
      <c r="P161" s="1623"/>
      <c r="Q161" s="1623"/>
      <c r="R161" s="1623"/>
      <c r="S161" s="1623"/>
      <c r="T161" s="1623"/>
      <c r="U161" s="1623"/>
      <c r="V161" s="1623"/>
      <c r="W161" s="1623"/>
      <c r="X161" s="1624"/>
      <c r="Y161" s="1522"/>
      <c r="Z161" s="1523"/>
    </row>
    <row r="162" spans="2:29" ht="17.399999999999999" thickBot="1">
      <c r="B162" s="1793"/>
      <c r="C162" s="1237" t="s">
        <v>402</v>
      </c>
      <c r="D162" s="1713">
        <f>ROUND((D158/D161),0)+1</f>
        <v>52</v>
      </c>
      <c r="E162" s="1713"/>
      <c r="F162" s="1714"/>
      <c r="G162" s="1714"/>
      <c r="H162" s="1714"/>
      <c r="I162" s="1714">
        <v>0.2</v>
      </c>
      <c r="J162" s="1714"/>
      <c r="K162" s="1714"/>
      <c r="L162" s="1714"/>
      <c r="M162" s="1714"/>
      <c r="N162" s="1714"/>
      <c r="O162" s="1691"/>
      <c r="P162" s="1691"/>
      <c r="Q162" s="1691"/>
      <c r="R162" s="1691"/>
      <c r="S162" s="1691"/>
      <c r="T162" s="1691"/>
      <c r="U162" s="1691"/>
      <c r="V162" s="1691"/>
      <c r="W162" s="1691"/>
      <c r="X162" s="1692"/>
      <c r="Y162" s="1522"/>
      <c r="Z162" s="1523"/>
      <c r="AB162" s="1233">
        <f>+AB158</f>
        <v>51</v>
      </c>
      <c r="AC162" s="1211" t="s">
        <v>508</v>
      </c>
    </row>
    <row r="163" spans="2:29">
      <c r="B163" s="1793"/>
      <c r="C163" s="1236" t="s">
        <v>403</v>
      </c>
      <c r="D163" s="1623">
        <f>+D162</f>
        <v>52</v>
      </c>
      <c r="E163" s="1623"/>
      <c r="F163" s="1623">
        <v>0.35</v>
      </c>
      <c r="G163" s="1623"/>
      <c r="H163" s="1623"/>
      <c r="I163" s="1623">
        <v>0.2</v>
      </c>
      <c r="J163" s="1623"/>
      <c r="K163" s="1623"/>
      <c r="L163" s="1623">
        <f>+I131</f>
        <v>5.4</v>
      </c>
      <c r="M163" s="1623"/>
      <c r="N163" s="1623"/>
      <c r="O163" s="1623">
        <f>D163*F163*I163*L163</f>
        <v>19.656000000000002</v>
      </c>
      <c r="P163" s="1623"/>
      <c r="Q163" s="1623"/>
      <c r="R163" s="1623"/>
      <c r="S163" s="1623">
        <v>1</v>
      </c>
      <c r="T163" s="1623"/>
      <c r="U163" s="1623"/>
      <c r="V163" s="1623">
        <f>+S163*O163</f>
        <v>19.656000000000002</v>
      </c>
      <c r="W163" s="1623"/>
      <c r="X163" s="1624"/>
      <c r="Y163" s="1522"/>
      <c r="Z163" s="1523"/>
      <c r="AB163" s="1233">
        <f>+AB159</f>
        <v>52</v>
      </c>
      <c r="AC163" s="1211" t="s">
        <v>438</v>
      </c>
    </row>
    <row r="164" spans="2:29" ht="26.1" customHeight="1" thickBot="1">
      <c r="B164" s="1794"/>
      <c r="C164" s="1238" t="s">
        <v>404</v>
      </c>
      <c r="D164" s="1691">
        <f>D160</f>
        <v>51</v>
      </c>
      <c r="E164" s="1691"/>
      <c r="F164" s="1691">
        <v>0.15</v>
      </c>
      <c r="G164" s="1691"/>
      <c r="H164" s="1691"/>
      <c r="I164" s="1691">
        <v>0.9</v>
      </c>
      <c r="J164" s="1691"/>
      <c r="K164" s="1691"/>
      <c r="L164" s="1691">
        <v>2.8</v>
      </c>
      <c r="M164" s="1691"/>
      <c r="N164" s="1691"/>
      <c r="O164" s="1691">
        <f>D164*F164*I164*L164</f>
        <v>19.277999999999999</v>
      </c>
      <c r="P164" s="1691"/>
      <c r="Q164" s="1691"/>
      <c r="R164" s="1691"/>
      <c r="S164" s="1691">
        <v>2</v>
      </c>
      <c r="T164" s="1691"/>
      <c r="U164" s="1691"/>
      <c r="V164" s="1691">
        <f>+S164*O164</f>
        <v>38.555999999999997</v>
      </c>
      <c r="W164" s="1691"/>
      <c r="X164" s="1692"/>
      <c r="Y164" s="1522"/>
      <c r="Z164" s="1523"/>
      <c r="AB164" s="1211">
        <v>0.4</v>
      </c>
      <c r="AC164" s="1211" t="s">
        <v>509</v>
      </c>
    </row>
    <row r="165" spans="2:29" ht="265.5" customHeight="1">
      <c r="B165" s="1694"/>
      <c r="C165" s="1695"/>
      <c r="D165" s="1695"/>
      <c r="E165" s="1695"/>
      <c r="F165" s="1695"/>
      <c r="G165" s="1695"/>
      <c r="H165" s="1695"/>
      <c r="I165" s="1695"/>
      <c r="J165" s="1695"/>
      <c r="K165" s="1695"/>
      <c r="L165" s="1695"/>
      <c r="M165" s="1695"/>
      <c r="N165" s="1695"/>
      <c r="O165" s="1695"/>
      <c r="P165" s="1695"/>
      <c r="Q165" s="1695"/>
      <c r="R165" s="1695"/>
      <c r="S165" s="1695"/>
      <c r="T165" s="1695"/>
      <c r="U165" s="1695"/>
      <c r="V165" s="1695"/>
      <c r="W165" s="1695"/>
      <c r="X165" s="1696"/>
      <c r="Y165" s="1522"/>
      <c r="Z165" s="1523"/>
    </row>
    <row r="166" spans="2:29" ht="24" customHeight="1">
      <c r="B166" s="1694"/>
      <c r="C166" s="1695"/>
      <c r="D166" s="1695"/>
      <c r="E166" s="1695"/>
      <c r="F166" s="1695"/>
      <c r="G166" s="1695"/>
      <c r="H166" s="1695"/>
      <c r="I166" s="1695"/>
      <c r="J166" s="1695"/>
      <c r="K166" s="1695"/>
      <c r="L166" s="1695"/>
      <c r="M166" s="1695"/>
      <c r="N166" s="1695"/>
      <c r="O166" s="1695"/>
      <c r="P166" s="1695"/>
      <c r="Q166" s="1695"/>
      <c r="R166" s="1695"/>
      <c r="S166" s="1695"/>
      <c r="T166" s="1695"/>
      <c r="U166" s="1695"/>
      <c r="V166" s="1695"/>
      <c r="W166" s="1695"/>
      <c r="X166" s="1696"/>
      <c r="Y166" s="1522"/>
      <c r="Z166" s="1523"/>
    </row>
    <row r="167" spans="2:29" ht="24" customHeight="1">
      <c r="B167" s="1697"/>
      <c r="C167" s="1698"/>
      <c r="D167" s="1698"/>
      <c r="E167" s="1698"/>
      <c r="F167" s="1698"/>
      <c r="G167" s="1698"/>
      <c r="H167" s="1698"/>
      <c r="I167" s="1698"/>
      <c r="J167" s="1698"/>
      <c r="K167" s="1698"/>
      <c r="L167" s="1698"/>
      <c r="M167" s="1698"/>
      <c r="N167" s="1698"/>
      <c r="O167" s="1698"/>
      <c r="P167" s="1698"/>
      <c r="Q167" s="1698"/>
      <c r="R167" s="1698"/>
      <c r="S167" s="1698"/>
      <c r="T167" s="1698"/>
      <c r="U167" s="1698"/>
      <c r="V167" s="1698"/>
      <c r="W167" s="1698"/>
      <c r="X167" s="1699"/>
      <c r="Y167" s="1522"/>
      <c r="Z167" s="1523"/>
    </row>
    <row r="168" spans="2:29">
      <c r="B168" s="1770" t="s">
        <v>397</v>
      </c>
      <c r="C168" s="1772"/>
      <c r="D168" s="1772"/>
      <c r="E168" s="1772"/>
      <c r="F168" s="1772"/>
      <c r="G168" s="1772"/>
      <c r="H168" s="1772"/>
      <c r="I168" s="1772"/>
      <c r="J168" s="1772"/>
      <c r="K168" s="1772"/>
      <c r="L168" s="1772"/>
      <c r="M168" s="1772"/>
      <c r="N168" s="1772"/>
      <c r="O168" s="1772"/>
      <c r="P168" s="1772"/>
      <c r="Q168" s="1772"/>
      <c r="R168" s="1772"/>
      <c r="S168" s="1772"/>
      <c r="T168" s="1772"/>
      <c r="U168" s="1772"/>
      <c r="V168" s="1774">
        <f>+ROUND(V163+V164,2)</f>
        <v>58.21</v>
      </c>
      <c r="W168" s="1774"/>
      <c r="X168" s="1775"/>
      <c r="Y168" s="1522"/>
      <c r="Z168" s="1523"/>
    </row>
    <row r="169" spans="2:29">
      <c r="B169" s="1770"/>
      <c r="C169" s="1772"/>
      <c r="D169" s="1772"/>
      <c r="E169" s="1772"/>
      <c r="F169" s="1772"/>
      <c r="G169" s="1772"/>
      <c r="H169" s="1772"/>
      <c r="I169" s="1772"/>
      <c r="J169" s="1772"/>
      <c r="K169" s="1772"/>
      <c r="L169" s="1772"/>
      <c r="M169" s="1772"/>
      <c r="N169" s="1772"/>
      <c r="O169" s="1772"/>
      <c r="P169" s="1772"/>
      <c r="Q169" s="1772"/>
      <c r="R169" s="1772"/>
      <c r="S169" s="1772"/>
      <c r="T169" s="1772"/>
      <c r="U169" s="1772"/>
      <c r="V169" s="1776"/>
      <c r="W169" s="1776"/>
      <c r="X169" s="1777"/>
      <c r="Y169" s="1522"/>
      <c r="Z169" s="1523"/>
    </row>
    <row r="170" spans="2:29" ht="17.399999999999999" thickBot="1">
      <c r="B170" s="1771"/>
      <c r="C170" s="1773"/>
      <c r="D170" s="1773"/>
      <c r="E170" s="1773"/>
      <c r="F170" s="1773"/>
      <c r="G170" s="1773"/>
      <c r="H170" s="1773"/>
      <c r="I170" s="1773"/>
      <c r="J170" s="1773"/>
      <c r="K170" s="1773"/>
      <c r="L170" s="1773"/>
      <c r="M170" s="1773"/>
      <c r="N170" s="1773"/>
      <c r="O170" s="1773"/>
      <c r="P170" s="1773"/>
      <c r="Q170" s="1773"/>
      <c r="R170" s="1773"/>
      <c r="S170" s="1773"/>
      <c r="T170" s="1773"/>
      <c r="U170" s="1773"/>
      <c r="V170" s="1778">
        <f>V168</f>
        <v>58.21</v>
      </c>
      <c r="W170" s="1778"/>
      <c r="X170" s="1779"/>
      <c r="Y170" s="1524"/>
      <c r="Z170" s="1525"/>
    </row>
    <row r="171" spans="2:29" ht="62.25" customHeight="1">
      <c r="B171" s="531"/>
      <c r="C171" s="532"/>
      <c r="D171" s="1322"/>
      <c r="E171" s="1322"/>
      <c r="F171" s="1322"/>
      <c r="G171" s="1322"/>
      <c r="H171" s="1322"/>
      <c r="I171" s="1324"/>
      <c r="J171" s="1324"/>
      <c r="K171" s="1324"/>
      <c r="L171" s="1322"/>
      <c r="M171" s="1322"/>
      <c r="N171" s="1322"/>
      <c r="O171" s="1322"/>
      <c r="P171" s="1322"/>
      <c r="Q171" s="1322"/>
      <c r="R171" s="1322"/>
      <c r="S171" s="1322"/>
      <c r="T171" s="1322"/>
      <c r="U171" s="1322"/>
      <c r="V171" s="1322"/>
      <c r="W171" s="1322"/>
      <c r="X171" s="1322"/>
      <c r="Y171" s="519"/>
      <c r="Z171" s="520"/>
    </row>
    <row r="172" spans="2:29" ht="24.9" customHeight="1" thickBot="1">
      <c r="B172" s="531"/>
      <c r="C172" s="532"/>
      <c r="D172" s="1322" t="s">
        <v>389</v>
      </c>
      <c r="E172" s="1322"/>
      <c r="F172" s="1323"/>
      <c r="G172" s="1323"/>
      <c r="H172" s="1323"/>
      <c r="I172" s="1325"/>
      <c r="J172" s="1325"/>
      <c r="K172" s="1325"/>
      <c r="L172" s="1323"/>
      <c r="M172" s="1323"/>
      <c r="N172" s="1323"/>
      <c r="O172" s="1322"/>
      <c r="P172" s="1322"/>
      <c r="Q172" s="1322"/>
      <c r="R172" s="1322"/>
      <c r="S172" s="1322" t="str">
        <f>+S145</f>
        <v xml:space="preserve">Revisó y aprobó: </v>
      </c>
      <c r="T172" s="1322"/>
      <c r="U172" s="1322"/>
      <c r="V172" s="1322"/>
      <c r="W172" s="1322"/>
      <c r="X172" s="1322"/>
      <c r="Y172" s="524"/>
      <c r="Z172" s="525"/>
    </row>
    <row r="173" spans="2:29" ht="24.9" customHeight="1">
      <c r="B173" s="531"/>
      <c r="C173" s="532"/>
      <c r="D173" s="1322"/>
      <c r="E173" s="1322"/>
      <c r="F173" s="1324" t="s">
        <v>337</v>
      </c>
      <c r="G173" s="1324"/>
      <c r="H173" s="1324"/>
      <c r="I173" s="1324"/>
      <c r="J173" s="1324"/>
      <c r="K173" s="1324"/>
      <c r="L173" s="1324"/>
      <c r="M173" s="1324"/>
      <c r="N173" s="1324"/>
      <c r="O173" s="1322"/>
      <c r="P173" s="1322"/>
      <c r="Q173" s="1322"/>
      <c r="R173" s="1322"/>
      <c r="S173" s="1322"/>
      <c r="T173" s="1322"/>
      <c r="U173" s="1322"/>
      <c r="V173" s="537"/>
      <c r="W173" s="537"/>
      <c r="X173" s="537"/>
      <c r="Y173" s="526" t="s">
        <v>342</v>
      </c>
      <c r="Z173" s="525"/>
    </row>
    <row r="174" spans="2:29" ht="24" customHeight="1">
      <c r="B174" s="531"/>
      <c r="C174" s="532"/>
      <c r="D174" s="1322"/>
      <c r="E174" s="1322"/>
      <c r="F174" s="1324" t="str">
        <f>+F147</f>
        <v xml:space="preserve">Profesional de apoyo contratada S.P.O.P </v>
      </c>
      <c r="G174" s="1324"/>
      <c r="H174" s="1324"/>
      <c r="I174" s="1324"/>
      <c r="J174" s="1324"/>
      <c r="K174" s="1324"/>
      <c r="L174" s="1324"/>
      <c r="M174" s="1324"/>
      <c r="N174" s="1324"/>
      <c r="O174" s="1322"/>
      <c r="P174" s="1322"/>
      <c r="Q174" s="1322"/>
      <c r="R174" s="1322"/>
      <c r="S174" s="1322"/>
      <c r="T174" s="1322"/>
      <c r="U174" s="1322"/>
      <c r="V174" s="1322"/>
      <c r="W174" s="1322"/>
      <c r="X174" s="1322"/>
      <c r="Y174" s="527" t="s">
        <v>392</v>
      </c>
      <c r="Z174" s="525"/>
    </row>
    <row r="175" spans="2:29" ht="22.5" customHeight="1">
      <c r="B175" s="531"/>
      <c r="C175" s="532"/>
      <c r="D175" s="1322"/>
      <c r="E175" s="1322"/>
      <c r="F175" s="1324"/>
      <c r="G175" s="1324"/>
      <c r="H175" s="1324"/>
      <c r="I175" s="1324"/>
      <c r="J175" s="1324"/>
      <c r="K175" s="1324"/>
      <c r="L175" s="1324"/>
      <c r="M175" s="1324"/>
      <c r="N175" s="1324"/>
      <c r="O175" s="1322"/>
      <c r="P175" s="1322"/>
      <c r="Q175" s="1322"/>
      <c r="R175" s="1322"/>
      <c r="S175" s="1322"/>
      <c r="T175" s="1322"/>
      <c r="U175" s="1322"/>
      <c r="V175" s="1322"/>
      <c r="W175" s="1322"/>
      <c r="X175" s="1322"/>
      <c r="Y175" s="527" t="s">
        <v>393</v>
      </c>
      <c r="Z175" s="525"/>
    </row>
    <row r="176" spans="2:29" ht="22.5" customHeight="1" thickBot="1">
      <c r="B176" s="538"/>
      <c r="C176" s="535"/>
      <c r="D176" s="1323"/>
      <c r="E176" s="1323"/>
      <c r="F176" s="1323"/>
      <c r="G176" s="1323"/>
      <c r="H176" s="1323"/>
      <c r="I176" s="1325"/>
      <c r="J176" s="1325"/>
      <c r="K176" s="1325"/>
      <c r="L176" s="1323"/>
      <c r="M176" s="1323"/>
      <c r="N176" s="1323"/>
      <c r="O176" s="1323"/>
      <c r="P176" s="1323"/>
      <c r="Q176" s="1323"/>
      <c r="R176" s="1323"/>
      <c r="S176" s="1323"/>
      <c r="T176" s="1323"/>
      <c r="U176" s="1323"/>
      <c r="V176" s="1323"/>
      <c r="W176" s="1323"/>
      <c r="X176" s="1323"/>
      <c r="Y176" s="524"/>
      <c r="Z176" s="529"/>
    </row>
    <row r="177" spans="2:26" ht="25.5" customHeight="1" thickBot="1">
      <c r="B177" s="1211"/>
      <c r="I177" s="1211"/>
      <c r="J177" s="1211"/>
      <c r="K177" s="1211"/>
    </row>
    <row r="178" spans="2:26" ht="102" customHeight="1" thickBot="1">
      <c r="B178" s="1241"/>
      <c r="C178" s="1659" t="s">
        <v>291</v>
      </c>
      <c r="D178" s="1659"/>
      <c r="E178" s="1659"/>
      <c r="F178" s="1659"/>
      <c r="G178" s="1659"/>
      <c r="H178" s="1659"/>
      <c r="I178" s="1659"/>
      <c r="J178" s="1659"/>
      <c r="K178" s="1659"/>
      <c r="L178" s="1659"/>
      <c r="M178" s="1659"/>
      <c r="N178" s="1659"/>
      <c r="O178" s="1659"/>
      <c r="P178" s="1659"/>
      <c r="Q178" s="1659"/>
      <c r="R178" s="1659"/>
      <c r="S178" s="1659"/>
      <c r="T178" s="1659"/>
      <c r="U178" s="1659"/>
      <c r="V178" s="1659"/>
      <c r="W178" s="1659"/>
      <c r="X178" s="1660"/>
      <c r="Y178" s="1528" t="str">
        <f>+Y239</f>
        <v>ESQUEMA O SOPORTE GRAFICO</v>
      </c>
      <c r="Z178" s="1529"/>
    </row>
    <row r="179" spans="2:26" ht="72" customHeight="1">
      <c r="B179" s="1242" t="s">
        <v>394</v>
      </c>
      <c r="C179" s="1766" t="str">
        <f>+C208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79" s="1659"/>
      <c r="E179" s="1659"/>
      <c r="F179" s="1659"/>
      <c r="G179" s="1659"/>
      <c r="H179" s="1659"/>
      <c r="I179" s="1659"/>
      <c r="J179" s="1659"/>
      <c r="K179" s="1659"/>
      <c r="L179" s="1659"/>
      <c r="M179" s="1659"/>
      <c r="N179" s="1659"/>
      <c r="O179" s="1659"/>
      <c r="P179" s="1659"/>
      <c r="Q179" s="1659"/>
      <c r="R179" s="1659"/>
      <c r="S179" s="1576"/>
      <c r="T179" s="1576"/>
      <c r="U179" s="1576"/>
      <c r="V179" s="1576"/>
      <c r="W179" s="1576"/>
      <c r="X179" s="1529"/>
      <c r="Y179" s="1566"/>
      <c r="Z179" s="1541"/>
    </row>
    <row r="180" spans="2:26" ht="33" customHeight="1">
      <c r="B180" s="1212" t="s">
        <v>349</v>
      </c>
      <c r="C180" s="1753" t="str">
        <f>+C153</f>
        <v>PLACAS HUELLAS VEREDA SAN ANTONIO - SECTOR CAÑO RICO - 154 ML</v>
      </c>
      <c r="D180" s="1754"/>
      <c r="E180" s="1754"/>
      <c r="F180" s="1754"/>
      <c r="G180" s="1754"/>
      <c r="H180" s="1754"/>
      <c r="I180" s="1754"/>
      <c r="J180" s="1754"/>
      <c r="K180" s="1754"/>
      <c r="L180" s="1754"/>
      <c r="M180" s="1754"/>
      <c r="N180" s="1754"/>
      <c r="O180" s="1754"/>
      <c r="P180" s="1754"/>
      <c r="Q180" s="1754"/>
      <c r="R180" s="1755"/>
      <c r="S180" s="1531" t="s">
        <v>41</v>
      </c>
      <c r="T180" s="1531"/>
      <c r="U180" s="1628"/>
      <c r="V180" s="1629" t="str">
        <f>+'PRESUPUESTO OFICIAL PLIEGO TIPO'!F23</f>
        <v>M³</v>
      </c>
      <c r="W180" s="1531"/>
      <c r="X180" s="1630"/>
      <c r="Y180" s="1543"/>
      <c r="Z180" s="1509"/>
    </row>
    <row r="181" spans="2:26" ht="33" customHeight="1">
      <c r="B181" s="1212" t="s">
        <v>151</v>
      </c>
      <c r="C181" s="1767">
        <f>+'PRESUPUESTO OFICIAL PLIEGO TIPO'!B23</f>
        <v>107</v>
      </c>
      <c r="D181" s="1768"/>
      <c r="E181" s="1768"/>
      <c r="F181" s="1768"/>
      <c r="G181" s="1768"/>
      <c r="H181" s="1768"/>
      <c r="I181" s="1768"/>
      <c r="J181" s="1768"/>
      <c r="K181" s="1768"/>
      <c r="L181" s="1768"/>
      <c r="M181" s="1768"/>
      <c r="N181" s="1768"/>
      <c r="O181" s="1768"/>
      <c r="P181" s="1768"/>
      <c r="Q181" s="1768"/>
      <c r="R181" s="1769"/>
      <c r="S181" s="1631" t="s">
        <v>7</v>
      </c>
      <c r="T181" s="1534"/>
      <c r="U181" s="1632"/>
      <c r="V181" s="1215"/>
      <c r="W181" s="1216"/>
      <c r="X181" s="1217">
        <f>+V199</f>
        <v>2.81</v>
      </c>
      <c r="Y181" s="1543"/>
      <c r="Z181" s="1509"/>
    </row>
    <row r="182" spans="2:26" ht="33" customHeight="1">
      <c r="B182" s="1212" t="s">
        <v>395</v>
      </c>
      <c r="C182" s="1530" t="s">
        <v>122</v>
      </c>
      <c r="D182" s="1531"/>
      <c r="E182" s="1531"/>
      <c r="F182" s="1531"/>
      <c r="G182" s="1531"/>
      <c r="H182" s="1531"/>
      <c r="I182" s="1531"/>
      <c r="J182" s="1531"/>
      <c r="K182" s="1531"/>
      <c r="L182" s="1531"/>
      <c r="M182" s="1531"/>
      <c r="N182" s="1531"/>
      <c r="O182" s="1531"/>
      <c r="P182" s="1531"/>
      <c r="Q182" s="1531"/>
      <c r="R182" s="1628"/>
      <c r="S182" s="1633"/>
      <c r="T182" s="1627"/>
      <c r="U182" s="1634"/>
      <c r="V182" s="1218"/>
      <c r="W182" s="1219"/>
      <c r="X182" s="1220"/>
      <c r="Y182" s="1543"/>
      <c r="Z182" s="1509"/>
    </row>
    <row r="183" spans="2:26" ht="24" customHeight="1">
      <c r="B183" s="1616" t="s">
        <v>270</v>
      </c>
      <c r="C183" s="1743" t="s">
        <v>271</v>
      </c>
      <c r="D183" s="1639" t="s">
        <v>143</v>
      </c>
      <c r="E183" s="1640"/>
      <c r="F183" s="1640"/>
      <c r="G183" s="1640"/>
      <c r="H183" s="1640"/>
      <c r="I183" s="1640"/>
      <c r="J183" s="1640"/>
      <c r="K183" s="1641"/>
      <c r="L183" s="1760" t="s">
        <v>129</v>
      </c>
      <c r="M183" s="1761"/>
      <c r="N183" s="1762"/>
      <c r="O183" s="1642" t="s">
        <v>273</v>
      </c>
      <c r="P183" s="1643"/>
      <c r="Q183" s="1643"/>
      <c r="R183" s="1644"/>
      <c r="S183" s="1642" t="s">
        <v>274</v>
      </c>
      <c r="T183" s="1643"/>
      <c r="U183" s="1644"/>
      <c r="V183" s="1682" t="s">
        <v>396</v>
      </c>
      <c r="W183" s="1683"/>
      <c r="X183" s="1733"/>
      <c r="Y183" s="1543"/>
      <c r="Z183" s="1509"/>
    </row>
    <row r="184" spans="2:26" ht="83.1" customHeight="1">
      <c r="B184" s="1617"/>
      <c r="C184" s="1759"/>
      <c r="D184" s="1639" t="s">
        <v>351</v>
      </c>
      <c r="E184" s="1641"/>
      <c r="F184" s="1639" t="s">
        <v>99</v>
      </c>
      <c r="G184" s="1640"/>
      <c r="H184" s="1641"/>
      <c r="I184" s="1639" t="s">
        <v>98</v>
      </c>
      <c r="J184" s="1640"/>
      <c r="K184" s="1641"/>
      <c r="L184" s="1763"/>
      <c r="M184" s="1764"/>
      <c r="N184" s="1765"/>
      <c r="O184" s="1645"/>
      <c r="P184" s="1646"/>
      <c r="Q184" s="1646"/>
      <c r="R184" s="1647"/>
      <c r="S184" s="1645"/>
      <c r="T184" s="1646"/>
      <c r="U184" s="1647"/>
      <c r="V184" s="1734"/>
      <c r="W184" s="1735"/>
      <c r="X184" s="1736"/>
      <c r="Y184" s="1543"/>
      <c r="Z184" s="1509"/>
    </row>
    <row r="185" spans="2:26" ht="17.399999999999999">
      <c r="B185" s="1526"/>
      <c r="C185" s="1243" t="str">
        <f>+C9</f>
        <v>TRAMO K2+125 A K2+279</v>
      </c>
      <c r="D185" s="1745">
        <f>+D158</f>
        <v>154</v>
      </c>
      <c r="E185" s="1746"/>
      <c r="F185" s="1516"/>
      <c r="G185" s="1517"/>
      <c r="H185" s="1513"/>
      <c r="I185" s="1516"/>
      <c r="J185" s="1517"/>
      <c r="K185" s="1513"/>
      <c r="L185" s="1516"/>
      <c r="M185" s="1517"/>
      <c r="N185" s="1513"/>
      <c r="O185" s="1516"/>
      <c r="P185" s="1517"/>
      <c r="Q185" s="1517"/>
      <c r="R185" s="1513"/>
      <c r="S185" s="1516"/>
      <c r="T185" s="1517"/>
      <c r="U185" s="1513"/>
      <c r="V185" s="1516"/>
      <c r="W185" s="1517"/>
      <c r="X185" s="1615"/>
      <c r="Y185" s="1543"/>
      <c r="Z185" s="1509"/>
    </row>
    <row r="186" spans="2:26">
      <c r="B186" s="1527"/>
      <c r="C186" s="1244" t="s">
        <v>452</v>
      </c>
      <c r="D186" s="1514">
        <f>+D160</f>
        <v>51</v>
      </c>
      <c r="E186" s="1518"/>
      <c r="F186" s="1514">
        <v>2.8</v>
      </c>
      <c r="G186" s="1515"/>
      <c r="H186" s="1518"/>
      <c r="I186" s="1514">
        <v>0.9</v>
      </c>
      <c r="J186" s="1515"/>
      <c r="K186" s="1518"/>
      <c r="L186" s="1514">
        <v>0.05</v>
      </c>
      <c r="M186" s="1515"/>
      <c r="N186" s="1518"/>
      <c r="O186" s="1514">
        <f>+D186*F186*I186*L186</f>
        <v>6.4259999999999993</v>
      </c>
      <c r="P186" s="1515"/>
      <c r="Q186" s="1515"/>
      <c r="R186" s="1518"/>
      <c r="S186" s="1514"/>
      <c r="T186" s="1515"/>
      <c r="U186" s="1518"/>
      <c r="V186" s="1514">
        <f>+O186*S186</f>
        <v>0</v>
      </c>
      <c r="W186" s="1515"/>
      <c r="X186" s="1519"/>
      <c r="Y186" s="1543"/>
      <c r="Z186" s="1509"/>
    </row>
    <row r="187" spans="2:26" ht="19.5" customHeight="1">
      <c r="B187" s="1527"/>
      <c r="C187" s="1245" t="s">
        <v>434</v>
      </c>
      <c r="D187" s="1783">
        <v>2</v>
      </c>
      <c r="E187" s="1784"/>
      <c r="F187" s="1514">
        <v>3.6</v>
      </c>
      <c r="G187" s="1515"/>
      <c r="H187" s="1518"/>
      <c r="I187" s="1514">
        <v>0.4</v>
      </c>
      <c r="J187" s="1515"/>
      <c r="K187" s="1518"/>
      <c r="L187" s="1514">
        <v>0.05</v>
      </c>
      <c r="M187" s="1515"/>
      <c r="N187" s="1518"/>
      <c r="O187" s="1514">
        <f>+D187*F187*I187*L187</f>
        <v>0.14400000000000002</v>
      </c>
      <c r="P187" s="1515"/>
      <c r="Q187" s="1515"/>
      <c r="R187" s="1518"/>
      <c r="S187" s="1514"/>
      <c r="T187" s="1515"/>
      <c r="U187" s="1518"/>
      <c r="V187" s="1514">
        <f>+O187*S187</f>
        <v>0</v>
      </c>
      <c r="W187" s="1515"/>
      <c r="X187" s="1519"/>
      <c r="Y187" s="1543"/>
      <c r="Z187" s="1509"/>
    </row>
    <row r="188" spans="2:26">
      <c r="B188" s="1527"/>
      <c r="C188" s="1245" t="s">
        <v>437</v>
      </c>
      <c r="D188" s="1514">
        <f>+D186</f>
        <v>51</v>
      </c>
      <c r="E188" s="1518"/>
      <c r="F188" s="1514">
        <v>2.8</v>
      </c>
      <c r="G188" s="1515"/>
      <c r="H188" s="1518"/>
      <c r="I188" s="1514">
        <v>0.9</v>
      </c>
      <c r="J188" s="1515"/>
      <c r="K188" s="1518"/>
      <c r="L188" s="1514">
        <v>0.05</v>
      </c>
      <c r="M188" s="1515"/>
      <c r="N188" s="1518"/>
      <c r="O188" s="1514">
        <f>+D188*F188*I188*L188</f>
        <v>6.4259999999999993</v>
      </c>
      <c r="P188" s="1515"/>
      <c r="Q188" s="1515"/>
      <c r="R188" s="1518"/>
      <c r="S188" s="1514"/>
      <c r="T188" s="1515"/>
      <c r="U188" s="1518"/>
      <c r="V188" s="1514">
        <f>+O188*S188</f>
        <v>0</v>
      </c>
      <c r="W188" s="1515"/>
      <c r="X188" s="1519"/>
      <c r="Y188" s="1543"/>
      <c r="Z188" s="1509"/>
    </row>
    <row r="189" spans="2:26" ht="22.5" customHeight="1" thickBot="1">
      <c r="B189" s="1527"/>
      <c r="C189" s="1246" t="s">
        <v>438</v>
      </c>
      <c r="D189" s="1788">
        <f>+D162</f>
        <v>52</v>
      </c>
      <c r="E189" s="1789"/>
      <c r="F189" s="1788">
        <f>+I131</f>
        <v>5.4</v>
      </c>
      <c r="G189" s="1790"/>
      <c r="H189" s="1789"/>
      <c r="I189" s="1791">
        <v>0.2</v>
      </c>
      <c r="J189" s="1790"/>
      <c r="K189" s="1789"/>
      <c r="L189" s="1791">
        <v>0.05</v>
      </c>
      <c r="M189" s="1790"/>
      <c r="N189" s="1789"/>
      <c r="O189" s="1665">
        <f>+D189*F189*I189*L189</f>
        <v>2.8080000000000003</v>
      </c>
      <c r="P189" s="1666"/>
      <c r="Q189" s="1666"/>
      <c r="R189" s="1667"/>
      <c r="S189" s="1665">
        <v>1</v>
      </c>
      <c r="T189" s="1666"/>
      <c r="U189" s="1667"/>
      <c r="V189" s="1665">
        <f>+O189*S189</f>
        <v>2.8080000000000003</v>
      </c>
      <c r="W189" s="1666"/>
      <c r="X189" s="1792"/>
      <c r="Y189" s="1543"/>
      <c r="Z189" s="1509"/>
    </row>
    <row r="190" spans="2:26" ht="39" customHeight="1">
      <c r="B190" s="1800"/>
      <c r="C190" s="1331"/>
      <c r="D190" s="1331"/>
      <c r="E190" s="1331"/>
      <c r="F190" s="1331"/>
      <c r="G190" s="1331"/>
      <c r="H190" s="1331"/>
      <c r="I190" s="1331"/>
      <c r="J190" s="1331"/>
      <c r="K190" s="1331"/>
      <c r="L190" s="1331"/>
      <c r="M190" s="1331"/>
      <c r="N190" s="1331"/>
      <c r="O190" s="1331"/>
      <c r="P190" s="1331"/>
      <c r="Q190" s="1331"/>
      <c r="R190" s="1331"/>
      <c r="S190" s="1331"/>
      <c r="T190" s="1331"/>
      <c r="U190" s="1331"/>
      <c r="V190" s="1331"/>
      <c r="W190" s="1331"/>
      <c r="X190" s="1801"/>
      <c r="Y190" s="1543"/>
      <c r="Z190" s="1509"/>
    </row>
    <row r="191" spans="2:26" ht="159" customHeight="1">
      <c r="B191" s="1802"/>
      <c r="C191" s="1324"/>
      <c r="D191" s="1324"/>
      <c r="E191" s="1324"/>
      <c r="F191" s="1324"/>
      <c r="G191" s="1324"/>
      <c r="H191" s="1324"/>
      <c r="I191" s="1324"/>
      <c r="J191" s="1324"/>
      <c r="K191" s="1324"/>
      <c r="L191" s="1324"/>
      <c r="M191" s="1324"/>
      <c r="N191" s="1324"/>
      <c r="O191" s="1324"/>
      <c r="P191" s="1324"/>
      <c r="Q191" s="1324"/>
      <c r="R191" s="1324"/>
      <c r="S191" s="1324"/>
      <c r="T191" s="1324"/>
      <c r="U191" s="1324"/>
      <c r="V191" s="1324"/>
      <c r="W191" s="1324"/>
      <c r="X191" s="1803"/>
      <c r="Y191" s="1543"/>
      <c r="Z191" s="1509"/>
    </row>
    <row r="192" spans="2:26" ht="27" customHeight="1">
      <c r="B192" s="1802"/>
      <c r="C192" s="1324"/>
      <c r="D192" s="1324"/>
      <c r="E192" s="1324"/>
      <c r="F192" s="1324"/>
      <c r="G192" s="1324"/>
      <c r="H192" s="1324"/>
      <c r="I192" s="1324"/>
      <c r="J192" s="1324"/>
      <c r="K192" s="1324"/>
      <c r="L192" s="1324"/>
      <c r="M192" s="1324"/>
      <c r="N192" s="1324"/>
      <c r="O192" s="1324"/>
      <c r="P192" s="1324"/>
      <c r="Q192" s="1324"/>
      <c r="R192" s="1324"/>
      <c r="S192" s="1324"/>
      <c r="T192" s="1324"/>
      <c r="U192" s="1324"/>
      <c r="V192" s="1324"/>
      <c r="W192" s="1324"/>
      <c r="X192" s="1803"/>
      <c r="Y192" s="1543"/>
      <c r="Z192" s="1509"/>
    </row>
    <row r="193" spans="2:26" ht="24.9" customHeight="1">
      <c r="B193" s="1802"/>
      <c r="C193" s="1324"/>
      <c r="D193" s="1324"/>
      <c r="E193" s="1324"/>
      <c r="F193" s="1324"/>
      <c r="G193" s="1324"/>
      <c r="H193" s="1324"/>
      <c r="I193" s="1324"/>
      <c r="J193" s="1324"/>
      <c r="K193" s="1324"/>
      <c r="L193" s="1324"/>
      <c r="M193" s="1324"/>
      <c r="N193" s="1324"/>
      <c r="O193" s="1324"/>
      <c r="P193" s="1324"/>
      <c r="Q193" s="1324"/>
      <c r="R193" s="1324"/>
      <c r="S193" s="1324"/>
      <c r="T193" s="1324"/>
      <c r="U193" s="1324"/>
      <c r="V193" s="1324"/>
      <c r="W193" s="1324"/>
      <c r="X193" s="1803"/>
      <c r="Y193" s="1543"/>
      <c r="Z193" s="1509"/>
    </row>
    <row r="194" spans="2:26" ht="24" customHeight="1">
      <c r="B194" s="1802"/>
      <c r="C194" s="1324"/>
      <c r="D194" s="1324"/>
      <c r="E194" s="1324"/>
      <c r="F194" s="1324"/>
      <c r="G194" s="1324"/>
      <c r="H194" s="1324"/>
      <c r="I194" s="1324"/>
      <c r="J194" s="1324"/>
      <c r="K194" s="1324"/>
      <c r="L194" s="1324"/>
      <c r="M194" s="1324"/>
      <c r="N194" s="1324"/>
      <c r="O194" s="1324"/>
      <c r="P194" s="1324"/>
      <c r="Q194" s="1324"/>
      <c r="R194" s="1324"/>
      <c r="S194" s="1324"/>
      <c r="T194" s="1324"/>
      <c r="U194" s="1324"/>
      <c r="V194" s="1324"/>
      <c r="W194" s="1324"/>
      <c r="X194" s="1803"/>
      <c r="Y194" s="1543"/>
      <c r="Z194" s="1509"/>
    </row>
    <row r="195" spans="2:26" ht="24.9" customHeight="1">
      <c r="B195" s="1802"/>
      <c r="C195" s="1324"/>
      <c r="D195" s="1324"/>
      <c r="E195" s="1324"/>
      <c r="F195" s="1324"/>
      <c r="G195" s="1324"/>
      <c r="H195" s="1324"/>
      <c r="I195" s="1324"/>
      <c r="J195" s="1324"/>
      <c r="K195" s="1324"/>
      <c r="L195" s="1324"/>
      <c r="M195" s="1324"/>
      <c r="N195" s="1324"/>
      <c r="O195" s="1324"/>
      <c r="P195" s="1324"/>
      <c r="Q195" s="1324"/>
      <c r="R195" s="1324"/>
      <c r="S195" s="1324"/>
      <c r="T195" s="1324"/>
      <c r="U195" s="1324"/>
      <c r="V195" s="1324"/>
      <c r="W195" s="1324"/>
      <c r="X195" s="1803"/>
      <c r="Y195" s="1543"/>
      <c r="Z195" s="1509"/>
    </row>
    <row r="196" spans="2:26" ht="24.9" customHeight="1" thickBot="1">
      <c r="B196" s="1804"/>
      <c r="C196" s="1325"/>
      <c r="D196" s="1325"/>
      <c r="E196" s="1325"/>
      <c r="F196" s="1325"/>
      <c r="G196" s="1325"/>
      <c r="H196" s="1325"/>
      <c r="I196" s="1325"/>
      <c r="J196" s="1325"/>
      <c r="K196" s="1325"/>
      <c r="L196" s="1325"/>
      <c r="M196" s="1325"/>
      <c r="N196" s="1325"/>
      <c r="O196" s="1325"/>
      <c r="P196" s="1325"/>
      <c r="Q196" s="1325"/>
      <c r="R196" s="1325"/>
      <c r="S196" s="1325"/>
      <c r="T196" s="1325"/>
      <c r="U196" s="1325"/>
      <c r="V196" s="1325"/>
      <c r="W196" s="1325"/>
      <c r="X196" s="1805"/>
      <c r="Y196" s="1543"/>
      <c r="Z196" s="1509"/>
    </row>
    <row r="197" spans="2:26" ht="24" customHeight="1">
      <c r="B197" s="1556" t="s">
        <v>397</v>
      </c>
      <c r="C197" s="1610"/>
      <c r="D197" s="1610"/>
      <c r="E197" s="1610"/>
      <c r="F197" s="1610"/>
      <c r="G197" s="1610"/>
      <c r="H197" s="1610"/>
      <c r="I197" s="1610"/>
      <c r="J197" s="1610"/>
      <c r="K197" s="1610"/>
      <c r="L197" s="1610"/>
      <c r="M197" s="1610"/>
      <c r="N197" s="1610"/>
      <c r="O197" s="1610"/>
      <c r="P197" s="1610"/>
      <c r="Q197" s="1610"/>
      <c r="R197" s="1610"/>
      <c r="S197" s="1610"/>
      <c r="T197" s="1610"/>
      <c r="U197" s="1611"/>
      <c r="V197" s="1785">
        <f>+ROUND(V189+V188+V187+V186,2)</f>
        <v>2.81</v>
      </c>
      <c r="W197" s="1786"/>
      <c r="X197" s="1787"/>
      <c r="Y197" s="1543"/>
      <c r="Z197" s="1509"/>
    </row>
    <row r="198" spans="2:26" ht="24.9" customHeight="1">
      <c r="B198" s="1527"/>
      <c r="C198" s="1610"/>
      <c r="D198" s="1610"/>
      <c r="E198" s="1610"/>
      <c r="F198" s="1610"/>
      <c r="G198" s="1610"/>
      <c r="H198" s="1610"/>
      <c r="I198" s="1610"/>
      <c r="J198" s="1610"/>
      <c r="K198" s="1610"/>
      <c r="L198" s="1610"/>
      <c r="M198" s="1610"/>
      <c r="N198" s="1610"/>
      <c r="O198" s="1610"/>
      <c r="P198" s="1610"/>
      <c r="Q198" s="1610"/>
      <c r="R198" s="1610"/>
      <c r="S198" s="1610"/>
      <c r="T198" s="1610"/>
      <c r="U198" s="1611"/>
      <c r="V198" s="1516"/>
      <c r="W198" s="1517"/>
      <c r="X198" s="1513"/>
      <c r="Y198" s="1543"/>
      <c r="Z198" s="1509"/>
    </row>
    <row r="199" spans="2:26" ht="24" customHeight="1" thickBot="1">
      <c r="B199" s="1572"/>
      <c r="C199" s="1613"/>
      <c r="D199" s="1613"/>
      <c r="E199" s="1613"/>
      <c r="F199" s="1613"/>
      <c r="G199" s="1613"/>
      <c r="H199" s="1613"/>
      <c r="I199" s="1613"/>
      <c r="J199" s="1613"/>
      <c r="K199" s="1613"/>
      <c r="L199" s="1613"/>
      <c r="M199" s="1613"/>
      <c r="N199" s="1613"/>
      <c r="O199" s="1613"/>
      <c r="P199" s="1613"/>
      <c r="Q199" s="1613"/>
      <c r="R199" s="1613"/>
      <c r="S199" s="1613"/>
      <c r="T199" s="1613"/>
      <c r="U199" s="1614"/>
      <c r="V199" s="1780">
        <f>V197</f>
        <v>2.81</v>
      </c>
      <c r="W199" s="1781"/>
      <c r="X199" s="1782"/>
      <c r="Y199" s="1567"/>
      <c r="Z199" s="1511"/>
    </row>
    <row r="200" spans="2:26" ht="57.75" customHeight="1">
      <c r="B200" s="541"/>
      <c r="C200" s="533"/>
      <c r="D200" s="1330"/>
      <c r="E200" s="1330"/>
      <c r="F200" s="1330"/>
      <c r="G200" s="1330"/>
      <c r="H200" s="1330"/>
      <c r="I200" s="1331"/>
      <c r="J200" s="1331"/>
      <c r="K200" s="1331"/>
      <c r="L200" s="1330"/>
      <c r="M200" s="1330"/>
      <c r="N200" s="1330"/>
      <c r="O200" s="1330"/>
      <c r="P200" s="1330"/>
      <c r="Q200" s="1330"/>
      <c r="R200" s="1330"/>
      <c r="S200" s="1330"/>
      <c r="T200" s="1330"/>
      <c r="U200" s="1330"/>
      <c r="V200" s="1330"/>
      <c r="W200" s="1330"/>
      <c r="X200" s="1330"/>
      <c r="Y200" s="519"/>
      <c r="Z200" s="520"/>
    </row>
    <row r="201" spans="2:26" ht="24" customHeight="1" thickBot="1">
      <c r="B201" s="531"/>
      <c r="C201" s="532"/>
      <c r="D201" s="1322" t="s">
        <v>389</v>
      </c>
      <c r="E201" s="1322"/>
      <c r="F201" s="1323"/>
      <c r="G201" s="1323"/>
      <c r="H201" s="1323"/>
      <c r="I201" s="1325"/>
      <c r="J201" s="1325"/>
      <c r="K201" s="1325"/>
      <c r="L201" s="1323"/>
      <c r="M201" s="1323"/>
      <c r="N201" s="1323"/>
      <c r="O201" s="1322"/>
      <c r="P201" s="1322"/>
      <c r="Q201" s="1322"/>
      <c r="R201" s="1322"/>
      <c r="S201" s="1322" t="str">
        <f>+S172</f>
        <v xml:space="preserve">Revisó y aprobó: </v>
      </c>
      <c r="T201" s="1322"/>
      <c r="U201" s="1322"/>
      <c r="V201" s="1322"/>
      <c r="W201" s="1322"/>
      <c r="X201" s="1322"/>
      <c r="Y201" s="524"/>
      <c r="Z201" s="525"/>
    </row>
    <row r="202" spans="2:26" ht="24.9" customHeight="1">
      <c r="B202" s="531"/>
      <c r="C202" s="532"/>
      <c r="D202" s="1322"/>
      <c r="E202" s="1322"/>
      <c r="F202" s="1324" t="s">
        <v>337</v>
      </c>
      <c r="G202" s="1324"/>
      <c r="H202" s="1324"/>
      <c r="I202" s="1324"/>
      <c r="J202" s="1324"/>
      <c r="K202" s="1324"/>
      <c r="L202" s="1324"/>
      <c r="M202" s="1324"/>
      <c r="N202" s="1324"/>
      <c r="O202" s="1322"/>
      <c r="P202" s="1322"/>
      <c r="Q202" s="1322"/>
      <c r="R202" s="1322"/>
      <c r="S202" s="1322"/>
      <c r="T202" s="1322"/>
      <c r="U202" s="1322"/>
      <c r="V202" s="537"/>
      <c r="W202" s="537"/>
      <c r="X202" s="537"/>
      <c r="Y202" s="526" t="s">
        <v>342</v>
      </c>
      <c r="Z202" s="525"/>
    </row>
    <row r="203" spans="2:26" ht="24.9" customHeight="1">
      <c r="B203" s="531"/>
      <c r="C203" s="532"/>
      <c r="D203" s="1322"/>
      <c r="E203" s="1322"/>
      <c r="F203" s="1324" t="str">
        <f>+F174</f>
        <v xml:space="preserve">Profesional de apoyo contratada S.P.O.P </v>
      </c>
      <c r="G203" s="1324"/>
      <c r="H203" s="1324"/>
      <c r="I203" s="1324"/>
      <c r="J203" s="1324"/>
      <c r="K203" s="1324"/>
      <c r="L203" s="1324"/>
      <c r="M203" s="1324"/>
      <c r="N203" s="1324"/>
      <c r="O203" s="1322"/>
      <c r="P203" s="1322"/>
      <c r="Q203" s="1322"/>
      <c r="R203" s="1322"/>
      <c r="S203" s="1322"/>
      <c r="T203" s="1322"/>
      <c r="U203" s="1322"/>
      <c r="V203" s="1322"/>
      <c r="W203" s="1322"/>
      <c r="X203" s="1322"/>
      <c r="Y203" s="527" t="s">
        <v>392</v>
      </c>
      <c r="Z203" s="525"/>
    </row>
    <row r="204" spans="2:26" ht="24" customHeight="1">
      <c r="B204" s="531"/>
      <c r="C204" s="532"/>
      <c r="D204" s="1322"/>
      <c r="E204" s="1322"/>
      <c r="F204" s="1324"/>
      <c r="G204" s="1324"/>
      <c r="H204" s="1324"/>
      <c r="I204" s="1324"/>
      <c r="J204" s="1324"/>
      <c r="K204" s="1324"/>
      <c r="L204" s="1324"/>
      <c r="M204" s="1324"/>
      <c r="N204" s="1324"/>
      <c r="O204" s="1322"/>
      <c r="P204" s="1322"/>
      <c r="Q204" s="1322"/>
      <c r="R204" s="1322"/>
      <c r="S204" s="1322"/>
      <c r="T204" s="1322"/>
      <c r="U204" s="1322"/>
      <c r="V204" s="1322"/>
      <c r="W204" s="1322"/>
      <c r="X204" s="1322"/>
      <c r="Y204" s="527" t="s">
        <v>393</v>
      </c>
      <c r="Z204" s="525"/>
    </row>
    <row r="205" spans="2:26" ht="22.5" customHeight="1" thickBot="1">
      <c r="B205" s="538"/>
      <c r="C205" s="535"/>
      <c r="D205" s="1323"/>
      <c r="E205" s="1323"/>
      <c r="F205" s="1323"/>
      <c r="G205" s="1323"/>
      <c r="H205" s="1323"/>
      <c r="I205" s="1325"/>
      <c r="J205" s="1325"/>
      <c r="K205" s="1325"/>
      <c r="L205" s="1323"/>
      <c r="M205" s="1323"/>
      <c r="N205" s="1323"/>
      <c r="O205" s="1323"/>
      <c r="P205" s="1323"/>
      <c r="Q205" s="1323"/>
      <c r="R205" s="1323"/>
      <c r="S205" s="1323"/>
      <c r="T205" s="1323"/>
      <c r="U205" s="1323"/>
      <c r="V205" s="1323"/>
      <c r="W205" s="1323"/>
      <c r="X205" s="1323"/>
      <c r="Y205" s="524"/>
      <c r="Z205" s="529"/>
    </row>
    <row r="206" spans="2:26" ht="22.5" customHeight="1" thickBot="1">
      <c r="B206" s="1211"/>
      <c r="I206" s="1211"/>
      <c r="J206" s="1211"/>
      <c r="K206" s="1211"/>
    </row>
    <row r="207" spans="2:26" ht="96.75" customHeight="1" thickBot="1">
      <c r="B207" s="1241"/>
      <c r="C207" s="1659" t="s">
        <v>291</v>
      </c>
      <c r="D207" s="1659"/>
      <c r="E207" s="1659"/>
      <c r="F207" s="1659"/>
      <c r="G207" s="1659"/>
      <c r="H207" s="1659"/>
      <c r="I207" s="1659"/>
      <c r="J207" s="1659"/>
      <c r="K207" s="1659"/>
      <c r="L207" s="1659"/>
      <c r="M207" s="1659"/>
      <c r="N207" s="1659"/>
      <c r="O207" s="1659"/>
      <c r="P207" s="1659"/>
      <c r="Q207" s="1659"/>
      <c r="R207" s="1659"/>
      <c r="S207" s="1659"/>
      <c r="T207" s="1659"/>
      <c r="U207" s="1659"/>
      <c r="V207" s="1659"/>
      <c r="W207" s="1659"/>
      <c r="X207" s="1660"/>
      <c r="Y207" s="1528" t="s">
        <v>290</v>
      </c>
      <c r="Z207" s="1529"/>
    </row>
    <row r="208" spans="2:26" ht="92.25" customHeight="1">
      <c r="B208" s="1248" t="s">
        <v>394</v>
      </c>
      <c r="C208" s="1797" t="str">
        <f>+C152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08" s="1798"/>
      <c r="E208" s="1798"/>
      <c r="F208" s="1798"/>
      <c r="G208" s="1798"/>
      <c r="H208" s="1798"/>
      <c r="I208" s="1798"/>
      <c r="J208" s="1798"/>
      <c r="K208" s="1798"/>
      <c r="L208" s="1798"/>
      <c r="M208" s="1798"/>
      <c r="N208" s="1798"/>
      <c r="O208" s="1798"/>
      <c r="P208" s="1798"/>
      <c r="Q208" s="1798"/>
      <c r="R208" s="1798"/>
      <c r="S208" s="1798"/>
      <c r="T208" s="1798"/>
      <c r="U208" s="1798"/>
      <c r="V208" s="1798"/>
      <c r="W208" s="1798"/>
      <c r="X208" s="1799"/>
      <c r="Y208" s="1566"/>
      <c r="Z208" s="1541"/>
    </row>
    <row r="209" spans="2:26" s="1222" customFormat="1" ht="32.25" customHeight="1">
      <c r="B209" s="1212" t="s">
        <v>349</v>
      </c>
      <c r="C209" s="1530" t="str">
        <f>+C180</f>
        <v>PLACAS HUELLAS VEREDA SAN ANTONIO - SECTOR CAÑO RICO - 154 ML</v>
      </c>
      <c r="D209" s="1531"/>
      <c r="E209" s="1531"/>
      <c r="F209" s="1531"/>
      <c r="G209" s="1531"/>
      <c r="H209" s="1531"/>
      <c r="I209" s="1531"/>
      <c r="J209" s="1531"/>
      <c r="K209" s="1531"/>
      <c r="L209" s="1531"/>
      <c r="M209" s="1531"/>
      <c r="N209" s="1531"/>
      <c r="O209" s="1531"/>
      <c r="P209" s="1531"/>
      <c r="Q209" s="1531"/>
      <c r="R209" s="1531"/>
      <c r="S209" s="1531"/>
      <c r="T209" s="1628"/>
      <c r="U209" s="1629" t="s">
        <v>41</v>
      </c>
      <c r="V209" s="1531"/>
      <c r="W209" s="1628"/>
      <c r="X209" s="1249" t="str">
        <f>+'PRESUPUESTO OFICIAL PLIEGO TIPO'!F24</f>
        <v>M³</v>
      </c>
      <c r="Y209" s="1543"/>
      <c r="Z209" s="1509"/>
    </row>
    <row r="210" spans="2:26" s="1222" customFormat="1" ht="28.5" customHeight="1">
      <c r="B210" s="1212" t="s">
        <v>151</v>
      </c>
      <c r="C210" s="1599">
        <f>+'PRESUPUESTO OFICIAL PLIEGO TIPO'!B24</f>
        <v>108</v>
      </c>
      <c r="D210" s="1600"/>
      <c r="E210" s="1600"/>
      <c r="F210" s="1600"/>
      <c r="G210" s="1600"/>
      <c r="H210" s="1600"/>
      <c r="I210" s="1600"/>
      <c r="J210" s="1600"/>
      <c r="K210" s="1600"/>
      <c r="L210" s="1600"/>
      <c r="M210" s="1600"/>
      <c r="N210" s="1600"/>
      <c r="O210" s="1600"/>
      <c r="P210" s="1600"/>
      <c r="Q210" s="1600"/>
      <c r="R210" s="1600"/>
      <c r="S210" s="1600"/>
      <c r="T210" s="1601"/>
      <c r="U210" s="1631" t="s">
        <v>7</v>
      </c>
      <c r="V210" s="1534"/>
      <c r="W210" s="1632"/>
      <c r="X210" s="1250">
        <f>+X231</f>
        <v>38.99</v>
      </c>
      <c r="Y210" s="1543"/>
      <c r="Z210" s="1509"/>
    </row>
    <row r="211" spans="2:26" s="1222" customFormat="1" ht="28.5" customHeight="1">
      <c r="B211" s="1212" t="s">
        <v>395</v>
      </c>
      <c r="C211" s="1530" t="str">
        <f>+'108-ITEM'!$C$17</f>
        <v>Placa o losa concreto resistencia 210 kg/cm2-3000 psi</v>
      </c>
      <c r="D211" s="1531"/>
      <c r="E211" s="1531"/>
      <c r="F211" s="1531"/>
      <c r="G211" s="1531"/>
      <c r="H211" s="1531"/>
      <c r="I211" s="1531"/>
      <c r="J211" s="1531"/>
      <c r="K211" s="1531"/>
      <c r="L211" s="1531"/>
      <c r="M211" s="1531"/>
      <c r="N211" s="1531"/>
      <c r="O211" s="1531"/>
      <c r="P211" s="1531"/>
      <c r="Q211" s="1531"/>
      <c r="R211" s="1531"/>
      <c r="S211" s="1531"/>
      <c r="T211" s="1628"/>
      <c r="U211" s="1633"/>
      <c r="V211" s="1627"/>
      <c r="W211" s="1634"/>
      <c r="X211" s="1251"/>
      <c r="Y211" s="1543"/>
      <c r="Z211" s="1509"/>
    </row>
    <row r="212" spans="2:26" s="1222" customFormat="1" ht="24" customHeight="1">
      <c r="B212" s="1616" t="s">
        <v>270</v>
      </c>
      <c r="C212" s="1635" t="s">
        <v>271</v>
      </c>
      <c r="D212" s="1636"/>
      <c r="E212" s="1639" t="s">
        <v>133</v>
      </c>
      <c r="F212" s="1640"/>
      <c r="G212" s="1640"/>
      <c r="H212" s="1640"/>
      <c r="I212" s="1640"/>
      <c r="J212" s="1640"/>
      <c r="K212" s="1640"/>
      <c r="L212" s="1640"/>
      <c r="M212" s="1641"/>
      <c r="N212" s="1642" t="s">
        <v>272</v>
      </c>
      <c r="O212" s="1643"/>
      <c r="P212" s="1644"/>
      <c r="Q212" s="1642" t="s">
        <v>440</v>
      </c>
      <c r="R212" s="1643"/>
      <c r="S212" s="1643"/>
      <c r="T212" s="1644"/>
      <c r="U212" s="1642" t="s">
        <v>100</v>
      </c>
      <c r="V212" s="1643"/>
      <c r="W212" s="1644"/>
      <c r="X212" s="1661" t="s">
        <v>400</v>
      </c>
      <c r="Y212" s="1543"/>
      <c r="Z212" s="1509"/>
    </row>
    <row r="213" spans="2:26" s="1222" customFormat="1" ht="42.75" customHeight="1">
      <c r="B213" s="1617"/>
      <c r="C213" s="1637"/>
      <c r="D213" s="1638"/>
      <c r="E213" s="1639" t="s">
        <v>439</v>
      </c>
      <c r="F213" s="1640"/>
      <c r="G213" s="1641"/>
      <c r="H213" s="1639" t="s">
        <v>98</v>
      </c>
      <c r="I213" s="1640"/>
      <c r="J213" s="1641"/>
      <c r="K213" s="1639" t="s">
        <v>99</v>
      </c>
      <c r="L213" s="1640"/>
      <c r="M213" s="1641"/>
      <c r="N213" s="1645"/>
      <c r="O213" s="1646"/>
      <c r="P213" s="1647"/>
      <c r="Q213" s="1645"/>
      <c r="R213" s="1646"/>
      <c r="S213" s="1646"/>
      <c r="T213" s="1647"/>
      <c r="U213" s="1645"/>
      <c r="V213" s="1646"/>
      <c r="W213" s="1647"/>
      <c r="X213" s="1662"/>
      <c r="Y213" s="1543"/>
      <c r="Z213" s="1509"/>
    </row>
    <row r="214" spans="2:26" s="1222" customFormat="1" ht="17.399999999999999">
      <c r="B214" s="1526"/>
      <c r="C214" s="1530" t="s">
        <v>90</v>
      </c>
      <c r="D214" s="1628"/>
      <c r="E214" s="1516"/>
      <c r="F214" s="1517"/>
      <c r="G214" s="1513"/>
      <c r="H214" s="1516"/>
      <c r="I214" s="1517"/>
      <c r="J214" s="1513"/>
      <c r="K214" s="1516"/>
      <c r="L214" s="1517"/>
      <c r="M214" s="1513"/>
      <c r="N214" s="1516"/>
      <c r="O214" s="1517"/>
      <c r="P214" s="1513"/>
      <c r="Q214" s="1516"/>
      <c r="R214" s="1517"/>
      <c r="S214" s="1517"/>
      <c r="T214" s="1513"/>
      <c r="U214" s="1516"/>
      <c r="V214" s="1517"/>
      <c r="W214" s="1513"/>
      <c r="X214" s="1252"/>
      <c r="Y214" s="1543"/>
      <c r="Z214" s="1509"/>
    </row>
    <row r="215" spans="2:26" s="1222" customFormat="1">
      <c r="B215" s="1527"/>
      <c r="C215" s="1512" t="str">
        <f>+C9</f>
        <v>TRAMO K2+125 A K2+279</v>
      </c>
      <c r="D215" s="1513"/>
      <c r="E215" s="1514">
        <v>0.15</v>
      </c>
      <c r="F215" s="1515"/>
      <c r="G215" s="1518"/>
      <c r="H215" s="1514">
        <v>0.9</v>
      </c>
      <c r="I215" s="1515"/>
      <c r="J215" s="1518"/>
      <c r="K215" s="1514">
        <v>2.8</v>
      </c>
      <c r="L215" s="1515"/>
      <c r="M215" s="1518"/>
      <c r="N215" s="1516">
        <f>+K215*H215*E215</f>
        <v>0.378</v>
      </c>
      <c r="O215" s="1517"/>
      <c r="P215" s="1513"/>
      <c r="Q215" s="1514">
        <f>+D186</f>
        <v>51</v>
      </c>
      <c r="R215" s="1515"/>
      <c r="S215" s="1515"/>
      <c r="T215" s="1518"/>
      <c r="U215" s="1516">
        <v>2</v>
      </c>
      <c r="V215" s="1517"/>
      <c r="W215" s="1513"/>
      <c r="X215" s="1253">
        <f>+U215*Q215*N215</f>
        <v>38.555999999999997</v>
      </c>
      <c r="Y215" s="1543"/>
      <c r="Z215" s="1509"/>
    </row>
    <row r="216" spans="2:26" s="1222" customFormat="1" ht="24" customHeight="1" thickBot="1">
      <c r="B216" s="1527"/>
      <c r="C216" s="1663" t="s">
        <v>399</v>
      </c>
      <c r="D216" s="1664"/>
      <c r="E216" s="1665">
        <v>0.15</v>
      </c>
      <c r="F216" s="1666"/>
      <c r="G216" s="1667"/>
      <c r="H216" s="1665">
        <v>0.4</v>
      </c>
      <c r="I216" s="1666"/>
      <c r="J216" s="1667"/>
      <c r="K216" s="1665">
        <v>3.6</v>
      </c>
      <c r="L216" s="1666"/>
      <c r="M216" s="1667"/>
      <c r="N216" s="1795">
        <f>+K216*H216*E216</f>
        <v>0.21600000000000003</v>
      </c>
      <c r="O216" s="1796"/>
      <c r="P216" s="1664"/>
      <c r="Q216" s="1795">
        <v>2</v>
      </c>
      <c r="R216" s="1796"/>
      <c r="S216" s="1796"/>
      <c r="T216" s="1664"/>
      <c r="U216" s="1795">
        <v>1</v>
      </c>
      <c r="V216" s="1796"/>
      <c r="W216" s="1664"/>
      <c r="X216" s="1255">
        <f>+U216*Q216*N216</f>
        <v>0.43200000000000005</v>
      </c>
      <c r="Y216" s="1543"/>
      <c r="Z216" s="1509"/>
    </row>
    <row r="217" spans="2:26" s="1222" customFormat="1" ht="47.25" customHeight="1">
      <c r="B217" s="1520"/>
      <c r="C217" s="1465"/>
      <c r="D217" s="1465"/>
      <c r="E217" s="1465"/>
      <c r="F217" s="1465"/>
      <c r="G217" s="1465"/>
      <c r="H217" s="1465"/>
      <c r="I217" s="1465"/>
      <c r="J217" s="1465"/>
      <c r="K217" s="1465"/>
      <c r="L217" s="1465"/>
      <c r="M217" s="1465"/>
      <c r="N217" s="1465"/>
      <c r="O217" s="1465"/>
      <c r="P217" s="1465"/>
      <c r="Q217" s="1465"/>
      <c r="R217" s="1465"/>
      <c r="S217" s="1465"/>
      <c r="T217" s="1465"/>
      <c r="U217" s="1465"/>
      <c r="V217" s="1465"/>
      <c r="W217" s="1465"/>
      <c r="X217" s="1521"/>
      <c r="Y217" s="1543"/>
      <c r="Z217" s="1509"/>
    </row>
    <row r="218" spans="2:26" s="1222" customFormat="1" ht="47.25" customHeight="1">
      <c r="B218" s="1522"/>
      <c r="C218" s="1464"/>
      <c r="D218" s="1464"/>
      <c r="E218" s="1464"/>
      <c r="F218" s="1464"/>
      <c r="G218" s="1464"/>
      <c r="H218" s="1464"/>
      <c r="I218" s="1464"/>
      <c r="J218" s="1464"/>
      <c r="K218" s="1464"/>
      <c r="L218" s="1464"/>
      <c r="M218" s="1464"/>
      <c r="N218" s="1464"/>
      <c r="O218" s="1464"/>
      <c r="P218" s="1464"/>
      <c r="Q218" s="1464"/>
      <c r="R218" s="1464"/>
      <c r="S218" s="1464"/>
      <c r="T218" s="1464"/>
      <c r="U218" s="1464"/>
      <c r="V218" s="1464"/>
      <c r="W218" s="1464"/>
      <c r="X218" s="1523"/>
      <c r="Y218" s="1543"/>
      <c r="Z218" s="1509"/>
    </row>
    <row r="219" spans="2:26" ht="47.25" customHeight="1">
      <c r="B219" s="1522"/>
      <c r="C219" s="1464"/>
      <c r="D219" s="1464"/>
      <c r="E219" s="1464"/>
      <c r="F219" s="1464"/>
      <c r="G219" s="1464"/>
      <c r="H219" s="1464"/>
      <c r="I219" s="1464"/>
      <c r="J219" s="1464"/>
      <c r="K219" s="1464"/>
      <c r="L219" s="1464"/>
      <c r="M219" s="1464"/>
      <c r="N219" s="1464"/>
      <c r="O219" s="1464"/>
      <c r="P219" s="1464"/>
      <c r="Q219" s="1464"/>
      <c r="R219" s="1464"/>
      <c r="S219" s="1464"/>
      <c r="T219" s="1464"/>
      <c r="U219" s="1464"/>
      <c r="V219" s="1464"/>
      <c r="W219" s="1464"/>
      <c r="X219" s="1523"/>
      <c r="Y219" s="1543"/>
      <c r="Z219" s="1509"/>
    </row>
    <row r="220" spans="2:26" ht="47.25" customHeight="1">
      <c r="B220" s="1522"/>
      <c r="C220" s="1464"/>
      <c r="D220" s="1464"/>
      <c r="E220" s="1464"/>
      <c r="F220" s="1464"/>
      <c r="G220" s="1464"/>
      <c r="H220" s="1464"/>
      <c r="I220" s="1464"/>
      <c r="J220" s="1464"/>
      <c r="K220" s="1464"/>
      <c r="L220" s="1464"/>
      <c r="M220" s="1464"/>
      <c r="N220" s="1464"/>
      <c r="O220" s="1464"/>
      <c r="P220" s="1464"/>
      <c r="Q220" s="1464"/>
      <c r="R220" s="1464"/>
      <c r="S220" s="1464"/>
      <c r="T220" s="1464"/>
      <c r="U220" s="1464"/>
      <c r="V220" s="1464"/>
      <c r="W220" s="1464"/>
      <c r="X220" s="1523"/>
      <c r="Y220" s="1543"/>
      <c r="Z220" s="1509"/>
    </row>
    <row r="221" spans="2:26" ht="47.25" customHeight="1">
      <c r="B221" s="1522"/>
      <c r="C221" s="1464"/>
      <c r="D221" s="1464"/>
      <c r="E221" s="1464"/>
      <c r="F221" s="1464"/>
      <c r="G221" s="1464"/>
      <c r="H221" s="1464"/>
      <c r="I221" s="1464"/>
      <c r="J221" s="1464"/>
      <c r="K221" s="1464"/>
      <c r="L221" s="1464"/>
      <c r="M221" s="1464"/>
      <c r="N221" s="1464"/>
      <c r="O221" s="1464"/>
      <c r="P221" s="1464"/>
      <c r="Q221" s="1464"/>
      <c r="R221" s="1464"/>
      <c r="S221" s="1464"/>
      <c r="T221" s="1464"/>
      <c r="U221" s="1464"/>
      <c r="V221" s="1464"/>
      <c r="W221" s="1464"/>
      <c r="X221" s="1523"/>
      <c r="Y221" s="1543"/>
      <c r="Z221" s="1509"/>
    </row>
    <row r="222" spans="2:26" ht="47.25" customHeight="1">
      <c r="B222" s="1522"/>
      <c r="C222" s="1464"/>
      <c r="D222" s="1464"/>
      <c r="E222" s="1464"/>
      <c r="F222" s="1464"/>
      <c r="G222" s="1464"/>
      <c r="H222" s="1464"/>
      <c r="I222" s="1464"/>
      <c r="J222" s="1464"/>
      <c r="K222" s="1464"/>
      <c r="L222" s="1464"/>
      <c r="M222" s="1464"/>
      <c r="N222" s="1464"/>
      <c r="O222" s="1464"/>
      <c r="P222" s="1464"/>
      <c r="Q222" s="1464"/>
      <c r="R222" s="1464"/>
      <c r="S222" s="1464"/>
      <c r="T222" s="1464"/>
      <c r="U222" s="1464"/>
      <c r="V222" s="1464"/>
      <c r="W222" s="1464"/>
      <c r="X222" s="1523"/>
      <c r="Y222" s="1543"/>
      <c r="Z222" s="1509"/>
    </row>
    <row r="223" spans="2:26" ht="47.25" customHeight="1">
      <c r="B223" s="1522"/>
      <c r="C223" s="1464"/>
      <c r="D223" s="1464"/>
      <c r="E223" s="1464"/>
      <c r="F223" s="1464"/>
      <c r="G223" s="1464"/>
      <c r="H223" s="1464"/>
      <c r="I223" s="1464"/>
      <c r="J223" s="1464"/>
      <c r="K223" s="1464"/>
      <c r="L223" s="1464"/>
      <c r="M223" s="1464"/>
      <c r="N223" s="1464"/>
      <c r="O223" s="1464"/>
      <c r="P223" s="1464"/>
      <c r="Q223" s="1464"/>
      <c r="R223" s="1464"/>
      <c r="S223" s="1464"/>
      <c r="T223" s="1464"/>
      <c r="U223" s="1464"/>
      <c r="V223" s="1464"/>
      <c r="W223" s="1464"/>
      <c r="X223" s="1523"/>
      <c r="Y223" s="1543"/>
      <c r="Z223" s="1509"/>
    </row>
    <row r="224" spans="2:26" ht="47.25" customHeight="1">
      <c r="B224" s="1522"/>
      <c r="C224" s="1464"/>
      <c r="D224" s="1464"/>
      <c r="E224" s="1464"/>
      <c r="F224" s="1464"/>
      <c r="G224" s="1464"/>
      <c r="H224" s="1464"/>
      <c r="I224" s="1464"/>
      <c r="J224" s="1464"/>
      <c r="K224" s="1464"/>
      <c r="L224" s="1464"/>
      <c r="M224" s="1464"/>
      <c r="N224" s="1464"/>
      <c r="O224" s="1464"/>
      <c r="P224" s="1464"/>
      <c r="Q224" s="1464"/>
      <c r="R224" s="1464"/>
      <c r="S224" s="1464"/>
      <c r="T224" s="1464"/>
      <c r="U224" s="1464"/>
      <c r="V224" s="1464"/>
      <c r="W224" s="1464"/>
      <c r="X224" s="1523"/>
      <c r="Y224" s="1543"/>
      <c r="Z224" s="1509"/>
    </row>
    <row r="225" spans="2:26" ht="47.25" customHeight="1">
      <c r="B225" s="1522"/>
      <c r="C225" s="1464"/>
      <c r="D225" s="1464"/>
      <c r="E225" s="1464"/>
      <c r="F225" s="1464"/>
      <c r="G225" s="1464"/>
      <c r="H225" s="1464"/>
      <c r="I225" s="1464"/>
      <c r="J225" s="1464"/>
      <c r="K225" s="1464"/>
      <c r="L225" s="1464"/>
      <c r="M225" s="1464"/>
      <c r="N225" s="1464"/>
      <c r="O225" s="1464"/>
      <c r="P225" s="1464"/>
      <c r="Q225" s="1464"/>
      <c r="R225" s="1464"/>
      <c r="S225" s="1464"/>
      <c r="T225" s="1464"/>
      <c r="U225" s="1464"/>
      <c r="V225" s="1464"/>
      <c r="W225" s="1464"/>
      <c r="X225" s="1523"/>
      <c r="Y225" s="1543"/>
      <c r="Z225" s="1509"/>
    </row>
    <row r="226" spans="2:26" ht="47.25" customHeight="1">
      <c r="B226" s="1522"/>
      <c r="C226" s="1464"/>
      <c r="D226" s="1464"/>
      <c r="E226" s="1464"/>
      <c r="F226" s="1464"/>
      <c r="G226" s="1464"/>
      <c r="H226" s="1464"/>
      <c r="I226" s="1464"/>
      <c r="J226" s="1464"/>
      <c r="K226" s="1464"/>
      <c r="L226" s="1464"/>
      <c r="M226" s="1464"/>
      <c r="N226" s="1464"/>
      <c r="O226" s="1464"/>
      <c r="P226" s="1464"/>
      <c r="Q226" s="1464"/>
      <c r="R226" s="1464"/>
      <c r="S226" s="1464"/>
      <c r="T226" s="1464"/>
      <c r="U226" s="1464"/>
      <c r="V226" s="1464"/>
      <c r="W226" s="1464"/>
      <c r="X226" s="1523"/>
      <c r="Y226" s="1543"/>
      <c r="Z226" s="1509"/>
    </row>
    <row r="227" spans="2:26" ht="47.25" customHeight="1">
      <c r="B227" s="1522"/>
      <c r="C227" s="1464"/>
      <c r="D227" s="1464"/>
      <c r="E227" s="1464"/>
      <c r="F227" s="1464"/>
      <c r="G227" s="1464"/>
      <c r="H227" s="1464"/>
      <c r="I227" s="1464"/>
      <c r="J227" s="1464"/>
      <c r="K227" s="1464"/>
      <c r="L227" s="1464"/>
      <c r="M227" s="1464"/>
      <c r="N227" s="1464"/>
      <c r="O227" s="1464"/>
      <c r="P227" s="1464"/>
      <c r="Q227" s="1464"/>
      <c r="R227" s="1464"/>
      <c r="S227" s="1464"/>
      <c r="T227" s="1464"/>
      <c r="U227" s="1464"/>
      <c r="V227" s="1464"/>
      <c r="W227" s="1464"/>
      <c r="X227" s="1523"/>
      <c r="Y227" s="1543"/>
      <c r="Z227" s="1509"/>
    </row>
    <row r="228" spans="2:26" ht="47.25" customHeight="1" thickBot="1">
      <c r="B228" s="1524"/>
      <c r="C228" s="1466"/>
      <c r="D228" s="1466"/>
      <c r="E228" s="1466"/>
      <c r="F228" s="1466"/>
      <c r="G228" s="1466"/>
      <c r="H228" s="1466"/>
      <c r="I228" s="1466"/>
      <c r="J228" s="1466"/>
      <c r="K228" s="1466"/>
      <c r="L228" s="1466"/>
      <c r="M228" s="1466"/>
      <c r="N228" s="1466"/>
      <c r="O228" s="1466"/>
      <c r="P228" s="1466"/>
      <c r="Q228" s="1466"/>
      <c r="R228" s="1466"/>
      <c r="S228" s="1466"/>
      <c r="T228" s="1466"/>
      <c r="U228" s="1466"/>
      <c r="V228" s="1466"/>
      <c r="W228" s="1466"/>
      <c r="X228" s="1525"/>
      <c r="Y228" s="1543"/>
      <c r="Z228" s="1509"/>
    </row>
    <row r="229" spans="2:26" ht="24.9" customHeight="1">
      <c r="B229" s="1527" t="s">
        <v>397</v>
      </c>
      <c r="C229" s="1652"/>
      <c r="D229" s="1610"/>
      <c r="E229" s="1610"/>
      <c r="F229" s="1610"/>
      <c r="G229" s="1610"/>
      <c r="H229" s="1610"/>
      <c r="I229" s="1610"/>
      <c r="J229" s="1610"/>
      <c r="K229" s="1610"/>
      <c r="L229" s="1610"/>
      <c r="M229" s="1610"/>
      <c r="N229" s="1610"/>
      <c r="O229" s="1610"/>
      <c r="P229" s="1610"/>
      <c r="Q229" s="1610"/>
      <c r="R229" s="1610"/>
      <c r="S229" s="1610"/>
      <c r="T229" s="1610"/>
      <c r="U229" s="1610"/>
      <c r="V229" s="1610"/>
      <c r="W229" s="1610"/>
      <c r="X229" s="1256">
        <f>+ROUND(X216+X215,2)</f>
        <v>38.99</v>
      </c>
      <c r="Y229" s="1543"/>
      <c r="Z229" s="1509"/>
    </row>
    <row r="230" spans="2:26" ht="24" customHeight="1">
      <c r="B230" s="1527"/>
      <c r="C230" s="1652"/>
      <c r="D230" s="1610"/>
      <c r="E230" s="1610"/>
      <c r="F230" s="1610"/>
      <c r="G230" s="1610"/>
      <c r="H230" s="1610"/>
      <c r="I230" s="1610"/>
      <c r="J230" s="1610"/>
      <c r="K230" s="1610"/>
      <c r="L230" s="1610"/>
      <c r="M230" s="1610"/>
      <c r="N230" s="1610"/>
      <c r="O230" s="1610"/>
      <c r="P230" s="1610"/>
      <c r="Q230" s="1610"/>
      <c r="R230" s="1610"/>
      <c r="S230" s="1610"/>
      <c r="T230" s="1610"/>
      <c r="U230" s="1610"/>
      <c r="V230" s="1610"/>
      <c r="W230" s="1610"/>
      <c r="X230" s="1257" t="s">
        <v>89</v>
      </c>
      <c r="Y230" s="1543"/>
      <c r="Z230" s="1509"/>
    </row>
    <row r="231" spans="2:26" ht="22.5" customHeight="1" thickBot="1">
      <c r="B231" s="1557"/>
      <c r="C231" s="1653"/>
      <c r="D231" s="1613"/>
      <c r="E231" s="1613"/>
      <c r="F231" s="1613"/>
      <c r="G231" s="1613"/>
      <c r="H231" s="1613"/>
      <c r="I231" s="1613"/>
      <c r="J231" s="1613"/>
      <c r="K231" s="1613"/>
      <c r="L231" s="1613"/>
      <c r="M231" s="1613"/>
      <c r="N231" s="1613"/>
      <c r="O231" s="1613"/>
      <c r="P231" s="1613"/>
      <c r="Q231" s="1613"/>
      <c r="R231" s="1613"/>
      <c r="S231" s="1613"/>
      <c r="T231" s="1613"/>
      <c r="U231" s="1613"/>
      <c r="V231" s="1613"/>
      <c r="W231" s="1613"/>
      <c r="X231" s="1258">
        <f>X229</f>
        <v>38.99</v>
      </c>
      <c r="Y231" s="1567"/>
      <c r="Z231" s="1511"/>
    </row>
    <row r="232" spans="2:26" ht="22.5" customHeight="1">
      <c r="B232" s="541"/>
      <c r="C232" s="533"/>
      <c r="D232" s="1330"/>
      <c r="E232" s="1330"/>
      <c r="F232" s="1330"/>
      <c r="G232" s="1330"/>
      <c r="H232" s="1330"/>
      <c r="I232" s="1331"/>
      <c r="J232" s="1331"/>
      <c r="K232" s="1331"/>
      <c r="L232" s="1330"/>
      <c r="M232" s="1330"/>
      <c r="N232" s="1330"/>
      <c r="O232" s="1330"/>
      <c r="P232" s="1330"/>
      <c r="Q232" s="1330"/>
      <c r="R232" s="1330"/>
      <c r="S232" s="1330"/>
      <c r="T232" s="1330"/>
      <c r="U232" s="1330"/>
      <c r="V232" s="1330"/>
      <c r="W232" s="1330"/>
      <c r="X232" s="1330"/>
      <c r="Y232" s="519"/>
      <c r="Z232" s="520"/>
    </row>
    <row r="233" spans="2:26" ht="53.25" customHeight="1" thickBot="1">
      <c r="B233" s="531"/>
      <c r="C233" s="532"/>
      <c r="D233" s="1322" t="s">
        <v>389</v>
      </c>
      <c r="E233" s="1322"/>
      <c r="F233" s="1323"/>
      <c r="G233" s="1323"/>
      <c r="H233" s="1323"/>
      <c r="I233" s="1325"/>
      <c r="J233" s="1325"/>
      <c r="K233" s="1325"/>
      <c r="L233" s="1323"/>
      <c r="M233" s="1323"/>
      <c r="N233" s="1323"/>
      <c r="O233" s="1322"/>
      <c r="P233" s="1322"/>
      <c r="Q233" s="1322"/>
      <c r="R233" s="1322"/>
      <c r="S233" s="1322" t="str">
        <f>+S201</f>
        <v xml:space="preserve">Revisó y aprobó: </v>
      </c>
      <c r="T233" s="1322"/>
      <c r="U233" s="1322"/>
      <c r="V233" s="1322"/>
      <c r="W233" s="1322"/>
      <c r="X233" s="1322"/>
      <c r="Y233" s="524"/>
      <c r="Z233" s="525"/>
    </row>
    <row r="234" spans="2:26">
      <c r="B234" s="531"/>
      <c r="C234" s="532"/>
      <c r="D234" s="1322"/>
      <c r="E234" s="1322"/>
      <c r="F234" s="1324" t="s">
        <v>337</v>
      </c>
      <c r="G234" s="1324"/>
      <c r="H234" s="1324"/>
      <c r="I234" s="1324"/>
      <c r="J234" s="1324"/>
      <c r="K234" s="1324"/>
      <c r="L234" s="1324"/>
      <c r="M234" s="1324"/>
      <c r="N234" s="1324"/>
      <c r="O234" s="1322"/>
      <c r="P234" s="1322"/>
      <c r="Q234" s="1322"/>
      <c r="R234" s="1322"/>
      <c r="S234" s="1322"/>
      <c r="T234" s="1322"/>
      <c r="U234" s="1322"/>
      <c r="V234" s="537"/>
      <c r="W234" s="537"/>
      <c r="X234" s="537"/>
      <c r="Y234" s="526" t="s">
        <v>342</v>
      </c>
      <c r="Z234" s="525"/>
    </row>
    <row r="235" spans="2:26" ht="32.25" customHeight="1">
      <c r="B235" s="531"/>
      <c r="C235" s="532"/>
      <c r="D235" s="1322"/>
      <c r="E235" s="1322"/>
      <c r="F235" s="1324" t="str">
        <f>+F203</f>
        <v xml:space="preserve">Profesional de apoyo contratada S.P.O.P </v>
      </c>
      <c r="G235" s="1324"/>
      <c r="H235" s="1324"/>
      <c r="I235" s="1324"/>
      <c r="J235" s="1324"/>
      <c r="K235" s="1324"/>
      <c r="L235" s="1324"/>
      <c r="M235" s="1324"/>
      <c r="N235" s="1324"/>
      <c r="O235" s="1322"/>
      <c r="P235" s="1322"/>
      <c r="Q235" s="1322"/>
      <c r="R235" s="1322"/>
      <c r="S235" s="1322"/>
      <c r="T235" s="1322"/>
      <c r="U235" s="1322"/>
      <c r="V235" s="1322"/>
      <c r="W235" s="1322"/>
      <c r="X235" s="1322"/>
      <c r="Y235" s="527" t="s">
        <v>392</v>
      </c>
      <c r="Z235" s="525"/>
    </row>
    <row r="236" spans="2:26" ht="19.5" customHeight="1">
      <c r="B236" s="531"/>
      <c r="C236" s="532"/>
      <c r="D236" s="1322"/>
      <c r="E236" s="1322"/>
      <c r="F236" s="1324"/>
      <c r="G236" s="1324"/>
      <c r="H236" s="1324"/>
      <c r="I236" s="1324"/>
      <c r="J236" s="1324"/>
      <c r="K236" s="1324"/>
      <c r="L236" s="1324"/>
      <c r="M236" s="1324"/>
      <c r="N236" s="1324"/>
      <c r="O236" s="1322"/>
      <c r="P236" s="1322"/>
      <c r="Q236" s="1322"/>
      <c r="R236" s="1322"/>
      <c r="S236" s="1322"/>
      <c r="T236" s="1322"/>
      <c r="U236" s="1322"/>
      <c r="V236" s="1322"/>
      <c r="W236" s="1322"/>
      <c r="X236" s="1322"/>
      <c r="Y236" s="527" t="s">
        <v>393</v>
      </c>
      <c r="Z236" s="525"/>
    </row>
    <row r="237" spans="2:26" ht="23.25" customHeight="1" thickBot="1">
      <c r="B237" s="538"/>
      <c r="C237" s="535"/>
      <c r="D237" s="1323"/>
      <c r="E237" s="1323"/>
      <c r="F237" s="1323"/>
      <c r="G237" s="1323"/>
      <c r="H237" s="1323"/>
      <c r="I237" s="1325"/>
      <c r="J237" s="1325"/>
      <c r="K237" s="1325"/>
      <c r="L237" s="1323"/>
      <c r="M237" s="1323"/>
      <c r="N237" s="1323"/>
      <c r="O237" s="1323"/>
      <c r="P237" s="1323"/>
      <c r="Q237" s="1323"/>
      <c r="R237" s="1323"/>
      <c r="S237" s="1323"/>
      <c r="T237" s="1323"/>
      <c r="U237" s="1323"/>
      <c r="V237" s="1323"/>
      <c r="W237" s="1323"/>
      <c r="X237" s="1323"/>
      <c r="Y237" s="524"/>
      <c r="Z237" s="529"/>
    </row>
    <row r="238" spans="2:26" ht="24" customHeight="1" thickBot="1">
      <c r="B238" s="1211"/>
      <c r="I238" s="1211"/>
      <c r="J238" s="1211"/>
      <c r="K238" s="1211"/>
    </row>
    <row r="239" spans="2:26" ht="99" customHeight="1" thickBot="1">
      <c r="B239" s="1241"/>
      <c r="C239" s="1576" t="s">
        <v>291</v>
      </c>
      <c r="D239" s="1576"/>
      <c r="E239" s="1576"/>
      <c r="F239" s="1576"/>
      <c r="G239" s="1576"/>
      <c r="H239" s="1576"/>
      <c r="I239" s="1576"/>
      <c r="J239" s="1576"/>
      <c r="K239" s="1576"/>
      <c r="L239" s="1576"/>
      <c r="M239" s="1576"/>
      <c r="N239" s="1576"/>
      <c r="O239" s="1576"/>
      <c r="P239" s="1576"/>
      <c r="Q239" s="1576"/>
      <c r="R239" s="1576"/>
      <c r="S239" s="1576"/>
      <c r="T239" s="1576"/>
      <c r="U239" s="1576"/>
      <c r="V239" s="1576"/>
      <c r="W239" s="1576"/>
      <c r="X239" s="1650"/>
      <c r="Y239" s="1528" t="s">
        <v>290</v>
      </c>
      <c r="Z239" s="1529"/>
    </row>
    <row r="240" spans="2:26" ht="97.5" customHeight="1">
      <c r="B240" s="1248" t="s">
        <v>394</v>
      </c>
      <c r="C240" s="1629" t="str">
        <f>+C208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40" s="1531"/>
      <c r="E240" s="1531"/>
      <c r="F240" s="1531"/>
      <c r="G240" s="1531"/>
      <c r="H240" s="1531"/>
      <c r="I240" s="1531"/>
      <c r="J240" s="1531"/>
      <c r="K240" s="1531"/>
      <c r="L240" s="1531"/>
      <c r="M240" s="1531"/>
      <c r="N240" s="1531"/>
      <c r="O240" s="1531"/>
      <c r="P240" s="1531"/>
      <c r="Q240" s="1531"/>
      <c r="R240" s="1531"/>
      <c r="S240" s="1531"/>
      <c r="T240" s="1531"/>
      <c r="U240" s="1531"/>
      <c r="V240" s="1531"/>
      <c r="W240" s="1531"/>
      <c r="X240" s="1531"/>
      <c r="Y240" s="1540"/>
      <c r="Z240" s="1541"/>
    </row>
    <row r="241" spans="2:26" ht="17.399999999999999">
      <c r="B241" s="1212" t="s">
        <v>349</v>
      </c>
      <c r="C241" s="1629" t="str">
        <f>+C209</f>
        <v>PLACAS HUELLAS VEREDA SAN ANTONIO - SECTOR CAÑO RICO - 154 ML</v>
      </c>
      <c r="D241" s="1531"/>
      <c r="E241" s="1531"/>
      <c r="F241" s="1531"/>
      <c r="G241" s="1531"/>
      <c r="H241" s="1531"/>
      <c r="I241" s="1531"/>
      <c r="J241" s="1531"/>
      <c r="K241" s="1531"/>
      <c r="L241" s="1531"/>
      <c r="M241" s="1531"/>
      <c r="N241" s="1531"/>
      <c r="O241" s="1531"/>
      <c r="P241" s="1531"/>
      <c r="Q241" s="1531"/>
      <c r="R241" s="1531"/>
      <c r="S241" s="1531"/>
      <c r="T241" s="1628"/>
      <c r="U241" s="1629" t="s">
        <v>41</v>
      </c>
      <c r="V241" s="1531"/>
      <c r="W241" s="1628"/>
      <c r="X241" s="1213" t="str">
        <f>+'PRESUPUESTO OFICIAL PLIEGO TIPO'!F25</f>
        <v>M²</v>
      </c>
      <c r="Y241" s="1542"/>
      <c r="Z241" s="1509"/>
    </row>
    <row r="242" spans="2:26" ht="24" customHeight="1">
      <c r="B242" s="1212" t="s">
        <v>151</v>
      </c>
      <c r="C242" s="1716">
        <f>+'PRESUPUESTO OFICIAL PLIEGO TIPO'!B25</f>
        <v>109</v>
      </c>
      <c r="D242" s="1600"/>
      <c r="E242" s="1600"/>
      <c r="F242" s="1600"/>
      <c r="G242" s="1600"/>
      <c r="H242" s="1600"/>
      <c r="I242" s="1600"/>
      <c r="J242" s="1600"/>
      <c r="K242" s="1600"/>
      <c r="L242" s="1600"/>
      <c r="M242" s="1600"/>
      <c r="N242" s="1600"/>
      <c r="O242" s="1600"/>
      <c r="P242" s="1600"/>
      <c r="Q242" s="1600"/>
      <c r="R242" s="1600"/>
      <c r="S242" s="1600"/>
      <c r="T242" s="1601"/>
      <c r="U242" s="1631" t="s">
        <v>7</v>
      </c>
      <c r="V242" s="1534"/>
      <c r="W242" s="1632"/>
      <c r="X242" s="1250">
        <f>+X262</f>
        <v>257.04000000000002</v>
      </c>
      <c r="Y242" s="1542"/>
      <c r="Z242" s="1509"/>
    </row>
    <row r="243" spans="2:26" ht="33.9" customHeight="1">
      <c r="B243" s="1212" t="s">
        <v>395</v>
      </c>
      <c r="C243" s="1629" t="str">
        <f>+'PRESUPUESTO OFICIAL PLIEGO TIPO'!E25</f>
        <v>Piedra pegada concreto de 2500 Psi, e=0.15 m</v>
      </c>
      <c r="D243" s="1531"/>
      <c r="E243" s="1531"/>
      <c r="F243" s="1531"/>
      <c r="G243" s="1531"/>
      <c r="H243" s="1531"/>
      <c r="I243" s="1531"/>
      <c r="J243" s="1531"/>
      <c r="K243" s="1531"/>
      <c r="L243" s="1531"/>
      <c r="M243" s="1531"/>
      <c r="N243" s="1531"/>
      <c r="O243" s="1531"/>
      <c r="P243" s="1531"/>
      <c r="Q243" s="1531"/>
      <c r="R243" s="1531"/>
      <c r="S243" s="1531"/>
      <c r="T243" s="1628"/>
      <c r="U243" s="1633"/>
      <c r="V243" s="1627"/>
      <c r="W243" s="1634"/>
      <c r="X243" s="1259"/>
      <c r="Y243" s="1542"/>
      <c r="Z243" s="1509"/>
    </row>
    <row r="244" spans="2:26" ht="41.1" customHeight="1">
      <c r="B244" s="1616" t="s">
        <v>270</v>
      </c>
      <c r="C244" s="1731" t="s">
        <v>271</v>
      </c>
      <c r="D244" s="1636"/>
      <c r="E244" s="1639" t="s">
        <v>143</v>
      </c>
      <c r="F244" s="1640"/>
      <c r="G244" s="1640"/>
      <c r="H244" s="1640"/>
      <c r="I244" s="1640"/>
      <c r="J244" s="1640"/>
      <c r="K244" s="1640"/>
      <c r="L244" s="1640"/>
      <c r="M244" s="1641"/>
      <c r="N244" s="1642" t="s">
        <v>272</v>
      </c>
      <c r="O244" s="1643"/>
      <c r="P244" s="1644"/>
      <c r="Q244" s="1642" t="s">
        <v>273</v>
      </c>
      <c r="R244" s="1643"/>
      <c r="S244" s="1643"/>
      <c r="T244" s="1644"/>
      <c r="U244" s="1642" t="s">
        <v>274</v>
      </c>
      <c r="V244" s="1643"/>
      <c r="W244" s="1644"/>
      <c r="X244" s="1642" t="s">
        <v>400</v>
      </c>
      <c r="Y244" s="1542"/>
      <c r="Z244" s="1509"/>
    </row>
    <row r="245" spans="2:26" ht="44.25" customHeight="1">
      <c r="B245" s="1617"/>
      <c r="C245" s="1732"/>
      <c r="D245" s="1638"/>
      <c r="E245" s="1639" t="s">
        <v>398</v>
      </c>
      <c r="F245" s="1640"/>
      <c r="G245" s="1641"/>
      <c r="H245" s="1639" t="s">
        <v>101</v>
      </c>
      <c r="I245" s="1640"/>
      <c r="J245" s="1641"/>
      <c r="K245" s="1639" t="s">
        <v>99</v>
      </c>
      <c r="L245" s="1657"/>
      <c r="M245" s="1649"/>
      <c r="N245" s="1645"/>
      <c r="O245" s="1646"/>
      <c r="P245" s="1647"/>
      <c r="Q245" s="1645"/>
      <c r="R245" s="1646"/>
      <c r="S245" s="1646"/>
      <c r="T245" s="1647"/>
      <c r="U245" s="1645"/>
      <c r="V245" s="1646"/>
      <c r="W245" s="1647"/>
      <c r="X245" s="1645"/>
      <c r="Y245" s="1542"/>
      <c r="Z245" s="1509"/>
    </row>
    <row r="246" spans="2:26" ht="39" customHeight="1">
      <c r="B246" s="1526"/>
      <c r="C246" s="1629" t="s">
        <v>90</v>
      </c>
      <c r="D246" s="1628"/>
      <c r="E246" s="1516"/>
      <c r="F246" s="1517"/>
      <c r="G246" s="1513"/>
      <c r="H246" s="1516"/>
      <c r="I246" s="1517"/>
      <c r="J246" s="1513"/>
      <c r="K246" s="1516"/>
      <c r="L246" s="1517"/>
      <c r="M246" s="1513"/>
      <c r="N246" s="1516"/>
      <c r="O246" s="1517"/>
      <c r="P246" s="1513"/>
      <c r="Q246" s="1516"/>
      <c r="R246" s="1517"/>
      <c r="S246" s="1517"/>
      <c r="T246" s="1513"/>
      <c r="U246" s="1516"/>
      <c r="V246" s="1517"/>
      <c r="W246" s="1513"/>
      <c r="X246" s="1158"/>
      <c r="Y246" s="1542"/>
      <c r="Z246" s="1509"/>
    </row>
    <row r="247" spans="2:26" ht="27" customHeight="1">
      <c r="B247" s="1527"/>
      <c r="C247" s="1516" t="str">
        <f>+C9</f>
        <v>TRAMO K2+125 A K2+279</v>
      </c>
      <c r="D247" s="1513"/>
      <c r="E247" s="1514">
        <f>+Q215</f>
        <v>51</v>
      </c>
      <c r="F247" s="1515"/>
      <c r="G247" s="1518"/>
      <c r="H247" s="1516">
        <v>0.9</v>
      </c>
      <c r="I247" s="1517"/>
      <c r="J247" s="1513"/>
      <c r="K247" s="1516">
        <v>2.8</v>
      </c>
      <c r="L247" s="1517"/>
      <c r="M247" s="1513"/>
      <c r="N247" s="1516"/>
      <c r="O247" s="1517"/>
      <c r="P247" s="1513"/>
      <c r="Q247" s="1514">
        <f>+E247*H247*K247</f>
        <v>128.51999999999998</v>
      </c>
      <c r="R247" s="1515"/>
      <c r="S247" s="1515"/>
      <c r="T247" s="1518"/>
      <c r="U247" s="1516">
        <v>1</v>
      </c>
      <c r="V247" s="1517"/>
      <c r="W247" s="1513"/>
      <c r="X247" s="1229">
        <f>Q247*U247</f>
        <v>128.51999999999998</v>
      </c>
      <c r="Y247" s="1542"/>
      <c r="Z247" s="1509"/>
    </row>
    <row r="248" spans="2:26" ht="27" customHeight="1">
      <c r="B248" s="1527"/>
      <c r="C248" s="1516"/>
      <c r="D248" s="1513"/>
      <c r="E248" s="1514"/>
      <c r="F248" s="1515"/>
      <c r="G248" s="1518"/>
      <c r="H248" s="1516"/>
      <c r="I248" s="1517"/>
      <c r="J248" s="1513"/>
      <c r="K248" s="1516"/>
      <c r="L248" s="1517"/>
      <c r="M248" s="1513"/>
      <c r="N248" s="1516"/>
      <c r="O248" s="1517"/>
      <c r="P248" s="1513"/>
      <c r="Q248" s="1514"/>
      <c r="R248" s="1515"/>
      <c r="S248" s="1515"/>
      <c r="T248" s="1518"/>
      <c r="U248" s="1840"/>
      <c r="V248" s="1841"/>
      <c r="W248" s="1842"/>
      <c r="X248" s="1229"/>
      <c r="Y248" s="1542"/>
      <c r="Z248" s="1509"/>
    </row>
    <row r="249" spans="2:26" ht="24" customHeight="1">
      <c r="B249" s="1527"/>
      <c r="C249" s="1516" t="s">
        <v>239</v>
      </c>
      <c r="D249" s="1513"/>
      <c r="E249" s="1514">
        <f>+E247</f>
        <v>51</v>
      </c>
      <c r="F249" s="1515"/>
      <c r="G249" s="1518"/>
      <c r="H249" s="1516">
        <v>0.45</v>
      </c>
      <c r="I249" s="1517"/>
      <c r="J249" s="1513"/>
      <c r="K249" s="1516">
        <v>2.8</v>
      </c>
      <c r="L249" s="1517"/>
      <c r="M249" s="1513"/>
      <c r="N249" s="1516"/>
      <c r="O249" s="1517"/>
      <c r="P249" s="1513"/>
      <c r="Q249" s="1514">
        <f>+E249*H249*K249</f>
        <v>64.259999999999991</v>
      </c>
      <c r="R249" s="1515"/>
      <c r="S249" s="1515"/>
      <c r="T249" s="1518"/>
      <c r="U249" s="1516">
        <v>1</v>
      </c>
      <c r="V249" s="1517"/>
      <c r="W249" s="1513"/>
      <c r="X249" s="1229">
        <f>Q249*U249</f>
        <v>64.259999999999991</v>
      </c>
      <c r="Y249" s="1542"/>
      <c r="Z249" s="1509"/>
    </row>
    <row r="250" spans="2:26" ht="24.9" customHeight="1">
      <c r="B250" s="1557"/>
      <c r="C250" s="1516" t="s">
        <v>240</v>
      </c>
      <c r="D250" s="1513"/>
      <c r="E250" s="1514">
        <f>+E249</f>
        <v>51</v>
      </c>
      <c r="F250" s="1515"/>
      <c r="G250" s="1518"/>
      <c r="H250" s="1514">
        <v>0.45</v>
      </c>
      <c r="I250" s="1515"/>
      <c r="J250" s="1518"/>
      <c r="K250" s="1516">
        <v>2.8</v>
      </c>
      <c r="L250" s="1517"/>
      <c r="M250" s="1513"/>
      <c r="N250" s="1516"/>
      <c r="O250" s="1517"/>
      <c r="P250" s="1513"/>
      <c r="Q250" s="1514">
        <f>+E250*H250*K250</f>
        <v>64.259999999999991</v>
      </c>
      <c r="R250" s="1515"/>
      <c r="S250" s="1515"/>
      <c r="T250" s="1518"/>
      <c r="U250" s="1516">
        <v>1</v>
      </c>
      <c r="V250" s="1517"/>
      <c r="W250" s="1513"/>
      <c r="X250" s="1229">
        <f>Q250*U250</f>
        <v>64.259999999999991</v>
      </c>
      <c r="Y250" s="1542"/>
      <c r="Z250" s="1509"/>
    </row>
    <row r="251" spans="2:26" ht="24.9" customHeight="1">
      <c r="B251" s="1588"/>
      <c r="C251" s="1589"/>
      <c r="D251" s="1589"/>
      <c r="E251" s="1589"/>
      <c r="F251" s="1589"/>
      <c r="G251" s="1589"/>
      <c r="H251" s="1589"/>
      <c r="I251" s="1589"/>
      <c r="J251" s="1589"/>
      <c r="K251" s="1589"/>
      <c r="L251" s="1589"/>
      <c r="M251" s="1589"/>
      <c r="N251" s="1589"/>
      <c r="O251" s="1589"/>
      <c r="P251" s="1589"/>
      <c r="Q251" s="1589"/>
      <c r="R251" s="1589"/>
      <c r="S251" s="1589"/>
      <c r="T251" s="1589"/>
      <c r="U251" s="1589"/>
      <c r="V251" s="1589"/>
      <c r="W251" s="1589"/>
      <c r="X251" s="1590"/>
      <c r="Y251" s="1542"/>
      <c r="Z251" s="1509"/>
    </row>
    <row r="252" spans="2:26" ht="24.9" customHeight="1">
      <c r="B252" s="1522"/>
      <c r="C252" s="1464"/>
      <c r="D252" s="1464"/>
      <c r="E252" s="1464"/>
      <c r="F252" s="1464"/>
      <c r="G252" s="1464"/>
      <c r="H252" s="1464"/>
      <c r="I252" s="1464"/>
      <c r="J252" s="1464"/>
      <c r="K252" s="1464"/>
      <c r="L252" s="1464"/>
      <c r="M252" s="1464"/>
      <c r="N252" s="1464"/>
      <c r="O252" s="1464"/>
      <c r="P252" s="1464"/>
      <c r="Q252" s="1464"/>
      <c r="R252" s="1464"/>
      <c r="S252" s="1464"/>
      <c r="T252" s="1464"/>
      <c r="U252" s="1464"/>
      <c r="V252" s="1464"/>
      <c r="W252" s="1464"/>
      <c r="X252" s="1574"/>
      <c r="Y252" s="1542"/>
      <c r="Z252" s="1509"/>
    </row>
    <row r="253" spans="2:26" ht="24" customHeight="1">
      <c r="B253" s="1522"/>
      <c r="C253" s="1464"/>
      <c r="D253" s="1464"/>
      <c r="E253" s="1464"/>
      <c r="F253" s="1464"/>
      <c r="G253" s="1464"/>
      <c r="H253" s="1464"/>
      <c r="I253" s="1464"/>
      <c r="J253" s="1464"/>
      <c r="K253" s="1464"/>
      <c r="L253" s="1464"/>
      <c r="M253" s="1464"/>
      <c r="N253" s="1464"/>
      <c r="O253" s="1464"/>
      <c r="P253" s="1464"/>
      <c r="Q253" s="1464"/>
      <c r="R253" s="1464"/>
      <c r="S253" s="1464"/>
      <c r="T253" s="1464"/>
      <c r="U253" s="1464"/>
      <c r="V253" s="1464"/>
      <c r="W253" s="1464"/>
      <c r="X253" s="1574"/>
      <c r="Y253" s="1542"/>
      <c r="Z253" s="1509"/>
    </row>
    <row r="254" spans="2:26" ht="24.9" customHeight="1">
      <c r="B254" s="1522"/>
      <c r="C254" s="1464"/>
      <c r="D254" s="1464"/>
      <c r="E254" s="1464"/>
      <c r="F254" s="1464"/>
      <c r="G254" s="1464"/>
      <c r="H254" s="1464"/>
      <c r="I254" s="1464"/>
      <c r="J254" s="1464"/>
      <c r="K254" s="1464"/>
      <c r="L254" s="1464"/>
      <c r="M254" s="1464"/>
      <c r="N254" s="1464"/>
      <c r="O254" s="1464"/>
      <c r="P254" s="1464"/>
      <c r="Q254" s="1464"/>
      <c r="R254" s="1464"/>
      <c r="S254" s="1464"/>
      <c r="T254" s="1464"/>
      <c r="U254" s="1464"/>
      <c r="V254" s="1464"/>
      <c r="W254" s="1464"/>
      <c r="X254" s="1574"/>
      <c r="Y254" s="1542"/>
      <c r="Z254" s="1509"/>
    </row>
    <row r="255" spans="2:26" ht="24.9" customHeight="1">
      <c r="B255" s="1522"/>
      <c r="C255" s="1464"/>
      <c r="D255" s="1464"/>
      <c r="E255" s="1464"/>
      <c r="F255" s="1464"/>
      <c r="G255" s="1464"/>
      <c r="H255" s="1464"/>
      <c r="I255" s="1464"/>
      <c r="J255" s="1464"/>
      <c r="K255" s="1464"/>
      <c r="L255" s="1464"/>
      <c r="M255" s="1464"/>
      <c r="N255" s="1464"/>
      <c r="O255" s="1464"/>
      <c r="P255" s="1464"/>
      <c r="Q255" s="1464"/>
      <c r="R255" s="1464"/>
      <c r="S255" s="1464"/>
      <c r="T255" s="1464"/>
      <c r="U255" s="1464"/>
      <c r="V255" s="1464"/>
      <c r="W255" s="1464"/>
      <c r="X255" s="1574"/>
      <c r="Y255" s="1542"/>
      <c r="Z255" s="1509"/>
    </row>
    <row r="256" spans="2:26" ht="24" customHeight="1">
      <c r="B256" s="1522"/>
      <c r="C256" s="1464"/>
      <c r="D256" s="1464"/>
      <c r="E256" s="1464"/>
      <c r="F256" s="1464"/>
      <c r="G256" s="1464"/>
      <c r="H256" s="1464"/>
      <c r="I256" s="1464"/>
      <c r="J256" s="1464"/>
      <c r="K256" s="1464"/>
      <c r="L256" s="1464"/>
      <c r="M256" s="1464"/>
      <c r="N256" s="1464"/>
      <c r="O256" s="1464"/>
      <c r="P256" s="1464"/>
      <c r="Q256" s="1464"/>
      <c r="R256" s="1464"/>
      <c r="S256" s="1464"/>
      <c r="T256" s="1464"/>
      <c r="U256" s="1464"/>
      <c r="V256" s="1464"/>
      <c r="W256" s="1464"/>
      <c r="X256" s="1574"/>
      <c r="Y256" s="1542"/>
      <c r="Z256" s="1509"/>
    </row>
    <row r="257" spans="2:26" ht="24.9" customHeight="1">
      <c r="B257" s="1522"/>
      <c r="C257" s="1464"/>
      <c r="D257" s="1464"/>
      <c r="E257" s="1464"/>
      <c r="F257" s="1464"/>
      <c r="G257" s="1464"/>
      <c r="H257" s="1464"/>
      <c r="I257" s="1464"/>
      <c r="J257" s="1464"/>
      <c r="K257" s="1464"/>
      <c r="L257" s="1464"/>
      <c r="M257" s="1464"/>
      <c r="N257" s="1464"/>
      <c r="O257" s="1464"/>
      <c r="P257" s="1464"/>
      <c r="Q257" s="1464"/>
      <c r="R257" s="1464"/>
      <c r="S257" s="1464"/>
      <c r="T257" s="1464"/>
      <c r="U257" s="1464"/>
      <c r="V257" s="1464"/>
      <c r="W257" s="1464"/>
      <c r="X257" s="1574"/>
      <c r="Y257" s="1542"/>
      <c r="Z257" s="1509"/>
    </row>
    <row r="258" spans="2:26" ht="24" customHeight="1">
      <c r="B258" s="1522"/>
      <c r="C258" s="1464"/>
      <c r="D258" s="1464"/>
      <c r="E258" s="1464"/>
      <c r="F258" s="1464"/>
      <c r="G258" s="1464"/>
      <c r="H258" s="1464"/>
      <c r="I258" s="1464"/>
      <c r="J258" s="1464"/>
      <c r="K258" s="1464"/>
      <c r="L258" s="1464"/>
      <c r="M258" s="1464"/>
      <c r="N258" s="1464"/>
      <c r="O258" s="1464"/>
      <c r="P258" s="1464"/>
      <c r="Q258" s="1464"/>
      <c r="R258" s="1464"/>
      <c r="S258" s="1464"/>
      <c r="T258" s="1464"/>
      <c r="U258" s="1464"/>
      <c r="V258" s="1464"/>
      <c r="W258" s="1464"/>
      <c r="X258" s="1574"/>
      <c r="Y258" s="1542"/>
      <c r="Z258" s="1509"/>
    </row>
    <row r="259" spans="2:26" ht="24.9" customHeight="1">
      <c r="B259" s="1558"/>
      <c r="C259" s="1559"/>
      <c r="D259" s="1559"/>
      <c r="E259" s="1559"/>
      <c r="F259" s="1559"/>
      <c r="G259" s="1559"/>
      <c r="H259" s="1559"/>
      <c r="I259" s="1559"/>
      <c r="J259" s="1559"/>
      <c r="K259" s="1559"/>
      <c r="L259" s="1559"/>
      <c r="M259" s="1559"/>
      <c r="N259" s="1559"/>
      <c r="O259" s="1559"/>
      <c r="P259" s="1559"/>
      <c r="Q259" s="1559"/>
      <c r="R259" s="1559"/>
      <c r="S259" s="1559"/>
      <c r="T259" s="1559"/>
      <c r="U259" s="1559"/>
      <c r="V259" s="1559"/>
      <c r="W259" s="1559"/>
      <c r="X259" s="1575"/>
      <c r="Y259" s="1542"/>
      <c r="Z259" s="1509"/>
    </row>
    <row r="260" spans="2:26" ht="24" customHeight="1">
      <c r="B260" s="1526" t="s">
        <v>397</v>
      </c>
      <c r="C260" s="1756"/>
      <c r="D260" s="1757"/>
      <c r="E260" s="1757"/>
      <c r="F260" s="1757"/>
      <c r="G260" s="1757"/>
      <c r="H260" s="1757"/>
      <c r="I260" s="1757"/>
      <c r="J260" s="1757"/>
      <c r="K260" s="1757"/>
      <c r="L260" s="1757"/>
      <c r="M260" s="1757"/>
      <c r="N260" s="1757"/>
      <c r="O260" s="1757"/>
      <c r="P260" s="1757"/>
      <c r="Q260" s="1757"/>
      <c r="R260" s="1757"/>
      <c r="S260" s="1757"/>
      <c r="T260" s="1757"/>
      <c r="U260" s="1757"/>
      <c r="V260" s="1757"/>
      <c r="W260" s="1758"/>
      <c r="X260" s="1261">
        <f>+ROUND(X247+X249+X250,2)</f>
        <v>257.04000000000002</v>
      </c>
      <c r="Y260" s="1542"/>
      <c r="Z260" s="1509"/>
    </row>
    <row r="261" spans="2:26" ht="24.9" customHeight="1">
      <c r="B261" s="1527"/>
      <c r="C261" s="1652"/>
      <c r="D261" s="1610"/>
      <c r="E261" s="1610"/>
      <c r="F261" s="1610"/>
      <c r="G261" s="1610"/>
      <c r="H261" s="1610"/>
      <c r="I261" s="1610"/>
      <c r="J261" s="1610"/>
      <c r="K261" s="1610"/>
      <c r="L261" s="1610"/>
      <c r="M261" s="1610"/>
      <c r="N261" s="1610"/>
      <c r="O261" s="1610"/>
      <c r="P261" s="1610"/>
      <c r="Q261" s="1610"/>
      <c r="R261" s="1610"/>
      <c r="S261" s="1610"/>
      <c r="T261" s="1610"/>
      <c r="U261" s="1610"/>
      <c r="V261" s="1610"/>
      <c r="W261" s="1611"/>
      <c r="X261" s="1231" t="s">
        <v>89</v>
      </c>
      <c r="Y261" s="1542"/>
      <c r="Z261" s="1509"/>
    </row>
    <row r="262" spans="2:26" ht="22.5" customHeight="1" thickBot="1">
      <c r="B262" s="1557"/>
      <c r="C262" s="1653"/>
      <c r="D262" s="1613"/>
      <c r="E262" s="1613"/>
      <c r="F262" s="1613"/>
      <c r="G262" s="1613"/>
      <c r="H262" s="1613"/>
      <c r="I262" s="1613"/>
      <c r="J262" s="1613"/>
      <c r="K262" s="1613"/>
      <c r="L262" s="1613"/>
      <c r="M262" s="1613"/>
      <c r="N262" s="1613"/>
      <c r="O262" s="1613"/>
      <c r="P262" s="1613"/>
      <c r="Q262" s="1613"/>
      <c r="R262" s="1613"/>
      <c r="S262" s="1613"/>
      <c r="T262" s="1613"/>
      <c r="U262" s="1613"/>
      <c r="V262" s="1613"/>
      <c r="W262" s="1614"/>
      <c r="X262" s="1262">
        <f>X260</f>
        <v>257.04000000000002</v>
      </c>
      <c r="Y262" s="1544"/>
      <c r="Z262" s="1511"/>
    </row>
    <row r="263" spans="2:26" ht="66.75" customHeight="1">
      <c r="B263" s="541"/>
      <c r="C263" s="533"/>
      <c r="D263" s="1330"/>
      <c r="E263" s="1330"/>
      <c r="F263" s="1330"/>
      <c r="G263" s="1330"/>
      <c r="H263" s="1330"/>
      <c r="I263" s="1331"/>
      <c r="J263" s="1331"/>
      <c r="K263" s="1331"/>
      <c r="L263" s="1330"/>
      <c r="M263" s="1330"/>
      <c r="N263" s="1330"/>
      <c r="O263" s="1330"/>
      <c r="P263" s="1330"/>
      <c r="Q263" s="1330"/>
      <c r="R263" s="1330"/>
      <c r="S263" s="1330"/>
      <c r="T263" s="1330"/>
      <c r="U263" s="1330"/>
      <c r="V263" s="1330"/>
      <c r="W263" s="1330"/>
      <c r="X263" s="1330"/>
      <c r="Y263" s="519"/>
      <c r="Z263" s="520"/>
    </row>
    <row r="264" spans="2:26" ht="25.5" customHeight="1" thickBot="1">
      <c r="B264" s="531"/>
      <c r="C264" s="532"/>
      <c r="D264" s="1322" t="s">
        <v>389</v>
      </c>
      <c r="E264" s="1322"/>
      <c r="F264" s="1323"/>
      <c r="G264" s="1323"/>
      <c r="H264" s="1323"/>
      <c r="I264" s="1325"/>
      <c r="J264" s="1325"/>
      <c r="K264" s="1325"/>
      <c r="L264" s="1323"/>
      <c r="M264" s="1323"/>
      <c r="N264" s="1323"/>
      <c r="O264" s="1322"/>
      <c r="P264" s="1322"/>
      <c r="Q264" s="1322"/>
      <c r="R264" s="1322"/>
      <c r="S264" s="1322" t="str">
        <f>+S233</f>
        <v xml:space="preserve">Revisó y aprobó: </v>
      </c>
      <c r="T264" s="1322"/>
      <c r="U264" s="1322"/>
      <c r="V264" s="1322"/>
      <c r="W264" s="1322"/>
      <c r="X264" s="1322"/>
      <c r="Y264" s="524"/>
      <c r="Z264" s="525"/>
    </row>
    <row r="265" spans="2:26" ht="56.25" customHeight="1">
      <c r="B265" s="531"/>
      <c r="C265" s="532"/>
      <c r="D265" s="1322"/>
      <c r="E265" s="1322"/>
      <c r="F265" s="1324" t="s">
        <v>337</v>
      </c>
      <c r="G265" s="1324"/>
      <c r="H265" s="1324"/>
      <c r="I265" s="1324"/>
      <c r="J265" s="1324"/>
      <c r="K265" s="1324"/>
      <c r="L265" s="1324"/>
      <c r="M265" s="1324"/>
      <c r="N265" s="1324"/>
      <c r="O265" s="1322"/>
      <c r="P265" s="1322"/>
      <c r="Q265" s="1322"/>
      <c r="R265" s="1322"/>
      <c r="S265" s="1322"/>
      <c r="T265" s="1322"/>
      <c r="U265" s="1322"/>
      <c r="V265" s="537"/>
      <c r="W265" s="537"/>
      <c r="X265" s="537"/>
      <c r="Y265" s="526" t="s">
        <v>342</v>
      </c>
      <c r="Z265" s="525"/>
    </row>
    <row r="266" spans="2:26" ht="32.25" customHeight="1">
      <c r="B266" s="531"/>
      <c r="C266" s="532"/>
      <c r="D266" s="1322"/>
      <c r="E266" s="1322"/>
      <c r="F266" s="1324" t="str">
        <f>+F235</f>
        <v xml:space="preserve">Profesional de apoyo contratada S.P.O.P </v>
      </c>
      <c r="G266" s="1324"/>
      <c r="H266" s="1324"/>
      <c r="I266" s="1324"/>
      <c r="J266" s="1324"/>
      <c r="K266" s="1324"/>
      <c r="L266" s="1324"/>
      <c r="M266" s="1324"/>
      <c r="N266" s="1324"/>
      <c r="O266" s="1322"/>
      <c r="P266" s="1322"/>
      <c r="Q266" s="1322"/>
      <c r="R266" s="1322"/>
      <c r="S266" s="1322"/>
      <c r="T266" s="1322"/>
      <c r="U266" s="1322"/>
      <c r="V266" s="1322"/>
      <c r="W266" s="1322"/>
      <c r="X266" s="1322"/>
      <c r="Y266" s="527" t="s">
        <v>392</v>
      </c>
      <c r="Z266" s="525"/>
    </row>
    <row r="267" spans="2:26" ht="19.5" customHeight="1">
      <c r="B267" s="531"/>
      <c r="C267" s="532"/>
      <c r="D267" s="1322"/>
      <c r="E267" s="1322"/>
      <c r="F267" s="1324"/>
      <c r="G267" s="1324"/>
      <c r="H267" s="1324"/>
      <c r="I267" s="1324"/>
      <c r="J267" s="1324"/>
      <c r="K267" s="1324"/>
      <c r="L267" s="1324"/>
      <c r="M267" s="1324"/>
      <c r="N267" s="1324"/>
      <c r="O267" s="1322"/>
      <c r="P267" s="1322"/>
      <c r="Q267" s="1322"/>
      <c r="R267" s="1322"/>
      <c r="S267" s="1322"/>
      <c r="T267" s="1322"/>
      <c r="U267" s="1322"/>
      <c r="V267" s="1322"/>
      <c r="W267" s="1322"/>
      <c r="X267" s="1322"/>
      <c r="Y267" s="527" t="s">
        <v>393</v>
      </c>
      <c r="Z267" s="525"/>
    </row>
    <row r="268" spans="2:26" ht="23.25" customHeight="1" thickBot="1">
      <c r="B268" s="538"/>
      <c r="C268" s="535"/>
      <c r="D268" s="1323"/>
      <c r="E268" s="1323"/>
      <c r="F268" s="1323"/>
      <c r="G268" s="1323"/>
      <c r="H268" s="1323"/>
      <c r="I268" s="1325"/>
      <c r="J268" s="1325"/>
      <c r="K268" s="1325"/>
      <c r="L268" s="1323"/>
      <c r="M268" s="1323"/>
      <c r="N268" s="1323"/>
      <c r="O268" s="1323"/>
      <c r="P268" s="1323"/>
      <c r="Q268" s="1323"/>
      <c r="R268" s="1323"/>
      <c r="S268" s="1323"/>
      <c r="T268" s="1323"/>
      <c r="U268" s="1323"/>
      <c r="V268" s="1323"/>
      <c r="W268" s="1323"/>
      <c r="X268" s="1323"/>
      <c r="Y268" s="524"/>
      <c r="Z268" s="529"/>
    </row>
    <row r="269" spans="2:26" ht="24" customHeight="1" thickBot="1">
      <c r="B269" s="1211"/>
      <c r="I269" s="1211"/>
      <c r="J269" s="1211"/>
      <c r="K269" s="1211"/>
    </row>
    <row r="270" spans="2:26" ht="116.25" customHeight="1" thickBot="1">
      <c r="B270" s="1241"/>
      <c r="C270" s="1738" t="s">
        <v>291</v>
      </c>
      <c r="D270" s="1576"/>
      <c r="E270" s="1576"/>
      <c r="F270" s="1576"/>
      <c r="G270" s="1576"/>
      <c r="H270" s="1576"/>
      <c r="I270" s="1576"/>
      <c r="J270" s="1576"/>
      <c r="K270" s="1576"/>
      <c r="L270" s="1576"/>
      <c r="M270" s="1576"/>
      <c r="N270" s="1576"/>
      <c r="O270" s="1576"/>
      <c r="P270" s="1576"/>
      <c r="Q270" s="1576"/>
      <c r="R270" s="1576"/>
      <c r="S270" s="1576"/>
      <c r="T270" s="1576"/>
      <c r="U270" s="1576"/>
      <c r="V270" s="1576"/>
      <c r="W270" s="1576"/>
      <c r="X270" s="1529"/>
      <c r="Y270" s="1576" t="str">
        <f>+Y342</f>
        <v>ESQUEMA O SOPORTE GRAFICO</v>
      </c>
      <c r="Z270" s="1529"/>
    </row>
    <row r="271" spans="2:26" ht="106.5" customHeight="1">
      <c r="B271" s="1248" t="s">
        <v>394</v>
      </c>
      <c r="C271" s="1530" t="str">
        <f>+C343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71" s="1531"/>
      <c r="E271" s="1531"/>
      <c r="F271" s="1531"/>
      <c r="G271" s="1531"/>
      <c r="H271" s="1531"/>
      <c r="I271" s="1531"/>
      <c r="J271" s="1531"/>
      <c r="K271" s="1531"/>
      <c r="L271" s="1531"/>
      <c r="M271" s="1531"/>
      <c r="N271" s="1531"/>
      <c r="O271" s="1531"/>
      <c r="P271" s="1531"/>
      <c r="Q271" s="1531"/>
      <c r="R271" s="1531"/>
      <c r="S271" s="1534"/>
      <c r="T271" s="1534"/>
      <c r="U271" s="1534"/>
      <c r="V271" s="1531"/>
      <c r="W271" s="1531"/>
      <c r="X271" s="1630"/>
      <c r="Y271" s="1566"/>
      <c r="Z271" s="1541"/>
    </row>
    <row r="272" spans="2:26" ht="36" customHeight="1">
      <c r="B272" s="1212" t="s">
        <v>349</v>
      </c>
      <c r="C272" s="1530" t="str">
        <f>+C344</f>
        <v>PLACAS HUELLAS VEREDA SAN ANTONIO - SECTOR CAÑO RICO - 154 ML</v>
      </c>
      <c r="D272" s="1531"/>
      <c r="E272" s="1531"/>
      <c r="F272" s="1531"/>
      <c r="G272" s="1531"/>
      <c r="H272" s="1531"/>
      <c r="I272" s="1531"/>
      <c r="J272" s="1531"/>
      <c r="K272" s="1531"/>
      <c r="L272" s="1531"/>
      <c r="M272" s="1531"/>
      <c r="N272" s="1531"/>
      <c r="O272" s="1531"/>
      <c r="P272" s="1531"/>
      <c r="Q272" s="1531"/>
      <c r="R272" s="1531"/>
      <c r="S272" s="1678" t="s">
        <v>41</v>
      </c>
      <c r="T272" s="1678"/>
      <c r="U272" s="1678"/>
      <c r="V272" s="1531" t="str">
        <f>+'PRESUPUESTO OFICIAL PLIEGO TIPO'!F26</f>
        <v>Kg</v>
      </c>
      <c r="W272" s="1531"/>
      <c r="X272" s="1630"/>
      <c r="Y272" s="1543"/>
      <c r="Z272" s="1509"/>
    </row>
    <row r="273" spans="2:26" ht="24.9" customHeight="1">
      <c r="B273" s="1212" t="s">
        <v>151</v>
      </c>
      <c r="C273" s="1599">
        <v>110</v>
      </c>
      <c r="D273" s="1600"/>
      <c r="E273" s="1600"/>
      <c r="F273" s="1600"/>
      <c r="G273" s="1600"/>
      <c r="H273" s="1600"/>
      <c r="I273" s="1600"/>
      <c r="J273" s="1600"/>
      <c r="K273" s="1600"/>
      <c r="L273" s="1600"/>
      <c r="M273" s="1600"/>
      <c r="N273" s="1600"/>
      <c r="O273" s="1600"/>
      <c r="P273" s="1600"/>
      <c r="Q273" s="1600"/>
      <c r="R273" s="1601"/>
      <c r="S273" s="1669" t="s">
        <v>7</v>
      </c>
      <c r="T273" s="1536"/>
      <c r="U273" s="1670"/>
      <c r="V273" s="1591">
        <f>+V300</f>
        <v>6217.5</v>
      </c>
      <c r="W273" s="1592"/>
      <c r="X273" s="1593"/>
      <c r="Y273" s="1543"/>
      <c r="Z273" s="1509"/>
    </row>
    <row r="274" spans="2:26" ht="33.9" customHeight="1" thickBot="1">
      <c r="B274" s="1212" t="s">
        <v>395</v>
      </c>
      <c r="C274" s="1673" t="s">
        <v>14</v>
      </c>
      <c r="D274" s="1674"/>
      <c r="E274" s="1674"/>
      <c r="F274" s="1674"/>
      <c r="G274" s="1674"/>
      <c r="H274" s="1674"/>
      <c r="I274" s="1674"/>
      <c r="J274" s="1674"/>
      <c r="K274" s="1674"/>
      <c r="L274" s="1674"/>
      <c r="M274" s="1674"/>
      <c r="N274" s="1674"/>
      <c r="O274" s="1674"/>
      <c r="P274" s="1674"/>
      <c r="Q274" s="1674"/>
      <c r="R274" s="1675"/>
      <c r="S274" s="1671"/>
      <c r="T274" s="1538"/>
      <c r="U274" s="1672"/>
      <c r="V274" s="1594"/>
      <c r="W274" s="1595"/>
      <c r="X274" s="1596"/>
      <c r="Y274" s="1543"/>
      <c r="Z274" s="1509"/>
    </row>
    <row r="275" spans="2:26" ht="39.9" customHeight="1" thickBot="1">
      <c r="B275" s="1597" t="s">
        <v>270</v>
      </c>
      <c r="C275" s="1739" t="s">
        <v>271</v>
      </c>
      <c r="D275" s="1577" t="s">
        <v>143</v>
      </c>
      <c r="E275" s="1578"/>
      <c r="F275" s="1578"/>
      <c r="G275" s="1578"/>
      <c r="H275" s="1578"/>
      <c r="I275" s="1578"/>
      <c r="J275" s="1578"/>
      <c r="K275" s="1578"/>
      <c r="L275" s="1578"/>
      <c r="M275" s="1578"/>
      <c r="N275" s="1578"/>
      <c r="O275" s="1578"/>
      <c r="P275" s="1578"/>
      <c r="Q275" s="1578"/>
      <c r="R275" s="1578"/>
      <c r="S275" s="1578"/>
      <c r="T275" s="1578"/>
      <c r="U275" s="1578"/>
      <c r="V275" s="1578"/>
      <c r="W275" s="1578"/>
      <c r="X275" s="1579"/>
      <c r="Y275" s="1543"/>
      <c r="Z275" s="1509"/>
    </row>
    <row r="276" spans="2:26" ht="52.5" customHeight="1" thickBot="1">
      <c r="B276" s="1598"/>
      <c r="C276" s="1740"/>
      <c r="D276" s="1741" t="s">
        <v>446</v>
      </c>
      <c r="E276" s="1580"/>
      <c r="F276" s="1580" t="s">
        <v>441</v>
      </c>
      <c r="G276" s="1580"/>
      <c r="H276" s="1580"/>
      <c r="I276" s="1580" t="s">
        <v>442</v>
      </c>
      <c r="J276" s="1580"/>
      <c r="K276" s="1580"/>
      <c r="L276" s="1580" t="s">
        <v>443</v>
      </c>
      <c r="M276" s="1580"/>
      <c r="N276" s="1580"/>
      <c r="O276" s="1580" t="s">
        <v>7</v>
      </c>
      <c r="P276" s="1580"/>
      <c r="Q276" s="1580"/>
      <c r="R276" s="1580"/>
      <c r="S276" s="1580" t="s">
        <v>357</v>
      </c>
      <c r="T276" s="1580"/>
      <c r="U276" s="1263" t="s">
        <v>444</v>
      </c>
      <c r="V276" s="1580" t="s">
        <v>445</v>
      </c>
      <c r="W276" s="1580"/>
      <c r="X276" s="1581"/>
      <c r="Y276" s="1543"/>
      <c r="Z276" s="1509"/>
    </row>
    <row r="277" spans="2:26" ht="18" thickBot="1">
      <c r="B277" s="1264">
        <v>1</v>
      </c>
      <c r="C277" s="1582" t="s">
        <v>134</v>
      </c>
      <c r="D277" s="1582"/>
      <c r="E277" s="1582"/>
      <c r="F277" s="1582"/>
      <c r="G277" s="1582"/>
      <c r="H277" s="1582"/>
      <c r="I277" s="1582"/>
      <c r="J277" s="1582"/>
      <c r="K277" s="1582"/>
      <c r="L277" s="1582"/>
      <c r="M277" s="1582"/>
      <c r="N277" s="1582"/>
      <c r="O277" s="1582"/>
      <c r="P277" s="1582"/>
      <c r="Q277" s="1582"/>
      <c r="R277" s="1582"/>
      <c r="S277" s="1582"/>
      <c r="T277" s="1582"/>
      <c r="U277" s="1582"/>
      <c r="V277" s="1676">
        <f>SUM(V278:X281)</f>
        <v>2273.5500000000002</v>
      </c>
      <c r="W277" s="1676"/>
      <c r="X277" s="1677"/>
      <c r="Y277" s="1543"/>
      <c r="Z277" s="1509"/>
    </row>
    <row r="278" spans="2:26">
      <c r="B278" s="1561"/>
      <c r="C278" s="1586" t="s">
        <v>449</v>
      </c>
      <c r="D278" s="1584" t="s">
        <v>447</v>
      </c>
      <c r="E278" s="1584"/>
      <c r="F278" s="1584">
        <v>1</v>
      </c>
      <c r="G278" s="1584"/>
      <c r="H278" s="1584"/>
      <c r="I278" s="1602">
        <v>5.4</v>
      </c>
      <c r="J278" s="1602"/>
      <c r="K278" s="1602"/>
      <c r="L278" s="1602">
        <v>28</v>
      </c>
      <c r="M278" s="1602"/>
      <c r="N278" s="1602"/>
      <c r="O278" s="1584">
        <v>6</v>
      </c>
      <c r="P278" s="1584"/>
      <c r="Q278" s="1584"/>
      <c r="R278" s="1584"/>
      <c r="S278" s="1584">
        <f>+O278*L278</f>
        <v>168</v>
      </c>
      <c r="T278" s="1584"/>
      <c r="U278" s="1162">
        <v>2</v>
      </c>
      <c r="V278" s="1584">
        <f>+U278*S278*I278*F278</f>
        <v>1814.4</v>
      </c>
      <c r="W278" s="1584"/>
      <c r="X278" s="1737"/>
      <c r="Y278" s="1543"/>
      <c r="Z278" s="1509"/>
    </row>
    <row r="279" spans="2:26">
      <c r="B279" s="1562"/>
      <c r="C279" s="1587"/>
      <c r="D279" s="1565" t="s">
        <v>447</v>
      </c>
      <c r="E279" s="1565"/>
      <c r="F279" s="1720">
        <v>1</v>
      </c>
      <c r="G279" s="1720"/>
      <c r="H279" s="1720"/>
      <c r="I279" s="1668">
        <v>2.8</v>
      </c>
      <c r="J279" s="1668"/>
      <c r="K279" s="1668"/>
      <c r="L279" s="1720">
        <v>1</v>
      </c>
      <c r="M279" s="1720"/>
      <c r="N279" s="1720"/>
      <c r="O279" s="1720">
        <v>6</v>
      </c>
      <c r="P279" s="1720"/>
      <c r="Q279" s="1720"/>
      <c r="R279" s="1720"/>
      <c r="S279" s="1565">
        <f>+O279*L279</f>
        <v>6</v>
      </c>
      <c r="T279" s="1565"/>
      <c r="U279" s="1265">
        <v>2</v>
      </c>
      <c r="V279" s="1565">
        <f>+U279*S279*I279*F279</f>
        <v>33.599999999999994</v>
      </c>
      <c r="W279" s="1565"/>
      <c r="X279" s="1721"/>
      <c r="Y279" s="1543"/>
      <c r="Z279" s="1509"/>
    </row>
    <row r="280" spans="2:26" ht="24.9" customHeight="1">
      <c r="B280" s="1562"/>
      <c r="C280" s="1239" t="s">
        <v>450</v>
      </c>
      <c r="D280" s="1565" t="s">
        <v>447</v>
      </c>
      <c r="E280" s="1565"/>
      <c r="F280" s="1565">
        <v>1</v>
      </c>
      <c r="G280" s="1565"/>
      <c r="H280" s="1565"/>
      <c r="I280" s="1668">
        <v>0.6</v>
      </c>
      <c r="J280" s="1668"/>
      <c r="K280" s="1668"/>
      <c r="L280" s="1565">
        <f>+L279+L278</f>
        <v>29</v>
      </c>
      <c r="M280" s="1565"/>
      <c r="N280" s="1565"/>
      <c r="O280" s="1565">
        <v>6</v>
      </c>
      <c r="P280" s="1565"/>
      <c r="Q280" s="1565"/>
      <c r="R280" s="1565"/>
      <c r="S280" s="1565">
        <f>+O280*L280</f>
        <v>174</v>
      </c>
      <c r="T280" s="1565"/>
      <c r="U280" s="1265">
        <v>2</v>
      </c>
      <c r="V280" s="1565">
        <f t="shared" ref="V280:V281" si="0">+U280*S280*I280*F280</f>
        <v>208.79999999999998</v>
      </c>
      <c r="W280" s="1565"/>
      <c r="X280" s="1721"/>
      <c r="Y280" s="1543"/>
      <c r="Z280" s="1509"/>
    </row>
    <row r="281" spans="2:26" ht="24.9" customHeight="1" thickBot="1">
      <c r="B281" s="1563"/>
      <c r="C281" s="1240" t="s">
        <v>451</v>
      </c>
      <c r="D281" s="1585" t="s">
        <v>448</v>
      </c>
      <c r="E281" s="1585"/>
      <c r="F281" s="1585">
        <v>0.25</v>
      </c>
      <c r="G281" s="1585"/>
      <c r="H281" s="1585"/>
      <c r="I281" s="1658">
        <v>0.85</v>
      </c>
      <c r="J281" s="1658"/>
      <c r="K281" s="1658"/>
      <c r="L281" s="1585">
        <v>10</v>
      </c>
      <c r="M281" s="1585"/>
      <c r="N281" s="1585"/>
      <c r="O281" s="1585">
        <f>+E247</f>
        <v>51</v>
      </c>
      <c r="P281" s="1585"/>
      <c r="Q281" s="1585"/>
      <c r="R281" s="1585"/>
      <c r="S281" s="1585">
        <f>+O281*L281</f>
        <v>510</v>
      </c>
      <c r="T281" s="1585"/>
      <c r="U281" s="1266">
        <v>2</v>
      </c>
      <c r="V281" s="1585">
        <f t="shared" si="0"/>
        <v>216.75</v>
      </c>
      <c r="W281" s="1585"/>
      <c r="X281" s="1839"/>
      <c r="Y281" s="1543"/>
      <c r="Z281" s="1509"/>
    </row>
    <row r="282" spans="2:26" ht="24" customHeight="1" thickBot="1">
      <c r="B282" s="1267">
        <v>2</v>
      </c>
      <c r="C282" s="1532" t="s">
        <v>238</v>
      </c>
      <c r="D282" s="1554"/>
      <c r="E282" s="1554"/>
      <c r="F282" s="1554"/>
      <c r="G282" s="1554"/>
      <c r="H282" s="1554"/>
      <c r="I282" s="1554"/>
      <c r="J282" s="1554"/>
      <c r="K282" s="1554"/>
      <c r="L282" s="1554"/>
      <c r="M282" s="1554"/>
      <c r="N282" s="1554"/>
      <c r="O282" s="1554"/>
      <c r="P282" s="1554"/>
      <c r="Q282" s="1554"/>
      <c r="R282" s="1554"/>
      <c r="S282" s="1554"/>
      <c r="T282" s="1554"/>
      <c r="U282" s="1583"/>
      <c r="V282" s="1723">
        <f>SUM(V283:X286)</f>
        <v>2273.5500000000002</v>
      </c>
      <c r="W282" s="1478"/>
      <c r="X282" s="1479"/>
      <c r="Y282" s="1543"/>
      <c r="Z282" s="1509"/>
    </row>
    <row r="283" spans="2:26" ht="24.9" customHeight="1">
      <c r="B283" s="1556"/>
      <c r="C283" s="1654" t="s">
        <v>449</v>
      </c>
      <c r="D283" s="1564" t="s">
        <v>447</v>
      </c>
      <c r="E283" s="1564"/>
      <c r="F283" s="1564">
        <v>1</v>
      </c>
      <c r="G283" s="1564"/>
      <c r="H283" s="1564"/>
      <c r="I283" s="1655">
        <v>5.4</v>
      </c>
      <c r="J283" s="1655"/>
      <c r="K283" s="1655"/>
      <c r="L283" s="1655">
        <f>+L278</f>
        <v>28</v>
      </c>
      <c r="M283" s="1655"/>
      <c r="N283" s="1655"/>
      <c r="O283" s="1564">
        <v>6</v>
      </c>
      <c r="P283" s="1564"/>
      <c r="Q283" s="1564"/>
      <c r="R283" s="1564"/>
      <c r="S283" s="1564">
        <f>+O283*L283</f>
        <v>168</v>
      </c>
      <c r="T283" s="1564"/>
      <c r="U283" s="1268">
        <v>2</v>
      </c>
      <c r="V283" s="1564">
        <f>+U283*S283*I283*F283</f>
        <v>1814.4</v>
      </c>
      <c r="W283" s="1564"/>
      <c r="X283" s="1742"/>
      <c r="Y283" s="1543"/>
      <c r="Z283" s="1509"/>
    </row>
    <row r="284" spans="2:26" ht="24" customHeight="1">
      <c r="B284" s="1527"/>
      <c r="C284" s="1655"/>
      <c r="D284" s="1565" t="s">
        <v>447</v>
      </c>
      <c r="E284" s="1565"/>
      <c r="F284" s="1720">
        <v>1</v>
      </c>
      <c r="G284" s="1720"/>
      <c r="H284" s="1720"/>
      <c r="I284" s="1668">
        <f>+I279</f>
        <v>2.8</v>
      </c>
      <c r="J284" s="1668"/>
      <c r="K284" s="1668"/>
      <c r="L284" s="1720">
        <v>1</v>
      </c>
      <c r="M284" s="1720"/>
      <c r="N284" s="1720"/>
      <c r="O284" s="1720">
        <v>6</v>
      </c>
      <c r="P284" s="1720"/>
      <c r="Q284" s="1720"/>
      <c r="R284" s="1720"/>
      <c r="S284" s="1565">
        <f>+O284*L284</f>
        <v>6</v>
      </c>
      <c r="T284" s="1565"/>
      <c r="U284" s="1265">
        <v>2</v>
      </c>
      <c r="V284" s="1565">
        <f>+U284*S284*I284*F284</f>
        <v>33.599999999999994</v>
      </c>
      <c r="W284" s="1565"/>
      <c r="X284" s="1721"/>
      <c r="Y284" s="1543"/>
      <c r="Z284" s="1509"/>
    </row>
    <row r="285" spans="2:26" ht="24.9" customHeight="1">
      <c r="B285" s="1527"/>
      <c r="C285" s="1163" t="s">
        <v>450</v>
      </c>
      <c r="D285" s="1565" t="s">
        <v>447</v>
      </c>
      <c r="E285" s="1565"/>
      <c r="F285" s="1565">
        <v>1</v>
      </c>
      <c r="G285" s="1565"/>
      <c r="H285" s="1565"/>
      <c r="I285" s="1668">
        <v>0.6</v>
      </c>
      <c r="J285" s="1668"/>
      <c r="K285" s="1668"/>
      <c r="L285" s="1565">
        <f>+L284+L283</f>
        <v>29</v>
      </c>
      <c r="M285" s="1565"/>
      <c r="N285" s="1565"/>
      <c r="O285" s="1565">
        <v>6</v>
      </c>
      <c r="P285" s="1565"/>
      <c r="Q285" s="1565"/>
      <c r="R285" s="1565"/>
      <c r="S285" s="1565">
        <f>+O285*L285</f>
        <v>174</v>
      </c>
      <c r="T285" s="1565"/>
      <c r="U285" s="1265">
        <v>2</v>
      </c>
      <c r="V285" s="1565">
        <f t="shared" ref="V285:V286" si="1">+U285*S285*I285*F285</f>
        <v>208.79999999999998</v>
      </c>
      <c r="W285" s="1565"/>
      <c r="X285" s="1721"/>
      <c r="Y285" s="1543"/>
      <c r="Z285" s="1509"/>
    </row>
    <row r="286" spans="2:26" ht="24.9" customHeight="1" thickBot="1">
      <c r="B286" s="1527"/>
      <c r="C286" s="1164" t="s">
        <v>451</v>
      </c>
      <c r="D286" s="1656" t="s">
        <v>448</v>
      </c>
      <c r="E286" s="1656"/>
      <c r="F286" s="1656">
        <v>0.25</v>
      </c>
      <c r="G286" s="1656"/>
      <c r="H286" s="1656"/>
      <c r="I286" s="1717">
        <v>0.85</v>
      </c>
      <c r="J286" s="1717"/>
      <c r="K286" s="1717"/>
      <c r="L286" s="1656">
        <v>10</v>
      </c>
      <c r="M286" s="1656"/>
      <c r="N286" s="1656"/>
      <c r="O286" s="1656">
        <f>+O281</f>
        <v>51</v>
      </c>
      <c r="P286" s="1656"/>
      <c r="Q286" s="1656"/>
      <c r="R286" s="1656"/>
      <c r="S286" s="1656">
        <f>+O286*L286</f>
        <v>510</v>
      </c>
      <c r="T286" s="1656"/>
      <c r="U286" s="1269">
        <v>2</v>
      </c>
      <c r="V286" s="1656">
        <f t="shared" si="1"/>
        <v>216.75</v>
      </c>
      <c r="W286" s="1656"/>
      <c r="X286" s="1722"/>
      <c r="Y286" s="1543"/>
      <c r="Z286" s="1509"/>
    </row>
    <row r="287" spans="2:26" ht="24.9" customHeight="1" thickBot="1">
      <c r="B287" s="1267">
        <v>3</v>
      </c>
      <c r="C287" s="1532" t="s">
        <v>135</v>
      </c>
      <c r="D287" s="1554"/>
      <c r="E287" s="1554"/>
      <c r="F287" s="1554"/>
      <c r="G287" s="1554"/>
      <c r="H287" s="1554"/>
      <c r="I287" s="1554"/>
      <c r="J287" s="1554"/>
      <c r="K287" s="1554"/>
      <c r="L287" s="1554"/>
      <c r="M287" s="1554"/>
      <c r="N287" s="1554"/>
      <c r="O287" s="1554"/>
      <c r="P287" s="1554"/>
      <c r="Q287" s="1554"/>
      <c r="R287" s="1554"/>
      <c r="S287" s="1554"/>
      <c r="T287" s="1554"/>
      <c r="U287" s="1583"/>
      <c r="V287" s="1723">
        <f>SUM(V288:X289)</f>
        <v>1645.8</v>
      </c>
      <c r="W287" s="1478"/>
      <c r="X287" s="1479"/>
      <c r="Y287" s="1543"/>
      <c r="Z287" s="1509"/>
    </row>
    <row r="288" spans="2:26" ht="24.9" customHeight="1">
      <c r="B288" s="1556"/>
      <c r="C288" s="1260" t="s">
        <v>136</v>
      </c>
      <c r="D288" s="1565" t="s">
        <v>447</v>
      </c>
      <c r="E288" s="1565"/>
      <c r="F288" s="1565">
        <v>1</v>
      </c>
      <c r="G288" s="1565"/>
      <c r="H288" s="1565"/>
      <c r="I288" s="1668">
        <v>5.6</v>
      </c>
      <c r="J288" s="1668"/>
      <c r="K288" s="1668"/>
      <c r="L288" s="1565">
        <v>4</v>
      </c>
      <c r="M288" s="1565"/>
      <c r="N288" s="1565"/>
      <c r="O288" s="1568"/>
      <c r="P288" s="1546"/>
      <c r="Q288" s="1546"/>
      <c r="R288" s="1546"/>
      <c r="S288" s="1546"/>
      <c r="T288" s="1569"/>
      <c r="U288" s="1265">
        <f>+D162</f>
        <v>52</v>
      </c>
      <c r="V288" s="1565">
        <f>+U288*L288*I288*F288</f>
        <v>1164.8</v>
      </c>
      <c r="W288" s="1565"/>
      <c r="X288" s="1721"/>
      <c r="Y288" s="1543"/>
      <c r="Z288" s="1509"/>
    </row>
    <row r="289" spans="2:28" ht="24" customHeight="1" thickBot="1">
      <c r="B289" s="1572"/>
      <c r="C289" s="1161" t="s">
        <v>450</v>
      </c>
      <c r="D289" s="1656" t="s">
        <v>448</v>
      </c>
      <c r="E289" s="1656"/>
      <c r="F289" s="1656">
        <v>0.25</v>
      </c>
      <c r="G289" s="1656"/>
      <c r="H289" s="1656"/>
      <c r="I289" s="1717">
        <v>1</v>
      </c>
      <c r="J289" s="1717"/>
      <c r="K289" s="1717"/>
      <c r="L289" s="1656">
        <v>37</v>
      </c>
      <c r="M289" s="1656"/>
      <c r="N289" s="1656"/>
      <c r="O289" s="1570"/>
      <c r="P289" s="1552"/>
      <c r="Q289" s="1552"/>
      <c r="R289" s="1552"/>
      <c r="S289" s="1552"/>
      <c r="T289" s="1571"/>
      <c r="U289" s="1269">
        <f>+U288</f>
        <v>52</v>
      </c>
      <c r="V289" s="1565">
        <f>+U289*L289*I289*F289</f>
        <v>481</v>
      </c>
      <c r="W289" s="1565"/>
      <c r="X289" s="1721"/>
      <c r="Y289" s="1543"/>
      <c r="Z289" s="1509"/>
    </row>
    <row r="290" spans="2:28" ht="22.5" customHeight="1" thickBot="1">
      <c r="B290" s="1270">
        <v>4</v>
      </c>
      <c r="C290" s="1532" t="s">
        <v>148</v>
      </c>
      <c r="D290" s="1554"/>
      <c r="E290" s="1554"/>
      <c r="F290" s="1554"/>
      <c r="G290" s="1554"/>
      <c r="H290" s="1554"/>
      <c r="I290" s="1554"/>
      <c r="J290" s="1554"/>
      <c r="K290" s="1554"/>
      <c r="L290" s="1554"/>
      <c r="M290" s="1554"/>
      <c r="N290" s="1554"/>
      <c r="O290" s="1554"/>
      <c r="P290" s="1554"/>
      <c r="Q290" s="1554"/>
      <c r="R290" s="1554"/>
      <c r="S290" s="1554"/>
      <c r="T290" s="1554"/>
      <c r="U290" s="1583"/>
      <c r="V290" s="1723">
        <f>SUM(V291:X292)</f>
        <v>24.6</v>
      </c>
      <c r="W290" s="1478"/>
      <c r="X290" s="1479"/>
      <c r="Y290" s="1543"/>
      <c r="Z290" s="1509"/>
    </row>
    <row r="291" spans="2:28" ht="25.5" customHeight="1">
      <c r="B291" s="1556"/>
      <c r="C291" s="1228" t="s">
        <v>149</v>
      </c>
      <c r="D291" s="1584" t="s">
        <v>447</v>
      </c>
      <c r="E291" s="1584"/>
      <c r="F291" s="1584">
        <v>1</v>
      </c>
      <c r="G291" s="1584"/>
      <c r="H291" s="1584"/>
      <c r="I291" s="1602">
        <v>3.6</v>
      </c>
      <c r="J291" s="1602"/>
      <c r="K291" s="1602"/>
      <c r="L291" s="1584">
        <v>1</v>
      </c>
      <c r="M291" s="1584"/>
      <c r="N291" s="1584"/>
      <c r="O291" s="1584">
        <v>3</v>
      </c>
      <c r="P291" s="1584"/>
      <c r="Q291" s="1584"/>
      <c r="R291" s="1584"/>
      <c r="S291" s="1584">
        <f>+O291*L291</f>
        <v>3</v>
      </c>
      <c r="T291" s="1584"/>
      <c r="U291" s="1271">
        <v>2</v>
      </c>
      <c r="V291" s="1584">
        <f t="shared" ref="V291:V292" si="2">+U291*S291*I291*F291</f>
        <v>21.6</v>
      </c>
      <c r="W291" s="1584"/>
      <c r="X291" s="1737"/>
      <c r="Y291" s="1543"/>
      <c r="Z291" s="1509"/>
      <c r="AA291" s="1272"/>
      <c r="AB291" s="1272"/>
    </row>
    <row r="292" spans="2:28" ht="17.399999999999999" thickBot="1">
      <c r="B292" s="1572"/>
      <c r="C292" s="1254" t="s">
        <v>150</v>
      </c>
      <c r="D292" s="1585" t="s">
        <v>448</v>
      </c>
      <c r="E292" s="1585"/>
      <c r="F292" s="1585">
        <v>0.25</v>
      </c>
      <c r="G292" s="1585"/>
      <c r="H292" s="1585"/>
      <c r="I292" s="1658">
        <v>0.4</v>
      </c>
      <c r="J292" s="1658"/>
      <c r="K292" s="1658"/>
      <c r="L292" s="1585">
        <v>1</v>
      </c>
      <c r="M292" s="1585"/>
      <c r="N292" s="1585"/>
      <c r="O292" s="1585">
        <v>15</v>
      </c>
      <c r="P292" s="1585"/>
      <c r="Q292" s="1585"/>
      <c r="R292" s="1585"/>
      <c r="S292" s="1585">
        <f>+O292*L292</f>
        <v>15</v>
      </c>
      <c r="T292" s="1585"/>
      <c r="U292" s="1266">
        <v>2</v>
      </c>
      <c r="V292" s="1585">
        <f t="shared" si="2"/>
        <v>3</v>
      </c>
      <c r="W292" s="1585"/>
      <c r="X292" s="1839"/>
      <c r="Y292" s="1543"/>
      <c r="Z292" s="1509"/>
    </row>
    <row r="293" spans="2:28" ht="32.25" customHeight="1">
      <c r="B293" s="1520"/>
      <c r="C293" s="1465"/>
      <c r="D293" s="1465"/>
      <c r="E293" s="1465"/>
      <c r="F293" s="1465"/>
      <c r="G293" s="1465"/>
      <c r="H293" s="1465"/>
      <c r="I293" s="1465"/>
      <c r="J293" s="1465"/>
      <c r="K293" s="1465"/>
      <c r="L293" s="1465"/>
      <c r="M293" s="1465"/>
      <c r="N293" s="1465"/>
      <c r="O293" s="1465"/>
      <c r="P293" s="1465"/>
      <c r="Q293" s="1465"/>
      <c r="R293" s="1465"/>
      <c r="S293" s="1465"/>
      <c r="T293" s="1465"/>
      <c r="U293" s="1465"/>
      <c r="V293" s="1465"/>
      <c r="W293" s="1465"/>
      <c r="X293" s="1573"/>
      <c r="Y293" s="1543"/>
      <c r="Z293" s="1509"/>
    </row>
    <row r="294" spans="2:28" ht="19.5" customHeight="1">
      <c r="B294" s="1522"/>
      <c r="C294" s="1464"/>
      <c r="D294" s="1464"/>
      <c r="E294" s="1464"/>
      <c r="F294" s="1464"/>
      <c r="G294" s="1464"/>
      <c r="H294" s="1464"/>
      <c r="I294" s="1464"/>
      <c r="J294" s="1464"/>
      <c r="K294" s="1464"/>
      <c r="L294" s="1464"/>
      <c r="M294" s="1464"/>
      <c r="N294" s="1464"/>
      <c r="O294" s="1464"/>
      <c r="P294" s="1464"/>
      <c r="Q294" s="1464"/>
      <c r="R294" s="1464"/>
      <c r="S294" s="1464"/>
      <c r="T294" s="1464"/>
      <c r="U294" s="1464"/>
      <c r="V294" s="1464"/>
      <c r="W294" s="1464"/>
      <c r="X294" s="1574"/>
      <c r="Y294" s="1543"/>
      <c r="Z294" s="1509"/>
    </row>
    <row r="295" spans="2:28" ht="23.25" customHeight="1">
      <c r="B295" s="1522"/>
      <c r="C295" s="1464"/>
      <c r="D295" s="1464"/>
      <c r="E295" s="1464"/>
      <c r="F295" s="1464"/>
      <c r="G295" s="1464"/>
      <c r="H295" s="1464"/>
      <c r="I295" s="1464"/>
      <c r="J295" s="1464"/>
      <c r="K295" s="1464"/>
      <c r="L295" s="1464"/>
      <c r="M295" s="1464"/>
      <c r="N295" s="1464"/>
      <c r="O295" s="1464"/>
      <c r="P295" s="1464"/>
      <c r="Q295" s="1464"/>
      <c r="R295" s="1464"/>
      <c r="S295" s="1464"/>
      <c r="T295" s="1464"/>
      <c r="U295" s="1464"/>
      <c r="V295" s="1464"/>
      <c r="W295" s="1464"/>
      <c r="X295" s="1574"/>
      <c r="Y295" s="1543"/>
      <c r="Z295" s="1509"/>
    </row>
    <row r="296" spans="2:28" ht="24" customHeight="1">
      <c r="B296" s="1522"/>
      <c r="C296" s="1464"/>
      <c r="D296" s="1464"/>
      <c r="E296" s="1464"/>
      <c r="F296" s="1464"/>
      <c r="G296" s="1464"/>
      <c r="H296" s="1464"/>
      <c r="I296" s="1464"/>
      <c r="J296" s="1464"/>
      <c r="K296" s="1464"/>
      <c r="L296" s="1464"/>
      <c r="M296" s="1464"/>
      <c r="N296" s="1464"/>
      <c r="O296" s="1464"/>
      <c r="P296" s="1464"/>
      <c r="Q296" s="1464"/>
      <c r="R296" s="1464"/>
      <c r="S296" s="1464"/>
      <c r="T296" s="1464"/>
      <c r="U296" s="1464"/>
      <c r="V296" s="1464"/>
      <c r="W296" s="1464"/>
      <c r="X296" s="1574"/>
      <c r="Y296" s="1543"/>
      <c r="Z296" s="1509"/>
    </row>
    <row r="297" spans="2:28" ht="24" customHeight="1">
      <c r="B297" s="1558"/>
      <c r="C297" s="1559"/>
      <c r="D297" s="1559"/>
      <c r="E297" s="1559"/>
      <c r="F297" s="1559"/>
      <c r="G297" s="1559"/>
      <c r="H297" s="1559"/>
      <c r="I297" s="1559"/>
      <c r="J297" s="1559"/>
      <c r="K297" s="1559"/>
      <c r="L297" s="1559"/>
      <c r="M297" s="1559"/>
      <c r="N297" s="1559"/>
      <c r="O297" s="1559"/>
      <c r="P297" s="1559"/>
      <c r="Q297" s="1559"/>
      <c r="R297" s="1559"/>
      <c r="S297" s="1559"/>
      <c r="T297" s="1559"/>
      <c r="U297" s="1559"/>
      <c r="V297" s="1559"/>
      <c r="W297" s="1559"/>
      <c r="X297" s="1575"/>
      <c r="Y297" s="1543"/>
      <c r="Z297" s="1509"/>
    </row>
    <row r="298" spans="2:28" ht="17.399999999999999">
      <c r="B298" s="1526" t="s">
        <v>397</v>
      </c>
      <c r="C298" s="1605"/>
      <c r="D298" s="1589"/>
      <c r="E298" s="1589"/>
      <c r="F298" s="1589"/>
      <c r="G298" s="1589"/>
      <c r="H298" s="1589"/>
      <c r="I298" s="1589"/>
      <c r="J298" s="1589"/>
      <c r="K298" s="1589"/>
      <c r="L298" s="1589"/>
      <c r="M298" s="1589"/>
      <c r="N298" s="1589"/>
      <c r="O298" s="1589"/>
      <c r="P298" s="1589"/>
      <c r="Q298" s="1589"/>
      <c r="R298" s="1589"/>
      <c r="S298" s="1589"/>
      <c r="T298" s="1589"/>
      <c r="U298" s="1590"/>
      <c r="V298" s="1747">
        <f>ROUND(V277+V282+V287+V290,2)</f>
        <v>6217.5</v>
      </c>
      <c r="W298" s="1748"/>
      <c r="X298" s="1749"/>
      <c r="Y298" s="1543"/>
      <c r="Z298" s="1509"/>
    </row>
    <row r="299" spans="2:28">
      <c r="B299" s="1527"/>
      <c r="C299" s="1718"/>
      <c r="D299" s="1464"/>
      <c r="E299" s="1464"/>
      <c r="F299" s="1464"/>
      <c r="G299" s="1464"/>
      <c r="H299" s="1464"/>
      <c r="I299" s="1464"/>
      <c r="J299" s="1464"/>
      <c r="K299" s="1464"/>
      <c r="L299" s="1464"/>
      <c r="M299" s="1464"/>
      <c r="N299" s="1464"/>
      <c r="O299" s="1464"/>
      <c r="P299" s="1464"/>
      <c r="Q299" s="1464"/>
      <c r="R299" s="1464"/>
      <c r="S299" s="1464"/>
      <c r="T299" s="1464"/>
      <c r="U299" s="1574"/>
      <c r="V299" s="1514"/>
      <c r="W299" s="1515"/>
      <c r="X299" s="1518"/>
      <c r="Y299" s="1543"/>
      <c r="Z299" s="1509"/>
    </row>
    <row r="300" spans="2:28" ht="24" customHeight="1" thickBot="1">
      <c r="B300" s="1557"/>
      <c r="C300" s="1719"/>
      <c r="D300" s="1559"/>
      <c r="E300" s="1559"/>
      <c r="F300" s="1559"/>
      <c r="G300" s="1559"/>
      <c r="H300" s="1559"/>
      <c r="I300" s="1559"/>
      <c r="J300" s="1559"/>
      <c r="K300" s="1559"/>
      <c r="L300" s="1559"/>
      <c r="M300" s="1559"/>
      <c r="N300" s="1559"/>
      <c r="O300" s="1559"/>
      <c r="P300" s="1559"/>
      <c r="Q300" s="1559"/>
      <c r="R300" s="1559"/>
      <c r="S300" s="1559"/>
      <c r="T300" s="1559"/>
      <c r="U300" s="1575"/>
      <c r="V300" s="1780">
        <f>V298</f>
        <v>6217.5</v>
      </c>
      <c r="W300" s="1781"/>
      <c r="X300" s="1782"/>
      <c r="Y300" s="1567"/>
      <c r="Z300" s="1511"/>
    </row>
    <row r="301" spans="2:28" ht="57.75" customHeight="1">
      <c r="B301" s="541"/>
      <c r="C301" s="533"/>
      <c r="D301" s="1330"/>
      <c r="E301" s="1330"/>
      <c r="F301" s="1330"/>
      <c r="G301" s="1330"/>
      <c r="H301" s="1330"/>
      <c r="I301" s="1331"/>
      <c r="J301" s="1331"/>
      <c r="K301" s="1331"/>
      <c r="L301" s="1330"/>
      <c r="M301" s="1330"/>
      <c r="N301" s="1330"/>
      <c r="O301" s="1330"/>
      <c r="P301" s="1330"/>
      <c r="Q301" s="1330"/>
      <c r="R301" s="1330"/>
      <c r="S301" s="1330"/>
      <c r="T301" s="1330"/>
      <c r="U301" s="1330"/>
      <c r="V301" s="1330"/>
      <c r="W301" s="1330"/>
      <c r="X301" s="1330"/>
      <c r="Y301" s="519"/>
      <c r="Z301" s="520"/>
    </row>
    <row r="302" spans="2:28" ht="39" customHeight="1" thickBot="1">
      <c r="B302" s="531"/>
      <c r="C302" s="532"/>
      <c r="D302" s="1322" t="s">
        <v>389</v>
      </c>
      <c r="E302" s="1322"/>
      <c r="F302" s="1323"/>
      <c r="G302" s="1323"/>
      <c r="H302" s="1323"/>
      <c r="I302" s="1325"/>
      <c r="J302" s="1325"/>
      <c r="K302" s="1325"/>
      <c r="L302" s="1323"/>
      <c r="M302" s="1323"/>
      <c r="N302" s="1323"/>
      <c r="O302" s="1322"/>
      <c r="P302" s="1322"/>
      <c r="Q302" s="1322"/>
      <c r="R302" s="1322"/>
      <c r="S302" s="1322" t="str">
        <f>+S264</f>
        <v xml:space="preserve">Revisó y aprobó: </v>
      </c>
      <c r="T302" s="1322"/>
      <c r="U302" s="1322"/>
      <c r="V302" s="1322"/>
      <c r="W302" s="1322"/>
      <c r="X302" s="1322"/>
      <c r="Y302" s="524"/>
      <c r="Z302" s="525"/>
    </row>
    <row r="303" spans="2:28" ht="19.5" customHeight="1">
      <c r="B303" s="531"/>
      <c r="C303" s="532"/>
      <c r="D303" s="1322"/>
      <c r="E303" s="1322"/>
      <c r="F303" s="1324" t="s">
        <v>337</v>
      </c>
      <c r="G303" s="1324"/>
      <c r="H303" s="1324"/>
      <c r="I303" s="1324"/>
      <c r="J303" s="1324"/>
      <c r="K303" s="1324"/>
      <c r="L303" s="1324"/>
      <c r="M303" s="1324"/>
      <c r="N303" s="1324"/>
      <c r="O303" s="1322"/>
      <c r="P303" s="1322"/>
      <c r="Q303" s="1322"/>
      <c r="R303" s="1322"/>
      <c r="S303" s="1322"/>
      <c r="T303" s="1322"/>
      <c r="U303" s="1322"/>
      <c r="V303" s="537"/>
      <c r="W303" s="537"/>
      <c r="X303" s="537"/>
      <c r="Y303" s="526" t="s">
        <v>342</v>
      </c>
      <c r="Z303" s="525"/>
    </row>
    <row r="304" spans="2:28" ht="19.5" customHeight="1">
      <c r="B304" s="531"/>
      <c r="C304" s="532"/>
      <c r="D304" s="1322"/>
      <c r="E304" s="1322"/>
      <c r="F304" s="1324" t="str">
        <f>+F266</f>
        <v xml:space="preserve">Profesional de apoyo contratada S.P.O.P </v>
      </c>
      <c r="G304" s="1324"/>
      <c r="H304" s="1324"/>
      <c r="I304" s="1324"/>
      <c r="J304" s="1324"/>
      <c r="K304" s="1324"/>
      <c r="L304" s="1324"/>
      <c r="M304" s="1324"/>
      <c r="N304" s="1324"/>
      <c r="O304" s="1322"/>
      <c r="P304" s="1322"/>
      <c r="Q304" s="1322"/>
      <c r="R304" s="1322"/>
      <c r="S304" s="1322"/>
      <c r="T304" s="1322"/>
      <c r="U304" s="1322"/>
      <c r="V304" s="1322"/>
      <c r="W304" s="1322"/>
      <c r="X304" s="1322"/>
      <c r="Y304" s="527" t="s">
        <v>392</v>
      </c>
      <c r="Z304" s="525"/>
    </row>
    <row r="305" spans="2:26" ht="26.1" customHeight="1">
      <c r="B305" s="531"/>
      <c r="C305" s="532"/>
      <c r="D305" s="1322"/>
      <c r="E305" s="1322"/>
      <c r="F305" s="1324"/>
      <c r="G305" s="1324"/>
      <c r="H305" s="1324"/>
      <c r="I305" s="1324"/>
      <c r="J305" s="1324"/>
      <c r="K305" s="1324"/>
      <c r="L305" s="1324"/>
      <c r="M305" s="1324"/>
      <c r="N305" s="1324"/>
      <c r="O305" s="1322"/>
      <c r="P305" s="1322"/>
      <c r="Q305" s="1322"/>
      <c r="R305" s="1322"/>
      <c r="S305" s="1322"/>
      <c r="T305" s="1322"/>
      <c r="U305" s="1322"/>
      <c r="V305" s="1322"/>
      <c r="W305" s="1322"/>
      <c r="X305" s="1322"/>
      <c r="Y305" s="527" t="s">
        <v>393</v>
      </c>
      <c r="Z305" s="525"/>
    </row>
    <row r="306" spans="2:26" ht="17.399999999999999" thickBot="1">
      <c r="B306" s="538"/>
      <c r="C306" s="535"/>
      <c r="D306" s="1323"/>
      <c r="E306" s="1323"/>
      <c r="F306" s="1323"/>
      <c r="G306" s="1323"/>
      <c r="H306" s="1323"/>
      <c r="I306" s="1325"/>
      <c r="J306" s="1325"/>
      <c r="K306" s="1325"/>
      <c r="L306" s="1323"/>
      <c r="M306" s="1323"/>
      <c r="N306" s="1323"/>
      <c r="O306" s="1323"/>
      <c r="P306" s="1323"/>
      <c r="Q306" s="1323"/>
      <c r="R306" s="1323"/>
      <c r="S306" s="1323"/>
      <c r="T306" s="1323"/>
      <c r="U306" s="1323"/>
      <c r="V306" s="1323"/>
      <c r="W306" s="1323"/>
      <c r="X306" s="1323"/>
      <c r="Y306" s="524"/>
      <c r="Z306" s="529"/>
    </row>
    <row r="307" spans="2:26" ht="27" customHeight="1" thickBot="1">
      <c r="B307" s="1211"/>
      <c r="I307" s="1211"/>
      <c r="J307" s="1211"/>
      <c r="K307" s="1211"/>
    </row>
    <row r="308" spans="2:26" ht="111" customHeight="1" thickBot="1">
      <c r="B308" s="1210"/>
      <c r="C308" s="1659" t="s">
        <v>291</v>
      </c>
      <c r="D308" s="1659"/>
      <c r="E308" s="1659"/>
      <c r="F308" s="1659"/>
      <c r="G308" s="1659"/>
      <c r="H308" s="1659"/>
      <c r="I308" s="1659"/>
      <c r="J308" s="1659"/>
      <c r="K308" s="1659"/>
      <c r="L308" s="1659"/>
      <c r="M308" s="1659"/>
      <c r="N308" s="1659"/>
      <c r="O308" s="1659"/>
      <c r="P308" s="1659"/>
      <c r="Q308" s="1659"/>
      <c r="R308" s="1659"/>
      <c r="S308" s="1659"/>
      <c r="T308" s="1659"/>
      <c r="U308" s="1659"/>
      <c r="V308" s="1659"/>
      <c r="W308" s="1659"/>
      <c r="X308" s="1660"/>
      <c r="Y308" s="1528" t="str">
        <f>+Y178</f>
        <v>ESQUEMA O SOPORTE GRAFICO</v>
      </c>
      <c r="Z308" s="1529"/>
    </row>
    <row r="309" spans="2:26" ht="120" customHeight="1">
      <c r="B309" s="1212" t="s">
        <v>394</v>
      </c>
      <c r="C309" s="1738" t="str">
        <f>+C179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09" s="1576"/>
      <c r="E309" s="1576"/>
      <c r="F309" s="1576"/>
      <c r="G309" s="1576"/>
      <c r="H309" s="1576"/>
      <c r="I309" s="1576"/>
      <c r="J309" s="1576"/>
      <c r="K309" s="1576"/>
      <c r="L309" s="1576"/>
      <c r="M309" s="1576"/>
      <c r="N309" s="1576"/>
      <c r="O309" s="1576"/>
      <c r="P309" s="1576"/>
      <c r="Q309" s="1576"/>
      <c r="R309" s="1576"/>
      <c r="S309" s="1659"/>
      <c r="T309" s="1659"/>
      <c r="U309" s="1659"/>
      <c r="V309" s="1576"/>
      <c r="W309" s="1576"/>
      <c r="X309" s="1529"/>
      <c r="Y309" s="1534"/>
      <c r="Z309" s="1535"/>
    </row>
    <row r="310" spans="2:26" ht="28.5" customHeight="1">
      <c r="B310" s="1212" t="s">
        <v>349</v>
      </c>
      <c r="C310" s="1530" t="str">
        <f>+C241</f>
        <v>PLACAS HUELLAS VEREDA SAN ANTONIO - SECTOR CAÑO RICO - 154 ML</v>
      </c>
      <c r="D310" s="1531"/>
      <c r="E310" s="1531"/>
      <c r="F310" s="1531"/>
      <c r="G310" s="1531"/>
      <c r="H310" s="1531"/>
      <c r="I310" s="1531"/>
      <c r="J310" s="1531"/>
      <c r="K310" s="1531"/>
      <c r="L310" s="1531"/>
      <c r="M310" s="1531"/>
      <c r="N310" s="1531"/>
      <c r="O310" s="1531"/>
      <c r="P310" s="1531"/>
      <c r="Q310" s="1531"/>
      <c r="R310" s="1531"/>
      <c r="S310" s="1678" t="s">
        <v>41</v>
      </c>
      <c r="T310" s="1678"/>
      <c r="U310" s="1678"/>
      <c r="V310" s="1531" t="str">
        <f>+'PRESUPUESTO OFICIAL PLIEGO TIPO'!F27</f>
        <v>M³</v>
      </c>
      <c r="W310" s="1531"/>
      <c r="X310" s="1630"/>
      <c r="Y310" s="1536"/>
      <c r="Z310" s="1537"/>
    </row>
    <row r="311" spans="2:26" ht="24" customHeight="1">
      <c r="B311" s="1212" t="s">
        <v>151</v>
      </c>
      <c r="C311" s="1599">
        <f>+'PRESUPUESTO OFICIAL PLIEGO TIPO'!B27</f>
        <v>111</v>
      </c>
      <c r="D311" s="1600"/>
      <c r="E311" s="1600"/>
      <c r="F311" s="1600"/>
      <c r="G311" s="1600"/>
      <c r="H311" s="1600"/>
      <c r="I311" s="1600"/>
      <c r="J311" s="1600"/>
      <c r="K311" s="1600"/>
      <c r="L311" s="1600"/>
      <c r="M311" s="1600"/>
      <c r="N311" s="1600"/>
      <c r="O311" s="1600"/>
      <c r="P311" s="1600"/>
      <c r="Q311" s="1600"/>
      <c r="R311" s="1601"/>
      <c r="S311" s="1669" t="s">
        <v>7</v>
      </c>
      <c r="T311" s="1536"/>
      <c r="U311" s="1670"/>
      <c r="V311" s="1215"/>
      <c r="W311" s="1216"/>
      <c r="X311" s="1217">
        <f>+V334</f>
        <v>16.850000000000001</v>
      </c>
      <c r="Y311" s="1536"/>
      <c r="Z311" s="1537"/>
    </row>
    <row r="312" spans="2:26" ht="24" customHeight="1">
      <c r="B312" s="1212" t="s">
        <v>395</v>
      </c>
      <c r="C312" s="1530" t="str">
        <f>+'ITEM 111'!C20</f>
        <v xml:space="preserve">Riostras o diafragmas concreto 3000 PSI, resistencia 210 Kg/cm² </v>
      </c>
      <c r="D312" s="1531"/>
      <c r="E312" s="1531"/>
      <c r="F312" s="1531"/>
      <c r="G312" s="1531"/>
      <c r="H312" s="1531"/>
      <c r="I312" s="1531"/>
      <c r="J312" s="1531"/>
      <c r="K312" s="1531"/>
      <c r="L312" s="1531"/>
      <c r="M312" s="1531"/>
      <c r="N312" s="1531"/>
      <c r="O312" s="1531"/>
      <c r="P312" s="1531"/>
      <c r="Q312" s="1531"/>
      <c r="R312" s="1628"/>
      <c r="S312" s="1633"/>
      <c r="T312" s="1627"/>
      <c r="U312" s="1634"/>
      <c r="V312" s="1218"/>
      <c r="W312" s="1219"/>
      <c r="X312" s="1220"/>
      <c r="Y312" s="1536"/>
      <c r="Z312" s="1537"/>
    </row>
    <row r="313" spans="2:26" ht="24" customHeight="1">
      <c r="B313" s="1616" t="s">
        <v>270</v>
      </c>
      <c r="C313" s="1743" t="s">
        <v>271</v>
      </c>
      <c r="D313" s="1639" t="s">
        <v>143</v>
      </c>
      <c r="E313" s="1640"/>
      <c r="F313" s="1640"/>
      <c r="G313" s="1640"/>
      <c r="H313" s="1640"/>
      <c r="I313" s="1640"/>
      <c r="J313" s="1640"/>
      <c r="K313" s="1641"/>
      <c r="L313" s="1642" t="s">
        <v>129</v>
      </c>
      <c r="M313" s="1643"/>
      <c r="N313" s="1644"/>
      <c r="O313" s="1642" t="s">
        <v>273</v>
      </c>
      <c r="P313" s="1643"/>
      <c r="Q313" s="1643"/>
      <c r="R313" s="1644"/>
      <c r="S313" s="1642" t="s">
        <v>274</v>
      </c>
      <c r="T313" s="1643"/>
      <c r="U313" s="1644"/>
      <c r="V313" s="1682" t="s">
        <v>396</v>
      </c>
      <c r="W313" s="1683"/>
      <c r="X313" s="1733"/>
      <c r="Y313" s="1536"/>
      <c r="Z313" s="1537"/>
    </row>
    <row r="314" spans="2:26" ht="24" customHeight="1">
      <c r="B314" s="1617"/>
      <c r="C314" s="1744"/>
      <c r="D314" s="1639" t="s">
        <v>351</v>
      </c>
      <c r="E314" s="1641"/>
      <c r="F314" s="1639" t="s">
        <v>99</v>
      </c>
      <c r="G314" s="1640"/>
      <c r="H314" s="1641"/>
      <c r="I314" s="1639" t="s">
        <v>98</v>
      </c>
      <c r="J314" s="1640"/>
      <c r="K314" s="1641"/>
      <c r="L314" s="1645"/>
      <c r="M314" s="1646"/>
      <c r="N314" s="1647"/>
      <c r="O314" s="1645"/>
      <c r="P314" s="1646"/>
      <c r="Q314" s="1646"/>
      <c r="R314" s="1647"/>
      <c r="S314" s="1645"/>
      <c r="T314" s="1646"/>
      <c r="U314" s="1647"/>
      <c r="V314" s="1734"/>
      <c r="W314" s="1735"/>
      <c r="X314" s="1736"/>
      <c r="Y314" s="1536"/>
      <c r="Z314" s="1537"/>
    </row>
    <row r="315" spans="2:26" ht="24" customHeight="1">
      <c r="B315" s="1526"/>
      <c r="C315" s="1274" t="s">
        <v>90</v>
      </c>
      <c r="D315" s="1745">
        <f>+D185</f>
        <v>154</v>
      </c>
      <c r="E315" s="1746"/>
      <c r="F315" s="1516"/>
      <c r="G315" s="1517"/>
      <c r="H315" s="1513"/>
      <c r="I315" s="1516"/>
      <c r="J315" s="1517"/>
      <c r="K315" s="1513"/>
      <c r="L315" s="1516"/>
      <c r="M315" s="1517"/>
      <c r="N315" s="1513"/>
      <c r="O315" s="1516"/>
      <c r="P315" s="1517"/>
      <c r="Q315" s="1517"/>
      <c r="R315" s="1513"/>
      <c r="S315" s="1516"/>
      <c r="T315" s="1517"/>
      <c r="U315" s="1513"/>
      <c r="V315" s="1726"/>
      <c r="W315" s="1727"/>
      <c r="X315" s="1728"/>
      <c r="Y315" s="1536"/>
      <c r="Z315" s="1537"/>
    </row>
    <row r="316" spans="2:26" ht="24" customHeight="1" thickBot="1">
      <c r="B316" s="1527"/>
      <c r="C316" s="1275" t="str">
        <f>+C9</f>
        <v>TRAMO K2+125 A K2+279</v>
      </c>
      <c r="D316" s="1665">
        <f>+D189</f>
        <v>52</v>
      </c>
      <c r="E316" s="1667"/>
      <c r="F316" s="1665">
        <f>+I131</f>
        <v>5.4</v>
      </c>
      <c r="G316" s="1666"/>
      <c r="H316" s="1667"/>
      <c r="I316" s="1665">
        <v>0.2</v>
      </c>
      <c r="J316" s="1666"/>
      <c r="K316" s="1667"/>
      <c r="L316" s="1665">
        <v>0.3</v>
      </c>
      <c r="M316" s="1666"/>
      <c r="N316" s="1667"/>
      <c r="O316" s="1665">
        <f>+D316*F316*I316*L316</f>
        <v>16.847999999999999</v>
      </c>
      <c r="P316" s="1666"/>
      <c r="Q316" s="1666"/>
      <c r="R316" s="1667"/>
      <c r="S316" s="1665">
        <v>1</v>
      </c>
      <c r="T316" s="1666"/>
      <c r="U316" s="1666"/>
      <c r="V316" s="1750">
        <f>+O316*S316</f>
        <v>16.847999999999999</v>
      </c>
      <c r="W316" s="1751"/>
      <c r="X316" s="1752"/>
      <c r="Y316" s="1536"/>
      <c r="Z316" s="1537"/>
    </row>
    <row r="317" spans="2:26" ht="38.25" customHeight="1">
      <c r="B317" s="1520"/>
      <c r="C317" s="1465"/>
      <c r="D317" s="1465"/>
      <c r="E317" s="1465"/>
      <c r="F317" s="1465"/>
      <c r="G317" s="1465"/>
      <c r="H317" s="1465"/>
      <c r="I317" s="1465"/>
      <c r="J317" s="1465"/>
      <c r="K317" s="1465"/>
      <c r="L317" s="1465"/>
      <c r="M317" s="1465"/>
      <c r="N317" s="1465"/>
      <c r="O317" s="1465"/>
      <c r="P317" s="1465"/>
      <c r="Q317" s="1465"/>
      <c r="R317" s="1465"/>
      <c r="S317" s="1465"/>
      <c r="T317" s="1465"/>
      <c r="U317" s="1465"/>
      <c r="V317" s="1465"/>
      <c r="W317" s="1465"/>
      <c r="X317" s="1521"/>
      <c r="Y317" s="1536"/>
      <c r="Z317" s="1537"/>
    </row>
    <row r="318" spans="2:26" ht="38.25" customHeight="1">
      <c r="B318" s="1522"/>
      <c r="C318" s="1464"/>
      <c r="D318" s="1464"/>
      <c r="E318" s="1464"/>
      <c r="F318" s="1464"/>
      <c r="G318" s="1464"/>
      <c r="H318" s="1464"/>
      <c r="I318" s="1464"/>
      <c r="J318" s="1464"/>
      <c r="K318" s="1464"/>
      <c r="L318" s="1464"/>
      <c r="M318" s="1464"/>
      <c r="N318" s="1464"/>
      <c r="O318" s="1464"/>
      <c r="P318" s="1464"/>
      <c r="Q318" s="1464"/>
      <c r="R318" s="1464"/>
      <c r="S318" s="1464"/>
      <c r="T318" s="1464"/>
      <c r="U318" s="1464"/>
      <c r="V318" s="1464"/>
      <c r="W318" s="1464"/>
      <c r="X318" s="1523"/>
      <c r="Y318" s="1536"/>
      <c r="Z318" s="1537"/>
    </row>
    <row r="319" spans="2:26" ht="38.25" customHeight="1">
      <c r="B319" s="1522"/>
      <c r="C319" s="1464"/>
      <c r="D319" s="1464"/>
      <c r="E319" s="1464"/>
      <c r="F319" s="1464"/>
      <c r="G319" s="1464"/>
      <c r="H319" s="1464"/>
      <c r="I319" s="1464"/>
      <c r="J319" s="1464"/>
      <c r="K319" s="1464"/>
      <c r="L319" s="1464"/>
      <c r="M319" s="1464"/>
      <c r="N319" s="1464"/>
      <c r="O319" s="1464"/>
      <c r="P319" s="1464"/>
      <c r="Q319" s="1464"/>
      <c r="R319" s="1464"/>
      <c r="S319" s="1464"/>
      <c r="T319" s="1464"/>
      <c r="U319" s="1464"/>
      <c r="V319" s="1464"/>
      <c r="W319" s="1464"/>
      <c r="X319" s="1523"/>
      <c r="Y319" s="1536"/>
      <c r="Z319" s="1537"/>
    </row>
    <row r="320" spans="2:26" ht="38.25" customHeight="1">
      <c r="B320" s="1522"/>
      <c r="C320" s="1464"/>
      <c r="D320" s="1464"/>
      <c r="E320" s="1464"/>
      <c r="F320" s="1464"/>
      <c r="G320" s="1464"/>
      <c r="H320" s="1464"/>
      <c r="I320" s="1464"/>
      <c r="J320" s="1464"/>
      <c r="K320" s="1464"/>
      <c r="L320" s="1464"/>
      <c r="M320" s="1464"/>
      <c r="N320" s="1464"/>
      <c r="O320" s="1464"/>
      <c r="P320" s="1464"/>
      <c r="Q320" s="1464"/>
      <c r="R320" s="1464"/>
      <c r="S320" s="1464"/>
      <c r="T320" s="1464"/>
      <c r="U320" s="1464"/>
      <c r="V320" s="1464"/>
      <c r="W320" s="1464"/>
      <c r="X320" s="1523"/>
      <c r="Y320" s="1536"/>
      <c r="Z320" s="1537"/>
    </row>
    <row r="321" spans="2:26" ht="38.25" customHeight="1">
      <c r="B321" s="1522"/>
      <c r="C321" s="1464"/>
      <c r="D321" s="1464"/>
      <c r="E321" s="1464"/>
      <c r="F321" s="1464"/>
      <c r="G321" s="1464"/>
      <c r="H321" s="1464"/>
      <c r="I321" s="1464"/>
      <c r="J321" s="1464"/>
      <c r="K321" s="1464"/>
      <c r="L321" s="1464"/>
      <c r="M321" s="1464"/>
      <c r="N321" s="1464"/>
      <c r="O321" s="1464"/>
      <c r="P321" s="1464"/>
      <c r="Q321" s="1464"/>
      <c r="R321" s="1464"/>
      <c r="S321" s="1464"/>
      <c r="T321" s="1464"/>
      <c r="U321" s="1464"/>
      <c r="V321" s="1464"/>
      <c r="W321" s="1464"/>
      <c r="X321" s="1523"/>
      <c r="Y321" s="1536"/>
      <c r="Z321" s="1537"/>
    </row>
    <row r="322" spans="2:26" ht="38.25" customHeight="1">
      <c r="B322" s="1522"/>
      <c r="C322" s="1464"/>
      <c r="D322" s="1464"/>
      <c r="E322" s="1464"/>
      <c r="F322" s="1464"/>
      <c r="G322" s="1464"/>
      <c r="H322" s="1464"/>
      <c r="I322" s="1464"/>
      <c r="J322" s="1464"/>
      <c r="K322" s="1464"/>
      <c r="L322" s="1464"/>
      <c r="M322" s="1464"/>
      <c r="N322" s="1464"/>
      <c r="O322" s="1464"/>
      <c r="P322" s="1464"/>
      <c r="Q322" s="1464"/>
      <c r="R322" s="1464"/>
      <c r="S322" s="1464"/>
      <c r="T322" s="1464"/>
      <c r="U322" s="1464"/>
      <c r="V322" s="1464"/>
      <c r="W322" s="1464"/>
      <c r="X322" s="1523"/>
      <c r="Y322" s="1536"/>
      <c r="Z322" s="1537"/>
    </row>
    <row r="323" spans="2:26" ht="38.25" customHeight="1">
      <c r="B323" s="1522"/>
      <c r="C323" s="1464"/>
      <c r="D323" s="1464"/>
      <c r="E323" s="1464"/>
      <c r="F323" s="1464"/>
      <c r="G323" s="1464"/>
      <c r="H323" s="1464"/>
      <c r="I323" s="1464"/>
      <c r="J323" s="1464"/>
      <c r="K323" s="1464"/>
      <c r="L323" s="1464"/>
      <c r="M323" s="1464"/>
      <c r="N323" s="1464"/>
      <c r="O323" s="1464"/>
      <c r="P323" s="1464"/>
      <c r="Q323" s="1464"/>
      <c r="R323" s="1464"/>
      <c r="S323" s="1464"/>
      <c r="T323" s="1464"/>
      <c r="U323" s="1464"/>
      <c r="V323" s="1464"/>
      <c r="W323" s="1464"/>
      <c r="X323" s="1523"/>
      <c r="Y323" s="1536"/>
      <c r="Z323" s="1537"/>
    </row>
    <row r="324" spans="2:26" ht="38.25" customHeight="1">
      <c r="B324" s="1522"/>
      <c r="C324" s="1464"/>
      <c r="D324" s="1464"/>
      <c r="E324" s="1464"/>
      <c r="F324" s="1464"/>
      <c r="G324" s="1464"/>
      <c r="H324" s="1464"/>
      <c r="I324" s="1464"/>
      <c r="J324" s="1464"/>
      <c r="K324" s="1464"/>
      <c r="L324" s="1464"/>
      <c r="M324" s="1464"/>
      <c r="N324" s="1464"/>
      <c r="O324" s="1464"/>
      <c r="P324" s="1464"/>
      <c r="Q324" s="1464"/>
      <c r="R324" s="1464"/>
      <c r="S324" s="1464"/>
      <c r="T324" s="1464"/>
      <c r="U324" s="1464"/>
      <c r="V324" s="1464"/>
      <c r="W324" s="1464"/>
      <c r="X324" s="1523"/>
      <c r="Y324" s="1536"/>
      <c r="Z324" s="1537"/>
    </row>
    <row r="325" spans="2:26" ht="38.25" customHeight="1">
      <c r="B325" s="1522"/>
      <c r="C325" s="1464"/>
      <c r="D325" s="1464"/>
      <c r="E325" s="1464"/>
      <c r="F325" s="1464"/>
      <c r="G325" s="1464"/>
      <c r="H325" s="1464"/>
      <c r="I325" s="1464"/>
      <c r="J325" s="1464"/>
      <c r="K325" s="1464"/>
      <c r="L325" s="1464"/>
      <c r="M325" s="1464"/>
      <c r="N325" s="1464"/>
      <c r="O325" s="1464"/>
      <c r="P325" s="1464"/>
      <c r="Q325" s="1464"/>
      <c r="R325" s="1464"/>
      <c r="S325" s="1464"/>
      <c r="T325" s="1464"/>
      <c r="U325" s="1464"/>
      <c r="V325" s="1464"/>
      <c r="W325" s="1464"/>
      <c r="X325" s="1523"/>
      <c r="Y325" s="1536"/>
      <c r="Z325" s="1537"/>
    </row>
    <row r="326" spans="2:26" ht="38.25" customHeight="1">
      <c r="B326" s="1522"/>
      <c r="C326" s="1464"/>
      <c r="D326" s="1464"/>
      <c r="E326" s="1464"/>
      <c r="F326" s="1464"/>
      <c r="G326" s="1464"/>
      <c r="H326" s="1464"/>
      <c r="I326" s="1464"/>
      <c r="J326" s="1464"/>
      <c r="K326" s="1464"/>
      <c r="L326" s="1464"/>
      <c r="M326" s="1464"/>
      <c r="N326" s="1464"/>
      <c r="O326" s="1464"/>
      <c r="P326" s="1464"/>
      <c r="Q326" s="1464"/>
      <c r="R326" s="1464"/>
      <c r="S326" s="1464"/>
      <c r="T326" s="1464"/>
      <c r="U326" s="1464"/>
      <c r="V326" s="1464"/>
      <c r="W326" s="1464"/>
      <c r="X326" s="1523"/>
      <c r="Y326" s="1536"/>
      <c r="Z326" s="1537"/>
    </row>
    <row r="327" spans="2:26" ht="38.25" customHeight="1">
      <c r="B327" s="1522"/>
      <c r="C327" s="1464"/>
      <c r="D327" s="1464"/>
      <c r="E327" s="1464"/>
      <c r="F327" s="1464"/>
      <c r="G327" s="1464"/>
      <c r="H327" s="1464"/>
      <c r="I327" s="1464"/>
      <c r="J327" s="1464"/>
      <c r="K327" s="1464"/>
      <c r="L327" s="1464"/>
      <c r="M327" s="1464"/>
      <c r="N327" s="1464"/>
      <c r="O327" s="1464"/>
      <c r="P327" s="1464"/>
      <c r="Q327" s="1464"/>
      <c r="R327" s="1464"/>
      <c r="S327" s="1464"/>
      <c r="T327" s="1464"/>
      <c r="U327" s="1464"/>
      <c r="V327" s="1464"/>
      <c r="W327" s="1464"/>
      <c r="X327" s="1523"/>
      <c r="Y327" s="1536"/>
      <c r="Z327" s="1537"/>
    </row>
    <row r="328" spans="2:26" ht="38.25" customHeight="1">
      <c r="B328" s="1522"/>
      <c r="C328" s="1464"/>
      <c r="D328" s="1464"/>
      <c r="E328" s="1464"/>
      <c r="F328" s="1464"/>
      <c r="G328" s="1464"/>
      <c r="H328" s="1464"/>
      <c r="I328" s="1464"/>
      <c r="J328" s="1464"/>
      <c r="K328" s="1464"/>
      <c r="L328" s="1464"/>
      <c r="M328" s="1464"/>
      <c r="N328" s="1464"/>
      <c r="O328" s="1464"/>
      <c r="P328" s="1464"/>
      <c r="Q328" s="1464"/>
      <c r="R328" s="1464"/>
      <c r="S328" s="1464"/>
      <c r="T328" s="1464"/>
      <c r="U328" s="1464"/>
      <c r="V328" s="1464"/>
      <c r="W328" s="1464"/>
      <c r="X328" s="1523"/>
      <c r="Y328" s="1536"/>
      <c r="Z328" s="1537"/>
    </row>
    <row r="329" spans="2:26" ht="38.25" customHeight="1">
      <c r="B329" s="1522"/>
      <c r="C329" s="1464"/>
      <c r="D329" s="1464"/>
      <c r="E329" s="1464"/>
      <c r="F329" s="1464"/>
      <c r="G329" s="1464"/>
      <c r="H329" s="1464"/>
      <c r="I329" s="1464"/>
      <c r="J329" s="1464"/>
      <c r="K329" s="1464"/>
      <c r="L329" s="1464"/>
      <c r="M329" s="1464"/>
      <c r="N329" s="1464"/>
      <c r="O329" s="1464"/>
      <c r="P329" s="1464"/>
      <c r="Q329" s="1464"/>
      <c r="R329" s="1464"/>
      <c r="S329" s="1464"/>
      <c r="T329" s="1464"/>
      <c r="U329" s="1464"/>
      <c r="V329" s="1464"/>
      <c r="W329" s="1464"/>
      <c r="X329" s="1523"/>
      <c r="Y329" s="1536"/>
      <c r="Z329" s="1537"/>
    </row>
    <row r="330" spans="2:26" ht="38.25" customHeight="1">
      <c r="B330" s="1522"/>
      <c r="C330" s="1464"/>
      <c r="D330" s="1464"/>
      <c r="E330" s="1464"/>
      <c r="F330" s="1464"/>
      <c r="G330" s="1464"/>
      <c r="H330" s="1464"/>
      <c r="I330" s="1464"/>
      <c r="J330" s="1464"/>
      <c r="K330" s="1464"/>
      <c r="L330" s="1464"/>
      <c r="M330" s="1464"/>
      <c r="N330" s="1464"/>
      <c r="O330" s="1464"/>
      <c r="P330" s="1464"/>
      <c r="Q330" s="1464"/>
      <c r="R330" s="1464"/>
      <c r="S330" s="1464"/>
      <c r="T330" s="1464"/>
      <c r="U330" s="1464"/>
      <c r="V330" s="1464"/>
      <c r="W330" s="1464"/>
      <c r="X330" s="1523"/>
      <c r="Y330" s="1536"/>
      <c r="Z330" s="1537"/>
    </row>
    <row r="331" spans="2:26" ht="38.25" customHeight="1" thickBot="1">
      <c r="B331" s="1524"/>
      <c r="C331" s="1466"/>
      <c r="D331" s="1466"/>
      <c r="E331" s="1466"/>
      <c r="F331" s="1466"/>
      <c r="G331" s="1466"/>
      <c r="H331" s="1466"/>
      <c r="I331" s="1466"/>
      <c r="J331" s="1466"/>
      <c r="K331" s="1466"/>
      <c r="L331" s="1466"/>
      <c r="M331" s="1466"/>
      <c r="N331" s="1466"/>
      <c r="O331" s="1466"/>
      <c r="P331" s="1466"/>
      <c r="Q331" s="1466"/>
      <c r="R331" s="1466"/>
      <c r="S331" s="1466"/>
      <c r="T331" s="1466"/>
      <c r="U331" s="1466"/>
      <c r="V331" s="1466"/>
      <c r="W331" s="1466"/>
      <c r="X331" s="1525"/>
      <c r="Y331" s="1536"/>
      <c r="Z331" s="1537"/>
    </row>
    <row r="332" spans="2:26" ht="29.25" customHeight="1">
      <c r="B332" s="1729" t="s">
        <v>397</v>
      </c>
      <c r="C332" s="1652"/>
      <c r="D332" s="1610"/>
      <c r="E332" s="1610"/>
      <c r="F332" s="1610"/>
      <c r="G332" s="1610"/>
      <c r="H332" s="1610"/>
      <c r="I332" s="1610"/>
      <c r="J332" s="1610"/>
      <c r="K332" s="1610"/>
      <c r="L332" s="1610"/>
      <c r="M332" s="1610"/>
      <c r="N332" s="1610"/>
      <c r="O332" s="1610"/>
      <c r="P332" s="1610"/>
      <c r="Q332" s="1610"/>
      <c r="R332" s="1610"/>
      <c r="S332" s="1610"/>
      <c r="T332" s="1610"/>
      <c r="U332" s="1611"/>
      <c r="V332" s="1847">
        <f>ROUND(V316,2)</f>
        <v>16.850000000000001</v>
      </c>
      <c r="W332" s="1848"/>
      <c r="X332" s="1849"/>
      <c r="Y332" s="1536"/>
      <c r="Z332" s="1537"/>
    </row>
    <row r="333" spans="2:26" ht="24" customHeight="1">
      <c r="B333" s="1729"/>
      <c r="C333" s="1652"/>
      <c r="D333" s="1610"/>
      <c r="E333" s="1610"/>
      <c r="F333" s="1610"/>
      <c r="G333" s="1610"/>
      <c r="H333" s="1610"/>
      <c r="I333" s="1610"/>
      <c r="J333" s="1610"/>
      <c r="K333" s="1610"/>
      <c r="L333" s="1610"/>
      <c r="M333" s="1610"/>
      <c r="N333" s="1610"/>
      <c r="O333" s="1610"/>
      <c r="P333" s="1610"/>
      <c r="Q333" s="1610"/>
      <c r="R333" s="1610"/>
      <c r="S333" s="1610"/>
      <c r="T333" s="1610"/>
      <c r="U333" s="1611"/>
      <c r="V333" s="1700" t="s">
        <v>89</v>
      </c>
      <c r="W333" s="1701"/>
      <c r="X333" s="1846"/>
      <c r="Y333" s="1536"/>
      <c r="Z333" s="1537"/>
    </row>
    <row r="334" spans="2:26" ht="24" customHeight="1" thickBot="1">
      <c r="B334" s="1730"/>
      <c r="C334" s="1653"/>
      <c r="D334" s="1613"/>
      <c r="E334" s="1613"/>
      <c r="F334" s="1613"/>
      <c r="G334" s="1613"/>
      <c r="H334" s="1613"/>
      <c r="I334" s="1613"/>
      <c r="J334" s="1613"/>
      <c r="K334" s="1613"/>
      <c r="L334" s="1613"/>
      <c r="M334" s="1613"/>
      <c r="N334" s="1613"/>
      <c r="O334" s="1613"/>
      <c r="P334" s="1613"/>
      <c r="Q334" s="1613"/>
      <c r="R334" s="1613"/>
      <c r="S334" s="1613"/>
      <c r="T334" s="1613"/>
      <c r="U334" s="1614"/>
      <c r="V334" s="1843">
        <f>V332</f>
        <v>16.850000000000001</v>
      </c>
      <c r="W334" s="1844"/>
      <c r="X334" s="1845"/>
      <c r="Y334" s="1538"/>
      <c r="Z334" s="1539"/>
    </row>
    <row r="335" spans="2:26" ht="67.5" customHeight="1">
      <c r="B335" s="541"/>
      <c r="C335" s="533"/>
      <c r="D335" s="1330"/>
      <c r="E335" s="1330"/>
      <c r="F335" s="1330"/>
      <c r="G335" s="1330"/>
      <c r="H335" s="1330"/>
      <c r="I335" s="1331"/>
      <c r="J335" s="1331"/>
      <c r="K335" s="1331"/>
      <c r="L335" s="1330"/>
      <c r="M335" s="1330"/>
      <c r="N335" s="1330"/>
      <c r="O335" s="1330"/>
      <c r="P335" s="1330"/>
      <c r="Q335" s="1330"/>
      <c r="R335" s="1330"/>
      <c r="S335" s="1330"/>
      <c r="T335" s="1330"/>
      <c r="U335" s="1330"/>
      <c r="V335" s="1330"/>
      <c r="W335" s="1330"/>
      <c r="X335" s="1330"/>
      <c r="Y335" s="519"/>
      <c r="Z335" s="520"/>
    </row>
    <row r="336" spans="2:26" ht="22.5" customHeight="1" thickBot="1">
      <c r="B336" s="531"/>
      <c r="C336" s="532"/>
      <c r="D336" s="1322" t="s">
        <v>389</v>
      </c>
      <c r="E336" s="1322"/>
      <c r="F336" s="1323"/>
      <c r="G336" s="1323"/>
      <c r="H336" s="1323"/>
      <c r="I336" s="1325"/>
      <c r="J336" s="1325"/>
      <c r="K336" s="1325"/>
      <c r="L336" s="1323"/>
      <c r="M336" s="1323"/>
      <c r="N336" s="1323"/>
      <c r="O336" s="1322"/>
      <c r="P336" s="1322"/>
      <c r="Q336" s="1322"/>
      <c r="R336" s="1322"/>
      <c r="S336" s="1322" t="str">
        <f>+S302</f>
        <v xml:space="preserve">Revisó y aprobó: </v>
      </c>
      <c r="T336" s="1322"/>
      <c r="U336" s="1322"/>
      <c r="V336" s="1322"/>
      <c r="W336" s="1322"/>
      <c r="X336" s="1322"/>
      <c r="Y336" s="524"/>
      <c r="Z336" s="525"/>
    </row>
    <row r="337" spans="2:26" ht="25.5" customHeight="1">
      <c r="B337" s="531"/>
      <c r="C337" s="532"/>
      <c r="D337" s="1322"/>
      <c r="E337" s="1322"/>
      <c r="F337" s="1324" t="s">
        <v>337</v>
      </c>
      <c r="G337" s="1324"/>
      <c r="H337" s="1324"/>
      <c r="I337" s="1324"/>
      <c r="J337" s="1324"/>
      <c r="K337" s="1324"/>
      <c r="L337" s="1324"/>
      <c r="M337" s="1324"/>
      <c r="N337" s="1324"/>
      <c r="O337" s="1322"/>
      <c r="P337" s="1322"/>
      <c r="Q337" s="1322"/>
      <c r="R337" s="1322"/>
      <c r="S337" s="1322"/>
      <c r="T337" s="1322"/>
      <c r="U337" s="1322"/>
      <c r="V337" s="537"/>
      <c r="W337" s="537"/>
      <c r="X337" s="537"/>
      <c r="Y337" s="526" t="s">
        <v>342</v>
      </c>
      <c r="Z337" s="525"/>
    </row>
    <row r="338" spans="2:26">
      <c r="B338" s="531"/>
      <c r="C338" s="532"/>
      <c r="D338" s="1322"/>
      <c r="E338" s="1322"/>
      <c r="F338" s="1324" t="str">
        <f>+F304</f>
        <v xml:space="preserve">Profesional de apoyo contratada S.P.O.P </v>
      </c>
      <c r="G338" s="1324"/>
      <c r="H338" s="1324"/>
      <c r="I338" s="1324"/>
      <c r="J338" s="1324"/>
      <c r="K338" s="1324"/>
      <c r="L338" s="1324"/>
      <c r="M338" s="1324"/>
      <c r="N338" s="1324"/>
      <c r="O338" s="1322"/>
      <c r="P338" s="1322"/>
      <c r="Q338" s="1322"/>
      <c r="R338" s="1322"/>
      <c r="S338" s="1322"/>
      <c r="T338" s="1322"/>
      <c r="U338" s="1322"/>
      <c r="V338" s="1322"/>
      <c r="W338" s="1322"/>
      <c r="X338" s="1322"/>
      <c r="Y338" s="527" t="s">
        <v>392</v>
      </c>
      <c r="Z338" s="525"/>
    </row>
    <row r="339" spans="2:26">
      <c r="B339" s="531"/>
      <c r="C339" s="532"/>
      <c r="D339" s="1322"/>
      <c r="E339" s="1322"/>
      <c r="F339" s="1324"/>
      <c r="G339" s="1324"/>
      <c r="H339" s="1324"/>
      <c r="I339" s="1324"/>
      <c r="J339" s="1324"/>
      <c r="K339" s="1324"/>
      <c r="L339" s="1324"/>
      <c r="M339" s="1324"/>
      <c r="N339" s="1324"/>
      <c r="O339" s="1322"/>
      <c r="P339" s="1322"/>
      <c r="Q339" s="1322"/>
      <c r="R339" s="1322"/>
      <c r="S339" s="1322"/>
      <c r="T339" s="1322"/>
      <c r="U339" s="1322"/>
      <c r="V339" s="1322"/>
      <c r="W339" s="1322"/>
      <c r="X339" s="1322"/>
      <c r="Y339" s="527" t="s">
        <v>393</v>
      </c>
      <c r="Z339" s="525"/>
    </row>
    <row r="340" spans="2:26" ht="19.5" customHeight="1" thickBot="1">
      <c r="B340" s="538"/>
      <c r="C340" s="535"/>
      <c r="D340" s="1323"/>
      <c r="E340" s="1323"/>
      <c r="F340" s="1323"/>
      <c r="G340" s="1323"/>
      <c r="H340" s="1323"/>
      <c r="I340" s="1325"/>
      <c r="J340" s="1325"/>
      <c r="K340" s="1325"/>
      <c r="L340" s="1323"/>
      <c r="M340" s="1323"/>
      <c r="N340" s="1323"/>
      <c r="O340" s="1323"/>
      <c r="P340" s="1323"/>
      <c r="Q340" s="1323"/>
      <c r="R340" s="1323"/>
      <c r="S340" s="1323"/>
      <c r="T340" s="1323"/>
      <c r="U340" s="1323"/>
      <c r="V340" s="1323"/>
      <c r="W340" s="1323"/>
      <c r="X340" s="1323"/>
      <c r="Y340" s="524"/>
      <c r="Z340" s="529"/>
    </row>
    <row r="341" spans="2:26" ht="23.25" customHeight="1" thickBot="1">
      <c r="B341" s="1211"/>
      <c r="I341" s="1211"/>
      <c r="J341" s="1211"/>
      <c r="K341" s="1211"/>
    </row>
    <row r="342" spans="2:26" ht="108" customHeight="1" thickBot="1">
      <c r="B342" s="1241"/>
      <c r="C342" s="1576" t="s">
        <v>291</v>
      </c>
      <c r="D342" s="1576"/>
      <c r="E342" s="1576"/>
      <c r="F342" s="1576"/>
      <c r="G342" s="1576"/>
      <c r="H342" s="1576"/>
      <c r="I342" s="1576"/>
      <c r="J342" s="1576"/>
      <c r="K342" s="1576"/>
      <c r="L342" s="1576"/>
      <c r="M342" s="1576"/>
      <c r="N342" s="1576"/>
      <c r="O342" s="1576"/>
      <c r="P342" s="1576"/>
      <c r="Q342" s="1576"/>
      <c r="R342" s="1576"/>
      <c r="S342" s="1576"/>
      <c r="T342" s="1576"/>
      <c r="U342" s="1576"/>
      <c r="V342" s="1576"/>
      <c r="W342" s="1576"/>
      <c r="X342" s="1650"/>
      <c r="Y342" s="1528" t="s">
        <v>290</v>
      </c>
      <c r="Z342" s="1529"/>
    </row>
    <row r="343" spans="2:26" ht="93.75" customHeight="1">
      <c r="B343" s="1248" t="s">
        <v>394</v>
      </c>
      <c r="C343" s="1629" t="str">
        <f>+C179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43" s="1531"/>
      <c r="E343" s="1531"/>
      <c r="F343" s="1531"/>
      <c r="G343" s="1531"/>
      <c r="H343" s="1531"/>
      <c r="I343" s="1531"/>
      <c r="J343" s="1531"/>
      <c r="K343" s="1531"/>
      <c r="L343" s="1531"/>
      <c r="M343" s="1531"/>
      <c r="N343" s="1531"/>
      <c r="O343" s="1531"/>
      <c r="P343" s="1531"/>
      <c r="Q343" s="1531"/>
      <c r="R343" s="1531"/>
      <c r="S343" s="1531"/>
      <c r="T343" s="1531"/>
      <c r="U343" s="1531"/>
      <c r="V343" s="1531"/>
      <c r="W343" s="1531"/>
      <c r="X343" s="1531"/>
      <c r="Y343" s="1540"/>
      <c r="Z343" s="1541"/>
    </row>
    <row r="344" spans="2:26" ht="17.399999999999999">
      <c r="B344" s="1212" t="s">
        <v>349</v>
      </c>
      <c r="C344" s="1629" t="str">
        <f>+C310</f>
        <v>PLACAS HUELLAS VEREDA SAN ANTONIO - SECTOR CAÑO RICO - 154 ML</v>
      </c>
      <c r="D344" s="1531"/>
      <c r="E344" s="1531"/>
      <c r="F344" s="1531"/>
      <c r="G344" s="1531"/>
      <c r="H344" s="1531"/>
      <c r="I344" s="1531"/>
      <c r="J344" s="1531"/>
      <c r="K344" s="1531"/>
      <c r="L344" s="1531"/>
      <c r="M344" s="1531"/>
      <c r="N344" s="1531"/>
      <c r="O344" s="1531"/>
      <c r="P344" s="1531"/>
      <c r="Q344" s="1531"/>
      <c r="R344" s="1531"/>
      <c r="S344" s="1531"/>
      <c r="T344" s="1628"/>
      <c r="U344" s="1629" t="s">
        <v>41</v>
      </c>
      <c r="V344" s="1531"/>
      <c r="W344" s="1628"/>
      <c r="X344" s="1213" t="str">
        <f>+'PRESUPUESTO OFICIAL PLIEGO TIPO'!F28</f>
        <v>M³</v>
      </c>
      <c r="Y344" s="1542"/>
      <c r="Z344" s="1509"/>
    </row>
    <row r="345" spans="2:26" ht="17.399999999999999">
      <c r="B345" s="1212" t="s">
        <v>151</v>
      </c>
      <c r="C345" s="1716">
        <f>+'PRESUPUESTO OFICIAL PLIEGO TIPO'!B28</f>
        <v>112</v>
      </c>
      <c r="D345" s="1600"/>
      <c r="E345" s="1600"/>
      <c r="F345" s="1600"/>
      <c r="G345" s="1600"/>
      <c r="H345" s="1600"/>
      <c r="I345" s="1600"/>
      <c r="J345" s="1600"/>
      <c r="K345" s="1600"/>
      <c r="L345" s="1600"/>
      <c r="M345" s="1600"/>
      <c r="N345" s="1600"/>
      <c r="O345" s="1600"/>
      <c r="P345" s="1600"/>
      <c r="Q345" s="1600"/>
      <c r="R345" s="1600"/>
      <c r="S345" s="1600"/>
      <c r="T345" s="1601"/>
      <c r="U345" s="1631" t="s">
        <v>7</v>
      </c>
      <c r="V345" s="1534"/>
      <c r="W345" s="1632"/>
      <c r="X345" s="1724">
        <f>+X367</f>
        <v>38.56</v>
      </c>
      <c r="Y345" s="1542"/>
      <c r="Z345" s="1509"/>
    </row>
    <row r="346" spans="2:26" ht="24" customHeight="1">
      <c r="B346" s="1212" t="s">
        <v>395</v>
      </c>
      <c r="C346" s="1629" t="str">
        <f>+'ITEM 112'!C22</f>
        <v>Cuneta tipo C-1 concreto 3000 Psi e=0.15 m</v>
      </c>
      <c r="D346" s="1531"/>
      <c r="E346" s="1531"/>
      <c r="F346" s="1531"/>
      <c r="G346" s="1531"/>
      <c r="H346" s="1531"/>
      <c r="I346" s="1531"/>
      <c r="J346" s="1531"/>
      <c r="K346" s="1531"/>
      <c r="L346" s="1531"/>
      <c r="M346" s="1531"/>
      <c r="N346" s="1531"/>
      <c r="O346" s="1531"/>
      <c r="P346" s="1531"/>
      <c r="Q346" s="1531"/>
      <c r="R346" s="1531"/>
      <c r="S346" s="1531"/>
      <c r="T346" s="1628"/>
      <c r="U346" s="1633"/>
      <c r="V346" s="1627"/>
      <c r="W346" s="1634"/>
      <c r="X346" s="1725"/>
      <c r="Y346" s="1542"/>
      <c r="Z346" s="1509"/>
    </row>
    <row r="347" spans="2:26" ht="19.5" customHeight="1">
      <c r="B347" s="1616" t="s">
        <v>270</v>
      </c>
      <c r="C347" s="1731" t="s">
        <v>271</v>
      </c>
      <c r="D347" s="1636"/>
      <c r="E347" s="1639" t="s">
        <v>143</v>
      </c>
      <c r="F347" s="1640"/>
      <c r="G347" s="1640"/>
      <c r="H347" s="1640"/>
      <c r="I347" s="1640"/>
      <c r="J347" s="1640"/>
      <c r="K347" s="1640"/>
      <c r="L347" s="1640"/>
      <c r="M347" s="1641"/>
      <c r="N347" s="1642" t="s">
        <v>272</v>
      </c>
      <c r="O347" s="1643"/>
      <c r="P347" s="1644"/>
      <c r="Q347" s="1642" t="s">
        <v>453</v>
      </c>
      <c r="R347" s="1643"/>
      <c r="S347" s="1643"/>
      <c r="T347" s="1644"/>
      <c r="U347" s="1642" t="s">
        <v>274</v>
      </c>
      <c r="V347" s="1643"/>
      <c r="W347" s="1644"/>
      <c r="X347" s="1642" t="s">
        <v>400</v>
      </c>
      <c r="Y347" s="1542"/>
      <c r="Z347" s="1509"/>
    </row>
    <row r="348" spans="2:26" ht="39" customHeight="1">
      <c r="B348" s="1617"/>
      <c r="C348" s="1732"/>
      <c r="D348" s="1638"/>
      <c r="E348" s="1639" t="s">
        <v>99</v>
      </c>
      <c r="F348" s="1640"/>
      <c r="G348" s="1641"/>
      <c r="H348" s="1639" t="s">
        <v>98</v>
      </c>
      <c r="I348" s="1640"/>
      <c r="J348" s="1641"/>
      <c r="K348" s="1639" t="s">
        <v>129</v>
      </c>
      <c r="L348" s="1657"/>
      <c r="M348" s="1649"/>
      <c r="N348" s="1645"/>
      <c r="O348" s="1646"/>
      <c r="P348" s="1647"/>
      <c r="Q348" s="1645"/>
      <c r="R348" s="1646"/>
      <c r="S348" s="1646"/>
      <c r="T348" s="1647"/>
      <c r="U348" s="1645"/>
      <c r="V348" s="1646"/>
      <c r="W348" s="1647"/>
      <c r="X348" s="1645"/>
      <c r="Y348" s="1542"/>
      <c r="Z348" s="1509"/>
    </row>
    <row r="349" spans="2:26" ht="19.5" customHeight="1">
      <c r="B349" s="1526"/>
      <c r="C349" s="1629" t="s">
        <v>405</v>
      </c>
      <c r="D349" s="1628"/>
      <c r="E349" s="1516"/>
      <c r="F349" s="1517"/>
      <c r="G349" s="1513"/>
      <c r="H349" s="1516"/>
      <c r="I349" s="1517"/>
      <c r="J349" s="1513"/>
      <c r="K349" s="1516"/>
      <c r="L349" s="1517"/>
      <c r="M349" s="1513"/>
      <c r="N349" s="1516"/>
      <c r="O349" s="1517"/>
      <c r="P349" s="1513"/>
      <c r="Q349" s="1516"/>
      <c r="R349" s="1517"/>
      <c r="S349" s="1517"/>
      <c r="T349" s="1513"/>
      <c r="U349" s="1514"/>
      <c r="V349" s="1515"/>
      <c r="W349" s="1518"/>
      <c r="X349" s="1158"/>
      <c r="Y349" s="1542"/>
      <c r="Z349" s="1509"/>
    </row>
    <row r="350" spans="2:26" ht="19.5" customHeight="1" thickBot="1">
      <c r="B350" s="1527"/>
      <c r="C350" s="1605" t="str">
        <f>+C9</f>
        <v>TRAMO K2+125 A K2+279</v>
      </c>
      <c r="D350" s="1590"/>
      <c r="E350" s="1605">
        <v>2.8</v>
      </c>
      <c r="F350" s="1589"/>
      <c r="G350" s="1590"/>
      <c r="H350" s="1605">
        <v>0.9</v>
      </c>
      <c r="I350" s="1589"/>
      <c r="J350" s="1590"/>
      <c r="K350" s="1604">
        <v>0.15</v>
      </c>
      <c r="L350" s="1606"/>
      <c r="M350" s="1607"/>
      <c r="N350" s="1604">
        <f>+K350*H350*E350</f>
        <v>0.378</v>
      </c>
      <c r="O350" s="1606"/>
      <c r="P350" s="1607"/>
      <c r="Q350" s="1604">
        <f>+D186</f>
        <v>51</v>
      </c>
      <c r="R350" s="1589"/>
      <c r="S350" s="1589"/>
      <c r="T350" s="1590"/>
      <c r="U350" s="1604">
        <v>2</v>
      </c>
      <c r="V350" s="1606"/>
      <c r="W350" s="1607"/>
      <c r="X350" s="1160">
        <f>+U350*Q350*N350</f>
        <v>38.555999999999997</v>
      </c>
      <c r="Y350" s="1542"/>
      <c r="Z350" s="1509"/>
    </row>
    <row r="351" spans="2:26" ht="26.1" customHeight="1">
      <c r="B351" s="1545"/>
      <c r="C351" s="1546"/>
      <c r="D351" s="1546"/>
      <c r="E351" s="1546"/>
      <c r="F351" s="1546"/>
      <c r="G351" s="1546"/>
      <c r="H351" s="1546"/>
      <c r="I351" s="1546"/>
      <c r="J351" s="1546"/>
      <c r="K351" s="1546"/>
      <c r="L351" s="1546"/>
      <c r="M351" s="1546"/>
      <c r="N351" s="1546"/>
      <c r="O351" s="1546"/>
      <c r="P351" s="1546"/>
      <c r="Q351" s="1546"/>
      <c r="R351" s="1546"/>
      <c r="S351" s="1546"/>
      <c r="T351" s="1546"/>
      <c r="U351" s="1546"/>
      <c r="V351" s="1546"/>
      <c r="W351" s="1546"/>
      <c r="X351" s="1547"/>
      <c r="Y351" s="1543"/>
      <c r="Z351" s="1509"/>
    </row>
    <row r="352" spans="2:26">
      <c r="B352" s="1548"/>
      <c r="C352" s="1549"/>
      <c r="D352" s="1549"/>
      <c r="E352" s="1549"/>
      <c r="F352" s="1549"/>
      <c r="G352" s="1549"/>
      <c r="H352" s="1549"/>
      <c r="I352" s="1549"/>
      <c r="J352" s="1549"/>
      <c r="K352" s="1549"/>
      <c r="L352" s="1549"/>
      <c r="M352" s="1549"/>
      <c r="N352" s="1549"/>
      <c r="O352" s="1549"/>
      <c r="P352" s="1549"/>
      <c r="Q352" s="1549"/>
      <c r="R352" s="1549"/>
      <c r="S352" s="1549"/>
      <c r="T352" s="1549"/>
      <c r="U352" s="1549"/>
      <c r="V352" s="1549"/>
      <c r="W352" s="1549"/>
      <c r="X352" s="1550"/>
      <c r="Y352" s="1543"/>
      <c r="Z352" s="1509"/>
    </row>
    <row r="353" spans="2:26" ht="26.1" customHeight="1">
      <c r="B353" s="1548"/>
      <c r="C353" s="1549"/>
      <c r="D353" s="1549"/>
      <c r="E353" s="1549"/>
      <c r="F353" s="1549"/>
      <c r="G353" s="1549"/>
      <c r="H353" s="1549"/>
      <c r="I353" s="1549"/>
      <c r="J353" s="1549"/>
      <c r="K353" s="1549"/>
      <c r="L353" s="1549"/>
      <c r="M353" s="1549"/>
      <c r="N353" s="1549"/>
      <c r="O353" s="1549"/>
      <c r="P353" s="1549"/>
      <c r="Q353" s="1549"/>
      <c r="R353" s="1549"/>
      <c r="S353" s="1549"/>
      <c r="T353" s="1549"/>
      <c r="U353" s="1549"/>
      <c r="V353" s="1549"/>
      <c r="W353" s="1549"/>
      <c r="X353" s="1550"/>
      <c r="Y353" s="1543"/>
      <c r="Z353" s="1509"/>
    </row>
    <row r="354" spans="2:26" ht="24" customHeight="1">
      <c r="B354" s="1548"/>
      <c r="C354" s="1549"/>
      <c r="D354" s="1549"/>
      <c r="E354" s="1549"/>
      <c r="F354" s="1549"/>
      <c r="G354" s="1549"/>
      <c r="H354" s="1549"/>
      <c r="I354" s="1549"/>
      <c r="J354" s="1549"/>
      <c r="K354" s="1549"/>
      <c r="L354" s="1549"/>
      <c r="M354" s="1549"/>
      <c r="N354" s="1549"/>
      <c r="O354" s="1549"/>
      <c r="P354" s="1549"/>
      <c r="Q354" s="1549"/>
      <c r="R354" s="1549"/>
      <c r="S354" s="1549"/>
      <c r="T354" s="1549"/>
      <c r="U354" s="1549"/>
      <c r="V354" s="1549"/>
      <c r="W354" s="1549"/>
      <c r="X354" s="1550"/>
      <c r="Y354" s="1543"/>
      <c r="Z354" s="1509"/>
    </row>
    <row r="355" spans="2:26" ht="24.9" customHeight="1">
      <c r="B355" s="1548"/>
      <c r="C355" s="1549"/>
      <c r="D355" s="1549"/>
      <c r="E355" s="1549"/>
      <c r="F355" s="1549"/>
      <c r="G355" s="1549"/>
      <c r="H355" s="1549"/>
      <c r="I355" s="1549"/>
      <c r="J355" s="1549"/>
      <c r="K355" s="1549"/>
      <c r="L355" s="1549"/>
      <c r="M355" s="1549"/>
      <c r="N355" s="1549"/>
      <c r="O355" s="1549"/>
      <c r="P355" s="1549"/>
      <c r="Q355" s="1549"/>
      <c r="R355" s="1549"/>
      <c r="S355" s="1549"/>
      <c r="T355" s="1549"/>
      <c r="U355" s="1549"/>
      <c r="V355" s="1549"/>
      <c r="W355" s="1549"/>
      <c r="X355" s="1550"/>
      <c r="Y355" s="1543"/>
      <c r="Z355" s="1509"/>
    </row>
    <row r="356" spans="2:26" ht="24" customHeight="1">
      <c r="B356" s="1548"/>
      <c r="C356" s="1549"/>
      <c r="D356" s="1549"/>
      <c r="E356" s="1549"/>
      <c r="F356" s="1549"/>
      <c r="G356" s="1549"/>
      <c r="H356" s="1549"/>
      <c r="I356" s="1549"/>
      <c r="J356" s="1549"/>
      <c r="K356" s="1549"/>
      <c r="L356" s="1549"/>
      <c r="M356" s="1549"/>
      <c r="N356" s="1549"/>
      <c r="O356" s="1549"/>
      <c r="P356" s="1549"/>
      <c r="Q356" s="1549"/>
      <c r="R356" s="1549"/>
      <c r="S356" s="1549"/>
      <c r="T356" s="1549"/>
      <c r="U356" s="1549"/>
      <c r="V356" s="1549"/>
      <c r="W356" s="1549"/>
      <c r="X356" s="1550"/>
      <c r="Y356" s="1543"/>
      <c r="Z356" s="1509"/>
    </row>
    <row r="357" spans="2:26" ht="24" customHeight="1">
      <c r="B357" s="1548"/>
      <c r="C357" s="1549"/>
      <c r="D357" s="1549"/>
      <c r="E357" s="1549"/>
      <c r="F357" s="1549"/>
      <c r="G357" s="1549"/>
      <c r="H357" s="1549"/>
      <c r="I357" s="1549"/>
      <c r="J357" s="1549"/>
      <c r="K357" s="1549"/>
      <c r="L357" s="1549"/>
      <c r="M357" s="1549"/>
      <c r="N357" s="1549"/>
      <c r="O357" s="1549"/>
      <c r="P357" s="1549"/>
      <c r="Q357" s="1549"/>
      <c r="R357" s="1549"/>
      <c r="S357" s="1549"/>
      <c r="T357" s="1549"/>
      <c r="U357" s="1549"/>
      <c r="V357" s="1549"/>
      <c r="W357" s="1549"/>
      <c r="X357" s="1550"/>
      <c r="Y357" s="1543"/>
      <c r="Z357" s="1509"/>
    </row>
    <row r="358" spans="2:26" ht="24" customHeight="1">
      <c r="B358" s="1548"/>
      <c r="C358" s="1549"/>
      <c r="D358" s="1549"/>
      <c r="E358" s="1549"/>
      <c r="F358" s="1549"/>
      <c r="G358" s="1549"/>
      <c r="H358" s="1549"/>
      <c r="I358" s="1549"/>
      <c r="J358" s="1549"/>
      <c r="K358" s="1549"/>
      <c r="L358" s="1549"/>
      <c r="M358" s="1549"/>
      <c r="N358" s="1549"/>
      <c r="O358" s="1549"/>
      <c r="P358" s="1549"/>
      <c r="Q358" s="1549"/>
      <c r="R358" s="1549"/>
      <c r="S358" s="1549"/>
      <c r="T358" s="1549"/>
      <c r="U358" s="1549"/>
      <c r="V358" s="1549"/>
      <c r="W358" s="1549"/>
      <c r="X358" s="1550"/>
      <c r="Y358" s="1543"/>
      <c r="Z358" s="1509"/>
    </row>
    <row r="359" spans="2:26" ht="24.9" customHeight="1">
      <c r="B359" s="1548"/>
      <c r="C359" s="1549"/>
      <c r="D359" s="1549"/>
      <c r="E359" s="1549"/>
      <c r="F359" s="1549"/>
      <c r="G359" s="1549"/>
      <c r="H359" s="1549"/>
      <c r="I359" s="1549"/>
      <c r="J359" s="1549"/>
      <c r="K359" s="1549"/>
      <c r="L359" s="1549"/>
      <c r="M359" s="1549"/>
      <c r="N359" s="1549"/>
      <c r="O359" s="1549"/>
      <c r="P359" s="1549"/>
      <c r="Q359" s="1549"/>
      <c r="R359" s="1549"/>
      <c r="S359" s="1549"/>
      <c r="T359" s="1549"/>
      <c r="U359" s="1549"/>
      <c r="V359" s="1549"/>
      <c r="W359" s="1549"/>
      <c r="X359" s="1550"/>
      <c r="Y359" s="1543"/>
      <c r="Z359" s="1509"/>
    </row>
    <row r="360" spans="2:26" ht="24" customHeight="1">
      <c r="B360" s="1548"/>
      <c r="C360" s="1549"/>
      <c r="D360" s="1549"/>
      <c r="E360" s="1549"/>
      <c r="F360" s="1549"/>
      <c r="G360" s="1549"/>
      <c r="H360" s="1549"/>
      <c r="I360" s="1549"/>
      <c r="J360" s="1549"/>
      <c r="K360" s="1549"/>
      <c r="L360" s="1549"/>
      <c r="M360" s="1549"/>
      <c r="N360" s="1549"/>
      <c r="O360" s="1549"/>
      <c r="P360" s="1549"/>
      <c r="Q360" s="1549"/>
      <c r="R360" s="1549"/>
      <c r="S360" s="1549"/>
      <c r="T360" s="1549"/>
      <c r="U360" s="1549"/>
      <c r="V360" s="1549"/>
      <c r="W360" s="1549"/>
      <c r="X360" s="1550"/>
      <c r="Y360" s="1543"/>
      <c r="Z360" s="1509"/>
    </row>
    <row r="361" spans="2:26" ht="24" customHeight="1">
      <c r="B361" s="1548"/>
      <c r="C361" s="1549"/>
      <c r="D361" s="1549"/>
      <c r="E361" s="1549"/>
      <c r="F361" s="1549"/>
      <c r="G361" s="1549"/>
      <c r="H361" s="1549"/>
      <c r="I361" s="1549"/>
      <c r="J361" s="1549"/>
      <c r="K361" s="1549"/>
      <c r="L361" s="1549"/>
      <c r="M361" s="1549"/>
      <c r="N361" s="1549"/>
      <c r="O361" s="1549"/>
      <c r="P361" s="1549"/>
      <c r="Q361" s="1549"/>
      <c r="R361" s="1549"/>
      <c r="S361" s="1549"/>
      <c r="T361" s="1549"/>
      <c r="U361" s="1549"/>
      <c r="V361" s="1549"/>
      <c r="W361" s="1549"/>
      <c r="X361" s="1550"/>
      <c r="Y361" s="1543"/>
      <c r="Z361" s="1509"/>
    </row>
    <row r="362" spans="2:26" ht="25.5" customHeight="1">
      <c r="B362" s="1548"/>
      <c r="C362" s="1549"/>
      <c r="D362" s="1549"/>
      <c r="E362" s="1549"/>
      <c r="F362" s="1549"/>
      <c r="G362" s="1549"/>
      <c r="H362" s="1549"/>
      <c r="I362" s="1549"/>
      <c r="J362" s="1549"/>
      <c r="K362" s="1549"/>
      <c r="L362" s="1549"/>
      <c r="M362" s="1549"/>
      <c r="N362" s="1549"/>
      <c r="O362" s="1549"/>
      <c r="P362" s="1549"/>
      <c r="Q362" s="1549"/>
      <c r="R362" s="1549"/>
      <c r="S362" s="1549"/>
      <c r="T362" s="1549"/>
      <c r="U362" s="1549"/>
      <c r="V362" s="1549"/>
      <c r="W362" s="1549"/>
      <c r="X362" s="1550"/>
      <c r="Y362" s="1543"/>
      <c r="Z362" s="1509"/>
    </row>
    <row r="363" spans="2:26" ht="24" customHeight="1">
      <c r="B363" s="1548"/>
      <c r="C363" s="1549"/>
      <c r="D363" s="1549"/>
      <c r="E363" s="1549"/>
      <c r="F363" s="1549"/>
      <c r="G363" s="1549"/>
      <c r="H363" s="1549"/>
      <c r="I363" s="1549"/>
      <c r="J363" s="1549"/>
      <c r="K363" s="1549"/>
      <c r="L363" s="1549"/>
      <c r="M363" s="1549"/>
      <c r="N363" s="1549"/>
      <c r="O363" s="1549"/>
      <c r="P363" s="1549"/>
      <c r="Q363" s="1549"/>
      <c r="R363" s="1549"/>
      <c r="S363" s="1549"/>
      <c r="T363" s="1549"/>
      <c r="U363" s="1549"/>
      <c r="V363" s="1549"/>
      <c r="W363" s="1549"/>
      <c r="X363" s="1550"/>
      <c r="Y363" s="1543"/>
      <c r="Z363" s="1509"/>
    </row>
    <row r="364" spans="2:26" ht="24" customHeight="1" thickBot="1">
      <c r="B364" s="1551"/>
      <c r="C364" s="1552"/>
      <c r="D364" s="1552"/>
      <c r="E364" s="1552"/>
      <c r="F364" s="1552"/>
      <c r="G364" s="1552"/>
      <c r="H364" s="1552"/>
      <c r="I364" s="1552"/>
      <c r="J364" s="1552"/>
      <c r="K364" s="1552"/>
      <c r="L364" s="1552"/>
      <c r="M364" s="1552"/>
      <c r="N364" s="1552"/>
      <c r="O364" s="1552"/>
      <c r="P364" s="1552"/>
      <c r="Q364" s="1552"/>
      <c r="R364" s="1552"/>
      <c r="S364" s="1552"/>
      <c r="T364" s="1552"/>
      <c r="U364" s="1552"/>
      <c r="V364" s="1552"/>
      <c r="W364" s="1552"/>
      <c r="X364" s="1553"/>
      <c r="Y364" s="1543"/>
      <c r="Z364" s="1509"/>
    </row>
    <row r="365" spans="2:26" ht="24" customHeight="1">
      <c r="B365" s="1527" t="s">
        <v>397</v>
      </c>
      <c r="C365" s="1718"/>
      <c r="D365" s="1464"/>
      <c r="E365" s="1464"/>
      <c r="F365" s="1464"/>
      <c r="G365" s="1464"/>
      <c r="H365" s="1464"/>
      <c r="I365" s="1464"/>
      <c r="J365" s="1464"/>
      <c r="K365" s="1464"/>
      <c r="L365" s="1464"/>
      <c r="M365" s="1464"/>
      <c r="N365" s="1464"/>
      <c r="O365" s="1464"/>
      <c r="P365" s="1464"/>
      <c r="Q365" s="1464"/>
      <c r="R365" s="1464"/>
      <c r="S365" s="1464"/>
      <c r="T365" s="1464"/>
      <c r="U365" s="1464"/>
      <c r="V365" s="1464"/>
      <c r="W365" s="1574"/>
      <c r="X365" s="1247">
        <f>ROUND(X350,2)</f>
        <v>38.56</v>
      </c>
      <c r="Y365" s="1542"/>
      <c r="Z365" s="1509"/>
    </row>
    <row r="366" spans="2:26" ht="24.9" customHeight="1">
      <c r="B366" s="1527"/>
      <c r="C366" s="1718"/>
      <c r="D366" s="1464"/>
      <c r="E366" s="1464"/>
      <c r="F366" s="1464"/>
      <c r="G366" s="1464"/>
      <c r="H366" s="1464"/>
      <c r="I366" s="1464"/>
      <c r="J366" s="1464"/>
      <c r="K366" s="1464"/>
      <c r="L366" s="1464"/>
      <c r="M366" s="1464"/>
      <c r="N366" s="1464"/>
      <c r="O366" s="1464"/>
      <c r="P366" s="1464"/>
      <c r="Q366" s="1464"/>
      <c r="R366" s="1464"/>
      <c r="S366" s="1464"/>
      <c r="T366" s="1464"/>
      <c r="U366" s="1464"/>
      <c r="V366" s="1464"/>
      <c r="W366" s="1574"/>
      <c r="X366" s="1158" t="s">
        <v>89</v>
      </c>
      <c r="Y366" s="1542"/>
      <c r="Z366" s="1509"/>
    </row>
    <row r="367" spans="2:26" ht="24" customHeight="1" thickBot="1">
      <c r="B367" s="1557"/>
      <c r="C367" s="1719"/>
      <c r="D367" s="1559"/>
      <c r="E367" s="1559"/>
      <c r="F367" s="1559"/>
      <c r="G367" s="1559"/>
      <c r="H367" s="1559"/>
      <c r="I367" s="1559"/>
      <c r="J367" s="1559"/>
      <c r="K367" s="1559"/>
      <c r="L367" s="1559"/>
      <c r="M367" s="1559"/>
      <c r="N367" s="1559"/>
      <c r="O367" s="1559"/>
      <c r="P367" s="1559"/>
      <c r="Q367" s="1559"/>
      <c r="R367" s="1559"/>
      <c r="S367" s="1559"/>
      <c r="T367" s="1559"/>
      <c r="U367" s="1559"/>
      <c r="V367" s="1559"/>
      <c r="W367" s="1575"/>
      <c r="X367" s="1273">
        <f>X365</f>
        <v>38.56</v>
      </c>
      <c r="Y367" s="1544"/>
      <c r="Z367" s="1511"/>
    </row>
    <row r="368" spans="2:26" ht="70.5" customHeight="1">
      <c r="B368" s="517"/>
      <c r="C368" s="518"/>
      <c r="D368" s="1465"/>
      <c r="E368" s="1465"/>
      <c r="F368" s="1465"/>
      <c r="G368" s="1465"/>
      <c r="H368" s="1465"/>
      <c r="I368" s="1465"/>
      <c r="J368" s="1465"/>
      <c r="K368" s="1465"/>
      <c r="L368" s="1465"/>
      <c r="M368" s="1465"/>
      <c r="N368" s="1465"/>
      <c r="O368" s="1465"/>
      <c r="P368" s="1465"/>
      <c r="Q368" s="1465"/>
      <c r="R368" s="1465"/>
      <c r="S368" s="1465"/>
      <c r="T368" s="1465"/>
      <c r="U368" s="1465"/>
      <c r="V368" s="1465"/>
      <c r="W368" s="1465"/>
      <c r="X368" s="1465"/>
      <c r="Y368" s="519"/>
      <c r="Z368" s="520"/>
    </row>
    <row r="369" spans="2:26" ht="22.5" customHeight="1" thickBot="1">
      <c r="B369" s="521"/>
      <c r="C369" s="522"/>
      <c r="D369" s="1464" t="s">
        <v>389</v>
      </c>
      <c r="E369" s="1464"/>
      <c r="F369" s="1466"/>
      <c r="G369" s="1466"/>
      <c r="H369" s="1466"/>
      <c r="I369" s="1466"/>
      <c r="J369" s="1466"/>
      <c r="K369" s="1466"/>
      <c r="L369" s="1466"/>
      <c r="M369" s="1466"/>
      <c r="N369" s="1466"/>
      <c r="O369" s="1464"/>
      <c r="P369" s="1464"/>
      <c r="Q369" s="1464"/>
      <c r="R369" s="1464"/>
      <c r="S369" s="1464" t="str">
        <f>+S336</f>
        <v xml:space="preserve">Revisó y aprobó: </v>
      </c>
      <c r="T369" s="1464"/>
      <c r="U369" s="1464"/>
      <c r="V369" s="1464"/>
      <c r="W369" s="1464"/>
      <c r="X369" s="1464"/>
      <c r="Y369" s="524"/>
      <c r="Z369" s="525"/>
    </row>
    <row r="370" spans="2:26" ht="25.5" customHeight="1">
      <c r="B370" s="521"/>
      <c r="C370" s="522"/>
      <c r="D370" s="1464"/>
      <c r="E370" s="1464"/>
      <c r="F370" s="1464" t="s">
        <v>337</v>
      </c>
      <c r="G370" s="1464"/>
      <c r="H370" s="1464"/>
      <c r="I370" s="1464"/>
      <c r="J370" s="1464"/>
      <c r="K370" s="1464"/>
      <c r="L370" s="1464"/>
      <c r="M370" s="1464"/>
      <c r="N370" s="1464"/>
      <c r="O370" s="1464"/>
      <c r="P370" s="1464"/>
      <c r="Q370" s="1464"/>
      <c r="R370" s="1464"/>
      <c r="S370" s="1464"/>
      <c r="T370" s="1464"/>
      <c r="U370" s="1464"/>
      <c r="V370" s="522"/>
      <c r="W370" s="522"/>
      <c r="X370" s="522"/>
      <c r="Y370" s="526" t="s">
        <v>342</v>
      </c>
      <c r="Z370" s="525"/>
    </row>
    <row r="371" spans="2:26">
      <c r="B371" s="521"/>
      <c r="C371" s="522"/>
      <c r="D371" s="1464"/>
      <c r="E371" s="1464"/>
      <c r="F371" s="1464" t="str">
        <f>+F338</f>
        <v xml:space="preserve">Profesional de apoyo contratada S.P.O.P </v>
      </c>
      <c r="G371" s="1464"/>
      <c r="H371" s="1464"/>
      <c r="I371" s="1464"/>
      <c r="J371" s="1464"/>
      <c r="K371" s="1464"/>
      <c r="L371" s="1464"/>
      <c r="M371" s="1464"/>
      <c r="N371" s="1464"/>
      <c r="O371" s="1464"/>
      <c r="P371" s="1464"/>
      <c r="Q371" s="1464"/>
      <c r="R371" s="1464"/>
      <c r="S371" s="1464"/>
      <c r="T371" s="1464"/>
      <c r="U371" s="1464"/>
      <c r="V371" s="1464"/>
      <c r="W371" s="1464"/>
      <c r="X371" s="1464"/>
      <c r="Y371" s="527" t="s">
        <v>392</v>
      </c>
      <c r="Z371" s="525"/>
    </row>
    <row r="372" spans="2:26">
      <c r="B372" s="521"/>
      <c r="C372" s="522"/>
      <c r="D372" s="1464"/>
      <c r="E372" s="1464"/>
      <c r="F372" s="1464"/>
      <c r="G372" s="1464"/>
      <c r="H372" s="1464"/>
      <c r="I372" s="1464"/>
      <c r="J372" s="1464"/>
      <c r="K372" s="1464"/>
      <c r="L372" s="1464"/>
      <c r="M372" s="1464"/>
      <c r="N372" s="1464"/>
      <c r="O372" s="1464"/>
      <c r="P372" s="1464"/>
      <c r="Q372" s="1464"/>
      <c r="R372" s="1464"/>
      <c r="S372" s="1464"/>
      <c r="T372" s="1464"/>
      <c r="U372" s="1464"/>
      <c r="V372" s="1464"/>
      <c r="W372" s="1464"/>
      <c r="X372" s="1464"/>
      <c r="Y372" s="527" t="s">
        <v>393</v>
      </c>
      <c r="Z372" s="525"/>
    </row>
    <row r="373" spans="2:26" ht="19.5" customHeight="1" thickBot="1">
      <c r="B373" s="528"/>
      <c r="C373" s="523"/>
      <c r="D373" s="1466"/>
      <c r="E373" s="1466"/>
      <c r="F373" s="1466"/>
      <c r="G373" s="1466"/>
      <c r="H373" s="1466"/>
      <c r="I373" s="1466"/>
      <c r="J373" s="1466"/>
      <c r="K373" s="1466"/>
      <c r="L373" s="1466"/>
      <c r="M373" s="1466"/>
      <c r="N373" s="1466"/>
      <c r="O373" s="1466"/>
      <c r="P373" s="1466"/>
      <c r="Q373" s="1466"/>
      <c r="R373" s="1466"/>
      <c r="S373" s="1466"/>
      <c r="T373" s="1466"/>
      <c r="U373" s="1466"/>
      <c r="V373" s="1466"/>
      <c r="W373" s="1466"/>
      <c r="X373" s="1466"/>
      <c r="Y373" s="524"/>
      <c r="Z373" s="529"/>
    </row>
    <row r="374" spans="2:26" ht="23.25" customHeight="1" thickBot="1">
      <c r="B374" s="1222"/>
      <c r="C374" s="1222"/>
      <c r="D374" s="1222"/>
      <c r="E374" s="1222"/>
      <c r="F374" s="1222"/>
      <c r="G374" s="1222"/>
      <c r="H374" s="1222"/>
      <c r="I374" s="1222"/>
      <c r="J374" s="1222"/>
      <c r="K374" s="1222"/>
      <c r="L374" s="1222"/>
      <c r="M374" s="1222"/>
      <c r="N374" s="1222"/>
      <c r="O374" s="1222"/>
      <c r="P374" s="1222"/>
      <c r="Q374" s="1222"/>
      <c r="R374" s="1222"/>
      <c r="S374" s="1222"/>
      <c r="T374" s="1222"/>
      <c r="U374" s="1222"/>
      <c r="V374" s="1222"/>
      <c r="W374" s="1222"/>
      <c r="X374" s="1222"/>
    </row>
    <row r="375" spans="2:26" ht="104.25" customHeight="1" thickBot="1">
      <c r="B375" s="1210"/>
      <c r="C375" s="1532" t="s">
        <v>291</v>
      </c>
      <c r="D375" s="1554"/>
      <c r="E375" s="1554"/>
      <c r="F375" s="1554"/>
      <c r="G375" s="1554"/>
      <c r="H375" s="1554"/>
      <c r="I375" s="1554"/>
      <c r="J375" s="1554"/>
      <c r="K375" s="1554"/>
      <c r="L375" s="1554"/>
      <c r="M375" s="1554"/>
      <c r="N375" s="1554"/>
      <c r="O375" s="1554"/>
      <c r="P375" s="1554"/>
      <c r="Q375" s="1554"/>
      <c r="R375" s="1554"/>
      <c r="S375" s="1554"/>
      <c r="T375" s="1554"/>
      <c r="U375" s="1554"/>
      <c r="V375" s="1554"/>
      <c r="W375" s="1554"/>
      <c r="X375" s="1533"/>
      <c r="Y375" s="1532" t="str">
        <f>+Y342</f>
        <v>ESQUEMA O SOPORTE GRAFICO</v>
      </c>
      <c r="Z375" s="1533"/>
    </row>
    <row r="376" spans="2:26" ht="106.5" customHeight="1">
      <c r="B376" s="1212" t="s">
        <v>394</v>
      </c>
      <c r="C376" s="1633" t="str">
        <f>C343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76" s="1627"/>
      <c r="E376" s="1627"/>
      <c r="F376" s="1627"/>
      <c r="G376" s="1627"/>
      <c r="H376" s="1627"/>
      <c r="I376" s="1627"/>
      <c r="J376" s="1627"/>
      <c r="K376" s="1627"/>
      <c r="L376" s="1627"/>
      <c r="M376" s="1627"/>
      <c r="N376" s="1627"/>
      <c r="O376" s="1627"/>
      <c r="P376" s="1627"/>
      <c r="Q376" s="1627"/>
      <c r="R376" s="1627"/>
      <c r="S376" s="1627"/>
      <c r="T376" s="1627"/>
      <c r="U376" s="1627"/>
      <c r="V376" s="1627"/>
      <c r="W376" s="1627"/>
      <c r="X376" s="1627"/>
      <c r="Y376" s="1506"/>
      <c r="Z376" s="1507"/>
    </row>
    <row r="377" spans="2:26" ht="20.399999999999999">
      <c r="B377" s="1212" t="s">
        <v>349</v>
      </c>
      <c r="C377" s="1629" t="str">
        <f>+C344</f>
        <v>PLACAS HUELLAS VEREDA SAN ANTONIO - SECTOR CAÑO RICO - 154 ML</v>
      </c>
      <c r="D377" s="1531"/>
      <c r="E377" s="1531"/>
      <c r="F377" s="1531"/>
      <c r="G377" s="1531"/>
      <c r="H377" s="1531"/>
      <c r="I377" s="1531"/>
      <c r="J377" s="1531"/>
      <c r="K377" s="1531"/>
      <c r="L377" s="1531"/>
      <c r="M377" s="1531"/>
      <c r="N377" s="1531"/>
      <c r="O377" s="1531"/>
      <c r="P377" s="1531"/>
      <c r="Q377" s="1531"/>
      <c r="R377" s="1628"/>
      <c r="S377" s="1629" t="s">
        <v>41</v>
      </c>
      <c r="T377" s="1531"/>
      <c r="U377" s="1628"/>
      <c r="V377" s="1837" t="str">
        <f>+'PRESUPUESTO OFICIAL PLIEGO TIPO'!F29</f>
        <v>Km</v>
      </c>
      <c r="W377" s="1838"/>
      <c r="X377" s="1838"/>
      <c r="Y377" s="1508"/>
      <c r="Z377" s="1509"/>
    </row>
    <row r="378" spans="2:26" ht="17.399999999999999">
      <c r="B378" s="1212" t="s">
        <v>151</v>
      </c>
      <c r="C378" s="1716">
        <f>+'PRESUPUESTO OFICIAL PLIEGO TIPO'!B29</f>
        <v>113</v>
      </c>
      <c r="D378" s="1600"/>
      <c r="E378" s="1600"/>
      <c r="F378" s="1600"/>
      <c r="G378" s="1600"/>
      <c r="H378" s="1600"/>
      <c r="I378" s="1600"/>
      <c r="J378" s="1600"/>
      <c r="K378" s="1600"/>
      <c r="L378" s="1600"/>
      <c r="M378" s="1600"/>
      <c r="N378" s="1600"/>
      <c r="O378" s="1600"/>
      <c r="P378" s="1600"/>
      <c r="Q378" s="1600"/>
      <c r="R378" s="1601"/>
      <c r="S378" s="1631" t="s">
        <v>7</v>
      </c>
      <c r="T378" s="1534"/>
      <c r="U378" s="1632"/>
      <c r="V378" s="1215"/>
      <c r="W378" s="1216"/>
      <c r="X378" s="1216">
        <f>+V403</f>
        <v>276</v>
      </c>
      <c r="Y378" s="1508"/>
      <c r="Z378" s="1509"/>
    </row>
    <row r="379" spans="2:26" ht="24.9" customHeight="1">
      <c r="B379" s="1212" t="s">
        <v>395</v>
      </c>
      <c r="C379" s="1629" t="str">
        <f>+'PRESUPUESTO OFICIAL PLIEGO TIPO'!E29</f>
        <v>Movilizacion y desmovilizacion de equipo pesado</v>
      </c>
      <c r="D379" s="1531"/>
      <c r="E379" s="1531"/>
      <c r="F379" s="1531"/>
      <c r="G379" s="1531"/>
      <c r="H379" s="1531"/>
      <c r="I379" s="1531"/>
      <c r="J379" s="1531"/>
      <c r="K379" s="1531"/>
      <c r="L379" s="1531"/>
      <c r="M379" s="1531"/>
      <c r="N379" s="1531"/>
      <c r="O379" s="1531"/>
      <c r="P379" s="1531"/>
      <c r="Q379" s="1531"/>
      <c r="R379" s="1628"/>
      <c r="S379" s="1633"/>
      <c r="T379" s="1627"/>
      <c r="U379" s="1634"/>
      <c r="V379" s="1218"/>
      <c r="W379" s="1219"/>
      <c r="X379" s="1219"/>
      <c r="Y379" s="1508"/>
      <c r="Z379" s="1509"/>
    </row>
    <row r="380" spans="2:26" ht="33.9" customHeight="1">
      <c r="B380" s="1616" t="s">
        <v>270</v>
      </c>
      <c r="C380" s="1636" t="s">
        <v>271</v>
      </c>
      <c r="D380" s="1639" t="s">
        <v>143</v>
      </c>
      <c r="E380" s="1640"/>
      <c r="F380" s="1640"/>
      <c r="G380" s="1640"/>
      <c r="H380" s="1640"/>
      <c r="I380" s="1640"/>
      <c r="J380" s="1640"/>
      <c r="K380" s="1641"/>
      <c r="L380" s="1642" t="s">
        <v>272</v>
      </c>
      <c r="M380" s="1643"/>
      <c r="N380" s="1644"/>
      <c r="O380" s="1642" t="s">
        <v>454</v>
      </c>
      <c r="P380" s="1643"/>
      <c r="Q380" s="1643"/>
      <c r="R380" s="1644"/>
      <c r="S380" s="1642" t="s">
        <v>406</v>
      </c>
      <c r="T380" s="1643"/>
      <c r="U380" s="1644"/>
      <c r="V380" s="1642" t="s">
        <v>400</v>
      </c>
      <c r="W380" s="1643"/>
      <c r="X380" s="1643"/>
      <c r="Y380" s="1508"/>
      <c r="Z380" s="1509"/>
    </row>
    <row r="381" spans="2:26" ht="39.9" customHeight="1">
      <c r="B381" s="1617"/>
      <c r="C381" s="1638"/>
      <c r="D381" s="1648" t="s">
        <v>554</v>
      </c>
      <c r="E381" s="1649"/>
      <c r="F381" s="1648" t="s">
        <v>555</v>
      </c>
      <c r="G381" s="1657"/>
      <c r="H381" s="1649"/>
      <c r="I381" s="1639" t="s">
        <v>98</v>
      </c>
      <c r="J381" s="1640"/>
      <c r="K381" s="1641"/>
      <c r="L381" s="1645"/>
      <c r="M381" s="1646"/>
      <c r="N381" s="1647"/>
      <c r="O381" s="1645"/>
      <c r="P381" s="1646"/>
      <c r="Q381" s="1646"/>
      <c r="R381" s="1647"/>
      <c r="S381" s="1645"/>
      <c r="T381" s="1646"/>
      <c r="U381" s="1647"/>
      <c r="V381" s="1645"/>
      <c r="W381" s="1646"/>
      <c r="X381" s="1646"/>
      <c r="Y381" s="1508"/>
      <c r="Z381" s="1509"/>
    </row>
    <row r="382" spans="2:26" ht="84">
      <c r="B382" s="1257"/>
      <c r="C382" s="1159" t="s">
        <v>467</v>
      </c>
      <c r="D382" s="1516"/>
      <c r="E382" s="1513"/>
      <c r="F382" s="1516">
        <v>46</v>
      </c>
      <c r="G382" s="1517"/>
      <c r="H382" s="1513"/>
      <c r="I382" s="1516"/>
      <c r="J382" s="1517"/>
      <c r="K382" s="1513"/>
      <c r="L382" s="1514"/>
      <c r="M382" s="1517"/>
      <c r="N382" s="1513"/>
      <c r="O382" s="1516">
        <v>3</v>
      </c>
      <c r="P382" s="1517"/>
      <c r="Q382" s="1517"/>
      <c r="R382" s="1513"/>
      <c r="S382" s="1514">
        <v>2</v>
      </c>
      <c r="T382" s="1515"/>
      <c r="U382" s="1518"/>
      <c r="V382" s="1516">
        <f>+S382*F382*O382</f>
        <v>276</v>
      </c>
      <c r="W382" s="1517"/>
      <c r="X382" s="1517"/>
      <c r="Y382" s="1508"/>
      <c r="Z382" s="1509"/>
    </row>
    <row r="383" spans="2:26" ht="39" customHeight="1">
      <c r="B383" s="1588"/>
      <c r="C383" s="1589"/>
      <c r="D383" s="1589"/>
      <c r="E383" s="1589"/>
      <c r="F383" s="1589"/>
      <c r="G383" s="1589"/>
      <c r="H383" s="1589"/>
      <c r="I383" s="1589"/>
      <c r="J383" s="1589"/>
      <c r="K383" s="1589"/>
      <c r="L383" s="1589"/>
      <c r="M383" s="1589"/>
      <c r="N383" s="1589"/>
      <c r="O383" s="1589"/>
      <c r="P383" s="1589"/>
      <c r="Q383" s="1589"/>
      <c r="R383" s="1589"/>
      <c r="S383" s="1589"/>
      <c r="T383" s="1589"/>
      <c r="U383" s="1589"/>
      <c r="V383" s="1589"/>
      <c r="W383" s="1589"/>
      <c r="X383" s="1651"/>
      <c r="Y383" s="1508"/>
      <c r="Z383" s="1509"/>
    </row>
    <row r="384" spans="2:26" ht="27" customHeight="1">
      <c r="B384" s="1522"/>
      <c r="C384" s="1464"/>
      <c r="D384" s="1464"/>
      <c r="E384" s="1464"/>
      <c r="F384" s="1464"/>
      <c r="G384" s="1464"/>
      <c r="H384" s="1464"/>
      <c r="I384" s="1464"/>
      <c r="J384" s="1464"/>
      <c r="K384" s="1464"/>
      <c r="L384" s="1464"/>
      <c r="M384" s="1464"/>
      <c r="N384" s="1464"/>
      <c r="O384" s="1464"/>
      <c r="P384" s="1464"/>
      <c r="Q384" s="1464"/>
      <c r="R384" s="1464"/>
      <c r="S384" s="1464"/>
      <c r="T384" s="1464"/>
      <c r="U384" s="1464"/>
      <c r="V384" s="1464"/>
      <c r="W384" s="1464"/>
      <c r="X384" s="1523"/>
      <c r="Y384" s="1508"/>
      <c r="Z384" s="1509"/>
    </row>
    <row r="385" spans="2:26" ht="54" customHeight="1">
      <c r="B385" s="1522"/>
      <c r="C385" s="1464"/>
      <c r="D385" s="1464"/>
      <c r="E385" s="1464"/>
      <c r="F385" s="1464"/>
      <c r="G385" s="1464"/>
      <c r="H385" s="1464"/>
      <c r="I385" s="1464"/>
      <c r="J385" s="1464"/>
      <c r="K385" s="1464"/>
      <c r="L385" s="1464"/>
      <c r="M385" s="1464"/>
      <c r="N385" s="1464"/>
      <c r="O385" s="1464"/>
      <c r="P385" s="1464"/>
      <c r="Q385" s="1464"/>
      <c r="R385" s="1464"/>
      <c r="S385" s="1464"/>
      <c r="T385" s="1464"/>
      <c r="U385" s="1464"/>
      <c r="V385" s="1464"/>
      <c r="W385" s="1464"/>
      <c r="X385" s="1523"/>
      <c r="Y385" s="1508"/>
      <c r="Z385" s="1509"/>
    </row>
    <row r="386" spans="2:26">
      <c r="B386" s="1522"/>
      <c r="C386" s="1464"/>
      <c r="D386" s="1464"/>
      <c r="E386" s="1464"/>
      <c r="F386" s="1464"/>
      <c r="G386" s="1464"/>
      <c r="H386" s="1464"/>
      <c r="I386" s="1464"/>
      <c r="J386" s="1464"/>
      <c r="K386" s="1464"/>
      <c r="L386" s="1464"/>
      <c r="M386" s="1464"/>
      <c r="N386" s="1464"/>
      <c r="O386" s="1464"/>
      <c r="P386" s="1464"/>
      <c r="Q386" s="1464"/>
      <c r="R386" s="1464"/>
      <c r="S386" s="1464"/>
      <c r="T386" s="1464"/>
      <c r="U386" s="1464"/>
      <c r="V386" s="1464"/>
      <c r="W386" s="1464"/>
      <c r="X386" s="1523"/>
      <c r="Y386" s="1508"/>
      <c r="Z386" s="1509"/>
    </row>
    <row r="387" spans="2:26" ht="24.9" customHeight="1">
      <c r="B387" s="1522"/>
      <c r="C387" s="1464"/>
      <c r="D387" s="1464"/>
      <c r="E387" s="1464"/>
      <c r="F387" s="1464"/>
      <c r="G387" s="1464"/>
      <c r="H387" s="1464"/>
      <c r="I387" s="1464"/>
      <c r="J387" s="1464"/>
      <c r="K387" s="1464"/>
      <c r="L387" s="1464"/>
      <c r="M387" s="1464"/>
      <c r="N387" s="1464"/>
      <c r="O387" s="1464"/>
      <c r="P387" s="1464"/>
      <c r="Q387" s="1464"/>
      <c r="R387" s="1464"/>
      <c r="S387" s="1464"/>
      <c r="T387" s="1464"/>
      <c r="U387" s="1464"/>
      <c r="V387" s="1464"/>
      <c r="W387" s="1464"/>
      <c r="X387" s="1523"/>
      <c r="Y387" s="1508"/>
      <c r="Z387" s="1509"/>
    </row>
    <row r="388" spans="2:26" ht="24.9" customHeight="1">
      <c r="B388" s="1522"/>
      <c r="C388" s="1464"/>
      <c r="D388" s="1464"/>
      <c r="E388" s="1464"/>
      <c r="F388" s="1464"/>
      <c r="G388" s="1464"/>
      <c r="H388" s="1464"/>
      <c r="I388" s="1464"/>
      <c r="J388" s="1464"/>
      <c r="K388" s="1464"/>
      <c r="L388" s="1464"/>
      <c r="M388" s="1464"/>
      <c r="N388" s="1464"/>
      <c r="O388" s="1464"/>
      <c r="P388" s="1464"/>
      <c r="Q388" s="1464"/>
      <c r="R388" s="1464"/>
      <c r="S388" s="1464"/>
      <c r="T388" s="1464"/>
      <c r="U388" s="1464"/>
      <c r="V388" s="1464"/>
      <c r="W388" s="1464"/>
      <c r="X388" s="1523"/>
      <c r="Y388" s="1508"/>
      <c r="Z388" s="1509"/>
    </row>
    <row r="389" spans="2:26" ht="24" customHeight="1">
      <c r="B389" s="1522"/>
      <c r="C389" s="1464"/>
      <c r="D389" s="1464"/>
      <c r="E389" s="1464"/>
      <c r="F389" s="1464"/>
      <c r="G389" s="1464"/>
      <c r="H389" s="1464"/>
      <c r="I389" s="1464"/>
      <c r="J389" s="1464"/>
      <c r="K389" s="1464"/>
      <c r="L389" s="1464"/>
      <c r="M389" s="1464"/>
      <c r="N389" s="1464"/>
      <c r="O389" s="1464"/>
      <c r="P389" s="1464"/>
      <c r="Q389" s="1464"/>
      <c r="R389" s="1464"/>
      <c r="S389" s="1464"/>
      <c r="T389" s="1464"/>
      <c r="U389" s="1464"/>
      <c r="V389" s="1464"/>
      <c r="W389" s="1464"/>
      <c r="X389" s="1523"/>
      <c r="Y389" s="1508"/>
      <c r="Z389" s="1509"/>
    </row>
    <row r="390" spans="2:26" ht="24.9" customHeight="1">
      <c r="B390" s="1522"/>
      <c r="C390" s="1464"/>
      <c r="D390" s="1464"/>
      <c r="E390" s="1464"/>
      <c r="F390" s="1464"/>
      <c r="G390" s="1464"/>
      <c r="H390" s="1464"/>
      <c r="I390" s="1464"/>
      <c r="J390" s="1464"/>
      <c r="K390" s="1464"/>
      <c r="L390" s="1464"/>
      <c r="M390" s="1464"/>
      <c r="N390" s="1464"/>
      <c r="O390" s="1464"/>
      <c r="P390" s="1464"/>
      <c r="Q390" s="1464"/>
      <c r="R390" s="1464"/>
      <c r="S390" s="1464"/>
      <c r="T390" s="1464"/>
      <c r="U390" s="1464"/>
      <c r="V390" s="1464"/>
      <c r="W390" s="1464"/>
      <c r="X390" s="1523"/>
      <c r="Y390" s="1508"/>
      <c r="Z390" s="1509"/>
    </row>
    <row r="391" spans="2:26" ht="23.1" customHeight="1">
      <c r="B391" s="1522"/>
      <c r="C391" s="1464"/>
      <c r="D391" s="1464"/>
      <c r="E391" s="1464"/>
      <c r="F391" s="1464"/>
      <c r="G391" s="1464"/>
      <c r="H391" s="1464"/>
      <c r="I391" s="1464"/>
      <c r="J391" s="1464"/>
      <c r="K391" s="1464"/>
      <c r="L391" s="1464"/>
      <c r="M391" s="1464"/>
      <c r="N391" s="1464"/>
      <c r="O391" s="1464"/>
      <c r="P391" s="1464"/>
      <c r="Q391" s="1464"/>
      <c r="R391" s="1464"/>
      <c r="S391" s="1464"/>
      <c r="T391" s="1464"/>
      <c r="U391" s="1464"/>
      <c r="V391" s="1464"/>
      <c r="W391" s="1464"/>
      <c r="X391" s="1523"/>
      <c r="Y391" s="1508"/>
      <c r="Z391" s="1509"/>
    </row>
    <row r="392" spans="2:26" ht="24" customHeight="1">
      <c r="B392" s="1522"/>
      <c r="C392" s="1464"/>
      <c r="D392" s="1464"/>
      <c r="E392" s="1464"/>
      <c r="F392" s="1464"/>
      <c r="G392" s="1464"/>
      <c r="H392" s="1464"/>
      <c r="I392" s="1464"/>
      <c r="J392" s="1464"/>
      <c r="K392" s="1464"/>
      <c r="L392" s="1464"/>
      <c r="M392" s="1464"/>
      <c r="N392" s="1464"/>
      <c r="O392" s="1464"/>
      <c r="P392" s="1464"/>
      <c r="Q392" s="1464"/>
      <c r="R392" s="1464"/>
      <c r="S392" s="1464"/>
      <c r="T392" s="1464"/>
      <c r="U392" s="1464"/>
      <c r="V392" s="1464"/>
      <c r="W392" s="1464"/>
      <c r="X392" s="1523"/>
      <c r="Y392" s="1508"/>
      <c r="Z392" s="1509"/>
    </row>
    <row r="393" spans="2:26" ht="24.9" customHeight="1">
      <c r="B393" s="1522"/>
      <c r="C393" s="1464"/>
      <c r="D393" s="1464"/>
      <c r="E393" s="1464"/>
      <c r="F393" s="1464"/>
      <c r="G393" s="1464"/>
      <c r="H393" s="1464"/>
      <c r="I393" s="1464"/>
      <c r="J393" s="1464"/>
      <c r="K393" s="1464"/>
      <c r="L393" s="1464"/>
      <c r="M393" s="1464"/>
      <c r="N393" s="1464"/>
      <c r="O393" s="1464"/>
      <c r="P393" s="1464"/>
      <c r="Q393" s="1464"/>
      <c r="R393" s="1464"/>
      <c r="S393" s="1464"/>
      <c r="T393" s="1464"/>
      <c r="U393" s="1464"/>
      <c r="V393" s="1464"/>
      <c r="W393" s="1464"/>
      <c r="X393" s="1523"/>
      <c r="Y393" s="1508"/>
      <c r="Z393" s="1509"/>
    </row>
    <row r="394" spans="2:26" ht="24" customHeight="1">
      <c r="B394" s="1522"/>
      <c r="C394" s="1464"/>
      <c r="D394" s="1464"/>
      <c r="E394" s="1464"/>
      <c r="F394" s="1464"/>
      <c r="G394" s="1464"/>
      <c r="H394" s="1464"/>
      <c r="I394" s="1464"/>
      <c r="J394" s="1464"/>
      <c r="K394" s="1464"/>
      <c r="L394" s="1464"/>
      <c r="M394" s="1464"/>
      <c r="N394" s="1464"/>
      <c r="O394" s="1464"/>
      <c r="P394" s="1464"/>
      <c r="Q394" s="1464"/>
      <c r="R394" s="1464"/>
      <c r="S394" s="1464"/>
      <c r="T394" s="1464"/>
      <c r="U394" s="1464"/>
      <c r="V394" s="1464"/>
      <c r="W394" s="1464"/>
      <c r="X394" s="1523"/>
      <c r="Y394" s="1508"/>
      <c r="Z394" s="1509"/>
    </row>
    <row r="395" spans="2:26" ht="24.9" customHeight="1">
      <c r="B395" s="1522"/>
      <c r="C395" s="1464"/>
      <c r="D395" s="1464"/>
      <c r="E395" s="1464"/>
      <c r="F395" s="1464"/>
      <c r="G395" s="1464"/>
      <c r="H395" s="1464"/>
      <c r="I395" s="1464"/>
      <c r="J395" s="1464"/>
      <c r="K395" s="1464"/>
      <c r="L395" s="1464"/>
      <c r="M395" s="1464"/>
      <c r="N395" s="1464"/>
      <c r="O395" s="1464"/>
      <c r="P395" s="1464"/>
      <c r="Q395" s="1464"/>
      <c r="R395" s="1464"/>
      <c r="S395" s="1464"/>
      <c r="T395" s="1464"/>
      <c r="U395" s="1464"/>
      <c r="V395" s="1464"/>
      <c r="W395" s="1464"/>
      <c r="X395" s="1523"/>
      <c r="Y395" s="1508"/>
      <c r="Z395" s="1509"/>
    </row>
    <row r="396" spans="2:26" ht="24.9" customHeight="1">
      <c r="B396" s="1522"/>
      <c r="C396" s="1464"/>
      <c r="D396" s="1464"/>
      <c r="E396" s="1464"/>
      <c r="F396" s="1464"/>
      <c r="G396" s="1464"/>
      <c r="H396" s="1464"/>
      <c r="I396" s="1464"/>
      <c r="J396" s="1464"/>
      <c r="K396" s="1464"/>
      <c r="L396" s="1464"/>
      <c r="M396" s="1464"/>
      <c r="N396" s="1464"/>
      <c r="O396" s="1464"/>
      <c r="P396" s="1464"/>
      <c r="Q396" s="1464"/>
      <c r="R396" s="1464"/>
      <c r="S396" s="1464"/>
      <c r="T396" s="1464"/>
      <c r="U396" s="1464"/>
      <c r="V396" s="1464"/>
      <c r="W396" s="1464"/>
      <c r="X396" s="1523"/>
      <c r="Y396" s="1508"/>
      <c r="Z396" s="1509"/>
    </row>
    <row r="397" spans="2:26" ht="24" customHeight="1">
      <c r="B397" s="1522"/>
      <c r="C397" s="1464"/>
      <c r="D397" s="1464"/>
      <c r="E397" s="1464"/>
      <c r="F397" s="1464"/>
      <c r="G397" s="1464"/>
      <c r="H397" s="1464"/>
      <c r="I397" s="1464"/>
      <c r="J397" s="1464"/>
      <c r="K397" s="1464"/>
      <c r="L397" s="1464"/>
      <c r="M397" s="1464"/>
      <c r="N397" s="1464"/>
      <c r="O397" s="1464"/>
      <c r="P397" s="1464"/>
      <c r="Q397" s="1464"/>
      <c r="R397" s="1464"/>
      <c r="S397" s="1464"/>
      <c r="T397" s="1464"/>
      <c r="U397" s="1464"/>
      <c r="V397" s="1464"/>
      <c r="W397" s="1464"/>
      <c r="X397" s="1523"/>
      <c r="Y397" s="1508"/>
      <c r="Z397" s="1509"/>
    </row>
    <row r="398" spans="2:26" ht="24.9" customHeight="1">
      <c r="B398" s="1522"/>
      <c r="C398" s="1464"/>
      <c r="D398" s="1464"/>
      <c r="E398" s="1464"/>
      <c r="F398" s="1464"/>
      <c r="G398" s="1464"/>
      <c r="H398" s="1464"/>
      <c r="I398" s="1464"/>
      <c r="J398" s="1464"/>
      <c r="K398" s="1464"/>
      <c r="L398" s="1464"/>
      <c r="M398" s="1464"/>
      <c r="N398" s="1464"/>
      <c r="O398" s="1464"/>
      <c r="P398" s="1464"/>
      <c r="Q398" s="1464"/>
      <c r="R398" s="1464"/>
      <c r="S398" s="1464"/>
      <c r="T398" s="1464"/>
      <c r="U398" s="1464"/>
      <c r="V398" s="1464"/>
      <c r="W398" s="1464"/>
      <c r="X398" s="1523"/>
      <c r="Y398" s="1508"/>
      <c r="Z398" s="1509"/>
    </row>
    <row r="399" spans="2:26" ht="24" customHeight="1">
      <c r="B399" s="1522"/>
      <c r="C399" s="1464"/>
      <c r="D399" s="1464"/>
      <c r="E399" s="1464"/>
      <c r="F399" s="1464"/>
      <c r="G399" s="1464"/>
      <c r="H399" s="1464"/>
      <c r="I399" s="1464"/>
      <c r="J399" s="1464"/>
      <c r="K399" s="1464"/>
      <c r="L399" s="1464"/>
      <c r="M399" s="1464"/>
      <c r="N399" s="1464"/>
      <c r="O399" s="1464"/>
      <c r="P399" s="1464"/>
      <c r="Q399" s="1464"/>
      <c r="R399" s="1464"/>
      <c r="S399" s="1464"/>
      <c r="T399" s="1464"/>
      <c r="U399" s="1464"/>
      <c r="V399" s="1464"/>
      <c r="W399" s="1464"/>
      <c r="X399" s="1523"/>
      <c r="Y399" s="1508"/>
      <c r="Z399" s="1509"/>
    </row>
    <row r="400" spans="2:26" ht="22.5" customHeight="1">
      <c r="B400" s="1558"/>
      <c r="C400" s="1559"/>
      <c r="D400" s="1559"/>
      <c r="E400" s="1559"/>
      <c r="F400" s="1559"/>
      <c r="G400" s="1559"/>
      <c r="H400" s="1559"/>
      <c r="I400" s="1559"/>
      <c r="J400" s="1559"/>
      <c r="K400" s="1559"/>
      <c r="L400" s="1559"/>
      <c r="M400" s="1559"/>
      <c r="N400" s="1559"/>
      <c r="O400" s="1559"/>
      <c r="P400" s="1559"/>
      <c r="Q400" s="1559"/>
      <c r="R400" s="1559"/>
      <c r="S400" s="1559"/>
      <c r="T400" s="1559"/>
      <c r="U400" s="1559"/>
      <c r="V400" s="1559"/>
      <c r="W400" s="1559"/>
      <c r="X400" s="1560"/>
      <c r="Y400" s="1508"/>
      <c r="Z400" s="1509"/>
    </row>
    <row r="401" spans="2:26">
      <c r="B401" s="1526" t="s">
        <v>397</v>
      </c>
      <c r="C401" s="1605"/>
      <c r="D401" s="1589"/>
      <c r="E401" s="1589"/>
      <c r="F401" s="1589"/>
      <c r="G401" s="1589"/>
      <c r="H401" s="1589"/>
      <c r="I401" s="1589"/>
      <c r="J401" s="1589"/>
      <c r="K401" s="1589"/>
      <c r="L401" s="1589"/>
      <c r="M401" s="1589"/>
      <c r="N401" s="1589"/>
      <c r="O401" s="1589"/>
      <c r="P401" s="1589"/>
      <c r="Q401" s="1589"/>
      <c r="R401" s="1589"/>
      <c r="S401" s="1589"/>
      <c r="T401" s="1589"/>
      <c r="U401" s="1590"/>
      <c r="V401" s="1516">
        <f>ROUND(V383+V382,2)</f>
        <v>276</v>
      </c>
      <c r="W401" s="1517"/>
      <c r="X401" s="1517"/>
      <c r="Y401" s="1508"/>
      <c r="Z401" s="1509"/>
    </row>
    <row r="402" spans="2:26" ht="25.5" customHeight="1">
      <c r="B402" s="1527"/>
      <c r="C402" s="1718"/>
      <c r="D402" s="1464"/>
      <c r="E402" s="1464"/>
      <c r="F402" s="1464"/>
      <c r="G402" s="1464"/>
      <c r="H402" s="1464"/>
      <c r="I402" s="1464"/>
      <c r="J402" s="1464"/>
      <c r="K402" s="1464"/>
      <c r="L402" s="1464"/>
      <c r="M402" s="1464"/>
      <c r="N402" s="1464"/>
      <c r="O402" s="1464"/>
      <c r="P402" s="1464"/>
      <c r="Q402" s="1464"/>
      <c r="R402" s="1464"/>
      <c r="S402" s="1464"/>
      <c r="T402" s="1464"/>
      <c r="U402" s="1574"/>
      <c r="V402" s="1516" t="s">
        <v>89</v>
      </c>
      <c r="W402" s="1517"/>
      <c r="X402" s="1517"/>
      <c r="Y402" s="1508"/>
      <c r="Z402" s="1509"/>
    </row>
    <row r="403" spans="2:26" ht="18" thickBot="1">
      <c r="B403" s="1557"/>
      <c r="C403" s="1719"/>
      <c r="D403" s="1559"/>
      <c r="E403" s="1559"/>
      <c r="F403" s="1559"/>
      <c r="G403" s="1559"/>
      <c r="H403" s="1559"/>
      <c r="I403" s="1559"/>
      <c r="J403" s="1559"/>
      <c r="K403" s="1559"/>
      <c r="L403" s="1559"/>
      <c r="M403" s="1559"/>
      <c r="N403" s="1559"/>
      <c r="O403" s="1559"/>
      <c r="P403" s="1559"/>
      <c r="Q403" s="1559"/>
      <c r="R403" s="1559"/>
      <c r="S403" s="1559"/>
      <c r="T403" s="1559"/>
      <c r="U403" s="1575"/>
      <c r="V403" s="1810">
        <f>V401</f>
        <v>276</v>
      </c>
      <c r="W403" s="1674"/>
      <c r="X403" s="1674"/>
      <c r="Y403" s="1510"/>
      <c r="Z403" s="1511"/>
    </row>
    <row r="404" spans="2:26" ht="71.25" customHeight="1">
      <c r="B404" s="541"/>
      <c r="C404" s="533"/>
      <c r="D404" s="1330"/>
      <c r="E404" s="1330"/>
      <c r="F404" s="1330"/>
      <c r="G404" s="1330"/>
      <c r="H404" s="1330"/>
      <c r="I404" s="1331"/>
      <c r="J404" s="1331"/>
      <c r="K404" s="1331"/>
      <c r="L404" s="1330"/>
      <c r="M404" s="1330"/>
      <c r="N404" s="1330"/>
      <c r="O404" s="1330"/>
      <c r="P404" s="1330"/>
      <c r="Q404" s="1330"/>
      <c r="R404" s="1330"/>
      <c r="S404" s="1330"/>
      <c r="T404" s="1330"/>
      <c r="U404" s="1330"/>
      <c r="V404" s="1330"/>
      <c r="W404" s="1330"/>
      <c r="X404" s="1330"/>
      <c r="Y404" s="519"/>
      <c r="Z404" s="520"/>
    </row>
    <row r="405" spans="2:26" ht="19.5" customHeight="1" thickBot="1">
      <c r="B405" s="531"/>
      <c r="C405" s="532"/>
      <c r="D405" s="1322" t="s">
        <v>389</v>
      </c>
      <c r="E405" s="1322"/>
      <c r="F405" s="1323"/>
      <c r="G405" s="1323"/>
      <c r="H405" s="1323"/>
      <c r="I405" s="1325"/>
      <c r="J405" s="1325"/>
      <c r="K405" s="1325"/>
      <c r="L405" s="1323"/>
      <c r="M405" s="1323"/>
      <c r="N405" s="1323"/>
      <c r="O405" s="1322"/>
      <c r="P405" s="1322"/>
      <c r="Q405" s="1322"/>
      <c r="R405" s="1322"/>
      <c r="S405" s="1322" t="str">
        <f>+S369</f>
        <v xml:space="preserve">Revisó y aprobó: </v>
      </c>
      <c r="T405" s="1322"/>
      <c r="U405" s="1322"/>
      <c r="V405" s="1322"/>
      <c r="W405" s="1322"/>
      <c r="X405" s="1322"/>
      <c r="Y405" s="524"/>
      <c r="Z405" s="525"/>
    </row>
    <row r="406" spans="2:26" ht="23.25" customHeight="1">
      <c r="B406" s="531"/>
      <c r="C406" s="532"/>
      <c r="D406" s="1322"/>
      <c r="E406" s="1322"/>
      <c r="F406" s="1324" t="s">
        <v>337</v>
      </c>
      <c r="G406" s="1324"/>
      <c r="H406" s="1324"/>
      <c r="I406" s="1324"/>
      <c r="J406" s="1324"/>
      <c r="K406" s="1324"/>
      <c r="L406" s="1324"/>
      <c r="M406" s="1324"/>
      <c r="N406" s="1324"/>
      <c r="O406" s="1322"/>
      <c r="P406" s="1322"/>
      <c r="Q406" s="1322"/>
      <c r="R406" s="1322"/>
      <c r="S406" s="1322"/>
      <c r="T406" s="1322"/>
      <c r="U406" s="1322"/>
      <c r="V406" s="537"/>
      <c r="W406" s="537"/>
      <c r="X406" s="537"/>
      <c r="Y406" s="526" t="s">
        <v>342</v>
      </c>
      <c r="Z406" s="525"/>
    </row>
    <row r="407" spans="2:26" ht="24" customHeight="1">
      <c r="B407" s="531"/>
      <c r="C407" s="532"/>
      <c r="D407" s="1322"/>
      <c r="E407" s="1322"/>
      <c r="F407" s="1324" t="str">
        <f>+F371</f>
        <v xml:space="preserve">Profesional de apoyo contratada S.P.O.P </v>
      </c>
      <c r="G407" s="1324"/>
      <c r="H407" s="1324"/>
      <c r="I407" s="1324"/>
      <c r="J407" s="1324"/>
      <c r="K407" s="1324"/>
      <c r="L407" s="1324"/>
      <c r="M407" s="1324"/>
      <c r="N407" s="1324"/>
      <c r="O407" s="1322"/>
      <c r="P407" s="1322"/>
      <c r="Q407" s="1322"/>
      <c r="R407" s="1322"/>
      <c r="S407" s="1322"/>
      <c r="T407" s="1322"/>
      <c r="U407" s="1322"/>
      <c r="V407" s="1322"/>
      <c r="W407" s="1322"/>
      <c r="X407" s="1322"/>
      <c r="Y407" s="527" t="s">
        <v>392</v>
      </c>
      <c r="Z407" s="525"/>
    </row>
    <row r="408" spans="2:26" ht="24" customHeight="1">
      <c r="B408" s="531"/>
      <c r="C408" s="532"/>
      <c r="D408" s="1322"/>
      <c r="E408" s="1322"/>
      <c r="F408" s="1324"/>
      <c r="G408" s="1324"/>
      <c r="H408" s="1324"/>
      <c r="I408" s="1324"/>
      <c r="J408" s="1324"/>
      <c r="K408" s="1324"/>
      <c r="L408" s="1324"/>
      <c r="M408" s="1324"/>
      <c r="N408" s="1324"/>
      <c r="O408" s="1322"/>
      <c r="P408" s="1322"/>
      <c r="Q408" s="1322"/>
      <c r="R408" s="1322"/>
      <c r="S408" s="1322"/>
      <c r="T408" s="1322"/>
      <c r="U408" s="1322"/>
      <c r="V408" s="1322"/>
      <c r="W408" s="1322"/>
      <c r="X408" s="1322"/>
      <c r="Y408" s="527" t="s">
        <v>393</v>
      </c>
      <c r="Z408" s="525"/>
    </row>
    <row r="409" spans="2:26" ht="17.399999999999999" thickBot="1">
      <c r="B409" s="538"/>
      <c r="C409" s="535"/>
      <c r="D409" s="1323"/>
      <c r="E409" s="1323"/>
      <c r="F409" s="1323"/>
      <c r="G409" s="1323"/>
      <c r="H409" s="1323"/>
      <c r="I409" s="1325"/>
      <c r="J409" s="1325"/>
      <c r="K409" s="1325"/>
      <c r="L409" s="1323"/>
      <c r="M409" s="1323"/>
      <c r="N409" s="1323"/>
      <c r="O409" s="1323"/>
      <c r="P409" s="1323"/>
      <c r="Q409" s="1323"/>
      <c r="R409" s="1323"/>
      <c r="S409" s="1323"/>
      <c r="T409" s="1323"/>
      <c r="U409" s="1323"/>
      <c r="V409" s="1323"/>
      <c r="W409" s="1323"/>
      <c r="X409" s="1323"/>
      <c r="Y409" s="524"/>
      <c r="Z409" s="529"/>
    </row>
    <row r="410" spans="2:26">
      <c r="B410" s="1211"/>
      <c r="I410" s="1211"/>
      <c r="J410" s="1211"/>
      <c r="K410" s="1211"/>
    </row>
    <row r="411" spans="2:26">
      <c r="B411" s="1230"/>
    </row>
    <row r="412" spans="2:26">
      <c r="B412" s="1230"/>
    </row>
    <row r="413" spans="2:26">
      <c r="B413" s="1230"/>
    </row>
    <row r="414" spans="2:26">
      <c r="B414" s="1230"/>
    </row>
    <row r="415" spans="2:26">
      <c r="B415" s="1230"/>
    </row>
    <row r="416" spans="2:26">
      <c r="B416" s="1230"/>
    </row>
    <row r="417" spans="2:2">
      <c r="B417" s="1230"/>
    </row>
    <row r="418" spans="2:2">
      <c r="B418" s="1230"/>
    </row>
    <row r="419" spans="2:2">
      <c r="B419" s="1230"/>
    </row>
    <row r="420" spans="2:2">
      <c r="B420" s="1230"/>
    </row>
    <row r="421" spans="2:2">
      <c r="B421" s="1230"/>
    </row>
    <row r="422" spans="2:2">
      <c r="B422" s="1230"/>
    </row>
    <row r="423" spans="2:2">
      <c r="B423" s="1230"/>
    </row>
    <row r="424" spans="2:2">
      <c r="B424" s="1230"/>
    </row>
    <row r="425" spans="2:2">
      <c r="B425" s="1230"/>
    </row>
    <row r="426" spans="2:2">
      <c r="B426" s="1230"/>
    </row>
    <row r="427" spans="2:2">
      <c r="B427" s="1230"/>
    </row>
    <row r="428" spans="2:2">
      <c r="B428" s="1230"/>
    </row>
    <row r="429" spans="2:2">
      <c r="B429" s="1230"/>
    </row>
    <row r="430" spans="2:2">
      <c r="B430" s="1230"/>
    </row>
    <row r="431" spans="2:2">
      <c r="B431" s="1230"/>
    </row>
    <row r="432" spans="2:2">
      <c r="B432" s="1230"/>
    </row>
    <row r="433" spans="2:2">
      <c r="B433" s="1230"/>
    </row>
    <row r="434" spans="2:2">
      <c r="B434" s="1230"/>
    </row>
    <row r="435" spans="2:2">
      <c r="B435" s="1230"/>
    </row>
    <row r="436" spans="2:2">
      <c r="B436" s="1230"/>
    </row>
    <row r="437" spans="2:2">
      <c r="B437" s="1230"/>
    </row>
    <row r="438" spans="2:2">
      <c r="B438" s="1230"/>
    </row>
    <row r="439" spans="2:2">
      <c r="B439" s="1230"/>
    </row>
    <row r="440" spans="2:2">
      <c r="B440" s="1230"/>
    </row>
    <row r="441" spans="2:2">
      <c r="B441" s="1230"/>
    </row>
    <row r="442" spans="2:2">
      <c r="B442" s="1230"/>
    </row>
    <row r="443" spans="2:2">
      <c r="B443" s="1230"/>
    </row>
    <row r="444" spans="2:2">
      <c r="B444" s="1230"/>
    </row>
    <row r="445" spans="2:2">
      <c r="B445" s="1230"/>
    </row>
    <row r="446" spans="2:2">
      <c r="B446" s="1230"/>
    </row>
    <row r="447" spans="2:2">
      <c r="B447" s="1230"/>
    </row>
    <row r="448" spans="2:2">
      <c r="B448" s="1230"/>
    </row>
    <row r="449" spans="2:2">
      <c r="B449" s="1230"/>
    </row>
    <row r="450" spans="2:2">
      <c r="B450" s="1230"/>
    </row>
    <row r="451" spans="2:2">
      <c r="B451" s="1230"/>
    </row>
    <row r="452" spans="2:2">
      <c r="B452" s="1230"/>
    </row>
    <row r="453" spans="2:2">
      <c r="B453" s="1230"/>
    </row>
    <row r="454" spans="2:2">
      <c r="B454" s="1230"/>
    </row>
    <row r="455" spans="2:2">
      <c r="B455" s="1230"/>
    </row>
    <row r="456" spans="2:2">
      <c r="B456" s="1230"/>
    </row>
    <row r="457" spans="2:2">
      <c r="B457" s="1230"/>
    </row>
    <row r="458" spans="2:2">
      <c r="B458" s="1230"/>
    </row>
    <row r="459" spans="2:2">
      <c r="B459" s="1230"/>
    </row>
    <row r="460" spans="2:2">
      <c r="B460" s="1230"/>
    </row>
    <row r="461" spans="2:2">
      <c r="B461" s="1230"/>
    </row>
    <row r="462" spans="2:2">
      <c r="B462" s="1230"/>
    </row>
    <row r="463" spans="2:2">
      <c r="B463" s="1230"/>
    </row>
    <row r="464" spans="2:2">
      <c r="B464" s="1230"/>
    </row>
    <row r="465" spans="2:2">
      <c r="B465" s="1230"/>
    </row>
    <row r="466" spans="2:2">
      <c r="B466" s="1230"/>
    </row>
    <row r="467" spans="2:2">
      <c r="B467" s="1230"/>
    </row>
    <row r="468" spans="2:2">
      <c r="B468" s="1230"/>
    </row>
    <row r="469" spans="2:2">
      <c r="B469" s="1230"/>
    </row>
    <row r="470" spans="2:2">
      <c r="B470" s="1230"/>
    </row>
    <row r="471" spans="2:2">
      <c r="B471" s="1230"/>
    </row>
    <row r="472" spans="2:2">
      <c r="B472" s="1230"/>
    </row>
    <row r="473" spans="2:2">
      <c r="B473" s="1230"/>
    </row>
    <row r="474" spans="2:2">
      <c r="B474" s="1230"/>
    </row>
    <row r="475" spans="2:2">
      <c r="B475" s="1230"/>
    </row>
    <row r="476" spans="2:2">
      <c r="B476" s="1230"/>
    </row>
    <row r="477" spans="2:2">
      <c r="B477" s="1230"/>
    </row>
    <row r="478" spans="2:2">
      <c r="B478" s="1230"/>
    </row>
    <row r="479" spans="2:2">
      <c r="B479" s="1230"/>
    </row>
    <row r="480" spans="2:2">
      <c r="B480" s="1230"/>
    </row>
    <row r="481" spans="2:2">
      <c r="B481" s="1230"/>
    </row>
    <row r="482" spans="2:2">
      <c r="B482" s="1230"/>
    </row>
    <row r="483" spans="2:2">
      <c r="B483" s="1230"/>
    </row>
    <row r="484" spans="2:2">
      <c r="B484" s="1230"/>
    </row>
    <row r="485" spans="2:2">
      <c r="B485" s="1230"/>
    </row>
    <row r="486" spans="2:2">
      <c r="B486" s="1230"/>
    </row>
    <row r="487" spans="2:2">
      <c r="B487" s="1230"/>
    </row>
    <row r="488" spans="2:2">
      <c r="B488" s="1230"/>
    </row>
    <row r="489" spans="2:2">
      <c r="B489" s="1230"/>
    </row>
    <row r="490" spans="2:2">
      <c r="B490" s="1230"/>
    </row>
    <row r="491" spans="2:2">
      <c r="B491" s="1230"/>
    </row>
    <row r="492" spans="2:2">
      <c r="B492" s="1230"/>
    </row>
    <row r="493" spans="2:2">
      <c r="B493" s="1230"/>
    </row>
    <row r="494" spans="2:2">
      <c r="B494" s="1230"/>
    </row>
    <row r="495" spans="2:2">
      <c r="B495" s="1230"/>
    </row>
    <row r="496" spans="2:2">
      <c r="B496" s="1230"/>
    </row>
    <row r="497" spans="2:2">
      <c r="B497" s="1230"/>
    </row>
    <row r="498" spans="2:2">
      <c r="B498" s="1230"/>
    </row>
    <row r="499" spans="2:2">
      <c r="B499" s="1230"/>
    </row>
    <row r="500" spans="2:2">
      <c r="B500" s="1230"/>
    </row>
    <row r="501" spans="2:2">
      <c r="B501" s="1230"/>
    </row>
    <row r="502" spans="2:2">
      <c r="B502" s="1230"/>
    </row>
    <row r="503" spans="2:2">
      <c r="B503" s="1230"/>
    </row>
    <row r="504" spans="2:2">
      <c r="B504" s="1230"/>
    </row>
    <row r="505" spans="2:2">
      <c r="B505" s="1230"/>
    </row>
    <row r="506" spans="2:2">
      <c r="B506" s="1230"/>
    </row>
    <row r="507" spans="2:2">
      <c r="B507" s="1230"/>
    </row>
    <row r="508" spans="2:2">
      <c r="B508" s="1230"/>
    </row>
    <row r="509" spans="2:2">
      <c r="B509" s="1230"/>
    </row>
    <row r="510" spans="2:2">
      <c r="B510" s="1230"/>
    </row>
    <row r="511" spans="2:2">
      <c r="B511" s="1230"/>
    </row>
    <row r="512" spans="2:2">
      <c r="B512" s="1230"/>
    </row>
    <row r="513" spans="2:2">
      <c r="B513" s="1230"/>
    </row>
    <row r="514" spans="2:2">
      <c r="B514" s="1230"/>
    </row>
    <row r="515" spans="2:2">
      <c r="B515" s="1230"/>
    </row>
    <row r="516" spans="2:2">
      <c r="B516" s="1230"/>
    </row>
    <row r="517" spans="2:2">
      <c r="B517" s="1230"/>
    </row>
    <row r="518" spans="2:2">
      <c r="B518" s="1230"/>
    </row>
    <row r="519" spans="2:2">
      <c r="B519" s="1230"/>
    </row>
    <row r="520" spans="2:2">
      <c r="B520" s="1230"/>
    </row>
    <row r="521" spans="2:2">
      <c r="B521" s="1230"/>
    </row>
    <row r="522" spans="2:2">
      <c r="B522" s="1230"/>
    </row>
    <row r="523" spans="2:2">
      <c r="B523" s="1230"/>
    </row>
    <row r="524" spans="2:2">
      <c r="B524" s="1230"/>
    </row>
    <row r="525" spans="2:2">
      <c r="B525" s="1230"/>
    </row>
    <row r="526" spans="2:2">
      <c r="B526" s="1230"/>
    </row>
    <row r="527" spans="2:2">
      <c r="B527" s="1230"/>
    </row>
    <row r="528" spans="2:2">
      <c r="B528" s="1230"/>
    </row>
    <row r="529" spans="2:2">
      <c r="B529" s="1230"/>
    </row>
    <row r="530" spans="2:2">
      <c r="B530" s="1230"/>
    </row>
    <row r="531" spans="2:2">
      <c r="B531" s="1230"/>
    </row>
    <row r="532" spans="2:2">
      <c r="B532" s="1230"/>
    </row>
    <row r="533" spans="2:2">
      <c r="B533" s="1230"/>
    </row>
    <row r="534" spans="2:2">
      <c r="B534" s="1230"/>
    </row>
    <row r="535" spans="2:2">
      <c r="B535" s="1230"/>
    </row>
    <row r="536" spans="2:2">
      <c r="B536" s="1230"/>
    </row>
    <row r="537" spans="2:2">
      <c r="B537" s="1230"/>
    </row>
    <row r="538" spans="2:2">
      <c r="B538" s="1230"/>
    </row>
    <row r="539" spans="2:2">
      <c r="B539" s="1230"/>
    </row>
    <row r="540" spans="2:2">
      <c r="B540" s="1230"/>
    </row>
    <row r="541" spans="2:2">
      <c r="B541" s="1230"/>
    </row>
    <row r="542" spans="2:2">
      <c r="B542" s="1230"/>
    </row>
    <row r="543" spans="2:2">
      <c r="B543" s="1230"/>
    </row>
    <row r="544" spans="2:2">
      <c r="B544" s="1230"/>
    </row>
    <row r="545" spans="2:2">
      <c r="B545" s="1230"/>
    </row>
    <row r="546" spans="2:2">
      <c r="B546" s="1230"/>
    </row>
    <row r="547" spans="2:2">
      <c r="B547" s="1230"/>
    </row>
    <row r="548" spans="2:2">
      <c r="B548" s="1230"/>
    </row>
    <row r="549" spans="2:2">
      <c r="B549" s="1230"/>
    </row>
    <row r="550" spans="2:2">
      <c r="B550" s="1230"/>
    </row>
    <row r="551" spans="2:2">
      <c r="B551" s="1230"/>
    </row>
    <row r="552" spans="2:2">
      <c r="B552" s="1230"/>
    </row>
    <row r="553" spans="2:2">
      <c r="B553" s="1230"/>
    </row>
    <row r="554" spans="2:2">
      <c r="B554" s="1230"/>
    </row>
    <row r="555" spans="2:2">
      <c r="B555" s="1230"/>
    </row>
    <row r="556" spans="2:2">
      <c r="B556" s="1230"/>
    </row>
    <row r="557" spans="2:2">
      <c r="B557" s="1230"/>
    </row>
    <row r="558" spans="2:2">
      <c r="B558" s="1230"/>
    </row>
    <row r="559" spans="2:2">
      <c r="B559" s="1230"/>
    </row>
    <row r="560" spans="2:2">
      <c r="B560" s="1230"/>
    </row>
    <row r="561" spans="2:2">
      <c r="B561" s="1230"/>
    </row>
    <row r="562" spans="2:2">
      <c r="B562" s="1230"/>
    </row>
    <row r="563" spans="2:2">
      <c r="B563" s="1230"/>
    </row>
    <row r="564" spans="2:2">
      <c r="B564" s="1230"/>
    </row>
    <row r="565" spans="2:2">
      <c r="B565" s="1230"/>
    </row>
    <row r="566" spans="2:2">
      <c r="B566" s="1230"/>
    </row>
    <row r="567" spans="2:2">
      <c r="B567" s="1230"/>
    </row>
    <row r="568" spans="2:2">
      <c r="B568" s="1230"/>
    </row>
    <row r="569" spans="2:2">
      <c r="B569" s="1230"/>
    </row>
    <row r="570" spans="2:2">
      <c r="B570" s="1230"/>
    </row>
    <row r="571" spans="2:2">
      <c r="B571" s="1230"/>
    </row>
    <row r="572" spans="2:2">
      <c r="B572" s="1230"/>
    </row>
    <row r="573" spans="2:2">
      <c r="B573" s="1230"/>
    </row>
    <row r="574" spans="2:2">
      <c r="B574" s="1230"/>
    </row>
    <row r="575" spans="2:2">
      <c r="B575" s="1230"/>
    </row>
    <row r="576" spans="2:2">
      <c r="B576" s="1230"/>
    </row>
    <row r="577" spans="2:2">
      <c r="B577" s="1230"/>
    </row>
    <row r="578" spans="2:2">
      <c r="B578" s="1230"/>
    </row>
    <row r="579" spans="2:2">
      <c r="B579" s="1230"/>
    </row>
    <row r="580" spans="2:2">
      <c r="B580" s="1230"/>
    </row>
    <row r="581" spans="2:2">
      <c r="B581" s="1230"/>
    </row>
    <row r="582" spans="2:2">
      <c r="B582" s="1230"/>
    </row>
    <row r="583" spans="2:2">
      <c r="B583" s="1230"/>
    </row>
    <row r="584" spans="2:2">
      <c r="B584" s="1230"/>
    </row>
    <row r="585" spans="2:2">
      <c r="B585" s="1230"/>
    </row>
    <row r="586" spans="2:2">
      <c r="B586" s="1230"/>
    </row>
    <row r="587" spans="2:2">
      <c r="B587" s="1230"/>
    </row>
    <row r="588" spans="2:2">
      <c r="B588" s="1230"/>
    </row>
    <row r="589" spans="2:2">
      <c r="B589" s="1230"/>
    </row>
    <row r="590" spans="2:2">
      <c r="B590" s="1230"/>
    </row>
    <row r="591" spans="2:2">
      <c r="B591" s="1230"/>
    </row>
    <row r="592" spans="2:2">
      <c r="B592" s="1230"/>
    </row>
    <row r="593" spans="2:2">
      <c r="B593" s="1230"/>
    </row>
    <row r="594" spans="2:2">
      <c r="B594" s="1230"/>
    </row>
    <row r="595" spans="2:2">
      <c r="B595" s="1230"/>
    </row>
    <row r="596" spans="2:2">
      <c r="B596" s="1230"/>
    </row>
    <row r="597" spans="2:2">
      <c r="B597" s="1230"/>
    </row>
    <row r="598" spans="2:2">
      <c r="B598" s="1230"/>
    </row>
    <row r="599" spans="2:2">
      <c r="B599" s="1230"/>
    </row>
    <row r="600" spans="2:2">
      <c r="B600" s="1230"/>
    </row>
    <row r="601" spans="2:2">
      <c r="B601" s="1230"/>
    </row>
    <row r="602" spans="2:2">
      <c r="B602" s="1230"/>
    </row>
    <row r="603" spans="2:2">
      <c r="B603" s="1230"/>
    </row>
    <row r="604" spans="2:2">
      <c r="B604" s="1230"/>
    </row>
    <row r="605" spans="2:2">
      <c r="B605" s="1230"/>
    </row>
    <row r="606" spans="2:2">
      <c r="B606" s="1230"/>
    </row>
    <row r="607" spans="2:2">
      <c r="B607" s="1230"/>
    </row>
    <row r="608" spans="2:2">
      <c r="B608" s="1230"/>
    </row>
    <row r="609" spans="2:2">
      <c r="B609" s="1230"/>
    </row>
    <row r="610" spans="2:2">
      <c r="B610" s="1230"/>
    </row>
    <row r="611" spans="2:2">
      <c r="B611" s="1230"/>
    </row>
    <row r="612" spans="2:2">
      <c r="B612" s="1230"/>
    </row>
    <row r="613" spans="2:2">
      <c r="B613" s="1230"/>
    </row>
    <row r="614" spans="2:2">
      <c r="B614" s="1230"/>
    </row>
    <row r="615" spans="2:2">
      <c r="B615" s="1230"/>
    </row>
    <row r="616" spans="2:2">
      <c r="B616" s="1230"/>
    </row>
    <row r="617" spans="2:2">
      <c r="B617" s="1230"/>
    </row>
    <row r="618" spans="2:2">
      <c r="B618" s="1230"/>
    </row>
    <row r="619" spans="2:2">
      <c r="B619" s="1230"/>
    </row>
    <row r="620" spans="2:2">
      <c r="B620" s="1230"/>
    </row>
    <row r="621" spans="2:2">
      <c r="B621" s="1230"/>
    </row>
    <row r="622" spans="2:2">
      <c r="B622" s="1230"/>
    </row>
    <row r="623" spans="2:2">
      <c r="B623" s="1230"/>
    </row>
    <row r="624" spans="2:2">
      <c r="B624" s="1230"/>
    </row>
    <row r="625" spans="2:2">
      <c r="B625" s="1230"/>
    </row>
    <row r="626" spans="2:2">
      <c r="B626" s="1230"/>
    </row>
    <row r="627" spans="2:2">
      <c r="B627" s="1230"/>
    </row>
    <row r="628" spans="2:2">
      <c r="B628" s="1230"/>
    </row>
    <row r="629" spans="2:2">
      <c r="B629" s="1230"/>
    </row>
    <row r="630" spans="2:2">
      <c r="B630" s="1230"/>
    </row>
    <row r="631" spans="2:2">
      <c r="B631" s="1230"/>
    </row>
    <row r="632" spans="2:2">
      <c r="B632" s="1230"/>
    </row>
    <row r="633" spans="2:2">
      <c r="B633" s="1230"/>
    </row>
    <row r="634" spans="2:2">
      <c r="B634" s="1230"/>
    </row>
    <row r="635" spans="2:2">
      <c r="B635" s="1230"/>
    </row>
    <row r="636" spans="2:2">
      <c r="B636" s="1230"/>
    </row>
    <row r="637" spans="2:2">
      <c r="B637" s="1230"/>
    </row>
    <row r="638" spans="2:2">
      <c r="B638" s="1230"/>
    </row>
    <row r="639" spans="2:2">
      <c r="B639" s="1230"/>
    </row>
    <row r="640" spans="2:2">
      <c r="B640" s="1230"/>
    </row>
    <row r="641" spans="2:2">
      <c r="B641" s="1230"/>
    </row>
    <row r="642" spans="2:2">
      <c r="B642" s="1230"/>
    </row>
    <row r="643" spans="2:2">
      <c r="B643" s="1230"/>
    </row>
    <row r="644" spans="2:2">
      <c r="B644" s="1230"/>
    </row>
    <row r="645" spans="2:2">
      <c r="B645" s="1230"/>
    </row>
    <row r="646" spans="2:2">
      <c r="B646" s="1230"/>
    </row>
    <row r="647" spans="2:2">
      <c r="B647" s="1230"/>
    </row>
    <row r="648" spans="2:2">
      <c r="B648" s="1230"/>
    </row>
    <row r="649" spans="2:2">
      <c r="B649" s="1230"/>
    </row>
    <row r="650" spans="2:2">
      <c r="B650" s="1230"/>
    </row>
    <row r="651" spans="2:2">
      <c r="B651" s="1230"/>
    </row>
    <row r="652" spans="2:2">
      <c r="B652" s="1230"/>
    </row>
    <row r="653" spans="2:2">
      <c r="B653" s="1230"/>
    </row>
    <row r="654" spans="2:2">
      <c r="B654" s="1230"/>
    </row>
    <row r="655" spans="2:2">
      <c r="B655" s="1230"/>
    </row>
    <row r="656" spans="2:2">
      <c r="B656" s="1230"/>
    </row>
    <row r="657" spans="2:2">
      <c r="B657" s="1230"/>
    </row>
    <row r="658" spans="2:2">
      <c r="B658" s="1230"/>
    </row>
    <row r="659" spans="2:2">
      <c r="B659" s="1230"/>
    </row>
    <row r="660" spans="2:2">
      <c r="B660" s="1230"/>
    </row>
    <row r="661" spans="2:2">
      <c r="B661" s="1230"/>
    </row>
    <row r="662" spans="2:2">
      <c r="B662" s="1230"/>
    </row>
    <row r="663" spans="2:2">
      <c r="B663" s="1230"/>
    </row>
    <row r="664" spans="2:2">
      <c r="B664" s="1230"/>
    </row>
    <row r="665" spans="2:2">
      <c r="B665" s="1230"/>
    </row>
    <row r="666" spans="2:2">
      <c r="B666" s="1230"/>
    </row>
    <row r="667" spans="2:2">
      <c r="B667" s="1230"/>
    </row>
    <row r="668" spans="2:2">
      <c r="B668" s="1230"/>
    </row>
    <row r="669" spans="2:2">
      <c r="B669" s="1230"/>
    </row>
    <row r="670" spans="2:2">
      <c r="B670" s="1230"/>
    </row>
    <row r="671" spans="2:2">
      <c r="B671" s="1230"/>
    </row>
    <row r="672" spans="2:2">
      <c r="B672" s="1230"/>
    </row>
    <row r="673" spans="2:2">
      <c r="B673" s="1230"/>
    </row>
    <row r="674" spans="2:2">
      <c r="B674" s="1230"/>
    </row>
    <row r="675" spans="2:2">
      <c r="B675" s="1230"/>
    </row>
    <row r="676" spans="2:2">
      <c r="B676" s="1230"/>
    </row>
    <row r="677" spans="2:2">
      <c r="B677" s="1230"/>
    </row>
    <row r="678" spans="2:2">
      <c r="B678" s="1230"/>
    </row>
    <row r="679" spans="2:2">
      <c r="B679" s="1230"/>
    </row>
    <row r="680" spans="2:2">
      <c r="B680" s="1230"/>
    </row>
    <row r="681" spans="2:2">
      <c r="B681" s="1230"/>
    </row>
    <row r="682" spans="2:2">
      <c r="B682" s="1230"/>
    </row>
    <row r="683" spans="2:2">
      <c r="B683" s="1230"/>
    </row>
    <row r="684" spans="2:2">
      <c r="B684" s="1230"/>
    </row>
    <row r="685" spans="2:2">
      <c r="B685" s="1230"/>
    </row>
    <row r="686" spans="2:2">
      <c r="B686" s="1230"/>
    </row>
    <row r="687" spans="2:2">
      <c r="B687" s="1230"/>
    </row>
    <row r="688" spans="2:2">
      <c r="B688" s="1230"/>
    </row>
    <row r="689" spans="2:2">
      <c r="B689" s="1230"/>
    </row>
    <row r="690" spans="2:2">
      <c r="B690" s="1230"/>
    </row>
    <row r="691" spans="2:2">
      <c r="B691" s="1230"/>
    </row>
    <row r="692" spans="2:2">
      <c r="B692" s="1230"/>
    </row>
    <row r="693" spans="2:2">
      <c r="B693" s="1230"/>
    </row>
    <row r="694" spans="2:2">
      <c r="B694" s="1230"/>
    </row>
    <row r="695" spans="2:2">
      <c r="B695" s="1230"/>
    </row>
    <row r="696" spans="2:2">
      <c r="B696" s="1230"/>
    </row>
    <row r="697" spans="2:2">
      <c r="B697" s="1230"/>
    </row>
    <row r="698" spans="2:2">
      <c r="B698" s="1230"/>
    </row>
    <row r="699" spans="2:2">
      <c r="B699" s="1230"/>
    </row>
    <row r="700" spans="2:2">
      <c r="B700" s="1230"/>
    </row>
    <row r="701" spans="2:2">
      <c r="B701" s="1230"/>
    </row>
    <row r="702" spans="2:2">
      <c r="B702" s="1230"/>
    </row>
    <row r="703" spans="2:2">
      <c r="B703" s="1230"/>
    </row>
    <row r="704" spans="2:2">
      <c r="B704" s="1230"/>
    </row>
    <row r="705" spans="2:2">
      <c r="B705" s="1230"/>
    </row>
    <row r="706" spans="2:2">
      <c r="B706" s="1230"/>
    </row>
    <row r="707" spans="2:2">
      <c r="B707" s="1230"/>
    </row>
    <row r="708" spans="2:2">
      <c r="B708" s="1230"/>
    </row>
    <row r="709" spans="2:2">
      <c r="B709" s="1230"/>
    </row>
    <row r="710" spans="2:2">
      <c r="B710" s="1230"/>
    </row>
    <row r="711" spans="2:2">
      <c r="B711" s="1230"/>
    </row>
    <row r="712" spans="2:2">
      <c r="B712" s="1230"/>
    </row>
    <row r="713" spans="2:2">
      <c r="B713" s="1230"/>
    </row>
    <row r="714" spans="2:2">
      <c r="B714" s="1230"/>
    </row>
    <row r="715" spans="2:2">
      <c r="B715" s="1230"/>
    </row>
    <row r="716" spans="2:2">
      <c r="B716" s="1230"/>
    </row>
    <row r="717" spans="2:2">
      <c r="B717" s="1230"/>
    </row>
    <row r="718" spans="2:2">
      <c r="B718" s="1230"/>
    </row>
    <row r="719" spans="2:2">
      <c r="B719" s="1230"/>
    </row>
    <row r="720" spans="2:2">
      <c r="B720" s="1230"/>
    </row>
    <row r="721" spans="2:2">
      <c r="B721" s="1230"/>
    </row>
    <row r="722" spans="2:2">
      <c r="B722" s="1230"/>
    </row>
    <row r="723" spans="2:2">
      <c r="B723" s="1230"/>
    </row>
    <row r="724" spans="2:2">
      <c r="B724" s="1230"/>
    </row>
    <row r="725" spans="2:2">
      <c r="B725" s="1230"/>
    </row>
    <row r="726" spans="2:2">
      <c r="B726" s="1230"/>
    </row>
    <row r="727" spans="2:2">
      <c r="B727" s="1230"/>
    </row>
    <row r="728" spans="2:2">
      <c r="B728" s="1230"/>
    </row>
    <row r="729" spans="2:2">
      <c r="B729" s="1230"/>
    </row>
    <row r="730" spans="2:2">
      <c r="B730" s="1230"/>
    </row>
    <row r="731" spans="2:2">
      <c r="B731" s="1230"/>
    </row>
    <row r="732" spans="2:2">
      <c r="B732" s="1230"/>
    </row>
    <row r="733" spans="2:2">
      <c r="B733" s="1230"/>
    </row>
    <row r="734" spans="2:2">
      <c r="B734" s="1230"/>
    </row>
    <row r="735" spans="2:2">
      <c r="B735" s="1230"/>
    </row>
    <row r="736" spans="2:2">
      <c r="B736" s="1230"/>
    </row>
    <row r="737" spans="2:2">
      <c r="B737" s="1230"/>
    </row>
    <row r="738" spans="2:2">
      <c r="B738" s="1230"/>
    </row>
    <row r="739" spans="2:2">
      <c r="B739" s="1230"/>
    </row>
    <row r="740" spans="2:2">
      <c r="B740" s="1230"/>
    </row>
    <row r="741" spans="2:2">
      <c r="B741" s="1230"/>
    </row>
    <row r="742" spans="2:2">
      <c r="B742" s="1230"/>
    </row>
    <row r="743" spans="2:2">
      <c r="B743" s="1230"/>
    </row>
    <row r="744" spans="2:2">
      <c r="B744" s="1230"/>
    </row>
    <row r="745" spans="2:2">
      <c r="B745" s="1230"/>
    </row>
    <row r="746" spans="2:2">
      <c r="B746" s="1230"/>
    </row>
    <row r="747" spans="2:2">
      <c r="B747" s="1230"/>
    </row>
    <row r="748" spans="2:2">
      <c r="B748" s="1230"/>
    </row>
    <row r="749" spans="2:2">
      <c r="B749" s="1230"/>
    </row>
    <row r="750" spans="2:2">
      <c r="B750" s="1230"/>
    </row>
    <row r="751" spans="2:2">
      <c r="B751" s="1230"/>
    </row>
    <row r="752" spans="2:2">
      <c r="B752" s="1230"/>
    </row>
    <row r="753" spans="2:2">
      <c r="B753" s="1230"/>
    </row>
    <row r="754" spans="2:2">
      <c r="B754" s="1230"/>
    </row>
    <row r="755" spans="2:2">
      <c r="B755" s="1230"/>
    </row>
    <row r="756" spans="2:2">
      <c r="B756" s="1230"/>
    </row>
    <row r="757" spans="2:2">
      <c r="B757" s="1230"/>
    </row>
    <row r="758" spans="2:2">
      <c r="B758" s="1230"/>
    </row>
    <row r="759" spans="2:2">
      <c r="B759" s="1230"/>
    </row>
    <row r="760" spans="2:2">
      <c r="B760" s="1230"/>
    </row>
    <row r="761" spans="2:2">
      <c r="B761" s="1230"/>
    </row>
    <row r="762" spans="2:2">
      <c r="B762" s="1230"/>
    </row>
    <row r="763" spans="2:2">
      <c r="B763" s="1230"/>
    </row>
    <row r="764" spans="2:2">
      <c r="B764" s="1230"/>
    </row>
    <row r="765" spans="2:2">
      <c r="B765" s="1230"/>
    </row>
    <row r="766" spans="2:2">
      <c r="B766" s="1230"/>
    </row>
    <row r="767" spans="2:2">
      <c r="B767" s="1230"/>
    </row>
    <row r="768" spans="2:2">
      <c r="B768" s="1230"/>
    </row>
    <row r="769" spans="2:2">
      <c r="B769" s="1230"/>
    </row>
    <row r="770" spans="2:2">
      <c r="B770" s="1230"/>
    </row>
    <row r="771" spans="2:2">
      <c r="B771" s="1230"/>
    </row>
    <row r="772" spans="2:2">
      <c r="B772" s="1230"/>
    </row>
    <row r="773" spans="2:2">
      <c r="B773" s="1230"/>
    </row>
    <row r="774" spans="2:2">
      <c r="B774" s="1230"/>
    </row>
    <row r="775" spans="2:2">
      <c r="B775" s="1230"/>
    </row>
    <row r="776" spans="2:2">
      <c r="B776" s="1230"/>
    </row>
    <row r="777" spans="2:2">
      <c r="B777" s="1230"/>
    </row>
    <row r="778" spans="2:2">
      <c r="B778" s="1230"/>
    </row>
    <row r="779" spans="2:2">
      <c r="B779" s="1230"/>
    </row>
    <row r="780" spans="2:2">
      <c r="B780" s="1230"/>
    </row>
    <row r="781" spans="2:2">
      <c r="B781" s="1230"/>
    </row>
    <row r="782" spans="2:2">
      <c r="B782" s="1230"/>
    </row>
    <row r="783" spans="2:2">
      <c r="B783" s="1230"/>
    </row>
    <row r="784" spans="2:2">
      <c r="B784" s="1230"/>
    </row>
    <row r="785" spans="2:2">
      <c r="B785" s="1230"/>
    </row>
    <row r="786" spans="2:2">
      <c r="B786" s="1230"/>
    </row>
    <row r="787" spans="2:2">
      <c r="B787" s="1230"/>
    </row>
    <row r="788" spans="2:2">
      <c r="B788" s="1230"/>
    </row>
    <row r="789" spans="2:2">
      <c r="B789" s="1230"/>
    </row>
    <row r="790" spans="2:2">
      <c r="B790" s="1230"/>
    </row>
    <row r="791" spans="2:2">
      <c r="B791" s="1230"/>
    </row>
    <row r="792" spans="2:2">
      <c r="B792" s="1230"/>
    </row>
    <row r="793" spans="2:2">
      <c r="B793" s="1230"/>
    </row>
    <row r="794" spans="2:2">
      <c r="B794" s="1230"/>
    </row>
    <row r="795" spans="2:2">
      <c r="B795" s="1230"/>
    </row>
    <row r="796" spans="2:2">
      <c r="B796" s="1230"/>
    </row>
    <row r="797" spans="2:2">
      <c r="B797" s="1230"/>
    </row>
    <row r="798" spans="2:2">
      <c r="B798" s="1230"/>
    </row>
    <row r="799" spans="2:2">
      <c r="B799" s="1230"/>
    </row>
    <row r="800" spans="2:2">
      <c r="B800" s="1230"/>
    </row>
    <row r="801" spans="2:2">
      <c r="B801" s="1230"/>
    </row>
    <row r="802" spans="2:2">
      <c r="B802" s="1230"/>
    </row>
    <row r="803" spans="2:2">
      <c r="B803" s="1230"/>
    </row>
    <row r="804" spans="2:2">
      <c r="B804" s="1230"/>
    </row>
    <row r="805" spans="2:2">
      <c r="B805" s="1230"/>
    </row>
    <row r="806" spans="2:2">
      <c r="B806" s="1230"/>
    </row>
    <row r="807" spans="2:2">
      <c r="B807" s="1230"/>
    </row>
    <row r="808" spans="2:2">
      <c r="B808" s="1230"/>
    </row>
    <row r="809" spans="2:2">
      <c r="B809" s="1230"/>
    </row>
    <row r="810" spans="2:2">
      <c r="B810" s="1230"/>
    </row>
    <row r="811" spans="2:2">
      <c r="B811" s="1230"/>
    </row>
    <row r="812" spans="2:2">
      <c r="B812" s="1230"/>
    </row>
    <row r="813" spans="2:2">
      <c r="B813" s="1230"/>
    </row>
    <row r="814" spans="2:2">
      <c r="B814" s="1230"/>
    </row>
    <row r="815" spans="2:2">
      <c r="B815" s="1230"/>
    </row>
    <row r="816" spans="2:2">
      <c r="B816" s="1230"/>
    </row>
    <row r="817" spans="2:2">
      <c r="B817" s="1230"/>
    </row>
    <row r="818" spans="2:2">
      <c r="B818" s="1230"/>
    </row>
    <row r="819" spans="2:2">
      <c r="B819" s="1230"/>
    </row>
    <row r="820" spans="2:2">
      <c r="B820" s="1230"/>
    </row>
    <row r="821" spans="2:2">
      <c r="B821" s="1230"/>
    </row>
    <row r="822" spans="2:2">
      <c r="B822" s="1230"/>
    </row>
    <row r="823" spans="2:2">
      <c r="B823" s="1230"/>
    </row>
    <row r="824" spans="2:2">
      <c r="B824" s="1230"/>
    </row>
    <row r="825" spans="2:2">
      <c r="B825" s="1230"/>
    </row>
    <row r="826" spans="2:2">
      <c r="B826" s="1230"/>
    </row>
    <row r="827" spans="2:2">
      <c r="B827" s="1230"/>
    </row>
    <row r="828" spans="2:2">
      <c r="B828" s="1230"/>
    </row>
    <row r="829" spans="2:2">
      <c r="B829" s="1230"/>
    </row>
    <row r="830" spans="2:2">
      <c r="B830" s="1230"/>
    </row>
    <row r="831" spans="2:2">
      <c r="B831" s="1230"/>
    </row>
    <row r="832" spans="2:2">
      <c r="B832" s="1230"/>
    </row>
    <row r="833" spans="2:2">
      <c r="B833" s="1230"/>
    </row>
    <row r="834" spans="2:2">
      <c r="B834" s="1230"/>
    </row>
    <row r="835" spans="2:2">
      <c r="B835" s="1230"/>
    </row>
    <row r="836" spans="2:2">
      <c r="B836" s="1230"/>
    </row>
    <row r="837" spans="2:2">
      <c r="B837" s="1230"/>
    </row>
    <row r="838" spans="2:2">
      <c r="B838" s="1230"/>
    </row>
    <row r="839" spans="2:2">
      <c r="B839" s="1230"/>
    </row>
    <row r="840" spans="2:2">
      <c r="B840" s="1230"/>
    </row>
    <row r="841" spans="2:2">
      <c r="B841" s="1230"/>
    </row>
    <row r="842" spans="2:2">
      <c r="B842" s="1230"/>
    </row>
    <row r="843" spans="2:2">
      <c r="B843" s="1230"/>
    </row>
    <row r="844" spans="2:2">
      <c r="B844" s="1230"/>
    </row>
    <row r="845" spans="2:2">
      <c r="B845" s="1230"/>
    </row>
    <row r="846" spans="2:2">
      <c r="B846" s="1230"/>
    </row>
    <row r="847" spans="2:2">
      <c r="B847" s="1230"/>
    </row>
    <row r="848" spans="2:2">
      <c r="B848" s="1230"/>
    </row>
    <row r="849" spans="2:2">
      <c r="B849" s="1230"/>
    </row>
    <row r="850" spans="2:2">
      <c r="B850" s="1230"/>
    </row>
    <row r="851" spans="2:2">
      <c r="B851" s="1230"/>
    </row>
    <row r="852" spans="2:2">
      <c r="B852" s="1230"/>
    </row>
    <row r="853" spans="2:2">
      <c r="B853" s="1230"/>
    </row>
    <row r="854" spans="2:2">
      <c r="B854" s="1230"/>
    </row>
    <row r="855" spans="2:2">
      <c r="B855" s="1230"/>
    </row>
    <row r="856" spans="2:2">
      <c r="B856" s="1230"/>
    </row>
    <row r="857" spans="2:2">
      <c r="B857" s="1230"/>
    </row>
    <row r="858" spans="2:2">
      <c r="B858" s="1230"/>
    </row>
    <row r="859" spans="2:2">
      <c r="B859" s="1230"/>
    </row>
    <row r="860" spans="2:2">
      <c r="B860" s="1230"/>
    </row>
    <row r="861" spans="2:2">
      <c r="B861" s="1230"/>
    </row>
    <row r="862" spans="2:2">
      <c r="B862" s="1230"/>
    </row>
    <row r="863" spans="2:2">
      <c r="B863" s="1230"/>
    </row>
    <row r="864" spans="2:2">
      <c r="B864" s="1230"/>
    </row>
    <row r="865" spans="2:2">
      <c r="B865" s="1230"/>
    </row>
    <row r="866" spans="2:2">
      <c r="B866" s="1230"/>
    </row>
    <row r="867" spans="2:2">
      <c r="B867" s="1230"/>
    </row>
    <row r="868" spans="2:2">
      <c r="B868" s="1230"/>
    </row>
    <row r="869" spans="2:2">
      <c r="B869" s="1230"/>
    </row>
    <row r="870" spans="2:2">
      <c r="B870" s="1230"/>
    </row>
    <row r="871" spans="2:2">
      <c r="B871" s="1230"/>
    </row>
    <row r="872" spans="2:2">
      <c r="B872" s="1230"/>
    </row>
    <row r="873" spans="2:2">
      <c r="B873" s="1230"/>
    </row>
    <row r="874" spans="2:2">
      <c r="B874" s="1230"/>
    </row>
    <row r="875" spans="2:2">
      <c r="B875" s="1230"/>
    </row>
    <row r="876" spans="2:2">
      <c r="B876" s="1230"/>
    </row>
    <row r="877" spans="2:2">
      <c r="B877" s="1230"/>
    </row>
    <row r="878" spans="2:2">
      <c r="B878" s="1230"/>
    </row>
    <row r="879" spans="2:2">
      <c r="B879" s="1230"/>
    </row>
    <row r="880" spans="2:2">
      <c r="B880" s="1230"/>
    </row>
    <row r="881" spans="2:2">
      <c r="B881" s="1230"/>
    </row>
    <row r="882" spans="2:2">
      <c r="B882" s="1230"/>
    </row>
    <row r="883" spans="2:2">
      <c r="B883" s="1230"/>
    </row>
    <row r="884" spans="2:2">
      <c r="B884" s="1230"/>
    </row>
    <row r="885" spans="2:2">
      <c r="B885" s="1230"/>
    </row>
    <row r="886" spans="2:2">
      <c r="B886" s="1230"/>
    </row>
    <row r="887" spans="2:2">
      <c r="B887" s="1230"/>
    </row>
    <row r="888" spans="2:2">
      <c r="B888" s="1230"/>
    </row>
    <row r="889" spans="2:2">
      <c r="B889" s="1230"/>
    </row>
    <row r="890" spans="2:2">
      <c r="B890" s="1230"/>
    </row>
    <row r="891" spans="2:2">
      <c r="B891" s="1230"/>
    </row>
    <row r="892" spans="2:2">
      <c r="B892" s="1230"/>
    </row>
    <row r="893" spans="2:2">
      <c r="B893" s="1230"/>
    </row>
    <row r="894" spans="2:2">
      <c r="B894" s="1230"/>
    </row>
    <row r="895" spans="2:2">
      <c r="B895" s="1230"/>
    </row>
    <row r="896" spans="2:2">
      <c r="B896" s="1230"/>
    </row>
    <row r="897" spans="2:2">
      <c r="B897" s="1230"/>
    </row>
    <row r="898" spans="2:2">
      <c r="B898" s="1230"/>
    </row>
    <row r="899" spans="2:2">
      <c r="B899" s="1230"/>
    </row>
    <row r="900" spans="2:2">
      <c r="B900" s="1230"/>
    </row>
    <row r="901" spans="2:2">
      <c r="B901" s="1230"/>
    </row>
    <row r="902" spans="2:2">
      <c r="B902" s="1230"/>
    </row>
    <row r="903" spans="2:2">
      <c r="B903" s="1230"/>
    </row>
    <row r="904" spans="2:2">
      <c r="B904" s="1230"/>
    </row>
    <row r="905" spans="2:2">
      <c r="B905" s="1230"/>
    </row>
    <row r="906" spans="2:2">
      <c r="B906" s="1230"/>
    </row>
    <row r="907" spans="2:2">
      <c r="B907" s="1230"/>
    </row>
    <row r="908" spans="2:2">
      <c r="B908" s="1230"/>
    </row>
    <row r="909" spans="2:2">
      <c r="B909" s="1230"/>
    </row>
    <row r="910" spans="2:2">
      <c r="B910" s="1230"/>
    </row>
    <row r="911" spans="2:2">
      <c r="B911" s="1230"/>
    </row>
    <row r="912" spans="2:2">
      <c r="B912" s="1230"/>
    </row>
    <row r="913" spans="2:2">
      <c r="B913" s="1230"/>
    </row>
    <row r="914" spans="2:2">
      <c r="B914" s="1230"/>
    </row>
    <row r="915" spans="2:2">
      <c r="B915" s="1230"/>
    </row>
    <row r="916" spans="2:2">
      <c r="B916" s="1230"/>
    </row>
    <row r="917" spans="2:2">
      <c r="B917" s="1230"/>
    </row>
    <row r="918" spans="2:2">
      <c r="B918" s="1230"/>
    </row>
    <row r="919" spans="2:2">
      <c r="B919" s="1230"/>
    </row>
    <row r="920" spans="2:2">
      <c r="B920" s="1230"/>
    </row>
    <row r="921" spans="2:2">
      <c r="B921" s="1230"/>
    </row>
    <row r="922" spans="2:2">
      <c r="B922" s="1230"/>
    </row>
    <row r="923" spans="2:2">
      <c r="B923" s="1230"/>
    </row>
    <row r="924" spans="2:2">
      <c r="B924" s="1230"/>
    </row>
    <row r="925" spans="2:2">
      <c r="B925" s="1230"/>
    </row>
    <row r="926" spans="2:2">
      <c r="B926" s="1230"/>
    </row>
    <row r="927" spans="2:2">
      <c r="B927" s="1230"/>
    </row>
    <row r="928" spans="2:2">
      <c r="B928" s="1230"/>
    </row>
    <row r="929" spans="2:2">
      <c r="B929" s="1230"/>
    </row>
    <row r="930" spans="2:2">
      <c r="B930" s="1230"/>
    </row>
    <row r="931" spans="2:2">
      <c r="B931" s="1230"/>
    </row>
    <row r="932" spans="2:2">
      <c r="B932" s="1230"/>
    </row>
    <row r="933" spans="2:2">
      <c r="B933" s="1230"/>
    </row>
    <row r="934" spans="2:2">
      <c r="B934" s="1230"/>
    </row>
    <row r="935" spans="2:2">
      <c r="B935" s="1230"/>
    </row>
    <row r="936" spans="2:2">
      <c r="B936" s="1230"/>
    </row>
    <row r="937" spans="2:2">
      <c r="B937" s="1230"/>
    </row>
    <row r="938" spans="2:2">
      <c r="B938" s="1230"/>
    </row>
    <row r="939" spans="2:2">
      <c r="B939" s="1230"/>
    </row>
    <row r="940" spans="2:2">
      <c r="B940" s="1230"/>
    </row>
    <row r="941" spans="2:2">
      <c r="B941" s="1230"/>
    </row>
    <row r="942" spans="2:2">
      <c r="B942" s="1230"/>
    </row>
    <row r="943" spans="2:2">
      <c r="B943" s="1230"/>
    </row>
    <row r="944" spans="2:2">
      <c r="B944" s="1230"/>
    </row>
    <row r="945" spans="2:2">
      <c r="B945" s="1230"/>
    </row>
    <row r="946" spans="2:2">
      <c r="B946" s="1230"/>
    </row>
    <row r="947" spans="2:2">
      <c r="B947" s="1230"/>
    </row>
    <row r="948" spans="2:2">
      <c r="B948" s="1230"/>
    </row>
    <row r="949" spans="2:2">
      <c r="B949" s="1230"/>
    </row>
    <row r="950" spans="2:2">
      <c r="B950" s="1230"/>
    </row>
    <row r="951" spans="2:2">
      <c r="B951" s="1230"/>
    </row>
    <row r="952" spans="2:2">
      <c r="B952" s="1230"/>
    </row>
    <row r="953" spans="2:2">
      <c r="B953" s="1230"/>
    </row>
    <row r="954" spans="2:2">
      <c r="B954" s="1230"/>
    </row>
    <row r="955" spans="2:2">
      <c r="B955" s="1230"/>
    </row>
    <row r="956" spans="2:2">
      <c r="B956" s="1230"/>
    </row>
    <row r="957" spans="2:2">
      <c r="B957" s="1230"/>
    </row>
    <row r="958" spans="2:2">
      <c r="B958" s="1230"/>
    </row>
    <row r="959" spans="2:2">
      <c r="B959" s="1230"/>
    </row>
    <row r="960" spans="2:2">
      <c r="B960" s="1230"/>
    </row>
    <row r="961" spans="2:2">
      <c r="B961" s="1230"/>
    </row>
    <row r="962" spans="2:2">
      <c r="B962" s="1230"/>
    </row>
    <row r="963" spans="2:2">
      <c r="B963" s="1230"/>
    </row>
    <row r="964" spans="2:2">
      <c r="B964" s="1230"/>
    </row>
    <row r="965" spans="2:2">
      <c r="B965" s="1230"/>
    </row>
    <row r="966" spans="2:2">
      <c r="B966" s="1230"/>
    </row>
    <row r="967" spans="2:2">
      <c r="B967" s="1230"/>
    </row>
    <row r="968" spans="2:2">
      <c r="B968" s="1230"/>
    </row>
    <row r="969" spans="2:2">
      <c r="B969" s="1230"/>
    </row>
    <row r="970" spans="2:2">
      <c r="B970" s="1230"/>
    </row>
    <row r="971" spans="2:2">
      <c r="B971" s="1230"/>
    </row>
    <row r="972" spans="2:2">
      <c r="B972" s="1230"/>
    </row>
    <row r="973" spans="2:2">
      <c r="B973" s="1230"/>
    </row>
    <row r="974" spans="2:2">
      <c r="B974" s="1230"/>
    </row>
    <row r="975" spans="2:2">
      <c r="B975" s="1230"/>
    </row>
    <row r="976" spans="2:2">
      <c r="B976" s="1230"/>
    </row>
    <row r="977" spans="2:2">
      <c r="B977" s="1230"/>
    </row>
    <row r="978" spans="2:2">
      <c r="B978" s="1230"/>
    </row>
    <row r="979" spans="2:2">
      <c r="B979" s="1230"/>
    </row>
    <row r="980" spans="2:2">
      <c r="B980" s="1230"/>
    </row>
    <row r="981" spans="2:2">
      <c r="B981" s="1230"/>
    </row>
    <row r="982" spans="2:2">
      <c r="B982" s="1230"/>
    </row>
    <row r="983" spans="2:2">
      <c r="B983" s="1230"/>
    </row>
    <row r="984" spans="2:2">
      <c r="B984" s="1230"/>
    </row>
    <row r="985" spans="2:2">
      <c r="B985" s="1230"/>
    </row>
    <row r="986" spans="2:2">
      <c r="B986" s="1230"/>
    </row>
    <row r="987" spans="2:2">
      <c r="B987" s="1230"/>
    </row>
    <row r="988" spans="2:2">
      <c r="B988" s="1230"/>
    </row>
    <row r="989" spans="2:2">
      <c r="B989" s="1230"/>
    </row>
    <row r="990" spans="2:2">
      <c r="B990" s="1230"/>
    </row>
    <row r="991" spans="2:2">
      <c r="B991" s="1230"/>
    </row>
    <row r="992" spans="2:2">
      <c r="B992" s="1230"/>
    </row>
    <row r="993" spans="2:2">
      <c r="B993" s="1230"/>
    </row>
    <row r="994" spans="2:2">
      <c r="B994" s="1230"/>
    </row>
    <row r="995" spans="2:2">
      <c r="B995" s="1230"/>
    </row>
    <row r="996" spans="2:2">
      <c r="B996" s="1230"/>
    </row>
    <row r="997" spans="2:2">
      <c r="B997" s="1230"/>
    </row>
    <row r="998" spans="2:2">
      <c r="B998" s="1230"/>
    </row>
    <row r="999" spans="2:2">
      <c r="B999" s="1230"/>
    </row>
    <row r="1000" spans="2:2">
      <c r="B1000" s="1230"/>
    </row>
    <row r="1001" spans="2:2">
      <c r="B1001" s="1230"/>
    </row>
    <row r="1002" spans="2:2">
      <c r="B1002" s="1230"/>
    </row>
    <row r="1003" spans="2:2">
      <c r="B1003" s="1230"/>
    </row>
    <row r="1004" spans="2:2">
      <c r="B1004" s="1230"/>
    </row>
    <row r="1005" spans="2:2">
      <c r="B1005" s="1230"/>
    </row>
    <row r="1006" spans="2:2">
      <c r="B1006" s="1230"/>
    </row>
    <row r="1007" spans="2:2">
      <c r="B1007" s="1230"/>
    </row>
    <row r="1008" spans="2:2">
      <c r="B1008" s="1230"/>
    </row>
    <row r="1009" spans="2:2">
      <c r="B1009" s="1230"/>
    </row>
    <row r="1010" spans="2:2">
      <c r="B1010" s="1230"/>
    </row>
    <row r="1011" spans="2:2">
      <c r="B1011" s="1230"/>
    </row>
    <row r="1012" spans="2:2">
      <c r="B1012" s="1230"/>
    </row>
    <row r="1013" spans="2:2">
      <c r="B1013" s="1230"/>
    </row>
    <row r="1014" spans="2:2">
      <c r="B1014" s="1230"/>
    </row>
    <row r="1015" spans="2:2">
      <c r="B1015" s="1230"/>
    </row>
    <row r="1016" spans="2:2">
      <c r="B1016" s="1230"/>
    </row>
    <row r="1017" spans="2:2">
      <c r="B1017" s="1230"/>
    </row>
    <row r="1018" spans="2:2">
      <c r="B1018" s="1230"/>
    </row>
    <row r="1019" spans="2:2">
      <c r="B1019" s="1230"/>
    </row>
    <row r="1020" spans="2:2">
      <c r="B1020" s="1230"/>
    </row>
    <row r="1021" spans="2:2">
      <c r="B1021" s="1230"/>
    </row>
    <row r="1022" spans="2:2">
      <c r="B1022" s="1230"/>
    </row>
    <row r="1023" spans="2:2">
      <c r="B1023" s="1230"/>
    </row>
    <row r="1024" spans="2:2">
      <c r="B1024" s="1230"/>
    </row>
    <row r="1025" spans="2:2">
      <c r="B1025" s="1230"/>
    </row>
    <row r="1026" spans="2:2">
      <c r="B1026" s="1230"/>
    </row>
    <row r="1027" spans="2:2">
      <c r="B1027" s="1230"/>
    </row>
    <row r="1028" spans="2:2">
      <c r="B1028" s="1230"/>
    </row>
    <row r="1029" spans="2:2">
      <c r="B1029" s="1230"/>
    </row>
    <row r="1030" spans="2:2">
      <c r="B1030" s="1230"/>
    </row>
    <row r="1031" spans="2:2">
      <c r="B1031" s="1230"/>
    </row>
    <row r="1032" spans="2:2">
      <c r="B1032" s="1230"/>
    </row>
    <row r="1033" spans="2:2">
      <c r="B1033" s="1230"/>
    </row>
    <row r="1034" spans="2:2">
      <c r="B1034" s="1230"/>
    </row>
    <row r="1035" spans="2:2">
      <c r="B1035" s="1230"/>
    </row>
    <row r="1036" spans="2:2">
      <c r="B1036" s="1230"/>
    </row>
    <row r="1037" spans="2:2">
      <c r="B1037" s="1230"/>
    </row>
    <row r="1038" spans="2:2">
      <c r="B1038" s="1230"/>
    </row>
    <row r="1039" spans="2:2">
      <c r="B1039" s="1230"/>
    </row>
    <row r="1040" spans="2:2">
      <c r="B1040" s="1230"/>
    </row>
    <row r="1041" spans="2:2">
      <c r="B1041" s="1230"/>
    </row>
    <row r="1042" spans="2:2">
      <c r="B1042" s="1230"/>
    </row>
    <row r="1043" spans="2:2">
      <c r="B1043" s="1230"/>
    </row>
    <row r="1044" spans="2:2">
      <c r="B1044" s="1230"/>
    </row>
    <row r="1045" spans="2:2">
      <c r="B1045" s="1230"/>
    </row>
    <row r="1046" spans="2:2">
      <c r="B1046" s="1230"/>
    </row>
    <row r="1047" spans="2:2">
      <c r="B1047" s="1230"/>
    </row>
    <row r="1048" spans="2:2">
      <c r="B1048" s="1230"/>
    </row>
    <row r="1049" spans="2:2">
      <c r="B1049" s="1230"/>
    </row>
    <row r="1050" spans="2:2">
      <c r="B1050" s="1230"/>
    </row>
    <row r="1051" spans="2:2">
      <c r="B1051" s="1230"/>
    </row>
    <row r="1052" spans="2:2">
      <c r="B1052" s="1230"/>
    </row>
    <row r="1053" spans="2:2">
      <c r="B1053" s="1230"/>
    </row>
    <row r="1054" spans="2:2">
      <c r="B1054" s="1230"/>
    </row>
    <row r="1055" spans="2:2">
      <c r="B1055" s="1230"/>
    </row>
    <row r="1056" spans="2:2">
      <c r="B1056" s="1230"/>
    </row>
    <row r="1057" spans="2:2">
      <c r="B1057" s="1230"/>
    </row>
    <row r="1058" spans="2:2">
      <c r="B1058" s="1230"/>
    </row>
    <row r="1059" spans="2:2">
      <c r="B1059" s="1230"/>
    </row>
    <row r="1060" spans="2:2">
      <c r="B1060" s="1230"/>
    </row>
    <row r="1061" spans="2:2">
      <c r="B1061" s="1230"/>
    </row>
    <row r="1062" spans="2:2">
      <c r="B1062" s="1230"/>
    </row>
    <row r="1063" spans="2:2">
      <c r="B1063" s="1230"/>
    </row>
    <row r="1064" spans="2:2">
      <c r="B1064" s="1230"/>
    </row>
    <row r="1065" spans="2:2">
      <c r="B1065" s="1230"/>
    </row>
    <row r="1066" spans="2:2">
      <c r="B1066" s="1230"/>
    </row>
    <row r="1067" spans="2:2">
      <c r="B1067" s="1230"/>
    </row>
    <row r="1068" spans="2:2">
      <c r="B1068" s="1230"/>
    </row>
    <row r="1069" spans="2:2">
      <c r="B1069" s="1230"/>
    </row>
    <row r="1070" spans="2:2">
      <c r="B1070" s="1230"/>
    </row>
    <row r="1071" spans="2:2">
      <c r="B1071" s="1230"/>
    </row>
    <row r="1072" spans="2:2">
      <c r="B1072" s="1230"/>
    </row>
    <row r="1073" spans="2:2">
      <c r="B1073" s="1230"/>
    </row>
    <row r="1074" spans="2:2">
      <c r="B1074" s="1230"/>
    </row>
    <row r="1075" spans="2:2">
      <c r="B1075" s="1230"/>
    </row>
    <row r="1076" spans="2:2">
      <c r="B1076" s="1230"/>
    </row>
    <row r="1077" spans="2:2">
      <c r="B1077" s="1230"/>
    </row>
    <row r="1078" spans="2:2">
      <c r="B1078" s="1230"/>
    </row>
    <row r="1079" spans="2:2">
      <c r="B1079" s="1230"/>
    </row>
    <row r="1080" spans="2:2">
      <c r="B1080" s="1230"/>
    </row>
    <row r="1081" spans="2:2">
      <c r="B1081" s="1230"/>
    </row>
    <row r="1082" spans="2:2">
      <c r="B1082" s="1230"/>
    </row>
    <row r="1083" spans="2:2">
      <c r="B1083" s="1230"/>
    </row>
    <row r="1084" spans="2:2">
      <c r="B1084" s="1230"/>
    </row>
    <row r="1085" spans="2:2">
      <c r="B1085" s="1230"/>
    </row>
    <row r="1086" spans="2:2">
      <c r="B1086" s="1230"/>
    </row>
    <row r="1087" spans="2:2">
      <c r="B1087" s="1230"/>
    </row>
    <row r="1088" spans="2:2">
      <c r="B1088" s="1230"/>
    </row>
    <row r="1089" spans="2:2">
      <c r="B1089" s="1230"/>
    </row>
    <row r="1090" spans="2:2">
      <c r="B1090" s="1230"/>
    </row>
    <row r="1091" spans="2:2">
      <c r="B1091" s="1230"/>
    </row>
    <row r="1092" spans="2:2">
      <c r="B1092" s="1230"/>
    </row>
    <row r="1093" spans="2:2">
      <c r="B1093" s="1230"/>
    </row>
    <row r="1094" spans="2:2">
      <c r="B1094" s="1230"/>
    </row>
    <row r="1095" spans="2:2">
      <c r="B1095" s="1230"/>
    </row>
    <row r="1096" spans="2:2">
      <c r="B1096" s="1230"/>
    </row>
    <row r="1097" spans="2:2">
      <c r="B1097" s="1230"/>
    </row>
    <row r="1098" spans="2:2">
      <c r="B1098" s="1230"/>
    </row>
    <row r="1099" spans="2:2">
      <c r="B1099" s="1230"/>
    </row>
    <row r="1100" spans="2:2">
      <c r="B1100" s="1230"/>
    </row>
    <row r="1101" spans="2:2">
      <c r="B1101" s="1230"/>
    </row>
    <row r="1102" spans="2:2">
      <c r="B1102" s="1230"/>
    </row>
    <row r="1103" spans="2:2">
      <c r="B1103" s="1230"/>
    </row>
    <row r="1104" spans="2:2">
      <c r="B1104" s="1230"/>
    </row>
    <row r="1105" spans="2:2">
      <c r="B1105" s="1230"/>
    </row>
    <row r="1106" spans="2:2">
      <c r="B1106" s="1230"/>
    </row>
    <row r="1107" spans="2:2">
      <c r="B1107" s="1230"/>
    </row>
    <row r="1108" spans="2:2">
      <c r="B1108" s="1230"/>
    </row>
    <row r="1109" spans="2:2">
      <c r="B1109" s="1230"/>
    </row>
    <row r="1110" spans="2:2">
      <c r="B1110" s="1230"/>
    </row>
    <row r="1111" spans="2:2">
      <c r="B1111" s="1230"/>
    </row>
    <row r="1112" spans="2:2">
      <c r="B1112" s="1230"/>
    </row>
    <row r="1113" spans="2:2">
      <c r="B1113" s="1230"/>
    </row>
    <row r="1114" spans="2:2">
      <c r="B1114" s="1230"/>
    </row>
    <row r="1115" spans="2:2">
      <c r="B1115" s="1230"/>
    </row>
    <row r="1116" spans="2:2">
      <c r="B1116" s="1230"/>
    </row>
    <row r="1117" spans="2:2">
      <c r="B1117" s="1230"/>
    </row>
    <row r="1118" spans="2:2">
      <c r="B1118" s="1230"/>
    </row>
    <row r="1119" spans="2:2">
      <c r="B1119" s="1230"/>
    </row>
    <row r="1120" spans="2:2">
      <c r="B1120" s="1230"/>
    </row>
    <row r="1121" spans="2:2">
      <c r="B1121" s="1230"/>
    </row>
    <row r="1122" spans="2:2">
      <c r="B1122" s="1230"/>
    </row>
    <row r="1123" spans="2:2">
      <c r="B1123" s="1230"/>
    </row>
    <row r="1124" spans="2:2">
      <c r="B1124" s="1230"/>
    </row>
    <row r="1125" spans="2:2">
      <c r="B1125" s="1230"/>
    </row>
    <row r="1126" spans="2:2">
      <c r="B1126" s="1230"/>
    </row>
    <row r="1127" spans="2:2">
      <c r="B1127" s="1230"/>
    </row>
    <row r="1128" spans="2:2">
      <c r="B1128" s="1230"/>
    </row>
    <row r="1129" spans="2:2">
      <c r="B1129" s="1230"/>
    </row>
    <row r="1130" spans="2:2">
      <c r="B1130" s="1230"/>
    </row>
    <row r="1131" spans="2:2">
      <c r="B1131" s="1230"/>
    </row>
    <row r="1132" spans="2:2">
      <c r="B1132" s="1230"/>
    </row>
    <row r="1133" spans="2:2">
      <c r="B1133" s="1230"/>
    </row>
    <row r="1134" spans="2:2">
      <c r="B1134" s="1230"/>
    </row>
    <row r="1135" spans="2:2">
      <c r="B1135" s="1230"/>
    </row>
    <row r="1136" spans="2:2">
      <c r="B1136" s="1230"/>
    </row>
    <row r="1137" spans="2:2">
      <c r="B1137" s="1230"/>
    </row>
    <row r="1138" spans="2:2">
      <c r="B1138" s="1230"/>
    </row>
    <row r="1139" spans="2:2">
      <c r="B1139" s="1230"/>
    </row>
    <row r="1140" spans="2:2">
      <c r="B1140" s="1230"/>
    </row>
    <row r="1141" spans="2:2">
      <c r="B1141" s="1230"/>
    </row>
    <row r="1142" spans="2:2">
      <c r="B1142" s="1230"/>
    </row>
    <row r="1143" spans="2:2">
      <c r="B1143" s="1230"/>
    </row>
    <row r="1144" spans="2:2">
      <c r="B1144" s="1230"/>
    </row>
    <row r="1145" spans="2:2">
      <c r="B1145" s="1230"/>
    </row>
    <row r="1146" spans="2:2">
      <c r="B1146" s="1230"/>
    </row>
    <row r="1147" spans="2:2">
      <c r="B1147" s="1230"/>
    </row>
    <row r="1148" spans="2:2">
      <c r="B1148" s="1230"/>
    </row>
    <row r="1149" spans="2:2">
      <c r="B1149" s="1230"/>
    </row>
    <row r="1150" spans="2:2">
      <c r="B1150" s="1230"/>
    </row>
    <row r="1151" spans="2:2">
      <c r="B1151" s="1230"/>
    </row>
    <row r="1152" spans="2:2">
      <c r="B1152" s="1230"/>
    </row>
    <row r="1153" spans="2:2">
      <c r="B1153" s="1230"/>
    </row>
    <row r="1154" spans="2:2">
      <c r="B1154" s="1230"/>
    </row>
    <row r="1155" spans="2:2">
      <c r="B1155" s="1230"/>
    </row>
    <row r="1156" spans="2:2">
      <c r="B1156" s="1230"/>
    </row>
    <row r="1157" spans="2:2">
      <c r="B1157" s="1230"/>
    </row>
    <row r="1158" spans="2:2">
      <c r="B1158" s="1230"/>
    </row>
    <row r="1159" spans="2:2">
      <c r="B1159" s="1230"/>
    </row>
    <row r="1160" spans="2:2">
      <c r="B1160" s="1230"/>
    </row>
    <row r="1161" spans="2:2">
      <c r="B1161" s="1230"/>
    </row>
    <row r="1162" spans="2:2">
      <c r="B1162" s="1230"/>
    </row>
    <row r="1163" spans="2:2">
      <c r="B1163" s="1230"/>
    </row>
    <row r="1164" spans="2:2">
      <c r="B1164" s="1230"/>
    </row>
    <row r="1165" spans="2:2">
      <c r="B1165" s="1230"/>
    </row>
    <row r="1166" spans="2:2">
      <c r="B1166" s="1230"/>
    </row>
    <row r="1167" spans="2:2">
      <c r="B1167" s="1230"/>
    </row>
    <row r="1168" spans="2:2">
      <c r="B1168" s="1230"/>
    </row>
    <row r="1169" spans="2:2">
      <c r="B1169" s="1230"/>
    </row>
    <row r="1170" spans="2:2">
      <c r="B1170" s="1230"/>
    </row>
    <row r="1171" spans="2:2">
      <c r="B1171" s="1230"/>
    </row>
    <row r="1172" spans="2:2">
      <c r="B1172" s="1230"/>
    </row>
    <row r="1173" spans="2:2">
      <c r="B1173" s="1230"/>
    </row>
    <row r="1174" spans="2:2">
      <c r="B1174" s="1230"/>
    </row>
    <row r="1175" spans="2:2">
      <c r="B1175" s="1230"/>
    </row>
    <row r="1176" spans="2:2">
      <c r="B1176" s="1230"/>
    </row>
    <row r="1177" spans="2:2">
      <c r="B1177" s="1230"/>
    </row>
    <row r="1178" spans="2:2">
      <c r="B1178" s="1230"/>
    </row>
    <row r="1179" spans="2:2">
      <c r="B1179" s="1230"/>
    </row>
    <row r="1180" spans="2:2">
      <c r="B1180" s="1230"/>
    </row>
    <row r="1181" spans="2:2">
      <c r="B1181" s="1230"/>
    </row>
    <row r="1182" spans="2:2">
      <c r="B1182" s="1230"/>
    </row>
    <row r="1183" spans="2:2">
      <c r="B1183" s="1230"/>
    </row>
    <row r="1184" spans="2:2">
      <c r="B1184" s="1230"/>
    </row>
    <row r="1185" spans="2:2">
      <c r="B1185" s="1230"/>
    </row>
    <row r="1186" spans="2:2">
      <c r="B1186" s="1230"/>
    </row>
    <row r="1187" spans="2:2">
      <c r="B1187" s="1230"/>
    </row>
    <row r="1188" spans="2:2">
      <c r="B1188" s="1230"/>
    </row>
    <row r="1189" spans="2:2">
      <c r="B1189" s="1230"/>
    </row>
    <row r="1190" spans="2:2">
      <c r="B1190" s="1230"/>
    </row>
    <row r="1191" spans="2:2">
      <c r="B1191" s="1230"/>
    </row>
    <row r="1192" spans="2:2">
      <c r="B1192" s="1230"/>
    </row>
    <row r="1193" spans="2:2">
      <c r="B1193" s="1230"/>
    </row>
    <row r="1194" spans="2:2">
      <c r="B1194" s="1230"/>
    </row>
    <row r="1195" spans="2:2">
      <c r="B1195" s="1230"/>
    </row>
    <row r="1196" spans="2:2">
      <c r="B1196" s="1230"/>
    </row>
    <row r="1197" spans="2:2">
      <c r="B1197" s="1230"/>
    </row>
    <row r="1198" spans="2:2">
      <c r="B1198" s="1230"/>
    </row>
    <row r="1199" spans="2:2">
      <c r="B1199" s="1230"/>
    </row>
    <row r="1200" spans="2:2">
      <c r="B1200" s="1230"/>
    </row>
    <row r="1201" spans="2:2">
      <c r="B1201" s="1230"/>
    </row>
    <row r="1202" spans="2:2">
      <c r="B1202" s="1230"/>
    </row>
    <row r="1203" spans="2:2">
      <c r="B1203" s="1230"/>
    </row>
    <row r="1204" spans="2:2">
      <c r="B1204" s="1230"/>
    </row>
    <row r="1205" spans="2:2">
      <c r="B1205" s="1230"/>
    </row>
    <row r="1206" spans="2:2">
      <c r="B1206" s="1230"/>
    </row>
    <row r="1207" spans="2:2">
      <c r="B1207" s="1230"/>
    </row>
    <row r="1208" spans="2:2">
      <c r="B1208" s="1230"/>
    </row>
    <row r="1209" spans="2:2">
      <c r="B1209" s="1230"/>
    </row>
    <row r="1210" spans="2:2">
      <c r="B1210" s="1230"/>
    </row>
    <row r="1211" spans="2:2">
      <c r="B1211" s="1230"/>
    </row>
    <row r="1212" spans="2:2">
      <c r="B1212" s="1230"/>
    </row>
    <row r="1213" spans="2:2">
      <c r="B1213" s="1230"/>
    </row>
    <row r="1214" spans="2:2">
      <c r="B1214" s="1230"/>
    </row>
    <row r="1215" spans="2:2">
      <c r="B1215" s="1230"/>
    </row>
    <row r="1216" spans="2:2">
      <c r="B1216" s="1230"/>
    </row>
    <row r="1217" spans="2:2">
      <c r="B1217" s="1230"/>
    </row>
    <row r="1218" spans="2:2">
      <c r="B1218" s="1230"/>
    </row>
    <row r="1219" spans="2:2">
      <c r="B1219" s="1230"/>
    </row>
    <row r="1220" spans="2:2">
      <c r="B1220" s="1230"/>
    </row>
    <row r="1221" spans="2:2">
      <c r="B1221" s="1230"/>
    </row>
    <row r="1222" spans="2:2">
      <c r="B1222" s="1230"/>
    </row>
    <row r="1223" spans="2:2">
      <c r="B1223" s="1230"/>
    </row>
    <row r="1224" spans="2:2">
      <c r="B1224" s="1230"/>
    </row>
    <row r="1225" spans="2:2">
      <c r="B1225" s="1230"/>
    </row>
    <row r="1226" spans="2:2">
      <c r="B1226" s="1230"/>
    </row>
    <row r="1227" spans="2:2">
      <c r="B1227" s="1230"/>
    </row>
    <row r="1228" spans="2:2">
      <c r="B1228" s="1230"/>
    </row>
    <row r="1229" spans="2:2">
      <c r="B1229" s="1230"/>
    </row>
    <row r="1230" spans="2:2">
      <c r="B1230" s="1230"/>
    </row>
    <row r="1231" spans="2:2">
      <c r="B1231" s="1230"/>
    </row>
    <row r="1232" spans="2:2">
      <c r="B1232" s="1230"/>
    </row>
    <row r="1233" spans="2:2">
      <c r="B1233" s="1230"/>
    </row>
    <row r="1234" spans="2:2">
      <c r="B1234" s="1230"/>
    </row>
    <row r="1235" spans="2:2">
      <c r="B1235" s="1230"/>
    </row>
    <row r="1236" spans="2:2">
      <c r="B1236" s="1230"/>
    </row>
    <row r="1237" spans="2:2">
      <c r="B1237" s="1230"/>
    </row>
    <row r="1238" spans="2:2">
      <c r="B1238" s="1230"/>
    </row>
    <row r="1239" spans="2:2">
      <c r="B1239" s="1230"/>
    </row>
    <row r="1240" spans="2:2">
      <c r="B1240" s="1230"/>
    </row>
    <row r="1241" spans="2:2">
      <c r="B1241" s="1230"/>
    </row>
    <row r="1242" spans="2:2">
      <c r="B1242" s="1230"/>
    </row>
    <row r="1243" spans="2:2">
      <c r="B1243" s="1230"/>
    </row>
    <row r="1244" spans="2:2">
      <c r="B1244" s="1230"/>
    </row>
    <row r="1245" spans="2:2">
      <c r="B1245" s="1230"/>
    </row>
    <row r="1246" spans="2:2">
      <c r="B1246" s="1230"/>
    </row>
    <row r="1247" spans="2:2">
      <c r="B1247" s="1230"/>
    </row>
    <row r="1248" spans="2:2">
      <c r="B1248" s="1230"/>
    </row>
    <row r="1249" spans="2:2">
      <c r="B1249" s="1230"/>
    </row>
    <row r="1250" spans="2:2">
      <c r="B1250" s="1230"/>
    </row>
    <row r="1251" spans="2:2">
      <c r="B1251" s="1230"/>
    </row>
    <row r="1252" spans="2:2">
      <c r="B1252" s="1230"/>
    </row>
    <row r="1253" spans="2:2">
      <c r="B1253" s="1230"/>
    </row>
    <row r="1254" spans="2:2">
      <c r="B1254" s="1230"/>
    </row>
    <row r="1255" spans="2:2">
      <c r="B1255" s="1230"/>
    </row>
    <row r="1256" spans="2:2">
      <c r="B1256" s="1230"/>
    </row>
    <row r="1257" spans="2:2">
      <c r="B1257" s="1230"/>
    </row>
    <row r="1258" spans="2:2">
      <c r="B1258" s="1230"/>
    </row>
    <row r="1259" spans="2:2">
      <c r="B1259" s="1230"/>
    </row>
    <row r="1260" spans="2:2">
      <c r="B1260" s="1230"/>
    </row>
    <row r="1261" spans="2:2">
      <c r="B1261" s="1230"/>
    </row>
    <row r="1262" spans="2:2">
      <c r="B1262" s="1230"/>
    </row>
    <row r="1263" spans="2:2">
      <c r="B1263" s="1230"/>
    </row>
    <row r="1264" spans="2:2">
      <c r="B1264" s="1230"/>
    </row>
    <row r="1265" spans="2:2">
      <c r="B1265" s="1230"/>
    </row>
    <row r="1266" spans="2:2">
      <c r="B1266" s="1230"/>
    </row>
    <row r="1267" spans="2:2">
      <c r="B1267" s="1230"/>
    </row>
    <row r="1268" spans="2:2">
      <c r="B1268" s="1230"/>
    </row>
    <row r="1269" spans="2:2">
      <c r="B1269" s="1230"/>
    </row>
    <row r="1270" spans="2:2">
      <c r="B1270" s="1230"/>
    </row>
    <row r="1271" spans="2:2">
      <c r="B1271" s="1230"/>
    </row>
    <row r="1272" spans="2:2">
      <c r="B1272" s="1230"/>
    </row>
    <row r="1273" spans="2:2">
      <c r="B1273" s="1230"/>
    </row>
    <row r="1274" spans="2:2">
      <c r="B1274" s="1230"/>
    </row>
    <row r="1275" spans="2:2">
      <c r="B1275" s="1230"/>
    </row>
    <row r="1276" spans="2:2">
      <c r="B1276" s="1230"/>
    </row>
    <row r="1277" spans="2:2">
      <c r="B1277" s="1230"/>
    </row>
    <row r="1278" spans="2:2">
      <c r="B1278" s="1230"/>
    </row>
    <row r="1279" spans="2:2">
      <c r="B1279" s="1230"/>
    </row>
    <row r="1280" spans="2:2">
      <c r="B1280" s="1230"/>
    </row>
    <row r="1281" spans="2:2">
      <c r="B1281" s="1230"/>
    </row>
    <row r="1282" spans="2:2">
      <c r="B1282" s="1230"/>
    </row>
    <row r="1283" spans="2:2">
      <c r="B1283" s="1230"/>
    </row>
    <row r="1284" spans="2:2">
      <c r="B1284" s="1230"/>
    </row>
    <row r="1285" spans="2:2">
      <c r="B1285" s="1230"/>
    </row>
    <row r="1286" spans="2:2">
      <c r="B1286" s="1230"/>
    </row>
    <row r="1287" spans="2:2">
      <c r="B1287" s="1230"/>
    </row>
    <row r="1288" spans="2:2">
      <c r="B1288" s="1230"/>
    </row>
    <row r="1289" spans="2:2">
      <c r="B1289" s="1230"/>
    </row>
    <row r="1290" spans="2:2">
      <c r="B1290" s="1230"/>
    </row>
    <row r="1291" spans="2:2">
      <c r="B1291" s="1230"/>
    </row>
    <row r="1292" spans="2:2">
      <c r="B1292" s="1230"/>
    </row>
    <row r="1293" spans="2:2">
      <c r="B1293" s="1230"/>
    </row>
    <row r="1294" spans="2:2">
      <c r="B1294" s="1230"/>
    </row>
    <row r="1295" spans="2:2">
      <c r="B1295" s="1230"/>
    </row>
    <row r="1296" spans="2:2">
      <c r="B1296" s="1230"/>
    </row>
    <row r="1297" spans="2:2">
      <c r="B1297" s="1230"/>
    </row>
    <row r="1298" spans="2:2">
      <c r="B1298" s="1230"/>
    </row>
    <row r="1299" spans="2:2">
      <c r="B1299" s="1230"/>
    </row>
    <row r="1300" spans="2:2">
      <c r="B1300" s="1230"/>
    </row>
    <row r="1301" spans="2:2">
      <c r="B1301" s="1230"/>
    </row>
    <row r="1302" spans="2:2">
      <c r="B1302" s="1230"/>
    </row>
    <row r="1303" spans="2:2">
      <c r="B1303" s="1230"/>
    </row>
    <row r="1304" spans="2:2">
      <c r="B1304" s="1230"/>
    </row>
    <row r="1305" spans="2:2">
      <c r="B1305" s="1230"/>
    </row>
    <row r="1306" spans="2:2">
      <c r="B1306" s="1230"/>
    </row>
    <row r="1307" spans="2:2">
      <c r="B1307" s="1230"/>
    </row>
    <row r="1308" spans="2:2">
      <c r="B1308" s="1230"/>
    </row>
    <row r="1309" spans="2:2">
      <c r="B1309" s="1230"/>
    </row>
    <row r="1310" spans="2:2">
      <c r="B1310" s="1230"/>
    </row>
    <row r="1311" spans="2:2">
      <c r="B1311" s="1230"/>
    </row>
    <row r="1312" spans="2:2">
      <c r="B1312" s="1230"/>
    </row>
    <row r="1313" spans="2:2">
      <c r="B1313" s="1230"/>
    </row>
    <row r="1314" spans="2:2">
      <c r="B1314" s="1230"/>
    </row>
    <row r="1315" spans="2:2">
      <c r="B1315" s="1230"/>
    </row>
    <row r="1316" spans="2:2">
      <c r="B1316" s="1230"/>
    </row>
    <row r="1317" spans="2:2">
      <c r="B1317" s="1230"/>
    </row>
    <row r="1318" spans="2:2">
      <c r="B1318" s="1230"/>
    </row>
    <row r="1319" spans="2:2">
      <c r="B1319" s="1230"/>
    </row>
    <row r="1320" spans="2:2">
      <c r="B1320" s="1230"/>
    </row>
    <row r="1321" spans="2:2">
      <c r="B1321" s="1230"/>
    </row>
    <row r="1322" spans="2:2">
      <c r="B1322" s="1230"/>
    </row>
    <row r="1323" spans="2:2">
      <c r="B1323" s="1230"/>
    </row>
    <row r="1324" spans="2:2">
      <c r="B1324" s="1230"/>
    </row>
    <row r="1325" spans="2:2">
      <c r="B1325" s="1230"/>
    </row>
    <row r="1326" spans="2:2">
      <c r="B1326" s="1230"/>
    </row>
    <row r="1327" spans="2:2">
      <c r="B1327" s="1230"/>
    </row>
    <row r="1328" spans="2:2">
      <c r="B1328" s="1230"/>
    </row>
    <row r="1329" spans="2:2">
      <c r="B1329" s="1230"/>
    </row>
    <row r="1330" spans="2:2">
      <c r="B1330" s="1230"/>
    </row>
    <row r="1331" spans="2:2">
      <c r="B1331" s="1230"/>
    </row>
    <row r="1332" spans="2:2">
      <c r="B1332" s="1230"/>
    </row>
    <row r="1333" spans="2:2">
      <c r="B1333" s="1230"/>
    </row>
    <row r="1334" spans="2:2">
      <c r="B1334" s="1230"/>
    </row>
    <row r="1335" spans="2:2">
      <c r="B1335" s="1230"/>
    </row>
    <row r="1336" spans="2:2">
      <c r="B1336" s="1230"/>
    </row>
    <row r="1337" spans="2:2">
      <c r="B1337" s="1230"/>
    </row>
    <row r="1338" spans="2:2">
      <c r="B1338" s="1230"/>
    </row>
    <row r="1339" spans="2:2">
      <c r="B1339" s="1230"/>
    </row>
    <row r="1340" spans="2:2">
      <c r="B1340" s="1230"/>
    </row>
    <row r="1341" spans="2:2">
      <c r="B1341" s="1230"/>
    </row>
    <row r="1342" spans="2:2">
      <c r="B1342" s="1230"/>
    </row>
    <row r="1343" spans="2:2">
      <c r="B1343" s="1230"/>
    </row>
    <row r="1344" spans="2:2">
      <c r="B1344" s="1230"/>
    </row>
    <row r="1345" spans="2:2">
      <c r="B1345" s="1230"/>
    </row>
    <row r="1346" spans="2:2">
      <c r="B1346" s="1230"/>
    </row>
    <row r="1347" spans="2:2">
      <c r="B1347" s="1230"/>
    </row>
  </sheetData>
  <mergeCells count="1150">
    <mergeCell ref="V26:X26"/>
    <mergeCell ref="V25:X25"/>
    <mergeCell ref="V8:X8"/>
    <mergeCell ref="V305:X305"/>
    <mergeCell ref="V300:X300"/>
    <mergeCell ref="S369:U369"/>
    <mergeCell ref="V369:X369"/>
    <mergeCell ref="S301:U301"/>
    <mergeCell ref="V338:X338"/>
    <mergeCell ref="V334:X334"/>
    <mergeCell ref="V333:X333"/>
    <mergeCell ref="V332:X332"/>
    <mergeCell ref="Q349:T349"/>
    <mergeCell ref="U349:W349"/>
    <mergeCell ref="O339:R339"/>
    <mergeCell ref="S339:U339"/>
    <mergeCell ref="V339:X339"/>
    <mergeCell ref="S337:U337"/>
    <mergeCell ref="V335:X335"/>
    <mergeCell ref="V336:X336"/>
    <mergeCell ref="V205:X205"/>
    <mergeCell ref="V204:X204"/>
    <mergeCell ref="V203:X203"/>
    <mergeCell ref="V267:X267"/>
    <mergeCell ref="V266:X266"/>
    <mergeCell ref="V264:X264"/>
    <mergeCell ref="U250:W250"/>
    <mergeCell ref="U249:W249"/>
    <mergeCell ref="N250:P250"/>
    <mergeCell ref="Q250:T250"/>
    <mergeCell ref="V301:X301"/>
    <mergeCell ref="S302:U302"/>
    <mergeCell ref="V28:X28"/>
    <mergeCell ref="V292:X292"/>
    <mergeCell ref="V291:X291"/>
    <mergeCell ref="V290:X290"/>
    <mergeCell ref="V288:X288"/>
    <mergeCell ref="V287:X287"/>
    <mergeCell ref="V284:X284"/>
    <mergeCell ref="V289:X289"/>
    <mergeCell ref="V279:X279"/>
    <mergeCell ref="V281:X281"/>
    <mergeCell ref="V280:X280"/>
    <mergeCell ref="U248:W248"/>
    <mergeCell ref="V237:X237"/>
    <mergeCell ref="V188:X188"/>
    <mergeCell ref="C239:X239"/>
    <mergeCell ref="D267:E267"/>
    <mergeCell ref="F267:N267"/>
    <mergeCell ref="O267:R267"/>
    <mergeCell ref="S267:U267"/>
    <mergeCell ref="D268:E268"/>
    <mergeCell ref="F268:H268"/>
    <mergeCell ref="I268:K268"/>
    <mergeCell ref="L268:N268"/>
    <mergeCell ref="V164:X164"/>
    <mergeCell ref="V163:X163"/>
    <mergeCell ref="V161:X161"/>
    <mergeCell ref="V54:X54"/>
    <mergeCell ref="D55:E55"/>
    <mergeCell ref="F55:H55"/>
    <mergeCell ref="I55:K55"/>
    <mergeCell ref="L55:N55"/>
    <mergeCell ref="Q216:T216"/>
    <mergeCell ref="V30:X30"/>
    <mergeCell ref="U216:W216"/>
    <mergeCell ref="U210:W211"/>
    <mergeCell ref="C211:T211"/>
    <mergeCell ref="C250:D250"/>
    <mergeCell ref="E250:G250"/>
    <mergeCell ref="H250:J250"/>
    <mergeCell ref="K250:M250"/>
    <mergeCell ref="V372:X372"/>
    <mergeCell ref="S371:U371"/>
    <mergeCell ref="V371:X371"/>
    <mergeCell ref="V302:X302"/>
    <mergeCell ref="O268:R268"/>
    <mergeCell ref="S268:U268"/>
    <mergeCell ref="D380:K380"/>
    <mergeCell ref="L380:N381"/>
    <mergeCell ref="D54:E54"/>
    <mergeCell ref="O55:R55"/>
    <mergeCell ref="S55:U55"/>
    <mergeCell ref="V55:X55"/>
    <mergeCell ref="D56:E56"/>
    <mergeCell ref="V149:X149"/>
    <mergeCell ref="W69:X69"/>
    <mergeCell ref="V128:X129"/>
    <mergeCell ref="W113:X113"/>
    <mergeCell ref="W114:X114"/>
    <mergeCell ref="C249:D249"/>
    <mergeCell ref="E249:G249"/>
    <mergeCell ref="V236:X236"/>
    <mergeCell ref="V235:X235"/>
    <mergeCell ref="V233:X233"/>
    <mergeCell ref="V232:X232"/>
    <mergeCell ref="C63:S63"/>
    <mergeCell ref="T63:V64"/>
    <mergeCell ref="C64:S64"/>
    <mergeCell ref="F54:H54"/>
    <mergeCell ref="I54:K54"/>
    <mergeCell ref="C401:U403"/>
    <mergeCell ref="I381:K381"/>
    <mergeCell ref="D382:E382"/>
    <mergeCell ref="F382:H382"/>
    <mergeCell ref="I382:K382"/>
    <mergeCell ref="L382:N382"/>
    <mergeCell ref="O382:R382"/>
    <mergeCell ref="S382:U382"/>
    <mergeCell ref="B380:B381"/>
    <mergeCell ref="O380:R381"/>
    <mergeCell ref="S380:U381"/>
    <mergeCell ref="V380:X381"/>
    <mergeCell ref="D381:E381"/>
    <mergeCell ref="F381:H381"/>
    <mergeCell ref="C380:C381"/>
    <mergeCell ref="V382:X382"/>
    <mergeCell ref="C376:X376"/>
    <mergeCell ref="C377:R377"/>
    <mergeCell ref="S377:U377"/>
    <mergeCell ref="V377:X377"/>
    <mergeCell ref="C378:R378"/>
    <mergeCell ref="S378:U379"/>
    <mergeCell ref="C379:R379"/>
    <mergeCell ref="V403:X403"/>
    <mergeCell ref="V402:X402"/>
    <mergeCell ref="V401:X401"/>
    <mergeCell ref="L54:N54"/>
    <mergeCell ref="C31:X31"/>
    <mergeCell ref="Y31:Z31"/>
    <mergeCell ref="C32:X32"/>
    <mergeCell ref="C33:R33"/>
    <mergeCell ref="S33:U33"/>
    <mergeCell ref="V33:X33"/>
    <mergeCell ref="C34:R34"/>
    <mergeCell ref="S34:U35"/>
    <mergeCell ref="S36:U37"/>
    <mergeCell ref="V36:X37"/>
    <mergeCell ref="D37:E37"/>
    <mergeCell ref="F37:H37"/>
    <mergeCell ref="I37:K37"/>
    <mergeCell ref="D38:E38"/>
    <mergeCell ref="F38:H38"/>
    <mergeCell ref="I38:K38"/>
    <mergeCell ref="L38:N38"/>
    <mergeCell ref="O38:R38"/>
    <mergeCell ref="C35:R35"/>
    <mergeCell ref="V38:X38"/>
    <mergeCell ref="B51:B53"/>
    <mergeCell ref="C51:U53"/>
    <mergeCell ref="V51:X51"/>
    <mergeCell ref="V52:X52"/>
    <mergeCell ref="V53:X53"/>
    <mergeCell ref="B36:B37"/>
    <mergeCell ref="C36:C37"/>
    <mergeCell ref="D36:K36"/>
    <mergeCell ref="L36:N37"/>
    <mergeCell ref="O36:R37"/>
    <mergeCell ref="S38:U38"/>
    <mergeCell ref="D39:E39"/>
    <mergeCell ref="F39:H39"/>
    <mergeCell ref="I39:K39"/>
    <mergeCell ref="L39:N39"/>
    <mergeCell ref="O39:R39"/>
    <mergeCell ref="S39:U39"/>
    <mergeCell ref="V39:X39"/>
    <mergeCell ref="O54:R54"/>
    <mergeCell ref="S54:U54"/>
    <mergeCell ref="D57:E57"/>
    <mergeCell ref="O57:R57"/>
    <mergeCell ref="S57:U57"/>
    <mergeCell ref="V57:X57"/>
    <mergeCell ref="D58:E58"/>
    <mergeCell ref="O58:R58"/>
    <mergeCell ref="S58:U58"/>
    <mergeCell ref="V58:X58"/>
    <mergeCell ref="F56:N56"/>
    <mergeCell ref="C60:X60"/>
    <mergeCell ref="L116:N116"/>
    <mergeCell ref="S87:U87"/>
    <mergeCell ref="D115:E115"/>
    <mergeCell ref="F115:H115"/>
    <mergeCell ref="C128:C129"/>
    <mergeCell ref="D128:K128"/>
    <mergeCell ref="L128:N129"/>
    <mergeCell ref="O128:R129"/>
    <mergeCell ref="V85:X85"/>
    <mergeCell ref="D86:E86"/>
    <mergeCell ref="F86:H86"/>
    <mergeCell ref="G69:I69"/>
    <mergeCell ref="J69:L69"/>
    <mergeCell ref="M69:O69"/>
    <mergeCell ref="P69:S69"/>
    <mergeCell ref="T69:V69"/>
    <mergeCell ref="E66:F66"/>
    <mergeCell ref="G66:I66"/>
    <mergeCell ref="J66:L66"/>
    <mergeCell ref="T62:V62"/>
    <mergeCell ref="D145:E145"/>
    <mergeCell ref="F145:H145"/>
    <mergeCell ref="I145:K145"/>
    <mergeCell ref="L145:N145"/>
    <mergeCell ref="O145:R145"/>
    <mergeCell ref="V125:X125"/>
    <mergeCell ref="C126:R126"/>
    <mergeCell ref="S126:U127"/>
    <mergeCell ref="D130:E130"/>
    <mergeCell ref="F130:H130"/>
    <mergeCell ref="I130:K130"/>
    <mergeCell ref="L130:N130"/>
    <mergeCell ref="O130:R130"/>
    <mergeCell ref="C67:D67"/>
    <mergeCell ref="E67:F67"/>
    <mergeCell ref="G67:I67"/>
    <mergeCell ref="J67:L67"/>
    <mergeCell ref="M67:O67"/>
    <mergeCell ref="P67:S67"/>
    <mergeCell ref="C99:D99"/>
    <mergeCell ref="E99:F99"/>
    <mergeCell ref="G99:I99"/>
    <mergeCell ref="J99:L99"/>
    <mergeCell ref="M99:O99"/>
    <mergeCell ref="F87:N87"/>
    <mergeCell ref="O87:R87"/>
    <mergeCell ref="S85:U85"/>
    <mergeCell ref="S130:U130"/>
    <mergeCell ref="D131:E131"/>
    <mergeCell ref="F131:H131"/>
    <mergeCell ref="I131:K131"/>
    <mergeCell ref="L131:N131"/>
    <mergeCell ref="V130:X130"/>
    <mergeCell ref="W70:X70"/>
    <mergeCell ref="V143:X143"/>
    <mergeCell ref="P98:S98"/>
    <mergeCell ref="T98:V98"/>
    <mergeCell ref="G100:I100"/>
    <mergeCell ref="D120:E120"/>
    <mergeCell ref="V115:X115"/>
    <mergeCell ref="D116:E116"/>
    <mergeCell ref="F116:H116"/>
    <mergeCell ref="I116:K116"/>
    <mergeCell ref="M70:O70"/>
    <mergeCell ref="P70:S70"/>
    <mergeCell ref="T70:V70"/>
    <mergeCell ref="T67:V67"/>
    <mergeCell ref="E69:F69"/>
    <mergeCell ref="V120:X120"/>
    <mergeCell ref="O131:R131"/>
    <mergeCell ref="S131:U131"/>
    <mergeCell ref="S128:U129"/>
    <mergeCell ref="D129:E129"/>
    <mergeCell ref="F129:H129"/>
    <mergeCell ref="I129:K129"/>
    <mergeCell ref="C124:X124"/>
    <mergeCell ref="C125:R125"/>
    <mergeCell ref="S125:U125"/>
    <mergeCell ref="C123:X123"/>
    <mergeCell ref="P99:S99"/>
    <mergeCell ref="T99:V99"/>
    <mergeCell ref="W99:X99"/>
    <mergeCell ref="C100:D100"/>
    <mergeCell ref="E100:F100"/>
    <mergeCell ref="Y152:Z170"/>
    <mergeCell ref="B82:B84"/>
    <mergeCell ref="C82:V84"/>
    <mergeCell ref="W82:X82"/>
    <mergeCell ref="W83:X83"/>
    <mergeCell ref="W84:X84"/>
    <mergeCell ref="D88:E88"/>
    <mergeCell ref="F88:N88"/>
    <mergeCell ref="O88:R88"/>
    <mergeCell ref="S88:U88"/>
    <mergeCell ref="V88:X88"/>
    <mergeCell ref="D89:E89"/>
    <mergeCell ref="F89:N89"/>
    <mergeCell ref="O89:R89"/>
    <mergeCell ref="D85:E85"/>
    <mergeCell ref="F85:H85"/>
    <mergeCell ref="I85:K85"/>
    <mergeCell ref="L85:N85"/>
    <mergeCell ref="O85:R85"/>
    <mergeCell ref="I86:K86"/>
    <mergeCell ref="L86:N86"/>
    <mergeCell ref="O147:R147"/>
    <mergeCell ref="S147:U147"/>
    <mergeCell ref="D148:E148"/>
    <mergeCell ref="F148:N148"/>
    <mergeCell ref="O148:R148"/>
    <mergeCell ref="S148:U148"/>
    <mergeCell ref="L158:N158"/>
    <mergeCell ref="O158:R158"/>
    <mergeCell ref="C154:R154"/>
    <mergeCell ref="S154:U155"/>
    <mergeCell ref="C155:R155"/>
    <mergeCell ref="O156:R157"/>
    <mergeCell ref="D158:E158"/>
    <mergeCell ref="B158:B164"/>
    <mergeCell ref="K216:M216"/>
    <mergeCell ref="N216:P216"/>
    <mergeCell ref="E215:G215"/>
    <mergeCell ref="H215:J215"/>
    <mergeCell ref="K215:M215"/>
    <mergeCell ref="N215:P215"/>
    <mergeCell ref="Q215:T215"/>
    <mergeCell ref="U215:W215"/>
    <mergeCell ref="S186:U186"/>
    <mergeCell ref="D201:E201"/>
    <mergeCell ref="F201:H201"/>
    <mergeCell ref="I201:K201"/>
    <mergeCell ref="L201:N201"/>
    <mergeCell ref="S176:U176"/>
    <mergeCell ref="C208:X208"/>
    <mergeCell ref="C209:T209"/>
    <mergeCell ref="U209:W209"/>
    <mergeCell ref="C210:T210"/>
    <mergeCell ref="V183:X184"/>
    <mergeCell ref="S187:U187"/>
    <mergeCell ref="V187:X187"/>
    <mergeCell ref="D186:E186"/>
    <mergeCell ref="F186:H186"/>
    <mergeCell ref="I186:K186"/>
    <mergeCell ref="L186:N186"/>
    <mergeCell ref="O186:R186"/>
    <mergeCell ref="V201:X201"/>
    <mergeCell ref="V200:X200"/>
    <mergeCell ref="B190:X196"/>
    <mergeCell ref="B197:B199"/>
    <mergeCell ref="V199:X199"/>
    <mergeCell ref="V198:X198"/>
    <mergeCell ref="O188:R188"/>
    <mergeCell ref="S188:U188"/>
    <mergeCell ref="V186:X186"/>
    <mergeCell ref="D187:E187"/>
    <mergeCell ref="O201:R201"/>
    <mergeCell ref="S201:U201"/>
    <mergeCell ref="D200:E200"/>
    <mergeCell ref="F200:H200"/>
    <mergeCell ref="I200:K200"/>
    <mergeCell ref="L200:N200"/>
    <mergeCell ref="O200:R200"/>
    <mergeCell ref="S200:U200"/>
    <mergeCell ref="C197:U199"/>
    <mergeCell ref="V197:X197"/>
    <mergeCell ref="D189:E189"/>
    <mergeCell ref="F189:H189"/>
    <mergeCell ref="I189:K189"/>
    <mergeCell ref="L189:N189"/>
    <mergeCell ref="O189:R189"/>
    <mergeCell ref="S189:U189"/>
    <mergeCell ref="V189:X189"/>
    <mergeCell ref="I188:K188"/>
    <mergeCell ref="L188:N188"/>
    <mergeCell ref="F187:H187"/>
    <mergeCell ref="I187:K187"/>
    <mergeCell ref="B168:B170"/>
    <mergeCell ref="C168:U170"/>
    <mergeCell ref="V168:X168"/>
    <mergeCell ref="V169:X169"/>
    <mergeCell ref="V170:X170"/>
    <mergeCell ref="D175:E175"/>
    <mergeCell ref="O175:R175"/>
    <mergeCell ref="S175:U175"/>
    <mergeCell ref="D174:E174"/>
    <mergeCell ref="O174:R174"/>
    <mergeCell ref="S174:U174"/>
    <mergeCell ref="V174:X174"/>
    <mergeCell ref="D173:E173"/>
    <mergeCell ref="O173:R173"/>
    <mergeCell ref="S173:U173"/>
    <mergeCell ref="S181:U182"/>
    <mergeCell ref="C182:R182"/>
    <mergeCell ref="D172:E172"/>
    <mergeCell ref="F172:H172"/>
    <mergeCell ref="I172:K172"/>
    <mergeCell ref="L172:N172"/>
    <mergeCell ref="O172:R172"/>
    <mergeCell ref="S172:U172"/>
    <mergeCell ref="V172:X172"/>
    <mergeCell ref="V171:X171"/>
    <mergeCell ref="O171:R171"/>
    <mergeCell ref="D171:E171"/>
    <mergeCell ref="F171:H171"/>
    <mergeCell ref="I171:K171"/>
    <mergeCell ref="L171:N171"/>
    <mergeCell ref="B183:B184"/>
    <mergeCell ref="C183:C184"/>
    <mergeCell ref="D183:K183"/>
    <mergeCell ref="L183:N184"/>
    <mergeCell ref="O183:R184"/>
    <mergeCell ref="S183:U184"/>
    <mergeCell ref="F173:N173"/>
    <mergeCell ref="F174:N174"/>
    <mergeCell ref="F175:N175"/>
    <mergeCell ref="D176:E176"/>
    <mergeCell ref="F176:H176"/>
    <mergeCell ref="I176:K176"/>
    <mergeCell ref="L176:N176"/>
    <mergeCell ref="O176:R176"/>
    <mergeCell ref="B185:B189"/>
    <mergeCell ref="C179:X179"/>
    <mergeCell ref="S180:U180"/>
    <mergeCell ref="V180:X180"/>
    <mergeCell ref="C181:R181"/>
    <mergeCell ref="L185:N185"/>
    <mergeCell ref="O185:R185"/>
    <mergeCell ref="S185:U185"/>
    <mergeCell ref="V185:X185"/>
    <mergeCell ref="D184:E184"/>
    <mergeCell ref="L187:N187"/>
    <mergeCell ref="O187:R187"/>
    <mergeCell ref="D185:E185"/>
    <mergeCell ref="F185:H185"/>
    <mergeCell ref="I185:K185"/>
    <mergeCell ref="C178:X178"/>
    <mergeCell ref="Y178:Z178"/>
    <mergeCell ref="C180:R180"/>
    <mergeCell ref="Y179:Z199"/>
    <mergeCell ref="B260:B262"/>
    <mergeCell ref="C260:W262"/>
    <mergeCell ref="D263:E263"/>
    <mergeCell ref="F263:H263"/>
    <mergeCell ref="I263:K263"/>
    <mergeCell ref="L263:N263"/>
    <mergeCell ref="O263:R263"/>
    <mergeCell ref="S263:U263"/>
    <mergeCell ref="V263:X263"/>
    <mergeCell ref="H249:J249"/>
    <mergeCell ref="K249:M249"/>
    <mergeCell ref="N249:P249"/>
    <mergeCell ref="Q249:T249"/>
    <mergeCell ref="E248:G248"/>
    <mergeCell ref="H248:J248"/>
    <mergeCell ref="K248:M248"/>
    <mergeCell ref="N248:P248"/>
    <mergeCell ref="Q248:T248"/>
    <mergeCell ref="C247:D247"/>
    <mergeCell ref="B244:B245"/>
    <mergeCell ref="C244:D245"/>
    <mergeCell ref="E244:M244"/>
    <mergeCell ref="N244:P245"/>
    <mergeCell ref="D188:E188"/>
    <mergeCell ref="F188:H188"/>
    <mergeCell ref="E213:G213"/>
    <mergeCell ref="H213:J213"/>
    <mergeCell ref="K213:M213"/>
    <mergeCell ref="C214:D214"/>
    <mergeCell ref="O283:R283"/>
    <mergeCell ref="V283:X283"/>
    <mergeCell ref="U350:W350"/>
    <mergeCell ref="N349:P349"/>
    <mergeCell ref="B313:B314"/>
    <mergeCell ref="C313:C314"/>
    <mergeCell ref="D313:K313"/>
    <mergeCell ref="L313:N314"/>
    <mergeCell ref="O313:R314"/>
    <mergeCell ref="I314:K314"/>
    <mergeCell ref="D315:E315"/>
    <mergeCell ref="F315:H315"/>
    <mergeCell ref="I315:K315"/>
    <mergeCell ref="L315:N315"/>
    <mergeCell ref="O315:R315"/>
    <mergeCell ref="C309:X309"/>
    <mergeCell ref="S310:U310"/>
    <mergeCell ref="V310:X310"/>
    <mergeCell ref="V298:X298"/>
    <mergeCell ref="O337:R337"/>
    <mergeCell ref="S315:U315"/>
    <mergeCell ref="S292:T292"/>
    <mergeCell ref="D286:E286"/>
    <mergeCell ref="F286:H286"/>
    <mergeCell ref="I286:K286"/>
    <mergeCell ref="D316:E316"/>
    <mergeCell ref="F316:H316"/>
    <mergeCell ref="I316:K316"/>
    <mergeCell ref="L316:N316"/>
    <mergeCell ref="O316:R316"/>
    <mergeCell ref="S316:U316"/>
    <mergeCell ref="V316:X316"/>
    <mergeCell ref="S313:U314"/>
    <mergeCell ref="V313:X314"/>
    <mergeCell ref="D314:E314"/>
    <mergeCell ref="F314:H314"/>
    <mergeCell ref="V299:X299"/>
    <mergeCell ref="V278:X278"/>
    <mergeCell ref="C270:X270"/>
    <mergeCell ref="D264:E264"/>
    <mergeCell ref="F264:H264"/>
    <mergeCell ref="I264:K264"/>
    <mergeCell ref="L264:N264"/>
    <mergeCell ref="D288:E288"/>
    <mergeCell ref="F288:H288"/>
    <mergeCell ref="I288:K288"/>
    <mergeCell ref="L288:N288"/>
    <mergeCell ref="C308:X308"/>
    <mergeCell ref="C275:C276"/>
    <mergeCell ref="D276:E276"/>
    <mergeCell ref="F283:H283"/>
    <mergeCell ref="F276:H276"/>
    <mergeCell ref="I276:K276"/>
    <mergeCell ref="L276:N276"/>
    <mergeCell ref="C287:U287"/>
    <mergeCell ref="C290:U290"/>
    <mergeCell ref="S291:T291"/>
    <mergeCell ref="D306:E306"/>
    <mergeCell ref="D305:E305"/>
    <mergeCell ref="F305:N305"/>
    <mergeCell ref="D285:E285"/>
    <mergeCell ref="F285:H285"/>
    <mergeCell ref="I285:K285"/>
    <mergeCell ref="L285:N285"/>
    <mergeCell ref="V315:X315"/>
    <mergeCell ref="D284:E284"/>
    <mergeCell ref="F284:H284"/>
    <mergeCell ref="I284:K284"/>
    <mergeCell ref="L284:N284"/>
    <mergeCell ref="S335:U335"/>
    <mergeCell ref="D336:E336"/>
    <mergeCell ref="B365:B367"/>
    <mergeCell ref="C365:W367"/>
    <mergeCell ref="K350:M350"/>
    <mergeCell ref="N350:P350"/>
    <mergeCell ref="Q350:T350"/>
    <mergeCell ref="K348:M348"/>
    <mergeCell ref="C349:D349"/>
    <mergeCell ref="E349:G349"/>
    <mergeCell ref="H349:J349"/>
    <mergeCell ref="K349:M349"/>
    <mergeCell ref="B332:B334"/>
    <mergeCell ref="C332:U334"/>
    <mergeCell ref="U345:W346"/>
    <mergeCell ref="C346:T346"/>
    <mergeCell ref="B347:B348"/>
    <mergeCell ref="C347:D348"/>
    <mergeCell ref="E347:M347"/>
    <mergeCell ref="N347:P348"/>
    <mergeCell ref="Q347:T348"/>
    <mergeCell ref="U347:W348"/>
    <mergeCell ref="I336:K336"/>
    <mergeCell ref="L336:N336"/>
    <mergeCell ref="L340:N340"/>
    <mergeCell ref="O340:R340"/>
    <mergeCell ref="S340:U340"/>
    <mergeCell ref="O285:R285"/>
    <mergeCell ref="V285:X285"/>
    <mergeCell ref="V286:X286"/>
    <mergeCell ref="V282:X282"/>
    <mergeCell ref="I283:K283"/>
    <mergeCell ref="L283:N283"/>
    <mergeCell ref="D279:E279"/>
    <mergeCell ref="F279:H279"/>
    <mergeCell ref="I279:K279"/>
    <mergeCell ref="L279:N279"/>
    <mergeCell ref="O279:R279"/>
    <mergeCell ref="D281:E281"/>
    <mergeCell ref="L286:N286"/>
    <mergeCell ref="O286:R286"/>
    <mergeCell ref="F372:N372"/>
    <mergeCell ref="O372:R372"/>
    <mergeCell ref="S372:U372"/>
    <mergeCell ref="E348:G348"/>
    <mergeCell ref="H348:J348"/>
    <mergeCell ref="C350:D350"/>
    <mergeCell ref="E350:G350"/>
    <mergeCell ref="H350:J350"/>
    <mergeCell ref="V340:X340"/>
    <mergeCell ref="S336:U336"/>
    <mergeCell ref="D337:E337"/>
    <mergeCell ref="D370:E370"/>
    <mergeCell ref="C311:R311"/>
    <mergeCell ref="S311:U312"/>
    <mergeCell ref="C312:R312"/>
    <mergeCell ref="D303:E303"/>
    <mergeCell ref="O280:R280"/>
    <mergeCell ref="X345:X346"/>
    <mergeCell ref="D373:E373"/>
    <mergeCell ref="F373:H373"/>
    <mergeCell ref="I373:K373"/>
    <mergeCell ref="L373:N373"/>
    <mergeCell ref="O373:R373"/>
    <mergeCell ref="S373:U373"/>
    <mergeCell ref="S370:U370"/>
    <mergeCell ref="O368:R368"/>
    <mergeCell ref="O370:R370"/>
    <mergeCell ref="D368:E368"/>
    <mergeCell ref="D339:E339"/>
    <mergeCell ref="F339:N339"/>
    <mergeCell ref="D340:E340"/>
    <mergeCell ref="F337:N337"/>
    <mergeCell ref="C342:X342"/>
    <mergeCell ref="X347:X348"/>
    <mergeCell ref="D338:E338"/>
    <mergeCell ref="F338:N338"/>
    <mergeCell ref="O338:R338"/>
    <mergeCell ref="S338:U338"/>
    <mergeCell ref="V368:X368"/>
    <mergeCell ref="D369:E369"/>
    <mergeCell ref="F369:H369"/>
    <mergeCell ref="I369:K369"/>
    <mergeCell ref="L369:N369"/>
    <mergeCell ref="O369:R369"/>
    <mergeCell ref="F340:H340"/>
    <mergeCell ref="I340:K340"/>
    <mergeCell ref="C343:X343"/>
    <mergeCell ref="C344:T344"/>
    <mergeCell ref="U344:W344"/>
    <mergeCell ref="C345:T345"/>
    <mergeCell ref="C1:X1"/>
    <mergeCell ref="D304:E304"/>
    <mergeCell ref="F304:N304"/>
    <mergeCell ref="O304:R304"/>
    <mergeCell ref="S304:U304"/>
    <mergeCell ref="V304:X304"/>
    <mergeCell ref="B298:B300"/>
    <mergeCell ref="C298:S300"/>
    <mergeCell ref="T298:U299"/>
    <mergeCell ref="T300:U300"/>
    <mergeCell ref="L8:N8"/>
    <mergeCell ref="O8:R8"/>
    <mergeCell ref="S8:U8"/>
    <mergeCell ref="S171:U171"/>
    <mergeCell ref="O30:R30"/>
    <mergeCell ref="C2:X2"/>
    <mergeCell ref="C3:R3"/>
    <mergeCell ref="S3:U3"/>
    <mergeCell ref="V3:X3"/>
    <mergeCell ref="C4:R4"/>
    <mergeCell ref="S4:U5"/>
    <mergeCell ref="C5:R5"/>
    <mergeCell ref="B6:B7"/>
    <mergeCell ref="C6:C7"/>
    <mergeCell ref="D6:K6"/>
    <mergeCell ref="L6:N7"/>
    <mergeCell ref="O6:R7"/>
    <mergeCell ref="S6:U7"/>
    <mergeCell ref="V6:X7"/>
    <mergeCell ref="D7:E7"/>
    <mergeCell ref="O284:R284"/>
    <mergeCell ref="D283:E283"/>
    <mergeCell ref="N214:P214"/>
    <mergeCell ref="Q214:T214"/>
    <mergeCell ref="U214:W214"/>
    <mergeCell ref="F7:H7"/>
    <mergeCell ref="I7:K7"/>
    <mergeCell ref="O305:R305"/>
    <mergeCell ref="S305:U305"/>
    <mergeCell ref="D291:E291"/>
    <mergeCell ref="F291:H291"/>
    <mergeCell ref="I291:K291"/>
    <mergeCell ref="L291:N291"/>
    <mergeCell ref="O291:R291"/>
    <mergeCell ref="D292:E292"/>
    <mergeCell ref="F292:H292"/>
    <mergeCell ref="I292:K292"/>
    <mergeCell ref="D301:E301"/>
    <mergeCell ref="F301:H301"/>
    <mergeCell ref="I301:K301"/>
    <mergeCell ref="D289:E289"/>
    <mergeCell ref="F289:H289"/>
    <mergeCell ref="I289:K289"/>
    <mergeCell ref="F303:N303"/>
    <mergeCell ref="O303:R303"/>
    <mergeCell ref="S303:U303"/>
    <mergeCell ref="L301:N301"/>
    <mergeCell ref="O301:R301"/>
    <mergeCell ref="D302:E302"/>
    <mergeCell ref="F302:H302"/>
    <mergeCell ref="I302:K302"/>
    <mergeCell ref="L302:N302"/>
    <mergeCell ref="O302:R302"/>
    <mergeCell ref="F161:H161"/>
    <mergeCell ref="B156:B157"/>
    <mergeCell ref="C156:C157"/>
    <mergeCell ref="D156:K156"/>
    <mergeCell ref="D161:E161"/>
    <mergeCell ref="D164:E164"/>
    <mergeCell ref="F164:H164"/>
    <mergeCell ref="I164:K164"/>
    <mergeCell ref="L164:N164"/>
    <mergeCell ref="C243:T243"/>
    <mergeCell ref="O264:R264"/>
    <mergeCell ref="S264:U264"/>
    <mergeCell ref="D265:E265"/>
    <mergeCell ref="C248:D248"/>
    <mergeCell ref="Q244:T245"/>
    <mergeCell ref="C240:X240"/>
    <mergeCell ref="C241:T241"/>
    <mergeCell ref="F203:N203"/>
    <mergeCell ref="O203:R203"/>
    <mergeCell ref="D232:E232"/>
    <mergeCell ref="F232:H232"/>
    <mergeCell ref="F205:H205"/>
    <mergeCell ref="I205:K205"/>
    <mergeCell ref="L205:N205"/>
    <mergeCell ref="O205:R205"/>
    <mergeCell ref="S205:U205"/>
    <mergeCell ref="D202:E202"/>
    <mergeCell ref="F202:N202"/>
    <mergeCell ref="U241:W241"/>
    <mergeCell ref="C242:T242"/>
    <mergeCell ref="F184:H184"/>
    <mergeCell ref="I184:K184"/>
    <mergeCell ref="D203:E203"/>
    <mergeCell ref="D8:E8"/>
    <mergeCell ref="F8:H8"/>
    <mergeCell ref="I8:K8"/>
    <mergeCell ref="D9:E9"/>
    <mergeCell ref="F9:H9"/>
    <mergeCell ref="I9:K9"/>
    <mergeCell ref="D29:E29"/>
    <mergeCell ref="F29:N29"/>
    <mergeCell ref="O29:R29"/>
    <mergeCell ref="O164:R164"/>
    <mergeCell ref="D163:E163"/>
    <mergeCell ref="F163:H163"/>
    <mergeCell ref="I163:K163"/>
    <mergeCell ref="L163:N163"/>
    <mergeCell ref="O163:R163"/>
    <mergeCell ref="D162:E162"/>
    <mergeCell ref="F162:H162"/>
    <mergeCell ref="I162:K162"/>
    <mergeCell ref="C22:U24"/>
    <mergeCell ref="L162:N162"/>
    <mergeCell ref="O162:R162"/>
    <mergeCell ref="C152:X152"/>
    <mergeCell ref="S164:U164"/>
    <mergeCell ref="S163:U163"/>
    <mergeCell ref="D160:E160"/>
    <mergeCell ref="F160:H160"/>
    <mergeCell ref="I160:K160"/>
    <mergeCell ref="L160:N160"/>
    <mergeCell ref="I161:K161"/>
    <mergeCell ref="L161:N161"/>
    <mergeCell ref="O161:R161"/>
    <mergeCell ref="L156:N157"/>
    <mergeCell ref="I144:K144"/>
    <mergeCell ref="L144:N144"/>
    <mergeCell ref="O144:R144"/>
    <mergeCell ref="S144:U144"/>
    <mergeCell ref="V144:X144"/>
    <mergeCell ref="C69:D69"/>
    <mergeCell ref="C70:D70"/>
    <mergeCell ref="O86:R86"/>
    <mergeCell ref="S86:U86"/>
    <mergeCell ref="V147:X147"/>
    <mergeCell ref="V142:X142"/>
    <mergeCell ref="V141:X141"/>
    <mergeCell ref="V131:X131"/>
    <mergeCell ref="C61:X61"/>
    <mergeCell ref="C62:S62"/>
    <mergeCell ref="W98:X98"/>
    <mergeCell ref="B22:B24"/>
    <mergeCell ref="W62:X62"/>
    <mergeCell ref="C65:D66"/>
    <mergeCell ref="E65:L65"/>
    <mergeCell ref="M65:O66"/>
    <mergeCell ref="P65:S66"/>
    <mergeCell ref="T65:V66"/>
    <mergeCell ref="E70:F70"/>
    <mergeCell ref="G70:I70"/>
    <mergeCell ref="J70:L70"/>
    <mergeCell ref="B141:B143"/>
    <mergeCell ref="C141:U143"/>
    <mergeCell ref="B65:B66"/>
    <mergeCell ref="W67:X67"/>
    <mergeCell ref="W65:X66"/>
    <mergeCell ref="C127:R127"/>
    <mergeCell ref="L292:N292"/>
    <mergeCell ref="O292:R292"/>
    <mergeCell ref="L9:N9"/>
    <mergeCell ref="O9:R9"/>
    <mergeCell ref="F306:H306"/>
    <mergeCell ref="I306:K306"/>
    <mergeCell ref="L306:N306"/>
    <mergeCell ref="O306:R306"/>
    <mergeCell ref="S306:U306"/>
    <mergeCell ref="V306:X306"/>
    <mergeCell ref="L289:N289"/>
    <mergeCell ref="V176:X176"/>
    <mergeCell ref="S158:U158"/>
    <mergeCell ref="S161:U161"/>
    <mergeCell ref="S162:U162"/>
    <mergeCell ref="V175:X175"/>
    <mergeCell ref="V162:X162"/>
    <mergeCell ref="V158:X158"/>
    <mergeCell ref="B165:X167"/>
    <mergeCell ref="S89:U89"/>
    <mergeCell ref="V89:X89"/>
    <mergeCell ref="O56:R56"/>
    <mergeCell ref="S56:U56"/>
    <mergeCell ref="S145:U145"/>
    <mergeCell ref="V145:X145"/>
    <mergeCell ref="D146:E146"/>
    <mergeCell ref="F146:N146"/>
    <mergeCell ref="O146:R146"/>
    <mergeCell ref="S146:U146"/>
    <mergeCell ref="D205:E205"/>
    <mergeCell ref="S153:U153"/>
    <mergeCell ref="V153:X153"/>
    <mergeCell ref="E247:G247"/>
    <mergeCell ref="H247:J247"/>
    <mergeCell ref="K247:M247"/>
    <mergeCell ref="N247:P247"/>
    <mergeCell ref="Q247:T247"/>
    <mergeCell ref="U247:W247"/>
    <mergeCell ref="U244:W245"/>
    <mergeCell ref="C271:X271"/>
    <mergeCell ref="S272:U272"/>
    <mergeCell ref="V272:X272"/>
    <mergeCell ref="O276:R276"/>
    <mergeCell ref="D278:E278"/>
    <mergeCell ref="F278:H278"/>
    <mergeCell ref="X244:X245"/>
    <mergeCell ref="E245:G245"/>
    <mergeCell ref="H245:J245"/>
    <mergeCell ref="S9:U9"/>
    <mergeCell ref="V9:X9"/>
    <mergeCell ref="S156:U157"/>
    <mergeCell ref="V156:X157"/>
    <mergeCell ref="D157:E157"/>
    <mergeCell ref="F157:H157"/>
    <mergeCell ref="I157:K157"/>
    <mergeCell ref="F158:H158"/>
    <mergeCell ref="I158:K158"/>
    <mergeCell ref="V29:X29"/>
    <mergeCell ref="D147:E147"/>
    <mergeCell ref="F147:N147"/>
    <mergeCell ref="F57:N57"/>
    <mergeCell ref="F58:N58"/>
    <mergeCell ref="D144:E144"/>
    <mergeCell ref="F144:H144"/>
    <mergeCell ref="O204:R204"/>
    <mergeCell ref="H214:J214"/>
    <mergeCell ref="K214:M214"/>
    <mergeCell ref="X212:X213"/>
    <mergeCell ref="C216:D216"/>
    <mergeCell ref="E216:G216"/>
    <mergeCell ref="H216:J216"/>
    <mergeCell ref="D204:E204"/>
    <mergeCell ref="F204:N204"/>
    <mergeCell ref="O281:R281"/>
    <mergeCell ref="D280:E280"/>
    <mergeCell ref="F280:H280"/>
    <mergeCell ref="I280:K280"/>
    <mergeCell ref="L280:N280"/>
    <mergeCell ref="O202:R202"/>
    <mergeCell ref="C215:D215"/>
    <mergeCell ref="I232:K232"/>
    <mergeCell ref="L232:N232"/>
    <mergeCell ref="S233:U233"/>
    <mergeCell ref="O236:R236"/>
    <mergeCell ref="S237:U237"/>
    <mergeCell ref="D234:E234"/>
    <mergeCell ref="S273:U274"/>
    <mergeCell ref="C274:R274"/>
    <mergeCell ref="V277:X277"/>
    <mergeCell ref="S204:U204"/>
    <mergeCell ref="S203:U203"/>
    <mergeCell ref="I278:K278"/>
    <mergeCell ref="F234:N234"/>
    <mergeCell ref="O234:R234"/>
    <mergeCell ref="S234:U234"/>
    <mergeCell ref="D235:E235"/>
    <mergeCell ref="V407:X407"/>
    <mergeCell ref="V405:X405"/>
    <mergeCell ref="S30:U30"/>
    <mergeCell ref="D25:E25"/>
    <mergeCell ref="F25:H25"/>
    <mergeCell ref="I25:K25"/>
    <mergeCell ref="L25:N25"/>
    <mergeCell ref="O25:R25"/>
    <mergeCell ref="S25:U25"/>
    <mergeCell ref="D26:E26"/>
    <mergeCell ref="F26:H26"/>
    <mergeCell ref="I26:K26"/>
    <mergeCell ref="L26:N26"/>
    <mergeCell ref="O26:R26"/>
    <mergeCell ref="S26:U26"/>
    <mergeCell ref="D27:E27"/>
    <mergeCell ref="F27:N27"/>
    <mergeCell ref="O27:R27"/>
    <mergeCell ref="S27:U27"/>
    <mergeCell ref="D28:E28"/>
    <mergeCell ref="F28:N28"/>
    <mergeCell ref="V268:X268"/>
    <mergeCell ref="O232:R232"/>
    <mergeCell ref="S232:U232"/>
    <mergeCell ref="D233:E233"/>
    <mergeCell ref="F233:H233"/>
    <mergeCell ref="I233:K233"/>
    <mergeCell ref="L233:N233"/>
    <mergeCell ref="O233:R233"/>
    <mergeCell ref="E214:G214"/>
    <mergeCell ref="C207:X207"/>
    <mergeCell ref="S202:U202"/>
    <mergeCell ref="O405:R405"/>
    <mergeCell ref="D372:E372"/>
    <mergeCell ref="D371:E371"/>
    <mergeCell ref="F371:N371"/>
    <mergeCell ref="O371:R371"/>
    <mergeCell ref="S405:U405"/>
    <mergeCell ref="B229:B231"/>
    <mergeCell ref="C229:W231"/>
    <mergeCell ref="B212:B213"/>
    <mergeCell ref="C212:D213"/>
    <mergeCell ref="E212:M212"/>
    <mergeCell ref="N212:P213"/>
    <mergeCell ref="Q212:T213"/>
    <mergeCell ref="U212:W213"/>
    <mergeCell ref="Q246:T246"/>
    <mergeCell ref="U246:W246"/>
    <mergeCell ref="U242:W243"/>
    <mergeCell ref="C283:C284"/>
    <mergeCell ref="S286:T286"/>
    <mergeCell ref="K245:M245"/>
    <mergeCell ref="C246:D246"/>
    <mergeCell ref="E246:G246"/>
    <mergeCell ref="H246:J246"/>
    <mergeCell ref="K246:M246"/>
    <mergeCell ref="B214:B216"/>
    <mergeCell ref="S266:U266"/>
    <mergeCell ref="F281:H281"/>
    <mergeCell ref="F368:H368"/>
    <mergeCell ref="I281:K281"/>
    <mergeCell ref="L281:N281"/>
    <mergeCell ref="V373:X373"/>
    <mergeCell ref="S368:U368"/>
    <mergeCell ref="D408:E408"/>
    <mergeCell ref="F408:N408"/>
    <mergeCell ref="O408:R408"/>
    <mergeCell ref="S408:U408"/>
    <mergeCell ref="B383:X400"/>
    <mergeCell ref="V408:X408"/>
    <mergeCell ref="D409:E409"/>
    <mergeCell ref="F409:H409"/>
    <mergeCell ref="I409:K409"/>
    <mergeCell ref="L409:N409"/>
    <mergeCell ref="O409:R409"/>
    <mergeCell ref="S409:U409"/>
    <mergeCell ref="V409:X409"/>
    <mergeCell ref="D404:E404"/>
    <mergeCell ref="F404:H404"/>
    <mergeCell ref="I404:K404"/>
    <mergeCell ref="L404:N404"/>
    <mergeCell ref="O404:R404"/>
    <mergeCell ref="S404:U404"/>
    <mergeCell ref="V404:X404"/>
    <mergeCell ref="D405:E405"/>
    <mergeCell ref="F405:H405"/>
    <mergeCell ref="I405:K405"/>
    <mergeCell ref="L405:N405"/>
    <mergeCell ref="D406:E406"/>
    <mergeCell ref="F406:N406"/>
    <mergeCell ref="O406:R406"/>
    <mergeCell ref="S406:U406"/>
    <mergeCell ref="D407:E407"/>
    <mergeCell ref="F407:N407"/>
    <mergeCell ref="O407:R407"/>
    <mergeCell ref="B401:B403"/>
    <mergeCell ref="S407:U407"/>
    <mergeCell ref="O117:R117"/>
    <mergeCell ref="S117:U117"/>
    <mergeCell ref="C92:X92"/>
    <mergeCell ref="C93:S93"/>
    <mergeCell ref="T93:V93"/>
    <mergeCell ref="W93:X93"/>
    <mergeCell ref="C94:S94"/>
    <mergeCell ref="T94:V95"/>
    <mergeCell ref="C95:S95"/>
    <mergeCell ref="C96:D97"/>
    <mergeCell ref="E96:L96"/>
    <mergeCell ref="M96:O97"/>
    <mergeCell ref="P96:S97"/>
    <mergeCell ref="T96:V97"/>
    <mergeCell ref="W96:X97"/>
    <mergeCell ref="E97:F97"/>
    <mergeCell ref="G97:I97"/>
    <mergeCell ref="J97:L97"/>
    <mergeCell ref="C98:D98"/>
    <mergeCell ref="E98:F98"/>
    <mergeCell ref="G98:I98"/>
    <mergeCell ref="J98:L98"/>
    <mergeCell ref="O160:R160"/>
    <mergeCell ref="S160:U160"/>
    <mergeCell ref="V160:X160"/>
    <mergeCell ref="C153:R153"/>
    <mergeCell ref="C151:X151"/>
    <mergeCell ref="D236:E236"/>
    <mergeCell ref="F236:N236"/>
    <mergeCell ref="F370:N370"/>
    <mergeCell ref="I368:K368"/>
    <mergeCell ref="Y123:Z123"/>
    <mergeCell ref="Y151:Z151"/>
    <mergeCell ref="D159:E159"/>
    <mergeCell ref="F159:H159"/>
    <mergeCell ref="I159:K159"/>
    <mergeCell ref="L159:N159"/>
    <mergeCell ref="O159:R159"/>
    <mergeCell ref="S159:U159"/>
    <mergeCell ref="V159:X159"/>
    <mergeCell ref="Y1:Z1"/>
    <mergeCell ref="D118:E118"/>
    <mergeCell ref="F118:N118"/>
    <mergeCell ref="O118:R118"/>
    <mergeCell ref="S118:U118"/>
    <mergeCell ref="V118:X118"/>
    <mergeCell ref="D119:E119"/>
    <mergeCell ref="F119:N119"/>
    <mergeCell ref="O119:R119"/>
    <mergeCell ref="S119:U119"/>
    <mergeCell ref="V119:X119"/>
    <mergeCell ref="Y60:Z60"/>
    <mergeCell ref="Y91:Z91"/>
    <mergeCell ref="C91:X91"/>
    <mergeCell ref="O28:R28"/>
    <mergeCell ref="S28:U28"/>
    <mergeCell ref="S29:U29"/>
    <mergeCell ref="D30:E30"/>
    <mergeCell ref="F30:H30"/>
    <mergeCell ref="I30:K30"/>
    <mergeCell ref="L30:N30"/>
    <mergeCell ref="V86:X86"/>
    <mergeCell ref="D87:E87"/>
    <mergeCell ref="V148:X148"/>
    <mergeCell ref="D149:E149"/>
    <mergeCell ref="F149:H149"/>
    <mergeCell ref="I149:K149"/>
    <mergeCell ref="L149:N149"/>
    <mergeCell ref="O149:R149"/>
    <mergeCell ref="S149:U149"/>
    <mergeCell ref="B96:B97"/>
    <mergeCell ref="J100:L100"/>
    <mergeCell ref="M100:O100"/>
    <mergeCell ref="P100:S100"/>
    <mergeCell ref="T100:V100"/>
    <mergeCell ref="W100:X100"/>
    <mergeCell ref="D117:E117"/>
    <mergeCell ref="F117:N117"/>
    <mergeCell ref="O116:R116"/>
    <mergeCell ref="S116:U116"/>
    <mergeCell ref="V116:X116"/>
    <mergeCell ref="B112:B114"/>
    <mergeCell ref="C112:V114"/>
    <mergeCell ref="W112:X112"/>
    <mergeCell ref="F120:H120"/>
    <mergeCell ref="I120:K120"/>
    <mergeCell ref="L120:N120"/>
    <mergeCell ref="O120:R120"/>
    <mergeCell ref="S120:U120"/>
    <mergeCell ref="M98:O98"/>
    <mergeCell ref="I115:K115"/>
    <mergeCell ref="L115:N115"/>
    <mergeCell ref="O115:R115"/>
    <mergeCell ref="S115:U115"/>
    <mergeCell ref="B128:B129"/>
    <mergeCell ref="Y239:Z239"/>
    <mergeCell ref="Y270:Z270"/>
    <mergeCell ref="D275:X275"/>
    <mergeCell ref="V276:X276"/>
    <mergeCell ref="S276:T276"/>
    <mergeCell ref="C277:U277"/>
    <mergeCell ref="C282:U282"/>
    <mergeCell ref="S278:T278"/>
    <mergeCell ref="S279:T279"/>
    <mergeCell ref="S280:T280"/>
    <mergeCell ref="S281:T281"/>
    <mergeCell ref="C278:C279"/>
    <mergeCell ref="B217:X228"/>
    <mergeCell ref="Y208:Z231"/>
    <mergeCell ref="Y240:Z262"/>
    <mergeCell ref="B246:B250"/>
    <mergeCell ref="B251:X259"/>
    <mergeCell ref="F265:N265"/>
    <mergeCell ref="O265:R265"/>
    <mergeCell ref="S265:U265"/>
    <mergeCell ref="V273:X274"/>
    <mergeCell ref="I237:K237"/>
    <mergeCell ref="L237:N237"/>
    <mergeCell ref="O237:R237"/>
    <mergeCell ref="B275:B276"/>
    <mergeCell ref="F235:N235"/>
    <mergeCell ref="O235:R235"/>
    <mergeCell ref="S235:U235"/>
    <mergeCell ref="N246:P246"/>
    <mergeCell ref="C273:R273"/>
    <mergeCell ref="L278:N278"/>
    <mergeCell ref="O278:R278"/>
    <mergeCell ref="L368:N368"/>
    <mergeCell ref="D335:E335"/>
    <mergeCell ref="B8:B9"/>
    <mergeCell ref="B10:X21"/>
    <mergeCell ref="B38:B39"/>
    <mergeCell ref="B40:X50"/>
    <mergeCell ref="B67:B70"/>
    <mergeCell ref="B71:X81"/>
    <mergeCell ref="B98:B100"/>
    <mergeCell ref="B101:X111"/>
    <mergeCell ref="Y124:Z143"/>
    <mergeCell ref="Y92:Z114"/>
    <mergeCell ref="Y61:Z84"/>
    <mergeCell ref="Y2:Z24"/>
    <mergeCell ref="B278:B281"/>
    <mergeCell ref="B283:B286"/>
    <mergeCell ref="S283:T283"/>
    <mergeCell ref="S284:T284"/>
    <mergeCell ref="S285:T285"/>
    <mergeCell ref="Y271:Z300"/>
    <mergeCell ref="O288:T289"/>
    <mergeCell ref="B288:B289"/>
    <mergeCell ref="B291:B292"/>
    <mergeCell ref="B293:X297"/>
    <mergeCell ref="C272:R272"/>
    <mergeCell ref="D266:E266"/>
    <mergeCell ref="F266:N266"/>
    <mergeCell ref="O266:R266"/>
    <mergeCell ref="S236:U236"/>
    <mergeCell ref="D237:E237"/>
    <mergeCell ref="F237:H237"/>
    <mergeCell ref="Y207:Z207"/>
    <mergeCell ref="Y376:Z403"/>
    <mergeCell ref="V22:X22"/>
    <mergeCell ref="V23:X23"/>
    <mergeCell ref="V24:X24"/>
    <mergeCell ref="Y32:Z53"/>
    <mergeCell ref="C68:D68"/>
    <mergeCell ref="E68:F68"/>
    <mergeCell ref="G68:I68"/>
    <mergeCell ref="J68:L68"/>
    <mergeCell ref="M68:O68"/>
    <mergeCell ref="P68:S68"/>
    <mergeCell ref="T68:V68"/>
    <mergeCell ref="W68:X68"/>
    <mergeCell ref="B132:X140"/>
    <mergeCell ref="B130:B131"/>
    <mergeCell ref="Y308:Z308"/>
    <mergeCell ref="C310:R310"/>
    <mergeCell ref="Y342:Z342"/>
    <mergeCell ref="Y375:Z375"/>
    <mergeCell ref="Y309:Z334"/>
    <mergeCell ref="B315:B316"/>
    <mergeCell ref="B317:X331"/>
    <mergeCell ref="Y343:Z367"/>
    <mergeCell ref="B349:B350"/>
    <mergeCell ref="B351:X364"/>
    <mergeCell ref="C375:X375"/>
    <mergeCell ref="F335:H335"/>
    <mergeCell ref="I335:K335"/>
    <mergeCell ref="L335:N335"/>
    <mergeCell ref="O335:R335"/>
    <mergeCell ref="F336:H336"/>
    <mergeCell ref="O336:R336"/>
  </mergeCells>
  <printOptions verticalCentered="1"/>
  <pageMargins left="0.70866141732283472" right="0.70866141732283472" top="0.74803149606299213" bottom="0.74803149606299213" header="0.31496062992125984" footer="0.31496062992125984"/>
  <pageSetup scale="36" fitToHeight="0" pageOrder="overThenDown" orientation="landscape" r:id="rId1"/>
  <rowBreaks count="13" manualBreakCount="13">
    <brk id="30" min="1" max="25" man="1"/>
    <brk id="59" min="1" max="25" man="1"/>
    <brk id="90" min="1" max="25" man="1"/>
    <brk id="120" min="1" max="25" man="1"/>
    <brk id="149" min="1" max="25" man="1"/>
    <brk id="176" min="1" max="25" man="1"/>
    <brk id="205" min="1" max="25" man="1"/>
    <brk id="237" min="1" max="25" man="1"/>
    <brk id="268" min="1" max="25" man="1"/>
    <brk id="306" min="1" max="25" man="1"/>
    <brk id="341" min="1" max="25" man="1"/>
    <brk id="373" min="1" max="25" man="1"/>
    <brk id="409" min="1" max="2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FA58-2E5C-4FB4-B389-012152419A75}">
  <sheetPr>
    <tabColor rgb="FF7030A0"/>
    <pageSetUpPr fitToPage="1"/>
  </sheetPr>
  <dimension ref="B1:Z1372"/>
  <sheetViews>
    <sheetView view="pageBreakPreview" topLeftCell="A21" zoomScale="55" zoomScaleNormal="40" zoomScaleSheetLayoutView="55" workbookViewId="0">
      <selection activeCell="C2" sqref="C2:X2"/>
    </sheetView>
  </sheetViews>
  <sheetFormatPr baseColWidth="10" defaultColWidth="8" defaultRowHeight="18"/>
  <cols>
    <col min="1" max="1" width="0.5546875" style="516" customWidth="1"/>
    <col min="2" max="2" width="25.6640625" style="543" customWidth="1"/>
    <col min="3" max="3" width="43.6640625" style="516" customWidth="1"/>
    <col min="4" max="4" width="6" style="516" customWidth="1"/>
    <col min="5" max="5" width="13.6640625" style="516" customWidth="1"/>
    <col min="6" max="6" width="1.88671875" style="516" customWidth="1"/>
    <col min="7" max="7" width="2.88671875" style="516" customWidth="1"/>
    <col min="8" max="8" width="14.5546875" style="516" customWidth="1"/>
    <col min="9" max="9" width="5.88671875" style="540" customWidth="1"/>
    <col min="10" max="10" width="2.88671875" style="540" customWidth="1"/>
    <col min="11" max="11" width="9.88671875" style="540" customWidth="1"/>
    <col min="12" max="12" width="2.88671875" style="516" customWidth="1"/>
    <col min="13" max="13" width="8.44140625" style="516" customWidth="1"/>
    <col min="14" max="14" width="10.88671875" style="516" customWidth="1"/>
    <col min="15" max="15" width="1.88671875" style="516" customWidth="1"/>
    <col min="16" max="16" width="2.88671875" style="516" customWidth="1"/>
    <col min="17" max="17" width="6.88671875" style="516" customWidth="1"/>
    <col min="18" max="18" width="1" style="516" customWidth="1"/>
    <col min="19" max="19" width="1.88671875" style="516" customWidth="1"/>
    <col min="20" max="20" width="8.6640625" style="516" customWidth="1"/>
    <col min="21" max="21" width="19.6640625" style="516" customWidth="1"/>
    <col min="22" max="23" width="2.88671875" style="516" customWidth="1"/>
    <col min="24" max="24" width="25.6640625" style="516" customWidth="1"/>
    <col min="25" max="25" width="82.88671875" style="516" customWidth="1"/>
    <col min="26" max="26" width="26.44140625" style="516" customWidth="1"/>
    <col min="27" max="28" width="14.88671875" style="516" customWidth="1"/>
    <col min="29" max="16384" width="8" style="516"/>
  </cols>
  <sheetData>
    <row r="1" spans="2:26" ht="108" customHeight="1" thickBot="1">
      <c r="B1" s="510"/>
      <c r="C1" s="1332" t="s">
        <v>291</v>
      </c>
      <c r="D1" s="1333"/>
      <c r="E1" s="1333"/>
      <c r="F1" s="1333"/>
      <c r="G1" s="1333"/>
      <c r="H1" s="1333"/>
      <c r="I1" s="1333"/>
      <c r="J1" s="1333"/>
      <c r="K1" s="1333"/>
      <c r="L1" s="1333"/>
      <c r="M1" s="1333"/>
      <c r="N1" s="1333"/>
      <c r="O1" s="1333"/>
      <c r="P1" s="1333"/>
      <c r="Q1" s="1333"/>
      <c r="R1" s="1333"/>
      <c r="S1" s="1333"/>
      <c r="T1" s="1333"/>
      <c r="U1" s="1333"/>
      <c r="V1" s="1333"/>
      <c r="W1" s="1333"/>
      <c r="X1" s="1334"/>
      <c r="Y1" s="1332" t="str">
        <f>+Y142</f>
        <v>ESQUEMA O SOPORTE GRAFICO</v>
      </c>
      <c r="Z1" s="1334"/>
    </row>
    <row r="2" spans="2:26" ht="87" customHeight="1">
      <c r="B2" s="448" t="s">
        <v>394</v>
      </c>
      <c r="C2" s="1374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" s="1375"/>
      <c r="E2" s="1375"/>
      <c r="F2" s="1375"/>
      <c r="G2" s="1375"/>
      <c r="H2" s="1375"/>
      <c r="I2" s="1375"/>
      <c r="J2" s="1375"/>
      <c r="K2" s="1375"/>
      <c r="L2" s="1375"/>
      <c r="M2" s="1375"/>
      <c r="N2" s="1375"/>
      <c r="O2" s="1375"/>
      <c r="P2" s="1375"/>
      <c r="Q2" s="1375"/>
      <c r="R2" s="1375"/>
      <c r="S2" s="1375"/>
      <c r="T2" s="1375"/>
      <c r="U2" s="1375"/>
      <c r="V2" s="1375"/>
      <c r="W2" s="1375"/>
      <c r="X2" s="1375"/>
      <c r="Y2" s="1387"/>
      <c r="Z2" s="1388"/>
    </row>
    <row r="3" spans="2:26" ht="58.5" customHeight="1">
      <c r="B3" s="448" t="s">
        <v>349</v>
      </c>
      <c r="C3" s="1393" t="str">
        <f>+'PRESUPUESTO OFICIAL PLIEGO TIPO'!A31</f>
        <v xml:space="preserve">OBRAS DE DRENAJE </v>
      </c>
      <c r="D3" s="1377"/>
      <c r="E3" s="1377"/>
      <c r="F3" s="1377"/>
      <c r="G3" s="1377"/>
      <c r="H3" s="1377"/>
      <c r="I3" s="1377"/>
      <c r="J3" s="1377"/>
      <c r="K3" s="1377"/>
      <c r="L3" s="1377"/>
      <c r="M3" s="1377"/>
      <c r="N3" s="1377"/>
      <c r="O3" s="1377"/>
      <c r="P3" s="1377"/>
      <c r="Q3" s="1377"/>
      <c r="R3" s="1368"/>
      <c r="S3" s="1393" t="s">
        <v>41</v>
      </c>
      <c r="T3" s="1377"/>
      <c r="U3" s="1368"/>
      <c r="V3" s="1393" t="s">
        <v>147</v>
      </c>
      <c r="W3" s="1377"/>
      <c r="X3" s="1394"/>
      <c r="Y3" s="1389"/>
      <c r="Z3" s="1390"/>
    </row>
    <row r="4" spans="2:26" ht="25.5" customHeight="1">
      <c r="B4" s="448" t="s">
        <v>151</v>
      </c>
      <c r="C4" s="1467">
        <f>+'PRESUPUESTO OFICIAL PLIEGO TIPO'!B33</f>
        <v>201</v>
      </c>
      <c r="D4" s="1396"/>
      <c r="E4" s="1396"/>
      <c r="F4" s="1396"/>
      <c r="G4" s="1396"/>
      <c r="H4" s="1396"/>
      <c r="I4" s="1396"/>
      <c r="J4" s="1396"/>
      <c r="K4" s="1396"/>
      <c r="L4" s="1396"/>
      <c r="M4" s="1396"/>
      <c r="N4" s="1396"/>
      <c r="O4" s="1396"/>
      <c r="P4" s="1396"/>
      <c r="Q4" s="1396"/>
      <c r="R4" s="1397"/>
      <c r="S4" s="1371" t="s">
        <v>7</v>
      </c>
      <c r="T4" s="1372"/>
      <c r="U4" s="1373"/>
      <c r="V4" s="1482">
        <f>+V27</f>
        <v>19.39</v>
      </c>
      <c r="W4" s="1483"/>
      <c r="X4" s="1484"/>
      <c r="Y4" s="1389"/>
      <c r="Z4" s="1390"/>
    </row>
    <row r="5" spans="2:26" ht="25.5" customHeight="1">
      <c r="B5" s="448" t="s">
        <v>395</v>
      </c>
      <c r="C5" s="1393" t="str">
        <f>+'PRESUPUESTO OFICIAL PLIEGO TIPO'!E33</f>
        <v>Replanteo y localizacion para obras de proteccion (Planimetria y Altimetria)</v>
      </c>
      <c r="D5" s="1377"/>
      <c r="E5" s="1377"/>
      <c r="F5" s="1377"/>
      <c r="G5" s="1377"/>
      <c r="H5" s="1377"/>
      <c r="I5" s="1377"/>
      <c r="J5" s="1377"/>
      <c r="K5" s="1377"/>
      <c r="L5" s="1377"/>
      <c r="M5" s="1377"/>
      <c r="N5" s="1377"/>
      <c r="O5" s="1377"/>
      <c r="P5" s="1377"/>
      <c r="Q5" s="1377"/>
      <c r="R5" s="1368"/>
      <c r="S5" s="1374"/>
      <c r="T5" s="1375"/>
      <c r="U5" s="1376"/>
      <c r="V5" s="1485"/>
      <c r="W5" s="1486"/>
      <c r="X5" s="1487"/>
      <c r="Y5" s="1389"/>
      <c r="Z5" s="1390"/>
    </row>
    <row r="6" spans="2:26" ht="25.5" customHeight="1">
      <c r="B6" s="1490" t="s">
        <v>270</v>
      </c>
      <c r="C6" s="1381" t="s">
        <v>271</v>
      </c>
      <c r="D6" s="1341" t="s">
        <v>143</v>
      </c>
      <c r="E6" s="1342"/>
      <c r="F6" s="1342"/>
      <c r="G6" s="1342"/>
      <c r="H6" s="1342"/>
      <c r="I6" s="1342"/>
      <c r="J6" s="1342"/>
      <c r="K6" s="1343"/>
      <c r="L6" s="1335" t="s">
        <v>560</v>
      </c>
      <c r="M6" s="1336"/>
      <c r="N6" s="1384"/>
      <c r="O6" s="1335" t="s">
        <v>273</v>
      </c>
      <c r="P6" s="1336"/>
      <c r="Q6" s="1336"/>
      <c r="R6" s="1384"/>
      <c r="S6" s="1335" t="s">
        <v>274</v>
      </c>
      <c r="T6" s="1336"/>
      <c r="U6" s="1384"/>
      <c r="V6" s="1335" t="s">
        <v>400</v>
      </c>
      <c r="W6" s="1336"/>
      <c r="X6" s="1336"/>
      <c r="Y6" s="1389"/>
      <c r="Z6" s="1390"/>
    </row>
    <row r="7" spans="2:26" ht="35.25" customHeight="1">
      <c r="B7" s="1491"/>
      <c r="C7" s="1383"/>
      <c r="D7" s="1341" t="s">
        <v>481</v>
      </c>
      <c r="E7" s="1340"/>
      <c r="F7" s="1341" t="s">
        <v>484</v>
      </c>
      <c r="G7" s="1469"/>
      <c r="H7" s="1340"/>
      <c r="I7" s="1341" t="s">
        <v>98</v>
      </c>
      <c r="J7" s="1342"/>
      <c r="K7" s="1343"/>
      <c r="L7" s="1337"/>
      <c r="M7" s="1338"/>
      <c r="N7" s="1385"/>
      <c r="O7" s="1337"/>
      <c r="P7" s="1338"/>
      <c r="Q7" s="1338"/>
      <c r="R7" s="1385"/>
      <c r="S7" s="1337"/>
      <c r="T7" s="1338"/>
      <c r="U7" s="1385"/>
      <c r="V7" s="1337"/>
      <c r="W7" s="1338"/>
      <c r="X7" s="1338"/>
      <c r="Y7" s="1389"/>
      <c r="Z7" s="1390"/>
    </row>
    <row r="8" spans="2:26">
      <c r="B8" s="560"/>
      <c r="C8" s="507" t="s">
        <v>482</v>
      </c>
      <c r="D8" s="1413"/>
      <c r="E8" s="1415"/>
      <c r="F8" s="1415"/>
      <c r="G8" s="1415"/>
      <c r="H8" s="1415"/>
      <c r="I8" s="1415"/>
      <c r="J8" s="1415"/>
      <c r="K8" s="1415"/>
      <c r="L8" s="1415"/>
      <c r="M8" s="1415"/>
      <c r="N8" s="1415"/>
      <c r="O8" s="1415"/>
      <c r="P8" s="1415"/>
      <c r="Q8" s="1415"/>
      <c r="R8" s="1415"/>
      <c r="S8" s="1415"/>
      <c r="T8" s="1415"/>
      <c r="U8" s="1415"/>
      <c r="V8" s="1415"/>
      <c r="W8" s="1415"/>
      <c r="X8" s="1421"/>
      <c r="Y8" s="1389"/>
      <c r="Z8" s="1390"/>
    </row>
    <row r="9" spans="2:26">
      <c r="B9" s="561"/>
      <c r="C9" s="509" t="s">
        <v>483</v>
      </c>
      <c r="D9" s="1413">
        <v>1.8</v>
      </c>
      <c r="E9" s="1414"/>
      <c r="F9" s="1413"/>
      <c r="G9" s="1415"/>
      <c r="H9" s="1414"/>
      <c r="I9" s="1413">
        <v>1.8</v>
      </c>
      <c r="J9" s="1415"/>
      <c r="K9" s="1414"/>
      <c r="L9" s="1413">
        <f>+I9*D9</f>
        <v>3.24</v>
      </c>
      <c r="M9" s="1415"/>
      <c r="N9" s="1414"/>
      <c r="O9" s="1413">
        <f>+L9</f>
        <v>3.24</v>
      </c>
      <c r="P9" s="1415"/>
      <c r="Q9" s="1415"/>
      <c r="R9" s="1414"/>
      <c r="S9" s="1413">
        <v>1</v>
      </c>
      <c r="T9" s="1415"/>
      <c r="U9" s="1414"/>
      <c r="V9" s="1413">
        <f>+ROUND(O9*S9,2)</f>
        <v>3.24</v>
      </c>
      <c r="W9" s="1415"/>
      <c r="X9" s="1421"/>
      <c r="Y9" s="1389"/>
      <c r="Z9" s="1390"/>
    </row>
    <row r="10" spans="2:26">
      <c r="B10" s="561"/>
      <c r="C10" s="509" t="s">
        <v>489</v>
      </c>
      <c r="D10" s="1413">
        <v>1.8</v>
      </c>
      <c r="E10" s="1414"/>
      <c r="F10" s="1413"/>
      <c r="G10" s="1415"/>
      <c r="H10" s="1414"/>
      <c r="I10" s="1413">
        <v>0.4</v>
      </c>
      <c r="J10" s="1415"/>
      <c r="K10" s="1414"/>
      <c r="L10" s="1413">
        <f>+I10*D10</f>
        <v>0.72000000000000008</v>
      </c>
      <c r="M10" s="1415"/>
      <c r="N10" s="1414"/>
      <c r="O10" s="1413">
        <f>+L10</f>
        <v>0.72000000000000008</v>
      </c>
      <c r="P10" s="1415"/>
      <c r="Q10" s="1415"/>
      <c r="R10" s="1414"/>
      <c r="S10" s="1413">
        <v>2</v>
      </c>
      <c r="T10" s="1415"/>
      <c r="U10" s="1414"/>
      <c r="V10" s="1413">
        <f>+ROUND(O10*S10,2)</f>
        <v>1.44</v>
      </c>
      <c r="W10" s="1415"/>
      <c r="X10" s="1421"/>
      <c r="Y10" s="1389"/>
      <c r="Z10" s="1390"/>
    </row>
    <row r="11" spans="2:26" ht="34.799999999999997">
      <c r="B11" s="561"/>
      <c r="C11" s="509" t="s">
        <v>561</v>
      </c>
      <c r="D11" s="1413">
        <v>4.3499999999999996</v>
      </c>
      <c r="E11" s="1414"/>
      <c r="F11" s="1413">
        <v>1.27</v>
      </c>
      <c r="G11" s="1415"/>
      <c r="H11" s="1414"/>
      <c r="I11" s="1413">
        <v>1.8</v>
      </c>
      <c r="J11" s="1415"/>
      <c r="K11" s="1414"/>
      <c r="L11" s="1326">
        <f>+(((D11+I11)*F11/2))</f>
        <v>3.9052499999999997</v>
      </c>
      <c r="M11" s="1327"/>
      <c r="N11" s="1328"/>
      <c r="O11" s="1326">
        <f>+L11</f>
        <v>3.9052499999999997</v>
      </c>
      <c r="P11" s="1415"/>
      <c r="Q11" s="1415"/>
      <c r="R11" s="1414"/>
      <c r="S11" s="1413">
        <v>1</v>
      </c>
      <c r="T11" s="1415"/>
      <c r="U11" s="1414"/>
      <c r="V11" s="1413">
        <f t="shared" ref="V11:V12" si="0">+ROUND(O11*S11,2)</f>
        <v>3.91</v>
      </c>
      <c r="W11" s="1415"/>
      <c r="X11" s="1421"/>
      <c r="Y11" s="1389"/>
      <c r="Z11" s="1390"/>
    </row>
    <row r="12" spans="2:26" ht="18.600000000000001" thickBot="1">
      <c r="B12" s="561"/>
      <c r="C12" s="509" t="s">
        <v>485</v>
      </c>
      <c r="D12" s="1413">
        <v>6</v>
      </c>
      <c r="E12" s="1414"/>
      <c r="F12" s="1413"/>
      <c r="G12" s="1415"/>
      <c r="H12" s="1414"/>
      <c r="I12" s="1413">
        <v>1.8</v>
      </c>
      <c r="J12" s="1415"/>
      <c r="K12" s="1414"/>
      <c r="L12" s="1413">
        <f>+I12*D12</f>
        <v>10.8</v>
      </c>
      <c r="M12" s="1415"/>
      <c r="N12" s="1414"/>
      <c r="O12" s="1413">
        <f>+L12</f>
        <v>10.8</v>
      </c>
      <c r="P12" s="1415"/>
      <c r="Q12" s="1415"/>
      <c r="R12" s="1414"/>
      <c r="S12" s="1413">
        <v>1</v>
      </c>
      <c r="T12" s="1415"/>
      <c r="U12" s="1414"/>
      <c r="V12" s="1413">
        <f t="shared" si="0"/>
        <v>10.8</v>
      </c>
      <c r="W12" s="1415"/>
      <c r="X12" s="1421"/>
      <c r="Y12" s="1389"/>
      <c r="Z12" s="1390"/>
    </row>
    <row r="13" spans="2:26" ht="48.75" customHeight="1">
      <c r="B13" s="1344"/>
      <c r="C13" s="1345"/>
      <c r="D13" s="1345"/>
      <c r="E13" s="1345"/>
      <c r="F13" s="1345"/>
      <c r="G13" s="1345"/>
      <c r="H13" s="1345"/>
      <c r="I13" s="1345"/>
      <c r="J13" s="1345"/>
      <c r="K13" s="1345"/>
      <c r="L13" s="1345"/>
      <c r="M13" s="1345"/>
      <c r="N13" s="1345"/>
      <c r="O13" s="1345"/>
      <c r="P13" s="1345"/>
      <c r="Q13" s="1345"/>
      <c r="R13" s="1345"/>
      <c r="S13" s="1345"/>
      <c r="T13" s="1345"/>
      <c r="U13" s="1345"/>
      <c r="V13" s="1345"/>
      <c r="W13" s="1345"/>
      <c r="X13" s="1346"/>
      <c r="Y13" s="1389"/>
      <c r="Z13" s="1390"/>
    </row>
    <row r="14" spans="2:26" ht="48.75" customHeight="1">
      <c r="B14" s="1347"/>
      <c r="C14" s="1348"/>
      <c r="D14" s="1348"/>
      <c r="E14" s="1348"/>
      <c r="F14" s="1348"/>
      <c r="G14" s="1348"/>
      <c r="H14" s="1348"/>
      <c r="I14" s="1348"/>
      <c r="J14" s="1348"/>
      <c r="K14" s="1348"/>
      <c r="L14" s="1348"/>
      <c r="M14" s="1348"/>
      <c r="N14" s="1348"/>
      <c r="O14" s="1348"/>
      <c r="P14" s="1348"/>
      <c r="Q14" s="1348"/>
      <c r="R14" s="1348"/>
      <c r="S14" s="1348"/>
      <c r="T14" s="1348"/>
      <c r="U14" s="1348"/>
      <c r="V14" s="1348"/>
      <c r="W14" s="1348"/>
      <c r="X14" s="1349"/>
      <c r="Y14" s="1389"/>
      <c r="Z14" s="1390"/>
    </row>
    <row r="15" spans="2:26" ht="48.75" customHeight="1">
      <c r="B15" s="1347"/>
      <c r="C15" s="1348"/>
      <c r="D15" s="1348"/>
      <c r="E15" s="1348"/>
      <c r="F15" s="1348"/>
      <c r="G15" s="1348"/>
      <c r="H15" s="1348"/>
      <c r="I15" s="1348"/>
      <c r="J15" s="1348"/>
      <c r="K15" s="1348"/>
      <c r="L15" s="1348"/>
      <c r="M15" s="1348"/>
      <c r="N15" s="1348"/>
      <c r="O15" s="1348"/>
      <c r="P15" s="1348"/>
      <c r="Q15" s="1348"/>
      <c r="R15" s="1348"/>
      <c r="S15" s="1348"/>
      <c r="T15" s="1348"/>
      <c r="U15" s="1348"/>
      <c r="V15" s="1348"/>
      <c r="W15" s="1348"/>
      <c r="X15" s="1349"/>
      <c r="Y15" s="1389"/>
      <c r="Z15" s="1390"/>
    </row>
    <row r="16" spans="2:26" ht="48.75" customHeight="1">
      <c r="B16" s="1347"/>
      <c r="C16" s="1348"/>
      <c r="D16" s="1348"/>
      <c r="E16" s="1348"/>
      <c r="F16" s="1348"/>
      <c r="G16" s="1348"/>
      <c r="H16" s="1348"/>
      <c r="I16" s="1348"/>
      <c r="J16" s="1348"/>
      <c r="K16" s="1348"/>
      <c r="L16" s="1348"/>
      <c r="M16" s="1348"/>
      <c r="N16" s="1348"/>
      <c r="O16" s="1348"/>
      <c r="P16" s="1348"/>
      <c r="Q16" s="1348"/>
      <c r="R16" s="1348"/>
      <c r="S16" s="1348"/>
      <c r="T16" s="1348"/>
      <c r="U16" s="1348"/>
      <c r="V16" s="1348"/>
      <c r="W16" s="1348"/>
      <c r="X16" s="1349"/>
      <c r="Y16" s="1389"/>
      <c r="Z16" s="1390"/>
    </row>
    <row r="17" spans="2:26" ht="48.75" customHeight="1">
      <c r="B17" s="1347"/>
      <c r="C17" s="1348"/>
      <c r="D17" s="1348"/>
      <c r="E17" s="1348"/>
      <c r="F17" s="1348"/>
      <c r="G17" s="1348"/>
      <c r="H17" s="1348"/>
      <c r="I17" s="1348"/>
      <c r="J17" s="1348"/>
      <c r="K17" s="1348"/>
      <c r="L17" s="1348"/>
      <c r="M17" s="1348"/>
      <c r="N17" s="1348"/>
      <c r="O17" s="1348"/>
      <c r="P17" s="1348"/>
      <c r="Q17" s="1348"/>
      <c r="R17" s="1348"/>
      <c r="S17" s="1348"/>
      <c r="T17" s="1348"/>
      <c r="U17" s="1348"/>
      <c r="V17" s="1348"/>
      <c r="W17" s="1348"/>
      <c r="X17" s="1349"/>
      <c r="Y17" s="1389"/>
      <c r="Z17" s="1390"/>
    </row>
    <row r="18" spans="2:26" ht="48.75" customHeight="1">
      <c r="B18" s="1347"/>
      <c r="C18" s="1348"/>
      <c r="D18" s="1348"/>
      <c r="E18" s="1348"/>
      <c r="F18" s="1348"/>
      <c r="G18" s="1348"/>
      <c r="H18" s="1348"/>
      <c r="I18" s="1348"/>
      <c r="J18" s="1348"/>
      <c r="K18" s="1348"/>
      <c r="L18" s="1348"/>
      <c r="M18" s="1348"/>
      <c r="N18" s="1348"/>
      <c r="O18" s="1348"/>
      <c r="P18" s="1348"/>
      <c r="Q18" s="1348"/>
      <c r="R18" s="1348"/>
      <c r="S18" s="1348"/>
      <c r="T18" s="1348"/>
      <c r="U18" s="1348"/>
      <c r="V18" s="1348"/>
      <c r="W18" s="1348"/>
      <c r="X18" s="1349"/>
      <c r="Y18" s="1389"/>
      <c r="Z18" s="1390"/>
    </row>
    <row r="19" spans="2:26" ht="48.75" customHeight="1">
      <c r="B19" s="1347"/>
      <c r="C19" s="1348"/>
      <c r="D19" s="1348"/>
      <c r="E19" s="1348"/>
      <c r="F19" s="1348"/>
      <c r="G19" s="1348"/>
      <c r="H19" s="1348"/>
      <c r="I19" s="1348"/>
      <c r="J19" s="1348"/>
      <c r="K19" s="1348"/>
      <c r="L19" s="1348"/>
      <c r="M19" s="1348"/>
      <c r="N19" s="1348"/>
      <c r="O19" s="1348"/>
      <c r="P19" s="1348"/>
      <c r="Q19" s="1348"/>
      <c r="R19" s="1348"/>
      <c r="S19" s="1348"/>
      <c r="T19" s="1348"/>
      <c r="U19" s="1348"/>
      <c r="V19" s="1348"/>
      <c r="W19" s="1348"/>
      <c r="X19" s="1349"/>
      <c r="Y19" s="1389"/>
      <c r="Z19" s="1390"/>
    </row>
    <row r="20" spans="2:26" ht="48.75" customHeight="1">
      <c r="B20" s="1347"/>
      <c r="C20" s="1348"/>
      <c r="D20" s="1348"/>
      <c r="E20" s="1348"/>
      <c r="F20" s="1348"/>
      <c r="G20" s="1348"/>
      <c r="H20" s="1348"/>
      <c r="I20" s="1348"/>
      <c r="J20" s="1348"/>
      <c r="K20" s="1348"/>
      <c r="L20" s="1348"/>
      <c r="M20" s="1348"/>
      <c r="N20" s="1348"/>
      <c r="O20" s="1348"/>
      <c r="P20" s="1348"/>
      <c r="Q20" s="1348"/>
      <c r="R20" s="1348"/>
      <c r="S20" s="1348"/>
      <c r="T20" s="1348"/>
      <c r="U20" s="1348"/>
      <c r="V20" s="1348"/>
      <c r="W20" s="1348"/>
      <c r="X20" s="1349"/>
      <c r="Y20" s="1389"/>
      <c r="Z20" s="1390"/>
    </row>
    <row r="21" spans="2:26" ht="48.75" customHeight="1">
      <c r="B21" s="1347"/>
      <c r="C21" s="1348"/>
      <c r="D21" s="1348"/>
      <c r="E21" s="1348"/>
      <c r="F21" s="1348"/>
      <c r="G21" s="1348"/>
      <c r="H21" s="1348"/>
      <c r="I21" s="1348"/>
      <c r="J21" s="1348"/>
      <c r="K21" s="1348"/>
      <c r="L21" s="1348"/>
      <c r="M21" s="1348"/>
      <c r="N21" s="1348"/>
      <c r="O21" s="1348"/>
      <c r="P21" s="1348"/>
      <c r="Q21" s="1348"/>
      <c r="R21" s="1348"/>
      <c r="S21" s="1348"/>
      <c r="T21" s="1348"/>
      <c r="U21" s="1348"/>
      <c r="V21" s="1348"/>
      <c r="W21" s="1348"/>
      <c r="X21" s="1349"/>
      <c r="Y21" s="1389"/>
      <c r="Z21" s="1390"/>
    </row>
    <row r="22" spans="2:26" ht="48.75" customHeight="1">
      <c r="B22" s="1347"/>
      <c r="C22" s="1348"/>
      <c r="D22" s="1348"/>
      <c r="E22" s="1348"/>
      <c r="F22" s="1348"/>
      <c r="G22" s="1348"/>
      <c r="H22" s="1348"/>
      <c r="I22" s="1348"/>
      <c r="J22" s="1348"/>
      <c r="K22" s="1348"/>
      <c r="L22" s="1348"/>
      <c r="M22" s="1348"/>
      <c r="N22" s="1348"/>
      <c r="O22" s="1348"/>
      <c r="P22" s="1348"/>
      <c r="Q22" s="1348"/>
      <c r="R22" s="1348"/>
      <c r="S22" s="1348"/>
      <c r="T22" s="1348"/>
      <c r="U22" s="1348"/>
      <c r="V22" s="1348"/>
      <c r="W22" s="1348"/>
      <c r="X22" s="1349"/>
      <c r="Y22" s="1389"/>
      <c r="Z22" s="1390"/>
    </row>
    <row r="23" spans="2:26" ht="48.75" customHeight="1">
      <c r="B23" s="1347"/>
      <c r="C23" s="1348"/>
      <c r="D23" s="1348"/>
      <c r="E23" s="1348"/>
      <c r="F23" s="1348"/>
      <c r="G23" s="1348"/>
      <c r="H23" s="1348"/>
      <c r="I23" s="1348"/>
      <c r="J23" s="1348"/>
      <c r="K23" s="1348"/>
      <c r="L23" s="1348"/>
      <c r="M23" s="1348"/>
      <c r="N23" s="1348"/>
      <c r="O23" s="1348"/>
      <c r="P23" s="1348"/>
      <c r="Q23" s="1348"/>
      <c r="R23" s="1348"/>
      <c r="S23" s="1348"/>
      <c r="T23" s="1348"/>
      <c r="U23" s="1348"/>
      <c r="V23" s="1348"/>
      <c r="W23" s="1348"/>
      <c r="X23" s="1349"/>
      <c r="Y23" s="1389"/>
      <c r="Z23" s="1390"/>
    </row>
    <row r="24" spans="2:26" ht="48.75" customHeight="1" thickBot="1">
      <c r="B24" s="1350"/>
      <c r="C24" s="1351"/>
      <c r="D24" s="1351"/>
      <c r="E24" s="1351"/>
      <c r="F24" s="1351"/>
      <c r="G24" s="1351"/>
      <c r="H24" s="1351"/>
      <c r="I24" s="1351"/>
      <c r="J24" s="1351"/>
      <c r="K24" s="1351"/>
      <c r="L24" s="1351"/>
      <c r="M24" s="1351"/>
      <c r="N24" s="1351"/>
      <c r="O24" s="1351"/>
      <c r="P24" s="1351"/>
      <c r="Q24" s="1351"/>
      <c r="R24" s="1351"/>
      <c r="S24" s="1351"/>
      <c r="T24" s="1351"/>
      <c r="U24" s="1351"/>
      <c r="V24" s="1351"/>
      <c r="W24" s="1351"/>
      <c r="X24" s="1352"/>
      <c r="Y24" s="1389"/>
      <c r="Z24" s="1390"/>
    </row>
    <row r="25" spans="2:26" ht="23.25" customHeight="1">
      <c r="B25" s="1353" t="s">
        <v>397</v>
      </c>
      <c r="C25" s="546"/>
      <c r="D25" s="547"/>
      <c r="E25" s="547"/>
      <c r="F25" s="547"/>
      <c r="G25" s="547"/>
      <c r="H25" s="547"/>
      <c r="I25" s="547"/>
      <c r="J25" s="547"/>
      <c r="K25" s="547"/>
      <c r="L25" s="547"/>
      <c r="M25" s="547"/>
      <c r="N25" s="547"/>
      <c r="O25" s="547"/>
      <c r="P25" s="547"/>
      <c r="Q25" s="547"/>
      <c r="R25" s="547"/>
      <c r="S25" s="547"/>
      <c r="T25" s="547"/>
      <c r="U25" s="547"/>
      <c r="V25" s="1471">
        <f>ROUND(V12+V11+V9+V10,2)</f>
        <v>19.39</v>
      </c>
      <c r="W25" s="1472"/>
      <c r="X25" s="1473"/>
      <c r="Y25" s="1389"/>
      <c r="Z25" s="1390"/>
    </row>
    <row r="26" spans="2:26" ht="23.25" customHeight="1" thickBot="1">
      <c r="B26" s="1353"/>
      <c r="C26" s="548"/>
      <c r="D26" s="549"/>
      <c r="E26" s="549"/>
      <c r="F26" s="549"/>
      <c r="G26" s="549"/>
      <c r="H26" s="549"/>
      <c r="I26" s="549"/>
      <c r="J26" s="549"/>
      <c r="K26" s="549"/>
      <c r="L26" s="549"/>
      <c r="M26" s="549"/>
      <c r="N26" s="549"/>
      <c r="O26" s="549"/>
      <c r="P26" s="549"/>
      <c r="Q26" s="549"/>
      <c r="R26" s="549"/>
      <c r="S26" s="549"/>
      <c r="T26" s="549"/>
      <c r="U26" s="549"/>
      <c r="V26" s="1474" t="s">
        <v>89</v>
      </c>
      <c r="W26" s="1475"/>
      <c r="X26" s="1476"/>
      <c r="Y26" s="1389"/>
      <c r="Z26" s="1390"/>
    </row>
    <row r="27" spans="2:26" ht="23.25" customHeight="1" thickBot="1">
      <c r="B27" s="1470"/>
      <c r="C27" s="550"/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1"/>
      <c r="R27" s="551"/>
      <c r="S27" s="551"/>
      <c r="T27" s="551"/>
      <c r="U27" s="551"/>
      <c r="V27" s="1477">
        <f>V25</f>
        <v>19.39</v>
      </c>
      <c r="W27" s="1478"/>
      <c r="X27" s="1479"/>
      <c r="Y27" s="1391"/>
      <c r="Z27" s="1392"/>
    </row>
    <row r="28" spans="2:26" ht="109.5" customHeight="1">
      <c r="B28" s="517"/>
      <c r="C28" s="518"/>
      <c r="D28" s="1465"/>
      <c r="E28" s="1465"/>
      <c r="F28" s="1465"/>
      <c r="G28" s="1465"/>
      <c r="H28" s="1465"/>
      <c r="I28" s="1465"/>
      <c r="J28" s="1465"/>
      <c r="K28" s="1465"/>
      <c r="L28" s="1465"/>
      <c r="M28" s="1465"/>
      <c r="N28" s="1465"/>
      <c r="O28" s="1465"/>
      <c r="P28" s="1465"/>
      <c r="Q28" s="1465"/>
      <c r="R28" s="1465"/>
      <c r="S28" s="1465"/>
      <c r="T28" s="1465"/>
      <c r="U28" s="1465"/>
      <c r="V28" s="1465"/>
      <c r="W28" s="1465"/>
      <c r="X28" s="1465"/>
      <c r="Y28" s="519"/>
      <c r="Z28" s="520"/>
    </row>
    <row r="29" spans="2:26" ht="19.5" customHeight="1" thickBot="1">
      <c r="B29" s="521"/>
      <c r="C29" s="522"/>
      <c r="D29" s="1464" t="s">
        <v>389</v>
      </c>
      <c r="E29" s="1464"/>
      <c r="F29" s="1466"/>
      <c r="G29" s="1466"/>
      <c r="H29" s="1466"/>
      <c r="I29" s="1466"/>
      <c r="J29" s="1466"/>
      <c r="K29" s="1466"/>
      <c r="L29" s="1466"/>
      <c r="M29" s="1466"/>
      <c r="N29" s="1466"/>
      <c r="O29" s="1464"/>
      <c r="P29" s="1464"/>
      <c r="Q29" s="1464"/>
      <c r="R29" s="1464"/>
      <c r="S29" s="1464" t="str">
        <f>+'MEMO-huellas-100'!S26</f>
        <v xml:space="preserve">Revisó y aprobó: </v>
      </c>
      <c r="T29" s="1464"/>
      <c r="U29" s="1464"/>
      <c r="V29" s="1464"/>
      <c r="W29" s="1464"/>
      <c r="X29" s="1464"/>
      <c r="Y29" s="524"/>
      <c r="Z29" s="525"/>
    </row>
    <row r="30" spans="2:26" ht="18.75" customHeight="1">
      <c r="B30" s="521"/>
      <c r="C30" s="522"/>
      <c r="D30" s="1464"/>
      <c r="E30" s="1464"/>
      <c r="F30" s="1464" t="s">
        <v>337</v>
      </c>
      <c r="G30" s="1464"/>
      <c r="H30" s="1464"/>
      <c r="I30" s="1464"/>
      <c r="J30" s="1464"/>
      <c r="K30" s="1464"/>
      <c r="L30" s="1464"/>
      <c r="M30" s="1464"/>
      <c r="N30" s="1464"/>
      <c r="O30" s="1464"/>
      <c r="P30" s="1464"/>
      <c r="Q30" s="1464"/>
      <c r="R30" s="1464"/>
      <c r="S30" s="1464"/>
      <c r="T30" s="1464"/>
      <c r="U30" s="1464"/>
      <c r="V30" s="522"/>
      <c r="W30" s="522"/>
      <c r="X30" s="522"/>
      <c r="Y30" s="526" t="s">
        <v>342</v>
      </c>
      <c r="Z30" s="525"/>
    </row>
    <row r="31" spans="2:26" ht="18.75" customHeight="1">
      <c r="B31" s="521"/>
      <c r="C31" s="522"/>
      <c r="D31" s="1464"/>
      <c r="E31" s="1464"/>
      <c r="F31" s="1464" t="s">
        <v>607</v>
      </c>
      <c r="G31" s="1464"/>
      <c r="H31" s="1464"/>
      <c r="I31" s="1464"/>
      <c r="J31" s="1464"/>
      <c r="K31" s="1464"/>
      <c r="L31" s="1464"/>
      <c r="M31" s="1464"/>
      <c r="N31" s="1464"/>
      <c r="O31" s="1464"/>
      <c r="P31" s="1464"/>
      <c r="Q31" s="1464"/>
      <c r="R31" s="1464"/>
      <c r="S31" s="1464"/>
      <c r="T31" s="1464"/>
      <c r="U31" s="1464"/>
      <c r="V31" s="1464"/>
      <c r="W31" s="1464"/>
      <c r="X31" s="1464"/>
      <c r="Y31" s="527" t="s">
        <v>392</v>
      </c>
      <c r="Z31" s="525"/>
    </row>
    <row r="32" spans="2:26">
      <c r="B32" s="521"/>
      <c r="C32" s="522"/>
      <c r="D32" s="1464"/>
      <c r="E32" s="1464"/>
      <c r="F32" s="1464"/>
      <c r="G32" s="1464"/>
      <c r="H32" s="1464"/>
      <c r="I32" s="1464"/>
      <c r="J32" s="1464"/>
      <c r="K32" s="1464"/>
      <c r="L32" s="1464"/>
      <c r="M32" s="1464"/>
      <c r="N32" s="1464"/>
      <c r="O32" s="1464"/>
      <c r="P32" s="1464"/>
      <c r="Q32" s="1464"/>
      <c r="R32" s="1464"/>
      <c r="S32" s="1464"/>
      <c r="T32" s="1464"/>
      <c r="U32" s="1464"/>
      <c r="V32" s="1464"/>
      <c r="W32" s="1464"/>
      <c r="X32" s="1464"/>
      <c r="Y32" s="527" t="s">
        <v>393</v>
      </c>
      <c r="Z32" s="525"/>
    </row>
    <row r="33" spans="2:26" ht="18.600000000000001" thickBot="1">
      <c r="B33" s="528"/>
      <c r="C33" s="523"/>
      <c r="D33" s="1466"/>
      <c r="E33" s="1466"/>
      <c r="F33" s="1466"/>
      <c r="G33" s="1466"/>
      <c r="H33" s="1466"/>
      <c r="I33" s="1466"/>
      <c r="J33" s="1466"/>
      <c r="K33" s="1466"/>
      <c r="L33" s="1466"/>
      <c r="M33" s="1466"/>
      <c r="N33" s="1466"/>
      <c r="O33" s="1466"/>
      <c r="P33" s="1466"/>
      <c r="Q33" s="1466"/>
      <c r="R33" s="1466"/>
      <c r="S33" s="1466"/>
      <c r="T33" s="1466"/>
      <c r="U33" s="1466"/>
      <c r="V33" s="1466"/>
      <c r="W33" s="1466"/>
      <c r="X33" s="1466"/>
      <c r="Y33" s="524"/>
      <c r="Z33" s="529"/>
    </row>
    <row r="34" spans="2:26" ht="103.5" customHeight="1" thickBot="1">
      <c r="B34" s="472"/>
      <c r="C34" s="1827" t="s">
        <v>291</v>
      </c>
      <c r="D34" s="1554"/>
      <c r="E34" s="1554"/>
      <c r="F34" s="1554"/>
      <c r="G34" s="1554"/>
      <c r="H34" s="1554"/>
      <c r="I34" s="1554"/>
      <c r="J34" s="1554"/>
      <c r="K34" s="1554"/>
      <c r="L34" s="1554"/>
      <c r="M34" s="1554"/>
      <c r="N34" s="1554"/>
      <c r="O34" s="1554"/>
      <c r="P34" s="1554"/>
      <c r="Q34" s="1554"/>
      <c r="R34" s="1554"/>
      <c r="S34" s="1554"/>
      <c r="T34" s="1554"/>
      <c r="U34" s="1554"/>
      <c r="V34" s="1554"/>
      <c r="W34" s="1554"/>
      <c r="X34" s="1533"/>
      <c r="Y34" s="1532" t="s">
        <v>290</v>
      </c>
      <c r="Z34" s="1533"/>
    </row>
    <row r="35" spans="2:26" ht="99" customHeight="1">
      <c r="B35" s="447" t="s">
        <v>394</v>
      </c>
      <c r="C35" s="1828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5" s="1828"/>
      <c r="E35" s="1828"/>
      <c r="F35" s="1828"/>
      <c r="G35" s="1828"/>
      <c r="H35" s="1828"/>
      <c r="I35" s="1828"/>
      <c r="J35" s="1828"/>
      <c r="K35" s="1828"/>
      <c r="L35" s="1828"/>
      <c r="M35" s="1828"/>
      <c r="N35" s="1828"/>
      <c r="O35" s="1828"/>
      <c r="P35" s="1828"/>
      <c r="Q35" s="1828"/>
      <c r="R35" s="1828"/>
      <c r="S35" s="1828"/>
      <c r="T35" s="1828"/>
      <c r="U35" s="1828"/>
      <c r="V35" s="1828"/>
      <c r="W35" s="1828"/>
      <c r="X35" s="1829"/>
      <c r="Y35" s="1506"/>
      <c r="Z35" s="1507"/>
    </row>
    <row r="36" spans="2:26" ht="51" customHeight="1">
      <c r="B36" s="511" t="s">
        <v>349</v>
      </c>
      <c r="C36" s="1678" t="str">
        <f>+C3</f>
        <v xml:space="preserve">OBRAS DE DRENAJE </v>
      </c>
      <c r="D36" s="1678"/>
      <c r="E36" s="1678"/>
      <c r="F36" s="1678"/>
      <c r="G36" s="1678"/>
      <c r="H36" s="1678"/>
      <c r="I36" s="1678"/>
      <c r="J36" s="1678"/>
      <c r="K36" s="1678"/>
      <c r="L36" s="1678"/>
      <c r="M36" s="1678"/>
      <c r="N36" s="1678"/>
      <c r="O36" s="1678"/>
      <c r="P36" s="1678"/>
      <c r="Q36" s="1678"/>
      <c r="R36" s="1678"/>
      <c r="S36" s="1678" t="s">
        <v>41</v>
      </c>
      <c r="T36" s="1678"/>
      <c r="U36" s="1678"/>
      <c r="V36" s="1830" t="str">
        <f>+'PRESUPUESTO OFICIAL PLIEGO TIPO'!F34</f>
        <v>M³</v>
      </c>
      <c r="W36" s="1754"/>
      <c r="X36" s="1831"/>
      <c r="Y36" s="1508"/>
      <c r="Z36" s="1509"/>
    </row>
    <row r="37" spans="2:26" ht="27.75" customHeight="1">
      <c r="B37" s="511" t="s">
        <v>151</v>
      </c>
      <c r="C37" s="1832">
        <f>'PRESUPUESTO OFICIAL PLIEGO TIPO'!B34</f>
        <v>202</v>
      </c>
      <c r="D37" s="1832"/>
      <c r="E37" s="1832"/>
      <c r="F37" s="1832"/>
      <c r="G37" s="1832"/>
      <c r="H37" s="1832"/>
      <c r="I37" s="1832"/>
      <c r="J37" s="1832"/>
      <c r="K37" s="1832"/>
      <c r="L37" s="1832"/>
      <c r="M37" s="1832"/>
      <c r="N37" s="1832"/>
      <c r="O37" s="1832"/>
      <c r="P37" s="1832"/>
      <c r="Q37" s="1832"/>
      <c r="R37" s="1832"/>
      <c r="S37" s="1678" t="s">
        <v>7</v>
      </c>
      <c r="T37" s="1678"/>
      <c r="U37" s="1678"/>
      <c r="V37" s="1963">
        <f>+V63</f>
        <v>67.91</v>
      </c>
      <c r="W37" s="1964"/>
      <c r="X37" s="1965"/>
      <c r="Y37" s="1508"/>
      <c r="Z37" s="1509"/>
    </row>
    <row r="38" spans="2:26" ht="27.75" customHeight="1">
      <c r="B38" s="511" t="s">
        <v>395</v>
      </c>
      <c r="C38" s="1832" t="str">
        <f>+'PRESUPUESTO OFICIAL PLIEGO TIPO'!E34</f>
        <v>Excavacion mecanica en material comun hasta 4 m (oruga)</v>
      </c>
      <c r="D38" s="1832"/>
      <c r="E38" s="1832"/>
      <c r="F38" s="1832"/>
      <c r="G38" s="1832"/>
      <c r="H38" s="1832"/>
      <c r="I38" s="1832"/>
      <c r="J38" s="1832"/>
      <c r="K38" s="1832"/>
      <c r="L38" s="1832"/>
      <c r="M38" s="1832"/>
      <c r="N38" s="1832"/>
      <c r="O38" s="1832"/>
      <c r="P38" s="1832"/>
      <c r="Q38" s="1832"/>
      <c r="R38" s="1832"/>
      <c r="S38" s="1678"/>
      <c r="T38" s="1678"/>
      <c r="U38" s="1678"/>
      <c r="V38" s="2048"/>
      <c r="W38" s="2049"/>
      <c r="X38" s="2050"/>
      <c r="Y38" s="1508"/>
      <c r="Z38" s="1509"/>
    </row>
    <row r="39" spans="2:26" ht="27.75" customHeight="1">
      <c r="B39" s="1821" t="s">
        <v>270</v>
      </c>
      <c r="C39" s="1822" t="s">
        <v>271</v>
      </c>
      <c r="D39" s="1823" t="s">
        <v>143</v>
      </c>
      <c r="E39" s="1823"/>
      <c r="F39" s="1823"/>
      <c r="G39" s="1823"/>
      <c r="H39" s="1823"/>
      <c r="I39" s="1823"/>
      <c r="J39" s="1823"/>
      <c r="K39" s="1823"/>
      <c r="L39" s="1823" t="s">
        <v>272</v>
      </c>
      <c r="M39" s="1823"/>
      <c r="N39" s="1823"/>
      <c r="O39" s="1823" t="s">
        <v>273</v>
      </c>
      <c r="P39" s="1823"/>
      <c r="Q39" s="1823"/>
      <c r="R39" s="1823"/>
      <c r="S39" s="1823" t="s">
        <v>274</v>
      </c>
      <c r="T39" s="1823"/>
      <c r="U39" s="1823"/>
      <c r="V39" s="1833" t="s">
        <v>396</v>
      </c>
      <c r="W39" s="1833"/>
      <c r="X39" s="1834"/>
      <c r="Y39" s="1508"/>
      <c r="Z39" s="1509"/>
    </row>
    <row r="40" spans="2:26" ht="27.75" customHeight="1" thickBot="1">
      <c r="B40" s="1821"/>
      <c r="C40" s="2047"/>
      <c r="D40" s="2044" t="s">
        <v>99</v>
      </c>
      <c r="E40" s="2044"/>
      <c r="F40" s="2044" t="s">
        <v>129</v>
      </c>
      <c r="G40" s="2044"/>
      <c r="H40" s="2044"/>
      <c r="I40" s="2044" t="s">
        <v>98</v>
      </c>
      <c r="J40" s="2044"/>
      <c r="K40" s="2044"/>
      <c r="L40" s="2044"/>
      <c r="M40" s="2044"/>
      <c r="N40" s="2044"/>
      <c r="O40" s="2044"/>
      <c r="P40" s="2044"/>
      <c r="Q40" s="2044"/>
      <c r="R40" s="2044"/>
      <c r="S40" s="2044"/>
      <c r="T40" s="2044"/>
      <c r="U40" s="2044"/>
      <c r="V40" s="2045"/>
      <c r="W40" s="2045"/>
      <c r="X40" s="2046"/>
      <c r="Y40" s="1508"/>
      <c r="Z40" s="1509"/>
    </row>
    <row r="41" spans="2:26" ht="33" customHeight="1">
      <c r="B41" s="2043"/>
      <c r="C41" s="1283" t="s">
        <v>569</v>
      </c>
      <c r="D41" s="1876"/>
      <c r="E41" s="1876"/>
      <c r="F41" s="1876"/>
      <c r="G41" s="1876"/>
      <c r="H41" s="1876"/>
      <c r="I41" s="1876"/>
      <c r="J41" s="1876"/>
      <c r="K41" s="1876"/>
      <c r="L41" s="1876"/>
      <c r="M41" s="1876"/>
      <c r="N41" s="1876"/>
      <c r="O41" s="1876"/>
      <c r="P41" s="1876"/>
      <c r="Q41" s="1876"/>
      <c r="R41" s="1876"/>
      <c r="S41" s="1876"/>
      <c r="T41" s="1876"/>
      <c r="U41" s="1876"/>
      <c r="V41" s="1876"/>
      <c r="W41" s="1876"/>
      <c r="X41" s="1877"/>
      <c r="Y41" s="1543"/>
      <c r="Z41" s="1509"/>
    </row>
    <row r="42" spans="2:26" ht="33" customHeight="1">
      <c r="B42" s="1522"/>
      <c r="C42" s="1284" t="s">
        <v>566</v>
      </c>
      <c r="D42" s="1862">
        <v>1.8</v>
      </c>
      <c r="E42" s="1862"/>
      <c r="F42" s="1862">
        <v>2.8</v>
      </c>
      <c r="G42" s="1862"/>
      <c r="H42" s="1862"/>
      <c r="I42" s="1862">
        <v>1.8</v>
      </c>
      <c r="J42" s="1862"/>
      <c r="K42" s="1862"/>
      <c r="L42" s="1862">
        <f>+I42*D42*F42</f>
        <v>9.0719999999999992</v>
      </c>
      <c r="M42" s="1862"/>
      <c r="N42" s="1862"/>
      <c r="O42" s="1862">
        <f>+L42</f>
        <v>9.0719999999999992</v>
      </c>
      <c r="P42" s="1862"/>
      <c r="Q42" s="1862"/>
      <c r="R42" s="1862"/>
      <c r="S42" s="1862">
        <v>1</v>
      </c>
      <c r="T42" s="1862"/>
      <c r="U42" s="1862"/>
      <c r="V42" s="1862">
        <f>+ROUND(O42*S42,2)</f>
        <v>9.07</v>
      </c>
      <c r="W42" s="1862"/>
      <c r="X42" s="1863"/>
      <c r="Y42" s="1543"/>
      <c r="Z42" s="1509"/>
    </row>
    <row r="43" spans="2:26" ht="33" customHeight="1">
      <c r="B43" s="1522"/>
      <c r="C43" s="1887" t="s">
        <v>565</v>
      </c>
      <c r="D43" s="1862">
        <v>4.3499999999999996</v>
      </c>
      <c r="E43" s="1862"/>
      <c r="F43" s="1871" t="s">
        <v>570</v>
      </c>
      <c r="G43" s="1871"/>
      <c r="H43" s="1871"/>
      <c r="I43" s="1862">
        <v>1.8</v>
      </c>
      <c r="J43" s="1862"/>
      <c r="K43" s="1862"/>
      <c r="L43" s="1872" t="s">
        <v>562</v>
      </c>
      <c r="M43" s="1872"/>
      <c r="N43" s="1862">
        <f>+(((D43+I43)*F44)/2)*L44</f>
        <v>19.544699999999999</v>
      </c>
      <c r="O43" s="1854">
        <f>+N43</f>
        <v>19.544699999999999</v>
      </c>
      <c r="P43" s="1854"/>
      <c r="Q43" s="1854"/>
      <c r="R43" s="1854"/>
      <c r="S43" s="1862">
        <v>1</v>
      </c>
      <c r="T43" s="1862"/>
      <c r="U43" s="1862"/>
      <c r="V43" s="1854">
        <f>S43*O43</f>
        <v>19.544699999999999</v>
      </c>
      <c r="W43" s="1854"/>
      <c r="X43" s="1855"/>
      <c r="Y43" s="1543"/>
      <c r="Z43" s="1509"/>
    </row>
    <row r="44" spans="2:26" ht="33" customHeight="1">
      <c r="B44" s="1522"/>
      <c r="C44" s="1887"/>
      <c r="D44" s="1862"/>
      <c r="E44" s="1862"/>
      <c r="F44" s="1870">
        <v>2.27</v>
      </c>
      <c r="G44" s="1870"/>
      <c r="H44" s="1870"/>
      <c r="I44" s="1862"/>
      <c r="J44" s="1862"/>
      <c r="K44" s="1862"/>
      <c r="L44" s="1854">
        <v>2.8</v>
      </c>
      <c r="M44" s="1854"/>
      <c r="N44" s="1862"/>
      <c r="O44" s="1854"/>
      <c r="P44" s="1854"/>
      <c r="Q44" s="1854"/>
      <c r="R44" s="1854"/>
      <c r="S44" s="1862"/>
      <c r="T44" s="1862"/>
      <c r="U44" s="1862"/>
      <c r="V44" s="1854"/>
      <c r="W44" s="1854"/>
      <c r="X44" s="1855"/>
      <c r="Y44" s="1543"/>
      <c r="Z44" s="1509"/>
    </row>
    <row r="45" spans="2:26" ht="33" customHeight="1">
      <c r="B45" s="1522"/>
      <c r="C45" s="1284" t="s">
        <v>563</v>
      </c>
      <c r="D45" s="1862">
        <v>4.3499999999999996</v>
      </c>
      <c r="E45" s="1862"/>
      <c r="F45" s="1862">
        <v>0.2</v>
      </c>
      <c r="G45" s="1862"/>
      <c r="H45" s="1862"/>
      <c r="I45" s="1862">
        <v>0.27</v>
      </c>
      <c r="J45" s="1862"/>
      <c r="K45" s="1862"/>
      <c r="L45" s="1862">
        <f>+I45*D45*F45</f>
        <v>0.2349</v>
      </c>
      <c r="M45" s="1862"/>
      <c r="N45" s="1862"/>
      <c r="O45" s="1862">
        <f>+L45</f>
        <v>0.2349</v>
      </c>
      <c r="P45" s="1862"/>
      <c r="Q45" s="1862"/>
      <c r="R45" s="1862"/>
      <c r="S45" s="1862">
        <v>1</v>
      </c>
      <c r="T45" s="1862"/>
      <c r="U45" s="1862"/>
      <c r="V45" s="1862">
        <f>+ROUND(O45*S45,2)</f>
        <v>0.23</v>
      </c>
      <c r="W45" s="1862"/>
      <c r="X45" s="1863"/>
      <c r="Y45" s="1543"/>
      <c r="Z45" s="1509"/>
    </row>
    <row r="46" spans="2:26" ht="33" customHeight="1">
      <c r="B46" s="1522"/>
      <c r="C46" s="1284" t="s">
        <v>567</v>
      </c>
      <c r="D46" s="1862">
        <v>4.3499999999999996</v>
      </c>
      <c r="E46" s="1862"/>
      <c r="F46" s="1862">
        <v>0.55000000000000004</v>
      </c>
      <c r="G46" s="1862"/>
      <c r="H46" s="1862"/>
      <c r="I46" s="1862">
        <v>2</v>
      </c>
      <c r="J46" s="1862"/>
      <c r="K46" s="1862"/>
      <c r="L46" s="1862">
        <f>+I46*D46*F46</f>
        <v>4.7850000000000001</v>
      </c>
      <c r="M46" s="1862"/>
      <c r="N46" s="1862"/>
      <c r="O46" s="1862">
        <f>+L46</f>
        <v>4.7850000000000001</v>
      </c>
      <c r="P46" s="1862"/>
      <c r="Q46" s="1862"/>
      <c r="R46" s="1862"/>
      <c r="S46" s="1862">
        <v>1</v>
      </c>
      <c r="T46" s="1862"/>
      <c r="U46" s="1862"/>
      <c r="V46" s="1862">
        <f>+ROUND(O46*S46,2)</f>
        <v>4.79</v>
      </c>
      <c r="W46" s="1862"/>
      <c r="X46" s="1863"/>
      <c r="Y46" s="1543"/>
      <c r="Z46" s="1509"/>
    </row>
    <row r="47" spans="2:26" ht="33" customHeight="1">
      <c r="B47" s="1522"/>
      <c r="C47" s="1284" t="s">
        <v>568</v>
      </c>
      <c r="D47" s="1862">
        <v>1</v>
      </c>
      <c r="E47" s="1862"/>
      <c r="F47" s="1862">
        <v>0.2</v>
      </c>
      <c r="G47" s="1862"/>
      <c r="H47" s="1862"/>
      <c r="I47" s="1862">
        <v>1.8</v>
      </c>
      <c r="J47" s="1862"/>
      <c r="K47" s="1862"/>
      <c r="L47" s="1862">
        <f>+I47*D47*F47</f>
        <v>0.36000000000000004</v>
      </c>
      <c r="M47" s="1862"/>
      <c r="N47" s="1862"/>
      <c r="O47" s="1862">
        <f>+L47</f>
        <v>0.36000000000000004</v>
      </c>
      <c r="P47" s="1862"/>
      <c r="Q47" s="1862"/>
      <c r="R47" s="1862"/>
      <c r="S47" s="1862">
        <v>1</v>
      </c>
      <c r="T47" s="1862"/>
      <c r="U47" s="1862"/>
      <c r="V47" s="1862">
        <f>+ROUND(O47*S47,2)</f>
        <v>0.36</v>
      </c>
      <c r="W47" s="1862"/>
      <c r="X47" s="1863"/>
      <c r="Y47" s="1543"/>
      <c r="Z47" s="1509"/>
    </row>
    <row r="48" spans="2:26" ht="33" customHeight="1">
      <c r="B48" s="1522"/>
      <c r="C48" s="1284" t="s">
        <v>575</v>
      </c>
      <c r="D48" s="1859">
        <v>1.8</v>
      </c>
      <c r="E48" s="1861"/>
      <c r="F48" s="1862">
        <v>2.5499999999999998</v>
      </c>
      <c r="G48" s="1862"/>
      <c r="H48" s="1862"/>
      <c r="I48" s="1862">
        <v>0.4</v>
      </c>
      <c r="J48" s="1862"/>
      <c r="K48" s="1862"/>
      <c r="L48" s="1862">
        <f>+I48*D48*F48</f>
        <v>1.8360000000000001</v>
      </c>
      <c r="M48" s="1862"/>
      <c r="N48" s="1862"/>
      <c r="O48" s="1854">
        <f>+L48</f>
        <v>1.8360000000000001</v>
      </c>
      <c r="P48" s="1854"/>
      <c r="Q48" s="1854"/>
      <c r="R48" s="1854"/>
      <c r="S48" s="1862">
        <v>2</v>
      </c>
      <c r="T48" s="1862"/>
      <c r="U48" s="1862"/>
      <c r="V48" s="1862">
        <f>S48*O48</f>
        <v>3.6720000000000002</v>
      </c>
      <c r="W48" s="1862"/>
      <c r="X48" s="1863"/>
      <c r="Y48" s="1543"/>
      <c r="Z48" s="1509"/>
    </row>
    <row r="49" spans="2:26" ht="33" customHeight="1" thickBot="1">
      <c r="B49" s="1522"/>
      <c r="C49" s="1285" t="s">
        <v>564</v>
      </c>
      <c r="D49" s="1873">
        <v>6</v>
      </c>
      <c r="E49" s="1873"/>
      <c r="F49" s="1873">
        <v>2.8</v>
      </c>
      <c r="G49" s="1873"/>
      <c r="H49" s="1873"/>
      <c r="I49" s="1873">
        <v>1.8</v>
      </c>
      <c r="J49" s="1873"/>
      <c r="K49" s="1873"/>
      <c r="L49" s="1873">
        <f t="shared" ref="L49" si="1">+I49*D49*F49</f>
        <v>30.24</v>
      </c>
      <c r="M49" s="1873"/>
      <c r="N49" s="1873"/>
      <c r="O49" s="1873">
        <f t="shared" ref="O49" si="2">+L49</f>
        <v>30.24</v>
      </c>
      <c r="P49" s="1873"/>
      <c r="Q49" s="1873"/>
      <c r="R49" s="1873"/>
      <c r="S49" s="1873">
        <v>1</v>
      </c>
      <c r="T49" s="1873"/>
      <c r="U49" s="1873"/>
      <c r="V49" s="1873">
        <f t="shared" ref="V49" si="3">+ROUND(O49*S49,2)</f>
        <v>30.24</v>
      </c>
      <c r="W49" s="1873"/>
      <c r="X49" s="1885"/>
      <c r="Y49" s="1543"/>
      <c r="Z49" s="1509"/>
    </row>
    <row r="50" spans="2:26" ht="33" customHeight="1">
      <c r="B50" s="1545"/>
      <c r="C50" s="1549"/>
      <c r="D50" s="1549"/>
      <c r="E50" s="1549"/>
      <c r="F50" s="1549"/>
      <c r="G50" s="1549"/>
      <c r="H50" s="1549"/>
      <c r="I50" s="1549"/>
      <c r="J50" s="1549"/>
      <c r="K50" s="1549"/>
      <c r="L50" s="1549"/>
      <c r="M50" s="1549"/>
      <c r="N50" s="1549"/>
      <c r="O50" s="1549"/>
      <c r="P50" s="1549"/>
      <c r="Q50" s="1549"/>
      <c r="R50" s="1549"/>
      <c r="S50" s="1549"/>
      <c r="T50" s="1549"/>
      <c r="U50" s="1549"/>
      <c r="V50" s="1549"/>
      <c r="W50" s="1549"/>
      <c r="X50" s="1550"/>
      <c r="Y50" s="1508"/>
      <c r="Z50" s="1509"/>
    </row>
    <row r="51" spans="2:26" ht="33" customHeight="1">
      <c r="B51" s="1548"/>
      <c r="C51" s="1549"/>
      <c r="D51" s="1549"/>
      <c r="E51" s="1549"/>
      <c r="F51" s="1549"/>
      <c r="G51" s="1549"/>
      <c r="H51" s="1549"/>
      <c r="I51" s="1549"/>
      <c r="J51" s="1549"/>
      <c r="K51" s="1549"/>
      <c r="L51" s="1549"/>
      <c r="M51" s="1549"/>
      <c r="N51" s="1549"/>
      <c r="O51" s="1549"/>
      <c r="P51" s="1549"/>
      <c r="Q51" s="1549"/>
      <c r="R51" s="1549"/>
      <c r="S51" s="1549"/>
      <c r="T51" s="1549"/>
      <c r="U51" s="1549"/>
      <c r="V51" s="1549"/>
      <c r="W51" s="1549"/>
      <c r="X51" s="1550"/>
      <c r="Y51" s="1508"/>
      <c r="Z51" s="1509"/>
    </row>
    <row r="52" spans="2:26" ht="33" customHeight="1">
      <c r="B52" s="1548"/>
      <c r="C52" s="1549"/>
      <c r="D52" s="1549"/>
      <c r="E52" s="1549"/>
      <c r="F52" s="1549"/>
      <c r="G52" s="1549"/>
      <c r="H52" s="1549"/>
      <c r="I52" s="1549"/>
      <c r="J52" s="1549"/>
      <c r="K52" s="1549"/>
      <c r="L52" s="1549"/>
      <c r="M52" s="1549"/>
      <c r="N52" s="1549"/>
      <c r="O52" s="1549"/>
      <c r="P52" s="1549"/>
      <c r="Q52" s="1549"/>
      <c r="R52" s="1549"/>
      <c r="S52" s="1549"/>
      <c r="T52" s="1549"/>
      <c r="U52" s="1549"/>
      <c r="V52" s="1549"/>
      <c r="W52" s="1549"/>
      <c r="X52" s="1550"/>
      <c r="Y52" s="1508"/>
      <c r="Z52" s="1509"/>
    </row>
    <row r="53" spans="2:26" ht="33" customHeight="1">
      <c r="B53" s="1548"/>
      <c r="C53" s="1549"/>
      <c r="D53" s="1549"/>
      <c r="E53" s="1549"/>
      <c r="F53" s="1549"/>
      <c r="G53" s="1549"/>
      <c r="H53" s="1549"/>
      <c r="I53" s="1549"/>
      <c r="J53" s="1549"/>
      <c r="K53" s="1549"/>
      <c r="L53" s="1549"/>
      <c r="M53" s="1549"/>
      <c r="N53" s="1549"/>
      <c r="O53" s="1549"/>
      <c r="P53" s="1549"/>
      <c r="Q53" s="1549"/>
      <c r="R53" s="1549"/>
      <c r="S53" s="1549"/>
      <c r="T53" s="1549"/>
      <c r="U53" s="1549"/>
      <c r="V53" s="1549"/>
      <c r="W53" s="1549"/>
      <c r="X53" s="1550"/>
      <c r="Y53" s="1508"/>
      <c r="Z53" s="1509"/>
    </row>
    <row r="54" spans="2:26" ht="33" customHeight="1">
      <c r="B54" s="1548"/>
      <c r="C54" s="1549"/>
      <c r="D54" s="1549"/>
      <c r="E54" s="1549"/>
      <c r="F54" s="1549"/>
      <c r="G54" s="1549"/>
      <c r="H54" s="1549"/>
      <c r="I54" s="1549"/>
      <c r="J54" s="1549"/>
      <c r="K54" s="1549"/>
      <c r="L54" s="1549"/>
      <c r="M54" s="1549"/>
      <c r="N54" s="1549"/>
      <c r="O54" s="1549"/>
      <c r="P54" s="1549"/>
      <c r="Q54" s="1549"/>
      <c r="R54" s="1549"/>
      <c r="S54" s="1549"/>
      <c r="T54" s="1549"/>
      <c r="U54" s="1549"/>
      <c r="V54" s="1549"/>
      <c r="W54" s="1549"/>
      <c r="X54" s="1550"/>
      <c r="Y54" s="1508"/>
      <c r="Z54" s="1509"/>
    </row>
    <row r="55" spans="2:26" ht="33" customHeight="1">
      <c r="B55" s="1548"/>
      <c r="C55" s="1549"/>
      <c r="D55" s="1549"/>
      <c r="E55" s="1549"/>
      <c r="F55" s="1549"/>
      <c r="G55" s="1549"/>
      <c r="H55" s="1549"/>
      <c r="I55" s="1549"/>
      <c r="J55" s="1549"/>
      <c r="K55" s="1549"/>
      <c r="L55" s="1549"/>
      <c r="M55" s="1549"/>
      <c r="N55" s="1549"/>
      <c r="O55" s="1549"/>
      <c r="P55" s="1549"/>
      <c r="Q55" s="1549"/>
      <c r="R55" s="1549"/>
      <c r="S55" s="1549"/>
      <c r="T55" s="1549"/>
      <c r="U55" s="1549"/>
      <c r="V55" s="1549"/>
      <c r="W55" s="1549"/>
      <c r="X55" s="1550"/>
      <c r="Y55" s="1508"/>
      <c r="Z55" s="1509"/>
    </row>
    <row r="56" spans="2:26" ht="147" customHeight="1">
      <c r="B56" s="1548"/>
      <c r="C56" s="1549"/>
      <c r="D56" s="1549"/>
      <c r="E56" s="1549"/>
      <c r="F56" s="1549"/>
      <c r="G56" s="1549"/>
      <c r="H56" s="1549"/>
      <c r="I56" s="1549"/>
      <c r="J56" s="1549"/>
      <c r="K56" s="1549"/>
      <c r="L56" s="1549"/>
      <c r="M56" s="1549"/>
      <c r="N56" s="1549"/>
      <c r="O56" s="1549"/>
      <c r="P56" s="1549"/>
      <c r="Q56" s="1549"/>
      <c r="R56" s="1549"/>
      <c r="S56" s="1549"/>
      <c r="T56" s="1549"/>
      <c r="U56" s="1549"/>
      <c r="V56" s="1549"/>
      <c r="W56" s="1549"/>
      <c r="X56" s="1550"/>
      <c r="Y56" s="1508"/>
      <c r="Z56" s="1509"/>
    </row>
    <row r="57" spans="2:26" ht="33" customHeight="1">
      <c r="B57" s="1548"/>
      <c r="C57" s="1549"/>
      <c r="D57" s="1549"/>
      <c r="E57" s="1549"/>
      <c r="F57" s="1549"/>
      <c r="G57" s="1549"/>
      <c r="H57" s="1549"/>
      <c r="I57" s="1549"/>
      <c r="J57" s="1549"/>
      <c r="K57" s="1549"/>
      <c r="L57" s="1549"/>
      <c r="M57" s="1549"/>
      <c r="N57" s="1549"/>
      <c r="O57" s="1549"/>
      <c r="P57" s="1549"/>
      <c r="Q57" s="1549"/>
      <c r="R57" s="1549"/>
      <c r="S57" s="1549"/>
      <c r="T57" s="1549"/>
      <c r="U57" s="1549"/>
      <c r="V57" s="1549"/>
      <c r="W57" s="1549"/>
      <c r="X57" s="1550"/>
      <c r="Y57" s="1508"/>
      <c r="Z57" s="1509"/>
    </row>
    <row r="58" spans="2:26" ht="33" customHeight="1">
      <c r="B58" s="1548"/>
      <c r="C58" s="1549"/>
      <c r="D58" s="1549"/>
      <c r="E58" s="1549"/>
      <c r="F58" s="1549"/>
      <c r="G58" s="1549"/>
      <c r="H58" s="1549"/>
      <c r="I58" s="1549"/>
      <c r="J58" s="1549"/>
      <c r="K58" s="1549"/>
      <c r="L58" s="1549"/>
      <c r="M58" s="1549"/>
      <c r="N58" s="1549"/>
      <c r="O58" s="1549"/>
      <c r="P58" s="1549"/>
      <c r="Q58" s="1549"/>
      <c r="R58" s="1549"/>
      <c r="S58" s="1549"/>
      <c r="T58" s="1549"/>
      <c r="U58" s="1549"/>
      <c r="V58" s="1549"/>
      <c r="W58" s="1549"/>
      <c r="X58" s="1550"/>
      <c r="Y58" s="1508"/>
      <c r="Z58" s="1509"/>
    </row>
    <row r="59" spans="2:26" ht="33" customHeight="1">
      <c r="B59" s="1548"/>
      <c r="C59" s="1549"/>
      <c r="D59" s="1549"/>
      <c r="E59" s="1549"/>
      <c r="F59" s="1549"/>
      <c r="G59" s="1549"/>
      <c r="H59" s="1549"/>
      <c r="I59" s="1549"/>
      <c r="J59" s="1549"/>
      <c r="K59" s="1549"/>
      <c r="L59" s="1549"/>
      <c r="M59" s="1549"/>
      <c r="N59" s="1549"/>
      <c r="O59" s="1549"/>
      <c r="P59" s="1549"/>
      <c r="Q59" s="1549"/>
      <c r="R59" s="1549"/>
      <c r="S59" s="1549"/>
      <c r="T59" s="1549"/>
      <c r="U59" s="1549"/>
      <c r="V59" s="1549"/>
      <c r="W59" s="1549"/>
      <c r="X59" s="1550"/>
      <c r="Y59" s="1508"/>
      <c r="Z59" s="1509"/>
    </row>
    <row r="60" spans="2:26" ht="33" customHeight="1" thickBot="1">
      <c r="B60" s="1551"/>
      <c r="C60" s="1552"/>
      <c r="D60" s="1552"/>
      <c r="E60" s="1552"/>
      <c r="F60" s="1552"/>
      <c r="G60" s="1552"/>
      <c r="H60" s="1552"/>
      <c r="I60" s="1552"/>
      <c r="J60" s="1552"/>
      <c r="K60" s="1552"/>
      <c r="L60" s="1552"/>
      <c r="M60" s="1552"/>
      <c r="N60" s="1552"/>
      <c r="O60" s="1552"/>
      <c r="P60" s="1552"/>
      <c r="Q60" s="1552"/>
      <c r="R60" s="1552"/>
      <c r="S60" s="1552"/>
      <c r="T60" s="1552"/>
      <c r="U60" s="1552"/>
      <c r="V60" s="1552"/>
      <c r="W60" s="1552"/>
      <c r="X60" s="1553"/>
      <c r="Y60" s="1508"/>
      <c r="Z60" s="1509"/>
    </row>
    <row r="61" spans="2:26" ht="24.75" customHeight="1">
      <c r="B61" s="1818" t="s">
        <v>397</v>
      </c>
      <c r="C61" s="1602"/>
      <c r="D61" s="1602"/>
      <c r="E61" s="1602"/>
      <c r="F61" s="1602"/>
      <c r="G61" s="1602"/>
      <c r="H61" s="1602"/>
      <c r="I61" s="1602"/>
      <c r="J61" s="1602"/>
      <c r="K61" s="1602"/>
      <c r="L61" s="1602"/>
      <c r="M61" s="1602"/>
      <c r="N61" s="1602"/>
      <c r="O61" s="1602"/>
      <c r="P61" s="1602"/>
      <c r="Q61" s="1602"/>
      <c r="R61" s="1602"/>
      <c r="S61" s="1602"/>
      <c r="T61" s="1602"/>
      <c r="U61" s="1602"/>
      <c r="V61" s="1471">
        <f>ROUND(V42+V43+V49+V45+V46+V47+V48,2)</f>
        <v>67.91</v>
      </c>
      <c r="W61" s="1472"/>
      <c r="X61" s="1473"/>
      <c r="Y61" s="1508"/>
      <c r="Z61" s="1509"/>
    </row>
    <row r="62" spans="2:26" ht="24.75" customHeight="1" thickBot="1">
      <c r="B62" s="1819"/>
      <c r="C62" s="1668"/>
      <c r="D62" s="1668"/>
      <c r="E62" s="1668"/>
      <c r="F62" s="1668"/>
      <c r="G62" s="1668"/>
      <c r="H62" s="1668"/>
      <c r="I62" s="1668"/>
      <c r="J62" s="1668"/>
      <c r="K62" s="1668"/>
      <c r="L62" s="1668"/>
      <c r="M62" s="1668"/>
      <c r="N62" s="1668"/>
      <c r="O62" s="1668"/>
      <c r="P62" s="1668"/>
      <c r="Q62" s="1668"/>
      <c r="R62" s="1668"/>
      <c r="S62" s="1668"/>
      <c r="T62" s="1668"/>
      <c r="U62" s="1668"/>
      <c r="V62" s="1474" t="s">
        <v>89</v>
      </c>
      <c r="W62" s="1475"/>
      <c r="X62" s="1476"/>
      <c r="Y62" s="1508"/>
      <c r="Z62" s="1509"/>
    </row>
    <row r="63" spans="2:26" ht="24.75" customHeight="1" thickBot="1">
      <c r="B63" s="1820"/>
      <c r="C63" s="1658"/>
      <c r="D63" s="1658"/>
      <c r="E63" s="1658"/>
      <c r="F63" s="1658"/>
      <c r="G63" s="1658"/>
      <c r="H63" s="1658"/>
      <c r="I63" s="1658"/>
      <c r="J63" s="1658"/>
      <c r="K63" s="1658"/>
      <c r="L63" s="1658"/>
      <c r="M63" s="1658"/>
      <c r="N63" s="1658"/>
      <c r="O63" s="1658"/>
      <c r="P63" s="1658"/>
      <c r="Q63" s="1658"/>
      <c r="R63" s="1658"/>
      <c r="S63" s="1658"/>
      <c r="T63" s="1658"/>
      <c r="U63" s="1474"/>
      <c r="V63" s="1477">
        <f>V61</f>
        <v>67.91</v>
      </c>
      <c r="W63" s="1478"/>
      <c r="X63" s="1479"/>
      <c r="Y63" s="1510"/>
      <c r="Z63" s="1511"/>
    </row>
    <row r="64" spans="2:26" ht="78.75" customHeight="1">
      <c r="B64" s="531"/>
      <c r="C64" s="532"/>
      <c r="D64" s="1322"/>
      <c r="E64" s="1322"/>
      <c r="F64" s="1322"/>
      <c r="G64" s="1322"/>
      <c r="H64" s="1322"/>
      <c r="I64" s="1324"/>
      <c r="J64" s="1324"/>
      <c r="K64" s="1324"/>
      <c r="L64" s="1322"/>
      <c r="M64" s="1322"/>
      <c r="N64" s="1322"/>
      <c r="O64" s="1322"/>
      <c r="P64" s="1322"/>
      <c r="Q64" s="1322"/>
      <c r="R64" s="1322"/>
      <c r="S64" s="1322"/>
      <c r="T64" s="1322"/>
      <c r="U64" s="1322"/>
      <c r="V64" s="1330"/>
      <c r="W64" s="1330"/>
      <c r="X64" s="1330"/>
      <c r="Y64" s="534"/>
      <c r="Z64" s="525"/>
    </row>
    <row r="65" spans="2:26" ht="18.600000000000001" thickBot="1">
      <c r="B65" s="531"/>
      <c r="C65" s="532"/>
      <c r="D65" s="1322" t="s">
        <v>389</v>
      </c>
      <c r="E65" s="1322"/>
      <c r="F65" s="1323"/>
      <c r="G65" s="1323"/>
      <c r="H65" s="1323"/>
      <c r="I65" s="1325"/>
      <c r="J65" s="1325"/>
      <c r="K65" s="1325"/>
      <c r="L65" s="1323"/>
      <c r="M65" s="1323"/>
      <c r="N65" s="1323"/>
      <c r="O65" s="1322"/>
      <c r="P65" s="1322"/>
      <c r="Q65" s="1322"/>
      <c r="R65" s="1322"/>
      <c r="S65" s="1322"/>
      <c r="T65" s="1322"/>
      <c r="U65" s="1322"/>
      <c r="V65" s="1322" t="str">
        <f>+S29</f>
        <v xml:space="preserve">Revisó y aprobó: </v>
      </c>
      <c r="W65" s="1322"/>
      <c r="X65" s="1322"/>
      <c r="Y65" s="524"/>
      <c r="Z65" s="525"/>
    </row>
    <row r="66" spans="2:26">
      <c r="B66" s="531"/>
      <c r="C66" s="532"/>
      <c r="D66" s="1322"/>
      <c r="E66" s="1322"/>
      <c r="F66" s="1324" t="s">
        <v>337</v>
      </c>
      <c r="G66" s="1324"/>
      <c r="H66" s="1324"/>
      <c r="I66" s="1324"/>
      <c r="J66" s="1324"/>
      <c r="K66" s="1324"/>
      <c r="L66" s="1324"/>
      <c r="M66" s="1324"/>
      <c r="N66" s="1324"/>
      <c r="O66" s="1322"/>
      <c r="P66" s="1322"/>
      <c r="Q66" s="1322"/>
      <c r="R66" s="1322"/>
      <c r="S66" s="1322"/>
      <c r="T66" s="1322"/>
      <c r="U66" s="1322"/>
      <c r="V66" s="537"/>
      <c r="W66" s="537"/>
      <c r="X66" s="537"/>
      <c r="Y66" s="526" t="s">
        <v>342</v>
      </c>
      <c r="Z66" s="525"/>
    </row>
    <row r="67" spans="2:26">
      <c r="B67" s="531"/>
      <c r="C67" s="532"/>
      <c r="D67" s="1322"/>
      <c r="E67" s="1322"/>
      <c r="F67" s="1324" t="str">
        <f>+F31</f>
        <v xml:space="preserve">Profesional de apoyo contratada S.P.O.P </v>
      </c>
      <c r="G67" s="1324"/>
      <c r="H67" s="1324"/>
      <c r="I67" s="1324"/>
      <c r="J67" s="1324"/>
      <c r="K67" s="1324"/>
      <c r="L67" s="1324"/>
      <c r="M67" s="1324"/>
      <c r="N67" s="1324"/>
      <c r="O67" s="1322"/>
      <c r="P67" s="1322"/>
      <c r="Q67" s="1322"/>
      <c r="R67" s="1322"/>
      <c r="S67" s="1322"/>
      <c r="T67" s="1322"/>
      <c r="U67" s="1322"/>
      <c r="V67" s="1322"/>
      <c r="W67" s="1322"/>
      <c r="X67" s="1322"/>
      <c r="Y67" s="527" t="s">
        <v>392</v>
      </c>
      <c r="Z67" s="525"/>
    </row>
    <row r="68" spans="2:26">
      <c r="B68" s="531"/>
      <c r="C68" s="532"/>
      <c r="D68" s="1322"/>
      <c r="E68" s="1322"/>
      <c r="F68" s="1324"/>
      <c r="G68" s="1324"/>
      <c r="H68" s="1324"/>
      <c r="I68" s="1324"/>
      <c r="J68" s="1324"/>
      <c r="K68" s="1324"/>
      <c r="L68" s="1324"/>
      <c r="M68" s="1324"/>
      <c r="N68" s="1324"/>
      <c r="O68" s="1322"/>
      <c r="P68" s="1322"/>
      <c r="Q68" s="1322"/>
      <c r="R68" s="1322"/>
      <c r="S68" s="1322"/>
      <c r="T68" s="1322"/>
      <c r="U68" s="1322"/>
      <c r="V68" s="1322"/>
      <c r="W68" s="1322"/>
      <c r="X68" s="1322"/>
      <c r="Y68" s="527" t="s">
        <v>393</v>
      </c>
      <c r="Z68" s="525"/>
    </row>
    <row r="69" spans="2:26" ht="18.600000000000001" thickBot="1">
      <c r="B69" s="538"/>
      <c r="C69" s="535"/>
      <c r="D69" s="535"/>
      <c r="E69" s="535"/>
      <c r="F69" s="536"/>
      <c r="G69" s="536"/>
      <c r="H69" s="536"/>
      <c r="I69" s="536"/>
      <c r="J69" s="536"/>
      <c r="K69" s="536"/>
      <c r="L69" s="536"/>
      <c r="M69" s="536"/>
      <c r="N69" s="536"/>
      <c r="O69" s="535"/>
      <c r="P69" s="535"/>
      <c r="Q69" s="535"/>
      <c r="R69" s="535"/>
      <c r="S69" s="535"/>
      <c r="T69" s="535"/>
      <c r="U69" s="535"/>
      <c r="V69" s="535"/>
      <c r="W69" s="535"/>
      <c r="X69" s="535"/>
      <c r="Y69" s="539"/>
      <c r="Z69" s="529"/>
    </row>
    <row r="70" spans="2:26" ht="91.5" customHeight="1" thickBot="1">
      <c r="B70" s="510"/>
      <c r="C70" s="1332" t="s">
        <v>291</v>
      </c>
      <c r="D70" s="1333"/>
      <c r="E70" s="1333"/>
      <c r="F70" s="1333"/>
      <c r="G70" s="1333"/>
      <c r="H70" s="1333"/>
      <c r="I70" s="1333"/>
      <c r="J70" s="1333"/>
      <c r="K70" s="1333"/>
      <c r="L70" s="1333"/>
      <c r="M70" s="1333"/>
      <c r="N70" s="1333"/>
      <c r="O70" s="1333"/>
      <c r="P70" s="1333"/>
      <c r="Q70" s="1333"/>
      <c r="R70" s="1333"/>
      <c r="S70" s="1333"/>
      <c r="T70" s="1333"/>
      <c r="U70" s="1333"/>
      <c r="V70" s="1333"/>
      <c r="W70" s="1333"/>
      <c r="X70" s="1334"/>
      <c r="Y70" s="1332" t="s">
        <v>290</v>
      </c>
      <c r="Z70" s="1334"/>
    </row>
    <row r="71" spans="2:26" ht="98.25" customHeight="1">
      <c r="B71" s="513" t="s">
        <v>394</v>
      </c>
      <c r="C71" s="1942" t="str">
        <f>+C35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71" s="1913"/>
      <c r="E71" s="1913"/>
      <c r="F71" s="1913"/>
      <c r="G71" s="1913"/>
      <c r="H71" s="1913"/>
      <c r="I71" s="1913"/>
      <c r="J71" s="1913"/>
      <c r="K71" s="1913"/>
      <c r="L71" s="1913"/>
      <c r="M71" s="1913"/>
      <c r="N71" s="1913"/>
      <c r="O71" s="1913"/>
      <c r="P71" s="1913"/>
      <c r="Q71" s="1913"/>
      <c r="R71" s="1913"/>
      <c r="S71" s="1913"/>
      <c r="T71" s="1913"/>
      <c r="U71" s="1913"/>
      <c r="V71" s="1913"/>
      <c r="W71" s="1913"/>
      <c r="X71" s="1916"/>
      <c r="Y71" s="1387"/>
      <c r="Z71" s="1388"/>
    </row>
    <row r="72" spans="2:26" ht="81" customHeight="1">
      <c r="B72" s="513" t="s">
        <v>349</v>
      </c>
      <c r="C72" s="1367" t="str">
        <f>+C36</f>
        <v xml:space="preserve">OBRAS DE DRENAJE </v>
      </c>
      <c r="D72" s="1377"/>
      <c r="E72" s="1377"/>
      <c r="F72" s="1377"/>
      <c r="G72" s="1377"/>
      <c r="H72" s="1377"/>
      <c r="I72" s="1377"/>
      <c r="J72" s="1377"/>
      <c r="K72" s="1377"/>
      <c r="L72" s="1377"/>
      <c r="M72" s="1377"/>
      <c r="N72" s="1377"/>
      <c r="O72" s="1377"/>
      <c r="P72" s="1377"/>
      <c r="Q72" s="1377"/>
      <c r="R72" s="1377"/>
      <c r="S72" s="1368"/>
      <c r="T72" s="1393" t="s">
        <v>41</v>
      </c>
      <c r="U72" s="1377"/>
      <c r="V72" s="1368"/>
      <c r="W72" s="1393" t="str">
        <f>+'PRESUPUESTO OFICIAL PLIEGO TIPO'!F35</f>
        <v>M³</v>
      </c>
      <c r="X72" s="1394"/>
      <c r="Y72" s="1389"/>
      <c r="Z72" s="1390"/>
    </row>
    <row r="73" spans="2:26" ht="23.25" customHeight="1">
      <c r="B73" s="513" t="s">
        <v>151</v>
      </c>
      <c r="C73" s="1395">
        <f>+'PRESUPUESTO OFICIAL PLIEGO TIPO'!B35</f>
        <v>203</v>
      </c>
      <c r="D73" s="1396"/>
      <c r="E73" s="1396"/>
      <c r="F73" s="1396"/>
      <c r="G73" s="1396"/>
      <c r="H73" s="1396"/>
      <c r="I73" s="1396"/>
      <c r="J73" s="1396"/>
      <c r="K73" s="1396"/>
      <c r="L73" s="1396"/>
      <c r="M73" s="1396"/>
      <c r="N73" s="1396"/>
      <c r="O73" s="1396"/>
      <c r="P73" s="1396"/>
      <c r="Q73" s="1396"/>
      <c r="R73" s="1396"/>
      <c r="S73" s="1397"/>
      <c r="T73" s="1371" t="s">
        <v>7</v>
      </c>
      <c r="U73" s="1372"/>
      <c r="V73" s="1373"/>
      <c r="W73" s="1371">
        <f>+W96</f>
        <v>0.67</v>
      </c>
      <c r="X73" s="1488"/>
      <c r="Y73" s="1389"/>
      <c r="Z73" s="1390"/>
    </row>
    <row r="74" spans="2:26" ht="28.5" customHeight="1">
      <c r="B74" s="513" t="s">
        <v>395</v>
      </c>
      <c r="C74" s="1367" t="str">
        <f>+'PRESUPUESTO OFICIAL PLIEGO TIPO'!E35</f>
        <v>Concreto para solado resistencia 105 kg/cm2 - 1500 psi</v>
      </c>
      <c r="D74" s="1377"/>
      <c r="E74" s="1377"/>
      <c r="F74" s="1377"/>
      <c r="G74" s="1377"/>
      <c r="H74" s="1377"/>
      <c r="I74" s="1377"/>
      <c r="J74" s="1377"/>
      <c r="K74" s="1377"/>
      <c r="L74" s="1377"/>
      <c r="M74" s="1377"/>
      <c r="N74" s="1377"/>
      <c r="O74" s="1377"/>
      <c r="P74" s="1377"/>
      <c r="Q74" s="1377"/>
      <c r="R74" s="1377"/>
      <c r="S74" s="1368"/>
      <c r="T74" s="1374"/>
      <c r="U74" s="1375"/>
      <c r="V74" s="1376"/>
      <c r="W74" s="2041"/>
      <c r="X74" s="2042"/>
      <c r="Y74" s="1389"/>
      <c r="Z74" s="1390"/>
    </row>
    <row r="75" spans="2:26" ht="23.25" customHeight="1">
      <c r="B75" s="1378" t="s">
        <v>270</v>
      </c>
      <c r="C75" s="1865" t="s">
        <v>271</v>
      </c>
      <c r="D75" s="1823" t="s">
        <v>143</v>
      </c>
      <c r="E75" s="1823"/>
      <c r="F75" s="1823"/>
      <c r="G75" s="1823"/>
      <c r="H75" s="1823"/>
      <c r="I75" s="1823"/>
      <c r="J75" s="1823"/>
      <c r="K75" s="1823"/>
      <c r="L75" s="1823" t="s">
        <v>272</v>
      </c>
      <c r="M75" s="1823"/>
      <c r="N75" s="1823"/>
      <c r="O75" s="1823" t="s">
        <v>273</v>
      </c>
      <c r="P75" s="1823"/>
      <c r="Q75" s="1823"/>
      <c r="R75" s="1823"/>
      <c r="S75" s="1823" t="s">
        <v>274</v>
      </c>
      <c r="T75" s="1823"/>
      <c r="U75" s="1823"/>
      <c r="V75" s="1833" t="s">
        <v>396</v>
      </c>
      <c r="W75" s="1833"/>
      <c r="X75" s="1834"/>
      <c r="Y75" s="1389"/>
      <c r="Z75" s="1390"/>
    </row>
    <row r="76" spans="2:26" ht="37.5" customHeight="1" thickBot="1">
      <c r="B76" s="1458"/>
      <c r="C76" s="1866"/>
      <c r="D76" s="1867" t="s">
        <v>99</v>
      </c>
      <c r="E76" s="1867"/>
      <c r="F76" s="1867" t="s">
        <v>401</v>
      </c>
      <c r="G76" s="1867"/>
      <c r="H76" s="1867"/>
      <c r="I76" s="1867" t="s">
        <v>98</v>
      </c>
      <c r="J76" s="1867"/>
      <c r="K76" s="1867"/>
      <c r="L76" s="1867"/>
      <c r="M76" s="1867"/>
      <c r="N76" s="1867"/>
      <c r="O76" s="1867"/>
      <c r="P76" s="1867"/>
      <c r="Q76" s="1867"/>
      <c r="R76" s="1867"/>
      <c r="S76" s="1867"/>
      <c r="T76" s="1867"/>
      <c r="U76" s="1867"/>
      <c r="V76" s="1868"/>
      <c r="W76" s="1868"/>
      <c r="X76" s="1869"/>
      <c r="Y76" s="1389"/>
      <c r="Z76" s="1390"/>
    </row>
    <row r="77" spans="2:26" ht="27.75" customHeight="1">
      <c r="B77" s="1452"/>
      <c r="C77" s="1281" t="s">
        <v>482</v>
      </c>
      <c r="D77" s="1880"/>
      <c r="E77" s="1881"/>
      <c r="F77" s="1880"/>
      <c r="G77" s="1424"/>
      <c r="H77" s="1881"/>
      <c r="I77" s="1880"/>
      <c r="J77" s="1424"/>
      <c r="K77" s="1881"/>
      <c r="L77" s="1880"/>
      <c r="M77" s="1424"/>
      <c r="N77" s="1881"/>
      <c r="O77" s="1880"/>
      <c r="P77" s="1424"/>
      <c r="Q77" s="1424"/>
      <c r="R77" s="1881"/>
      <c r="S77" s="1880"/>
      <c r="T77" s="1424"/>
      <c r="U77" s="1881"/>
      <c r="V77" s="1880"/>
      <c r="W77" s="1424"/>
      <c r="X77" s="1425"/>
      <c r="Y77" s="1389"/>
      <c r="Z77" s="1390"/>
    </row>
    <row r="78" spans="2:26" ht="27.75" customHeight="1">
      <c r="B78" s="1370"/>
      <c r="C78" s="509" t="s">
        <v>483</v>
      </c>
      <c r="D78" s="1413">
        <v>1.8</v>
      </c>
      <c r="E78" s="1414"/>
      <c r="F78" s="1413">
        <v>0.05</v>
      </c>
      <c r="G78" s="1415"/>
      <c r="H78" s="1414"/>
      <c r="I78" s="1413">
        <v>1.8</v>
      </c>
      <c r="J78" s="1415"/>
      <c r="K78" s="1414"/>
      <c r="L78" s="1413">
        <f>+I78*D78*F78</f>
        <v>0.16200000000000003</v>
      </c>
      <c r="M78" s="1415"/>
      <c r="N78" s="1414"/>
      <c r="O78" s="1413">
        <f>+L78</f>
        <v>0.16200000000000003</v>
      </c>
      <c r="P78" s="1415"/>
      <c r="Q78" s="1415"/>
      <c r="R78" s="1414"/>
      <c r="S78" s="1413">
        <v>1</v>
      </c>
      <c r="T78" s="1415"/>
      <c r="U78" s="1414"/>
      <c r="V78" s="1862">
        <f>+ROUND(O78*S78,2)</f>
        <v>0.16</v>
      </c>
      <c r="W78" s="1862"/>
      <c r="X78" s="1863"/>
      <c r="Y78" s="1389"/>
      <c r="Z78" s="1390"/>
    </row>
    <row r="79" spans="2:26" ht="27.75" customHeight="1">
      <c r="B79" s="1370"/>
      <c r="C79" s="1887" t="s">
        <v>565</v>
      </c>
      <c r="D79" s="1862">
        <v>4.3499999999999996</v>
      </c>
      <c r="E79" s="1862"/>
      <c r="F79" s="1871" t="s">
        <v>570</v>
      </c>
      <c r="G79" s="1871"/>
      <c r="H79" s="1871"/>
      <c r="I79" s="1862">
        <v>1.8</v>
      </c>
      <c r="J79" s="1862"/>
      <c r="K79" s="1862"/>
      <c r="L79" s="1872" t="s">
        <v>571</v>
      </c>
      <c r="M79" s="1872"/>
      <c r="N79" s="1862">
        <f>+(((D79+I79)*F80)/2)*L80</f>
        <v>0.3490125</v>
      </c>
      <c r="O79" s="1854">
        <f>+N79</f>
        <v>0.3490125</v>
      </c>
      <c r="P79" s="1854"/>
      <c r="Q79" s="1854"/>
      <c r="R79" s="1854"/>
      <c r="S79" s="1862">
        <v>1</v>
      </c>
      <c r="T79" s="1862"/>
      <c r="U79" s="1862"/>
      <c r="V79" s="1862">
        <f>ROUND(S79*O79,2)</f>
        <v>0.35</v>
      </c>
      <c r="W79" s="1862"/>
      <c r="X79" s="1863"/>
      <c r="Y79" s="1389"/>
      <c r="Z79" s="1390"/>
    </row>
    <row r="80" spans="2:26">
      <c r="B80" s="1370"/>
      <c r="C80" s="1887"/>
      <c r="D80" s="1862"/>
      <c r="E80" s="1862"/>
      <c r="F80" s="1870">
        <v>2.27</v>
      </c>
      <c r="G80" s="1870"/>
      <c r="H80" s="1870"/>
      <c r="I80" s="1862"/>
      <c r="J80" s="1862"/>
      <c r="K80" s="1862"/>
      <c r="L80" s="1854">
        <v>0.05</v>
      </c>
      <c r="M80" s="1854"/>
      <c r="N80" s="1862"/>
      <c r="O80" s="1854"/>
      <c r="P80" s="1854"/>
      <c r="Q80" s="1854"/>
      <c r="R80" s="1854"/>
      <c r="S80" s="1862"/>
      <c r="T80" s="1862"/>
      <c r="U80" s="1862"/>
      <c r="V80" s="1862"/>
      <c r="W80" s="1862"/>
      <c r="X80" s="1863"/>
      <c r="Y80" s="1389"/>
      <c r="Z80" s="1390"/>
    </row>
    <row r="81" spans="2:26" ht="42.6" customHeight="1">
      <c r="B81" s="1370"/>
      <c r="C81" s="1284" t="s">
        <v>575</v>
      </c>
      <c r="D81" s="1859">
        <v>1.8</v>
      </c>
      <c r="E81" s="1861"/>
      <c r="F81" s="1862">
        <v>0.05</v>
      </c>
      <c r="G81" s="1862"/>
      <c r="H81" s="1862"/>
      <c r="I81" s="1862">
        <v>0.4</v>
      </c>
      <c r="J81" s="1862"/>
      <c r="K81" s="1862"/>
      <c r="L81" s="1862">
        <f>+I81*D81*F81</f>
        <v>3.6000000000000004E-2</v>
      </c>
      <c r="M81" s="1862"/>
      <c r="N81" s="1862"/>
      <c r="O81" s="1854">
        <f>+L81</f>
        <v>3.6000000000000004E-2</v>
      </c>
      <c r="P81" s="1854"/>
      <c r="Q81" s="1854"/>
      <c r="R81" s="1854"/>
      <c r="S81" s="1862">
        <v>2</v>
      </c>
      <c r="T81" s="1862"/>
      <c r="U81" s="1862"/>
      <c r="V81" s="1862">
        <f>S81*O81</f>
        <v>7.2000000000000008E-2</v>
      </c>
      <c r="W81" s="1862"/>
      <c r="X81" s="1863"/>
      <c r="Y81" s="1389"/>
      <c r="Z81" s="1390"/>
    </row>
    <row r="82" spans="2:26" ht="27.75" customHeight="1" thickBot="1">
      <c r="B82" s="1370"/>
      <c r="C82" s="509" t="s">
        <v>568</v>
      </c>
      <c r="D82" s="1407">
        <v>1</v>
      </c>
      <c r="E82" s="1409"/>
      <c r="F82" s="1407">
        <v>0.05</v>
      </c>
      <c r="G82" s="1408"/>
      <c r="H82" s="1409"/>
      <c r="I82" s="1407">
        <v>1.8</v>
      </c>
      <c r="J82" s="1408"/>
      <c r="K82" s="1409"/>
      <c r="L82" s="1407">
        <f t="shared" ref="L82" si="4">+I82*D82*F82</f>
        <v>9.0000000000000011E-2</v>
      </c>
      <c r="M82" s="1408"/>
      <c r="N82" s="1409"/>
      <c r="O82" s="1407">
        <f>+L82</f>
        <v>9.0000000000000011E-2</v>
      </c>
      <c r="P82" s="1408"/>
      <c r="Q82" s="1408"/>
      <c r="R82" s="1409"/>
      <c r="S82" s="1407">
        <v>1</v>
      </c>
      <c r="T82" s="1408"/>
      <c r="U82" s="1409"/>
      <c r="V82" s="1862">
        <f>+ROUND(O82*S82,2)</f>
        <v>0.09</v>
      </c>
      <c r="W82" s="1862"/>
      <c r="X82" s="1863"/>
      <c r="Y82" s="1389"/>
      <c r="Z82" s="1390"/>
    </row>
    <row r="83" spans="2:26" ht="45" customHeight="1">
      <c r="B83" s="1344"/>
      <c r="C83" s="1345"/>
      <c r="D83" s="1345"/>
      <c r="E83" s="1345"/>
      <c r="F83" s="1345"/>
      <c r="G83" s="1345"/>
      <c r="H83" s="1345"/>
      <c r="I83" s="1345"/>
      <c r="J83" s="1345"/>
      <c r="K83" s="1345"/>
      <c r="L83" s="1345"/>
      <c r="M83" s="1345"/>
      <c r="N83" s="1345"/>
      <c r="O83" s="1345"/>
      <c r="P83" s="1345"/>
      <c r="Q83" s="1345"/>
      <c r="R83" s="1345"/>
      <c r="S83" s="1345"/>
      <c r="T83" s="1345"/>
      <c r="U83" s="1345"/>
      <c r="V83" s="1345"/>
      <c r="W83" s="1345"/>
      <c r="X83" s="1346"/>
      <c r="Y83" s="1389"/>
      <c r="Z83" s="1390"/>
    </row>
    <row r="84" spans="2:26" ht="45" customHeight="1">
      <c r="B84" s="1347"/>
      <c r="C84" s="1348"/>
      <c r="D84" s="1348"/>
      <c r="E84" s="1348"/>
      <c r="F84" s="1348"/>
      <c r="G84" s="1348"/>
      <c r="H84" s="1348"/>
      <c r="I84" s="1348"/>
      <c r="J84" s="1348"/>
      <c r="K84" s="1348"/>
      <c r="L84" s="1348"/>
      <c r="M84" s="1348"/>
      <c r="N84" s="1348"/>
      <c r="O84" s="1348"/>
      <c r="P84" s="1348"/>
      <c r="Q84" s="1348"/>
      <c r="R84" s="1348"/>
      <c r="S84" s="1348"/>
      <c r="T84" s="1348"/>
      <c r="U84" s="1348"/>
      <c r="V84" s="1348"/>
      <c r="W84" s="1348"/>
      <c r="X84" s="1349"/>
      <c r="Y84" s="1389"/>
      <c r="Z84" s="1390"/>
    </row>
    <row r="85" spans="2:26" ht="45" customHeight="1">
      <c r="B85" s="1347"/>
      <c r="C85" s="1348"/>
      <c r="D85" s="1348"/>
      <c r="E85" s="1348"/>
      <c r="F85" s="1348"/>
      <c r="G85" s="1348"/>
      <c r="H85" s="1348"/>
      <c r="I85" s="1348"/>
      <c r="J85" s="1348"/>
      <c r="K85" s="1348"/>
      <c r="L85" s="1348"/>
      <c r="M85" s="1348"/>
      <c r="N85" s="1348"/>
      <c r="O85" s="1348"/>
      <c r="P85" s="1348"/>
      <c r="Q85" s="1348"/>
      <c r="R85" s="1348"/>
      <c r="S85" s="1348"/>
      <c r="T85" s="1348"/>
      <c r="U85" s="1348"/>
      <c r="V85" s="1348"/>
      <c r="W85" s="1348"/>
      <c r="X85" s="1349"/>
      <c r="Y85" s="1389"/>
      <c r="Z85" s="1390"/>
    </row>
    <row r="86" spans="2:26" ht="45" customHeight="1">
      <c r="B86" s="1347"/>
      <c r="C86" s="1348"/>
      <c r="D86" s="1348"/>
      <c r="E86" s="1348"/>
      <c r="F86" s="1348"/>
      <c r="G86" s="1348"/>
      <c r="H86" s="1348"/>
      <c r="I86" s="1348"/>
      <c r="J86" s="1348"/>
      <c r="K86" s="1348"/>
      <c r="L86" s="1348"/>
      <c r="M86" s="1348"/>
      <c r="N86" s="1348"/>
      <c r="O86" s="1348"/>
      <c r="P86" s="1348"/>
      <c r="Q86" s="1348"/>
      <c r="R86" s="1348"/>
      <c r="S86" s="1348"/>
      <c r="T86" s="1348"/>
      <c r="U86" s="1348"/>
      <c r="V86" s="1348"/>
      <c r="W86" s="1348"/>
      <c r="X86" s="1349"/>
      <c r="Y86" s="1389"/>
      <c r="Z86" s="1390"/>
    </row>
    <row r="87" spans="2:26" ht="45" customHeight="1">
      <c r="B87" s="1347"/>
      <c r="C87" s="1348"/>
      <c r="D87" s="1348"/>
      <c r="E87" s="1348"/>
      <c r="F87" s="1348"/>
      <c r="G87" s="1348"/>
      <c r="H87" s="1348"/>
      <c r="I87" s="1348"/>
      <c r="J87" s="1348"/>
      <c r="K87" s="1348"/>
      <c r="L87" s="1348"/>
      <c r="M87" s="1348"/>
      <c r="N87" s="1348"/>
      <c r="O87" s="1348"/>
      <c r="P87" s="1348"/>
      <c r="Q87" s="1348"/>
      <c r="R87" s="1348"/>
      <c r="S87" s="1348"/>
      <c r="T87" s="1348"/>
      <c r="U87" s="1348"/>
      <c r="V87" s="1348"/>
      <c r="W87" s="1348"/>
      <c r="X87" s="1349"/>
      <c r="Y87" s="1389"/>
      <c r="Z87" s="1390"/>
    </row>
    <row r="88" spans="2:26" ht="45" customHeight="1">
      <c r="B88" s="1347"/>
      <c r="C88" s="1348"/>
      <c r="D88" s="1348"/>
      <c r="E88" s="1348"/>
      <c r="F88" s="1348"/>
      <c r="G88" s="1348"/>
      <c r="H88" s="1348"/>
      <c r="I88" s="1348"/>
      <c r="J88" s="1348"/>
      <c r="K88" s="1348"/>
      <c r="L88" s="1348"/>
      <c r="M88" s="1348"/>
      <c r="N88" s="1348"/>
      <c r="O88" s="1348"/>
      <c r="P88" s="1348"/>
      <c r="Q88" s="1348"/>
      <c r="R88" s="1348"/>
      <c r="S88" s="1348"/>
      <c r="T88" s="1348"/>
      <c r="U88" s="1348"/>
      <c r="V88" s="1348"/>
      <c r="W88" s="1348"/>
      <c r="X88" s="1349"/>
      <c r="Y88" s="1389"/>
      <c r="Z88" s="1390"/>
    </row>
    <row r="89" spans="2:26" ht="45" customHeight="1">
      <c r="B89" s="1347"/>
      <c r="C89" s="1348"/>
      <c r="D89" s="1348"/>
      <c r="E89" s="1348"/>
      <c r="F89" s="1348"/>
      <c r="G89" s="1348"/>
      <c r="H89" s="1348"/>
      <c r="I89" s="1348"/>
      <c r="J89" s="1348"/>
      <c r="K89" s="1348"/>
      <c r="L89" s="1348"/>
      <c r="M89" s="1348"/>
      <c r="N89" s="1348"/>
      <c r="O89" s="1348"/>
      <c r="P89" s="1348"/>
      <c r="Q89" s="1348"/>
      <c r="R89" s="1348"/>
      <c r="S89" s="1348"/>
      <c r="T89" s="1348"/>
      <c r="U89" s="1348"/>
      <c r="V89" s="1348"/>
      <c r="W89" s="1348"/>
      <c r="X89" s="1349"/>
      <c r="Y89" s="1389"/>
      <c r="Z89" s="1390"/>
    </row>
    <row r="90" spans="2:26" ht="45" customHeight="1">
      <c r="B90" s="1347"/>
      <c r="C90" s="1348"/>
      <c r="D90" s="1348"/>
      <c r="E90" s="1348"/>
      <c r="F90" s="1348"/>
      <c r="G90" s="1348"/>
      <c r="H90" s="1348"/>
      <c r="I90" s="1348"/>
      <c r="J90" s="1348"/>
      <c r="K90" s="1348"/>
      <c r="L90" s="1348"/>
      <c r="M90" s="1348"/>
      <c r="N90" s="1348"/>
      <c r="O90" s="1348"/>
      <c r="P90" s="1348"/>
      <c r="Q90" s="1348"/>
      <c r="R90" s="1348"/>
      <c r="S90" s="1348"/>
      <c r="T90" s="1348"/>
      <c r="U90" s="1348"/>
      <c r="V90" s="1348"/>
      <c r="W90" s="1348"/>
      <c r="X90" s="1349"/>
      <c r="Y90" s="1389"/>
      <c r="Z90" s="1390"/>
    </row>
    <row r="91" spans="2:26" ht="45" customHeight="1">
      <c r="B91" s="1347"/>
      <c r="C91" s="1348"/>
      <c r="D91" s="1348"/>
      <c r="E91" s="1348"/>
      <c r="F91" s="1348"/>
      <c r="G91" s="1348"/>
      <c r="H91" s="1348"/>
      <c r="I91" s="1348"/>
      <c r="J91" s="1348"/>
      <c r="K91" s="1348"/>
      <c r="L91" s="1348"/>
      <c r="M91" s="1348"/>
      <c r="N91" s="1348"/>
      <c r="O91" s="1348"/>
      <c r="P91" s="1348"/>
      <c r="Q91" s="1348"/>
      <c r="R91" s="1348"/>
      <c r="S91" s="1348"/>
      <c r="T91" s="1348"/>
      <c r="U91" s="1348"/>
      <c r="V91" s="1348"/>
      <c r="W91" s="1348"/>
      <c r="X91" s="1349"/>
      <c r="Y91" s="1389"/>
      <c r="Z91" s="1390"/>
    </row>
    <row r="92" spans="2:26" ht="45" customHeight="1">
      <c r="B92" s="1347"/>
      <c r="C92" s="1348"/>
      <c r="D92" s="1348"/>
      <c r="E92" s="1348"/>
      <c r="F92" s="1348"/>
      <c r="G92" s="1348"/>
      <c r="H92" s="1348"/>
      <c r="I92" s="1348"/>
      <c r="J92" s="1348"/>
      <c r="K92" s="1348"/>
      <c r="L92" s="1348"/>
      <c r="M92" s="1348"/>
      <c r="N92" s="1348"/>
      <c r="O92" s="1348"/>
      <c r="P92" s="1348"/>
      <c r="Q92" s="1348"/>
      <c r="R92" s="1348"/>
      <c r="S92" s="1348"/>
      <c r="T92" s="1348"/>
      <c r="U92" s="1348"/>
      <c r="V92" s="1348"/>
      <c r="W92" s="1348"/>
      <c r="X92" s="1349"/>
      <c r="Y92" s="1389"/>
      <c r="Z92" s="1390"/>
    </row>
    <row r="93" spans="2:26" ht="45" customHeight="1" thickBot="1">
      <c r="B93" s="1350"/>
      <c r="C93" s="1351"/>
      <c r="D93" s="1351"/>
      <c r="E93" s="1351"/>
      <c r="F93" s="1351"/>
      <c r="G93" s="1351"/>
      <c r="H93" s="1351"/>
      <c r="I93" s="1351"/>
      <c r="J93" s="1351"/>
      <c r="K93" s="1351"/>
      <c r="L93" s="1351"/>
      <c r="M93" s="1351"/>
      <c r="N93" s="1351"/>
      <c r="O93" s="1351"/>
      <c r="P93" s="1351"/>
      <c r="Q93" s="1351"/>
      <c r="R93" s="1351"/>
      <c r="S93" s="1351"/>
      <c r="T93" s="1351"/>
      <c r="U93" s="1351"/>
      <c r="V93" s="1351"/>
      <c r="W93" s="1351"/>
      <c r="X93" s="1352"/>
      <c r="Y93" s="1389"/>
      <c r="Z93" s="1390"/>
    </row>
    <row r="94" spans="2:26" ht="27" customHeight="1">
      <c r="B94" s="1426" t="s">
        <v>397</v>
      </c>
      <c r="C94" s="1355"/>
      <c r="D94" s="1356"/>
      <c r="E94" s="1356"/>
      <c r="F94" s="1356"/>
      <c r="G94" s="1356"/>
      <c r="H94" s="1356"/>
      <c r="I94" s="1356"/>
      <c r="J94" s="1356"/>
      <c r="K94" s="1356"/>
      <c r="L94" s="1356"/>
      <c r="M94" s="1356"/>
      <c r="N94" s="1356"/>
      <c r="O94" s="1356"/>
      <c r="P94" s="1356"/>
      <c r="Q94" s="1356"/>
      <c r="R94" s="1356"/>
      <c r="S94" s="1356"/>
      <c r="T94" s="1356"/>
      <c r="U94" s="1356"/>
      <c r="V94" s="1357"/>
      <c r="W94" s="2039">
        <f>ROUND(V78+V79+V82+V81,2)</f>
        <v>0.67</v>
      </c>
      <c r="X94" s="2040"/>
      <c r="Y94" s="1389"/>
      <c r="Z94" s="1390"/>
    </row>
    <row r="95" spans="2:26" ht="27" customHeight="1">
      <c r="B95" s="1426"/>
      <c r="C95" s="1355"/>
      <c r="D95" s="1356"/>
      <c r="E95" s="1356"/>
      <c r="F95" s="1356"/>
      <c r="G95" s="1356"/>
      <c r="H95" s="1356"/>
      <c r="I95" s="1356"/>
      <c r="J95" s="1356"/>
      <c r="K95" s="1356"/>
      <c r="L95" s="1356"/>
      <c r="M95" s="1356"/>
      <c r="N95" s="1356"/>
      <c r="O95" s="1356"/>
      <c r="P95" s="1356"/>
      <c r="Q95" s="1356"/>
      <c r="R95" s="1356"/>
      <c r="S95" s="1356"/>
      <c r="T95" s="1356"/>
      <c r="U95" s="1356"/>
      <c r="V95" s="1357"/>
      <c r="W95" s="1419" t="s">
        <v>89</v>
      </c>
      <c r="X95" s="1362"/>
      <c r="Y95" s="1389"/>
      <c r="Z95" s="1390"/>
    </row>
    <row r="96" spans="2:26" ht="27" customHeight="1" thickBot="1">
      <c r="B96" s="1427"/>
      <c r="C96" s="1431"/>
      <c r="D96" s="1432"/>
      <c r="E96" s="1432"/>
      <c r="F96" s="1432"/>
      <c r="G96" s="1432"/>
      <c r="H96" s="1432"/>
      <c r="I96" s="1432"/>
      <c r="J96" s="1432"/>
      <c r="K96" s="1432"/>
      <c r="L96" s="1432"/>
      <c r="M96" s="1432"/>
      <c r="N96" s="1432"/>
      <c r="O96" s="1432"/>
      <c r="P96" s="1432"/>
      <c r="Q96" s="1432"/>
      <c r="R96" s="1432"/>
      <c r="S96" s="1432"/>
      <c r="T96" s="1432"/>
      <c r="U96" s="1432"/>
      <c r="V96" s="1433"/>
      <c r="W96" s="1434">
        <f>W94</f>
        <v>0.67</v>
      </c>
      <c r="X96" s="1435"/>
      <c r="Y96" s="1391"/>
      <c r="Z96" s="1392"/>
    </row>
    <row r="97" spans="2:26" ht="78" customHeight="1">
      <c r="B97" s="531"/>
      <c r="C97" s="532"/>
      <c r="D97" s="1322"/>
      <c r="E97" s="1322"/>
      <c r="F97" s="1322"/>
      <c r="G97" s="1322"/>
      <c r="H97" s="1322"/>
      <c r="I97" s="1324"/>
      <c r="J97" s="1324"/>
      <c r="K97" s="1324"/>
      <c r="L97" s="1322"/>
      <c r="M97" s="1322"/>
      <c r="N97" s="1322"/>
      <c r="O97" s="1322"/>
      <c r="P97" s="1322"/>
      <c r="Q97" s="1322"/>
      <c r="R97" s="1322"/>
      <c r="S97" s="1322"/>
      <c r="T97" s="1322"/>
      <c r="U97" s="1322"/>
      <c r="V97" s="1322"/>
      <c r="W97" s="1322"/>
      <c r="X97" s="1322"/>
      <c r="Y97" s="534"/>
      <c r="Z97" s="525"/>
    </row>
    <row r="98" spans="2:26" ht="19.5" customHeight="1" thickBot="1">
      <c r="B98" s="531"/>
      <c r="C98" s="532"/>
      <c r="D98" s="1322" t="s">
        <v>389</v>
      </c>
      <c r="E98" s="1322"/>
      <c r="F98" s="1323"/>
      <c r="G98" s="1323"/>
      <c r="H98" s="1323"/>
      <c r="I98" s="1325"/>
      <c r="J98" s="1325"/>
      <c r="K98" s="1325"/>
      <c r="L98" s="1323"/>
      <c r="M98" s="1323"/>
      <c r="N98" s="1323"/>
      <c r="O98" s="1322"/>
      <c r="P98" s="1322"/>
      <c r="Q98" s="1322"/>
      <c r="R98" s="1322"/>
      <c r="S98" s="1322"/>
      <c r="T98" s="1322"/>
      <c r="U98" s="1322"/>
      <c r="V98" s="1322" t="str">
        <f>+V65</f>
        <v xml:space="preserve">Revisó y aprobó: </v>
      </c>
      <c r="W98" s="1322"/>
      <c r="X98" s="1322"/>
      <c r="Y98" s="524"/>
      <c r="Z98" s="525"/>
    </row>
    <row r="99" spans="2:26" ht="18.75" customHeight="1">
      <c r="B99" s="531"/>
      <c r="C99" s="532"/>
      <c r="D99" s="1322"/>
      <c r="E99" s="1322"/>
      <c r="F99" s="1324" t="s">
        <v>337</v>
      </c>
      <c r="G99" s="1324"/>
      <c r="H99" s="1324"/>
      <c r="I99" s="1324"/>
      <c r="J99" s="1324"/>
      <c r="K99" s="1324"/>
      <c r="L99" s="1324"/>
      <c r="M99" s="1324"/>
      <c r="N99" s="1324"/>
      <c r="O99" s="1322"/>
      <c r="P99" s="1322"/>
      <c r="Q99" s="1322"/>
      <c r="R99" s="1322"/>
      <c r="S99" s="1322"/>
      <c r="T99" s="1322"/>
      <c r="U99" s="1322"/>
      <c r="V99" s="537"/>
      <c r="W99" s="537"/>
      <c r="X99" s="537"/>
      <c r="Y99" s="526" t="s">
        <v>342</v>
      </c>
      <c r="Z99" s="525"/>
    </row>
    <row r="100" spans="2:26" ht="18.75" customHeight="1">
      <c r="B100" s="531"/>
      <c r="C100" s="532"/>
      <c r="D100" s="1322"/>
      <c r="E100" s="1322"/>
      <c r="F100" s="1324" t="str">
        <f>+F67</f>
        <v xml:space="preserve">Profesional de apoyo contratada S.P.O.P </v>
      </c>
      <c r="G100" s="1324"/>
      <c r="H100" s="1324"/>
      <c r="I100" s="1324"/>
      <c r="J100" s="1324"/>
      <c r="K100" s="1324"/>
      <c r="L100" s="1324"/>
      <c r="M100" s="1324"/>
      <c r="N100" s="1324"/>
      <c r="O100" s="1322"/>
      <c r="P100" s="1322"/>
      <c r="Q100" s="1322"/>
      <c r="R100" s="1322"/>
      <c r="S100" s="1322"/>
      <c r="T100" s="1322"/>
      <c r="U100" s="1322"/>
      <c r="V100" s="1322"/>
      <c r="W100" s="1322"/>
      <c r="X100" s="1322"/>
      <c r="Y100" s="527" t="s">
        <v>392</v>
      </c>
      <c r="Z100" s="525"/>
    </row>
    <row r="101" spans="2:26">
      <c r="B101" s="531"/>
      <c r="C101" s="532"/>
      <c r="D101" s="1322"/>
      <c r="E101" s="1322"/>
      <c r="F101" s="1324"/>
      <c r="G101" s="1324"/>
      <c r="H101" s="1324"/>
      <c r="I101" s="1324"/>
      <c r="J101" s="1324"/>
      <c r="K101" s="1324"/>
      <c r="L101" s="1324"/>
      <c r="M101" s="1324"/>
      <c r="N101" s="1324"/>
      <c r="O101" s="1322"/>
      <c r="P101" s="1322"/>
      <c r="Q101" s="1322"/>
      <c r="R101" s="1322"/>
      <c r="S101" s="1322"/>
      <c r="T101" s="1322"/>
      <c r="U101" s="1322"/>
      <c r="V101" s="1322"/>
      <c r="W101" s="1322"/>
      <c r="X101" s="1322"/>
      <c r="Y101" s="527" t="s">
        <v>393</v>
      </c>
      <c r="Z101" s="525"/>
    </row>
    <row r="102" spans="2:26" ht="18.600000000000001" thickBot="1">
      <c r="B102" s="538"/>
      <c r="C102" s="535"/>
      <c r="D102" s="535"/>
      <c r="E102" s="535"/>
      <c r="F102" s="536"/>
      <c r="G102" s="536"/>
      <c r="H102" s="536"/>
      <c r="I102" s="536"/>
      <c r="J102" s="536"/>
      <c r="K102" s="536"/>
      <c r="L102" s="536"/>
      <c r="M102" s="536"/>
      <c r="N102" s="536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9"/>
      <c r="Z102" s="529"/>
    </row>
    <row r="103" spans="2:26" ht="18.600000000000001" thickBot="1">
      <c r="B103" s="540"/>
    </row>
    <row r="104" spans="2:26" ht="93" customHeight="1" thickBot="1">
      <c r="B104" s="510"/>
      <c r="C104" s="1332" t="s">
        <v>291</v>
      </c>
      <c r="D104" s="1333"/>
      <c r="E104" s="1333"/>
      <c r="F104" s="1333"/>
      <c r="G104" s="1333"/>
      <c r="H104" s="1333"/>
      <c r="I104" s="1333"/>
      <c r="J104" s="1333"/>
      <c r="K104" s="1333"/>
      <c r="L104" s="1333"/>
      <c r="M104" s="1333"/>
      <c r="N104" s="1333"/>
      <c r="O104" s="1333"/>
      <c r="P104" s="1333"/>
      <c r="Q104" s="1333"/>
      <c r="R104" s="1333"/>
      <c r="S104" s="1333"/>
      <c r="T104" s="1333"/>
      <c r="U104" s="1333"/>
      <c r="V104" s="1333"/>
      <c r="W104" s="1333"/>
      <c r="X104" s="1334"/>
      <c r="Y104" s="1332" t="s">
        <v>290</v>
      </c>
      <c r="Z104" s="1334"/>
    </row>
    <row r="105" spans="2:26" ht="91.5" customHeight="1">
      <c r="B105" s="513" t="s">
        <v>394</v>
      </c>
      <c r="C105" s="1386" t="str">
        <f>+C71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05" s="1375"/>
      <c r="E105" s="1375"/>
      <c r="F105" s="1375"/>
      <c r="G105" s="1375"/>
      <c r="H105" s="1375"/>
      <c r="I105" s="1375"/>
      <c r="J105" s="1375"/>
      <c r="K105" s="1375"/>
      <c r="L105" s="1375"/>
      <c r="M105" s="1375"/>
      <c r="N105" s="1375"/>
      <c r="O105" s="1375"/>
      <c r="P105" s="1375"/>
      <c r="Q105" s="1375"/>
      <c r="R105" s="1375"/>
      <c r="S105" s="1375"/>
      <c r="T105" s="1375"/>
      <c r="U105" s="1375"/>
      <c r="V105" s="1375"/>
      <c r="W105" s="1375"/>
      <c r="X105" s="1375"/>
      <c r="Y105" s="1387"/>
      <c r="Z105" s="1388"/>
    </row>
    <row r="106" spans="2:26" ht="50.25" customHeight="1">
      <c r="B106" s="513" t="s">
        <v>349</v>
      </c>
      <c r="C106" s="1367" t="str">
        <f>+C72</f>
        <v xml:space="preserve">OBRAS DE DRENAJE </v>
      </c>
      <c r="D106" s="1377"/>
      <c r="E106" s="1377"/>
      <c r="F106" s="1377"/>
      <c r="G106" s="1377"/>
      <c r="H106" s="1377"/>
      <c r="I106" s="1377"/>
      <c r="J106" s="1377"/>
      <c r="K106" s="1377"/>
      <c r="L106" s="1377"/>
      <c r="M106" s="1377"/>
      <c r="N106" s="1377"/>
      <c r="O106" s="1377"/>
      <c r="P106" s="1377"/>
      <c r="Q106" s="1377"/>
      <c r="R106" s="1377"/>
      <c r="S106" s="1368"/>
      <c r="T106" s="1393" t="s">
        <v>41</v>
      </c>
      <c r="U106" s="1377"/>
      <c r="V106" s="1368"/>
      <c r="W106" s="1393" t="str">
        <f>+'PRESUPUESTO OFICIAL PLIEGO TIPO'!F36</f>
        <v>M³</v>
      </c>
      <c r="X106" s="1394"/>
      <c r="Y106" s="1389"/>
      <c r="Z106" s="1390"/>
    </row>
    <row r="107" spans="2:26" ht="30" customHeight="1">
      <c r="B107" s="513" t="s">
        <v>151</v>
      </c>
      <c r="C107" s="1395">
        <f>+'PRESUPUESTO OFICIAL PLIEGO TIPO'!B36</f>
        <v>204</v>
      </c>
      <c r="D107" s="1396"/>
      <c r="E107" s="1396"/>
      <c r="F107" s="1396"/>
      <c r="G107" s="1396"/>
      <c r="H107" s="1396"/>
      <c r="I107" s="1396"/>
      <c r="J107" s="1396"/>
      <c r="K107" s="1396"/>
      <c r="L107" s="1396"/>
      <c r="M107" s="1396"/>
      <c r="N107" s="1396"/>
      <c r="O107" s="1396"/>
      <c r="P107" s="1396"/>
      <c r="Q107" s="1396"/>
      <c r="R107" s="1396"/>
      <c r="S107" s="1397"/>
      <c r="T107" s="1371" t="s">
        <v>7</v>
      </c>
      <c r="U107" s="1372"/>
      <c r="V107" s="1373"/>
      <c r="W107" s="1371">
        <f>+W134</f>
        <v>7.39</v>
      </c>
      <c r="X107" s="1488"/>
      <c r="Y107" s="1389"/>
      <c r="Z107" s="1390"/>
    </row>
    <row r="108" spans="2:26" ht="34.5" customHeight="1">
      <c r="B108" s="513" t="s">
        <v>395</v>
      </c>
      <c r="C108" s="1367" t="str">
        <f>+'PRESUPUESTO OFICIAL PLIEGO TIPO'!E36</f>
        <v>Concreto para alcantarilla, resistencia 210 kg/cm2 - 3000 psi</v>
      </c>
      <c r="D108" s="1377"/>
      <c r="E108" s="1377"/>
      <c r="F108" s="1377"/>
      <c r="G108" s="1377"/>
      <c r="H108" s="1377"/>
      <c r="I108" s="1377"/>
      <c r="J108" s="1377"/>
      <c r="K108" s="1377"/>
      <c r="L108" s="1377"/>
      <c r="M108" s="1377"/>
      <c r="N108" s="1377"/>
      <c r="O108" s="1377"/>
      <c r="P108" s="1377"/>
      <c r="Q108" s="1377"/>
      <c r="R108" s="1377"/>
      <c r="S108" s="1368"/>
      <c r="T108" s="1374"/>
      <c r="U108" s="1375"/>
      <c r="V108" s="1376"/>
      <c r="W108" s="2041"/>
      <c r="X108" s="2042"/>
      <c r="Y108" s="1389"/>
      <c r="Z108" s="1390"/>
    </row>
    <row r="109" spans="2:26" ht="30" customHeight="1">
      <c r="B109" s="1378" t="s">
        <v>270</v>
      </c>
      <c r="C109" s="1865" t="s">
        <v>271</v>
      </c>
      <c r="D109" s="1823" t="s">
        <v>143</v>
      </c>
      <c r="E109" s="1823"/>
      <c r="F109" s="1823"/>
      <c r="G109" s="1823"/>
      <c r="H109" s="1823"/>
      <c r="I109" s="1823"/>
      <c r="J109" s="1823"/>
      <c r="K109" s="1823"/>
      <c r="L109" s="1823" t="s">
        <v>272</v>
      </c>
      <c r="M109" s="1823"/>
      <c r="N109" s="1823"/>
      <c r="O109" s="1823" t="s">
        <v>273</v>
      </c>
      <c r="P109" s="1823"/>
      <c r="Q109" s="1823"/>
      <c r="R109" s="1823"/>
      <c r="S109" s="1823" t="s">
        <v>274</v>
      </c>
      <c r="T109" s="1823"/>
      <c r="U109" s="1823"/>
      <c r="V109" s="1833" t="s">
        <v>396</v>
      </c>
      <c r="W109" s="1833"/>
      <c r="X109" s="1834"/>
      <c r="Y109" s="1389"/>
      <c r="Z109" s="1390"/>
    </row>
    <row r="110" spans="2:26" ht="42.75" customHeight="1" thickBot="1">
      <c r="B110" s="1379"/>
      <c r="C110" s="1866"/>
      <c r="D110" s="1867" t="s">
        <v>129</v>
      </c>
      <c r="E110" s="1867"/>
      <c r="F110" s="1867" t="s">
        <v>401</v>
      </c>
      <c r="G110" s="1867"/>
      <c r="H110" s="1867"/>
      <c r="I110" s="1867" t="s">
        <v>98</v>
      </c>
      <c r="J110" s="1867"/>
      <c r="K110" s="1867"/>
      <c r="L110" s="1867"/>
      <c r="M110" s="1867"/>
      <c r="N110" s="1867"/>
      <c r="O110" s="1867"/>
      <c r="P110" s="1867"/>
      <c r="Q110" s="1867"/>
      <c r="R110" s="1867"/>
      <c r="S110" s="1867"/>
      <c r="T110" s="1867"/>
      <c r="U110" s="1867"/>
      <c r="V110" s="1868"/>
      <c r="W110" s="1868"/>
      <c r="X110" s="1869"/>
      <c r="Y110" s="1389"/>
      <c r="Z110" s="1390"/>
    </row>
    <row r="111" spans="2:26" ht="27" customHeight="1">
      <c r="B111" s="1369"/>
      <c r="C111" s="507" t="s">
        <v>486</v>
      </c>
      <c r="D111" s="1413">
        <v>2.75</v>
      </c>
      <c r="E111" s="1414"/>
      <c r="F111" s="1413">
        <v>0.2</v>
      </c>
      <c r="G111" s="1415"/>
      <c r="H111" s="1414"/>
      <c r="I111" s="1413">
        <v>1.8</v>
      </c>
      <c r="J111" s="1415"/>
      <c r="K111" s="1414"/>
      <c r="L111" s="1413">
        <f>+I111*D111*F111</f>
        <v>0.9900000000000001</v>
      </c>
      <c r="M111" s="1415"/>
      <c r="N111" s="1414"/>
      <c r="O111" s="1413">
        <f>+L111</f>
        <v>0.9900000000000001</v>
      </c>
      <c r="P111" s="1415"/>
      <c r="Q111" s="1415"/>
      <c r="R111" s="1414"/>
      <c r="S111" s="1413">
        <v>2</v>
      </c>
      <c r="T111" s="1415"/>
      <c r="U111" s="1414"/>
      <c r="V111" s="1862">
        <f>+ROUND(O111*S111,2)</f>
        <v>1.98</v>
      </c>
      <c r="W111" s="1862"/>
      <c r="X111" s="1863"/>
      <c r="Y111" s="1389"/>
      <c r="Z111" s="1390"/>
    </row>
    <row r="112" spans="2:26" ht="27" customHeight="1">
      <c r="B112" s="1370"/>
      <c r="C112" s="507" t="s">
        <v>487</v>
      </c>
      <c r="D112" s="1413">
        <v>2.75</v>
      </c>
      <c r="E112" s="1414"/>
      <c r="F112" s="1413">
        <v>0.2</v>
      </c>
      <c r="G112" s="1415"/>
      <c r="H112" s="1414"/>
      <c r="I112" s="1413">
        <v>1.4</v>
      </c>
      <c r="J112" s="1415"/>
      <c r="K112" s="1414"/>
      <c r="L112" s="1413">
        <f t="shared" ref="L112:L118" si="5">+I112*D112*F112</f>
        <v>0.77</v>
      </c>
      <c r="M112" s="1415"/>
      <c r="N112" s="1414"/>
      <c r="O112" s="1413">
        <f t="shared" ref="O112:O118" si="6">+L112</f>
        <v>0.77</v>
      </c>
      <c r="P112" s="1415"/>
      <c r="Q112" s="1415"/>
      <c r="R112" s="1414"/>
      <c r="S112" s="1413">
        <v>2</v>
      </c>
      <c r="T112" s="1415"/>
      <c r="U112" s="1414"/>
      <c r="V112" s="1862">
        <f t="shared" ref="V112:V115" si="7">+ROUND(O112*S112,2)</f>
        <v>1.54</v>
      </c>
      <c r="W112" s="1862"/>
      <c r="X112" s="1863"/>
      <c r="Y112" s="1389"/>
      <c r="Z112" s="1390"/>
    </row>
    <row r="113" spans="2:26" ht="87.75" customHeight="1">
      <c r="B113" s="1370"/>
      <c r="C113" s="507" t="s">
        <v>578</v>
      </c>
      <c r="D113" s="1856" t="s">
        <v>583</v>
      </c>
      <c r="E113" s="1857"/>
      <c r="F113" s="1857"/>
      <c r="G113" s="1857"/>
      <c r="H113" s="1857"/>
      <c r="I113" s="1857"/>
      <c r="J113" s="1857"/>
      <c r="K113" s="1857"/>
      <c r="L113" s="1857"/>
      <c r="M113" s="1857"/>
      <c r="N113" s="1857"/>
      <c r="O113" s="1857"/>
      <c r="P113" s="1857"/>
      <c r="Q113" s="1857"/>
      <c r="R113" s="1857"/>
      <c r="S113" s="1857"/>
      <c r="T113" s="1857"/>
      <c r="U113" s="1858"/>
      <c r="V113" s="1854">
        <f>ROUND(-(3.1416*0.5572*0.5572)*0.2,2)</f>
        <v>-0.2</v>
      </c>
      <c r="W113" s="1854"/>
      <c r="X113" s="1855"/>
      <c r="Y113" s="1389"/>
      <c r="Z113" s="1390"/>
    </row>
    <row r="114" spans="2:26" ht="58.2" customHeight="1">
      <c r="B114" s="1370"/>
      <c r="C114" s="507" t="s">
        <v>576</v>
      </c>
      <c r="D114" s="1856" t="s">
        <v>577</v>
      </c>
      <c r="E114" s="1857"/>
      <c r="F114" s="1857"/>
      <c r="G114" s="1857"/>
      <c r="H114" s="1857"/>
      <c r="I114" s="1857"/>
      <c r="J114" s="1857"/>
      <c r="K114" s="1857"/>
      <c r="L114" s="1857"/>
      <c r="M114" s="1857"/>
      <c r="N114" s="1857"/>
      <c r="O114" s="1857"/>
      <c r="P114" s="1857"/>
      <c r="Q114" s="1857"/>
      <c r="R114" s="1857"/>
      <c r="S114" s="1857"/>
      <c r="T114" s="1857"/>
      <c r="U114" s="1858"/>
      <c r="V114" s="1854">
        <f>ROUND(-((0.35*1.3)/2)*0.2,2)</f>
        <v>-0.05</v>
      </c>
      <c r="W114" s="1854"/>
      <c r="X114" s="1855"/>
      <c r="Y114" s="1389"/>
      <c r="Z114" s="1390"/>
    </row>
    <row r="115" spans="2:26" ht="55.2" customHeight="1">
      <c r="B115" s="1370"/>
      <c r="C115" s="507" t="s">
        <v>585</v>
      </c>
      <c r="D115" s="1413">
        <v>1.8</v>
      </c>
      <c r="E115" s="1414"/>
      <c r="F115" s="1413">
        <v>0.22500000000000001</v>
      </c>
      <c r="G115" s="1415"/>
      <c r="H115" s="1414"/>
      <c r="I115" s="1413">
        <v>1.8</v>
      </c>
      <c r="J115" s="1415"/>
      <c r="K115" s="1414"/>
      <c r="L115" s="1413">
        <f t="shared" ref="L115" si="8">+I115*D115*F115</f>
        <v>0.72900000000000009</v>
      </c>
      <c r="M115" s="1415"/>
      <c r="N115" s="1414"/>
      <c r="O115" s="1413">
        <f t="shared" si="6"/>
        <v>0.72900000000000009</v>
      </c>
      <c r="P115" s="1415"/>
      <c r="Q115" s="1415"/>
      <c r="R115" s="1414"/>
      <c r="S115" s="1413">
        <v>1</v>
      </c>
      <c r="T115" s="1415"/>
      <c r="U115" s="1414"/>
      <c r="V115" s="1862">
        <f t="shared" si="7"/>
        <v>0.73</v>
      </c>
      <c r="W115" s="1862"/>
      <c r="X115" s="1863"/>
      <c r="Y115" s="1389"/>
      <c r="Z115" s="1390"/>
    </row>
    <row r="116" spans="2:26" ht="35.25" customHeight="1">
      <c r="B116" s="1370"/>
      <c r="C116" s="507" t="s">
        <v>488</v>
      </c>
      <c r="D116" s="1413">
        <f>2.55+0.2</f>
        <v>2.75</v>
      </c>
      <c r="E116" s="1414"/>
      <c r="F116" s="1413">
        <v>0.2</v>
      </c>
      <c r="G116" s="1415"/>
      <c r="H116" s="1414"/>
      <c r="I116" s="1413">
        <v>1.8</v>
      </c>
      <c r="J116" s="1415"/>
      <c r="K116" s="1414"/>
      <c r="L116" s="1413">
        <f t="shared" si="5"/>
        <v>0.9900000000000001</v>
      </c>
      <c r="M116" s="1415"/>
      <c r="N116" s="1414"/>
      <c r="O116" s="1413">
        <f t="shared" si="6"/>
        <v>0.9900000000000001</v>
      </c>
      <c r="P116" s="1415"/>
      <c r="Q116" s="1415"/>
      <c r="R116" s="1414"/>
      <c r="S116" s="1413">
        <v>1</v>
      </c>
      <c r="T116" s="1415"/>
      <c r="U116" s="1414"/>
      <c r="V116" s="1862">
        <f t="shared" ref="V116:V118" si="9">+ROUND(O116*S116,2)</f>
        <v>0.99</v>
      </c>
      <c r="W116" s="1862"/>
      <c r="X116" s="1863"/>
      <c r="Y116" s="1389"/>
      <c r="Z116" s="1390"/>
    </row>
    <row r="117" spans="2:26" ht="91.5" customHeight="1">
      <c r="B117" s="1370"/>
      <c r="C117" s="507" t="s">
        <v>579</v>
      </c>
      <c r="D117" s="1856" t="s">
        <v>583</v>
      </c>
      <c r="E117" s="1857"/>
      <c r="F117" s="1857"/>
      <c r="G117" s="1857"/>
      <c r="H117" s="1857"/>
      <c r="I117" s="1857"/>
      <c r="J117" s="1857"/>
      <c r="K117" s="1857"/>
      <c r="L117" s="1857"/>
      <c r="M117" s="1857"/>
      <c r="N117" s="1857"/>
      <c r="O117" s="1857"/>
      <c r="P117" s="1857"/>
      <c r="Q117" s="1857"/>
      <c r="R117" s="1857"/>
      <c r="S117" s="1857"/>
      <c r="T117" s="1857"/>
      <c r="U117" s="1858"/>
      <c r="V117" s="1854">
        <f>ROUND(-(3.1416*0.5572*0.5572)*0.2,2)</f>
        <v>-0.2</v>
      </c>
      <c r="W117" s="1854"/>
      <c r="X117" s="1855"/>
      <c r="Y117" s="1389"/>
      <c r="Z117" s="1390"/>
    </row>
    <row r="118" spans="2:26" ht="27" customHeight="1">
      <c r="B118" s="1370"/>
      <c r="C118" s="509" t="s">
        <v>568</v>
      </c>
      <c r="D118" s="1413">
        <v>1</v>
      </c>
      <c r="E118" s="1414"/>
      <c r="F118" s="1413">
        <v>0.2</v>
      </c>
      <c r="G118" s="1415"/>
      <c r="H118" s="1414"/>
      <c r="I118" s="1413">
        <v>1.8</v>
      </c>
      <c r="J118" s="1415"/>
      <c r="K118" s="1414"/>
      <c r="L118" s="1413">
        <f t="shared" si="5"/>
        <v>0.36000000000000004</v>
      </c>
      <c r="M118" s="1415"/>
      <c r="N118" s="1414"/>
      <c r="O118" s="1413">
        <f t="shared" si="6"/>
        <v>0.36000000000000004</v>
      </c>
      <c r="P118" s="1415"/>
      <c r="Q118" s="1415"/>
      <c r="R118" s="1414"/>
      <c r="S118" s="1413">
        <v>1</v>
      </c>
      <c r="T118" s="1415"/>
      <c r="U118" s="1414"/>
      <c r="V118" s="1862">
        <f t="shared" si="9"/>
        <v>0.36</v>
      </c>
      <c r="W118" s="1862"/>
      <c r="X118" s="1863"/>
      <c r="Y118" s="1389"/>
      <c r="Z118" s="1390"/>
    </row>
    <row r="119" spans="2:26" ht="27" customHeight="1">
      <c r="B119" s="1370"/>
      <c r="C119" s="1887" t="s">
        <v>572</v>
      </c>
      <c r="D119" s="1859" t="s">
        <v>573</v>
      </c>
      <c r="E119" s="1861"/>
      <c r="F119" s="1864" t="s">
        <v>570</v>
      </c>
      <c r="G119" s="1864"/>
      <c r="H119" s="1864"/>
      <c r="I119" s="1859" t="s">
        <v>574</v>
      </c>
      <c r="J119" s="1860"/>
      <c r="K119" s="1861"/>
      <c r="L119" s="1872" t="s">
        <v>562</v>
      </c>
      <c r="M119" s="1872"/>
      <c r="N119" s="1862">
        <f>+(((D120+I120)*F120)/2)*L120</f>
        <v>1.1205000000000001</v>
      </c>
      <c r="O119" s="1854">
        <f>+N119</f>
        <v>1.1205000000000001</v>
      </c>
      <c r="P119" s="1854"/>
      <c r="Q119" s="1854"/>
      <c r="R119" s="1854"/>
      <c r="S119" s="1862">
        <v>2</v>
      </c>
      <c r="T119" s="1862"/>
      <c r="U119" s="1862"/>
      <c r="V119" s="2051">
        <f>+ROUND(O119*S119,2)</f>
        <v>2.2400000000000002</v>
      </c>
      <c r="W119" s="2052"/>
      <c r="X119" s="2053"/>
      <c r="Y119" s="1389"/>
      <c r="Z119" s="1390"/>
    </row>
    <row r="120" spans="2:26" ht="27" customHeight="1" thickBot="1">
      <c r="B120" s="1370"/>
      <c r="C120" s="1887"/>
      <c r="D120" s="1859">
        <v>2.5499999999999998</v>
      </c>
      <c r="E120" s="1861"/>
      <c r="F120" s="1870">
        <v>1.8</v>
      </c>
      <c r="G120" s="1870"/>
      <c r="H120" s="1870"/>
      <c r="I120" s="1859">
        <v>1.6</v>
      </c>
      <c r="J120" s="1860"/>
      <c r="K120" s="1861"/>
      <c r="L120" s="1854">
        <v>0.3</v>
      </c>
      <c r="M120" s="1854"/>
      <c r="N120" s="1862"/>
      <c r="O120" s="1854"/>
      <c r="P120" s="1854"/>
      <c r="Q120" s="1854"/>
      <c r="R120" s="1854"/>
      <c r="S120" s="1862"/>
      <c r="T120" s="1862"/>
      <c r="U120" s="1862"/>
      <c r="V120" s="2054"/>
      <c r="W120" s="1351"/>
      <c r="X120" s="1352"/>
      <c r="Y120" s="1389"/>
      <c r="Z120" s="1390"/>
    </row>
    <row r="121" spans="2:26" ht="32.25" customHeight="1">
      <c r="B121" s="1344"/>
      <c r="C121" s="1345"/>
      <c r="D121" s="1345"/>
      <c r="E121" s="1345"/>
      <c r="F121" s="1345"/>
      <c r="G121" s="1345"/>
      <c r="H121" s="1345"/>
      <c r="I121" s="1345"/>
      <c r="J121" s="1345"/>
      <c r="K121" s="1345"/>
      <c r="L121" s="1345"/>
      <c r="M121" s="1345"/>
      <c r="N121" s="1345"/>
      <c r="O121" s="1345"/>
      <c r="P121" s="1345"/>
      <c r="Q121" s="1345"/>
      <c r="R121" s="1345"/>
      <c r="S121" s="1345"/>
      <c r="T121" s="1345"/>
      <c r="U121" s="1345"/>
      <c r="V121" s="1345"/>
      <c r="W121" s="1345"/>
      <c r="X121" s="1346"/>
      <c r="Y121" s="1389"/>
      <c r="Z121" s="1390"/>
    </row>
    <row r="122" spans="2:26" ht="32.25" customHeight="1">
      <c r="B122" s="1347"/>
      <c r="C122" s="1348"/>
      <c r="D122" s="1348"/>
      <c r="E122" s="1348"/>
      <c r="F122" s="1348"/>
      <c r="G122" s="1348"/>
      <c r="H122" s="1348"/>
      <c r="I122" s="1348"/>
      <c r="J122" s="1348"/>
      <c r="K122" s="1348"/>
      <c r="L122" s="1348"/>
      <c r="M122" s="1348"/>
      <c r="N122" s="1348"/>
      <c r="O122" s="1348"/>
      <c r="P122" s="1348"/>
      <c r="Q122" s="1348"/>
      <c r="R122" s="1348"/>
      <c r="S122" s="1348"/>
      <c r="T122" s="1348"/>
      <c r="U122" s="1348"/>
      <c r="V122" s="1348"/>
      <c r="W122" s="1348"/>
      <c r="X122" s="1349"/>
      <c r="Y122" s="1389"/>
      <c r="Z122" s="1390"/>
    </row>
    <row r="123" spans="2:26" ht="32.25" customHeight="1">
      <c r="B123" s="1347"/>
      <c r="C123" s="1348"/>
      <c r="D123" s="1348"/>
      <c r="E123" s="1348"/>
      <c r="F123" s="1348"/>
      <c r="G123" s="1348"/>
      <c r="H123" s="1348"/>
      <c r="I123" s="1348"/>
      <c r="J123" s="1348"/>
      <c r="K123" s="1348"/>
      <c r="L123" s="1348"/>
      <c r="M123" s="1348"/>
      <c r="N123" s="1348"/>
      <c r="O123" s="1348"/>
      <c r="P123" s="1348"/>
      <c r="Q123" s="1348"/>
      <c r="R123" s="1348"/>
      <c r="S123" s="1348"/>
      <c r="T123" s="1348"/>
      <c r="U123" s="1348"/>
      <c r="V123" s="1348"/>
      <c r="W123" s="1348"/>
      <c r="X123" s="1349"/>
      <c r="Y123" s="1389"/>
      <c r="Z123" s="1390"/>
    </row>
    <row r="124" spans="2:26" ht="32.25" customHeight="1">
      <c r="B124" s="1347"/>
      <c r="C124" s="1348"/>
      <c r="D124" s="1348"/>
      <c r="E124" s="1348"/>
      <c r="F124" s="1348"/>
      <c r="G124" s="1348"/>
      <c r="H124" s="1348"/>
      <c r="I124" s="1348"/>
      <c r="J124" s="1348"/>
      <c r="K124" s="1348"/>
      <c r="L124" s="1348"/>
      <c r="M124" s="1348"/>
      <c r="N124" s="1348"/>
      <c r="O124" s="1348"/>
      <c r="P124" s="1348"/>
      <c r="Q124" s="1348"/>
      <c r="R124" s="1348"/>
      <c r="S124" s="1348"/>
      <c r="T124" s="1348"/>
      <c r="U124" s="1348"/>
      <c r="V124" s="1348"/>
      <c r="W124" s="1348"/>
      <c r="X124" s="1349"/>
      <c r="Y124" s="1389"/>
      <c r="Z124" s="1390"/>
    </row>
    <row r="125" spans="2:26" ht="32.25" customHeight="1">
      <c r="B125" s="1347"/>
      <c r="C125" s="1348"/>
      <c r="D125" s="1348"/>
      <c r="E125" s="1348"/>
      <c r="F125" s="1348"/>
      <c r="G125" s="1348"/>
      <c r="H125" s="1348"/>
      <c r="I125" s="1348"/>
      <c r="J125" s="1348"/>
      <c r="K125" s="1348"/>
      <c r="L125" s="1348"/>
      <c r="M125" s="1348"/>
      <c r="N125" s="1348"/>
      <c r="O125" s="1348"/>
      <c r="P125" s="1348"/>
      <c r="Q125" s="1348"/>
      <c r="R125" s="1348"/>
      <c r="S125" s="1348"/>
      <c r="T125" s="1348"/>
      <c r="U125" s="1348"/>
      <c r="V125" s="1348"/>
      <c r="W125" s="1348"/>
      <c r="X125" s="1349"/>
      <c r="Y125" s="1389"/>
      <c r="Z125" s="1390"/>
    </row>
    <row r="126" spans="2:26" ht="32.25" customHeight="1">
      <c r="B126" s="1347"/>
      <c r="C126" s="1348"/>
      <c r="D126" s="1348"/>
      <c r="E126" s="1348"/>
      <c r="F126" s="1348"/>
      <c r="G126" s="1348"/>
      <c r="H126" s="1348"/>
      <c r="I126" s="1348"/>
      <c r="J126" s="1348"/>
      <c r="K126" s="1348"/>
      <c r="L126" s="1348"/>
      <c r="M126" s="1348"/>
      <c r="N126" s="1348"/>
      <c r="O126" s="1348"/>
      <c r="P126" s="1348"/>
      <c r="Q126" s="1348"/>
      <c r="R126" s="1348"/>
      <c r="S126" s="1348"/>
      <c r="T126" s="1348"/>
      <c r="U126" s="1348"/>
      <c r="V126" s="1348"/>
      <c r="W126" s="1348"/>
      <c r="X126" s="1349"/>
      <c r="Y126" s="1389"/>
      <c r="Z126" s="1390"/>
    </row>
    <row r="127" spans="2:26" ht="32.25" customHeight="1">
      <c r="B127" s="1347"/>
      <c r="C127" s="1348"/>
      <c r="D127" s="1348"/>
      <c r="E127" s="1348"/>
      <c r="F127" s="1348"/>
      <c r="G127" s="1348"/>
      <c r="H127" s="1348"/>
      <c r="I127" s="1348"/>
      <c r="J127" s="1348"/>
      <c r="K127" s="1348"/>
      <c r="L127" s="1348"/>
      <c r="M127" s="1348"/>
      <c r="N127" s="1348"/>
      <c r="O127" s="1348"/>
      <c r="P127" s="1348"/>
      <c r="Q127" s="1348"/>
      <c r="R127" s="1348"/>
      <c r="S127" s="1348"/>
      <c r="T127" s="1348"/>
      <c r="U127" s="1348"/>
      <c r="V127" s="1348"/>
      <c r="W127" s="1348"/>
      <c r="X127" s="1349"/>
      <c r="Y127" s="1389"/>
      <c r="Z127" s="1390"/>
    </row>
    <row r="128" spans="2:26" ht="47.25" customHeight="1">
      <c r="B128" s="1347"/>
      <c r="C128" s="1348"/>
      <c r="D128" s="1348"/>
      <c r="E128" s="1348"/>
      <c r="F128" s="1348"/>
      <c r="G128" s="1348"/>
      <c r="H128" s="1348"/>
      <c r="I128" s="1348"/>
      <c r="J128" s="1348"/>
      <c r="K128" s="1348"/>
      <c r="L128" s="1348"/>
      <c r="M128" s="1348"/>
      <c r="N128" s="1348"/>
      <c r="O128" s="1348"/>
      <c r="P128" s="1348"/>
      <c r="Q128" s="1348"/>
      <c r="R128" s="1348"/>
      <c r="S128" s="1348"/>
      <c r="T128" s="1348"/>
      <c r="U128" s="1348"/>
      <c r="V128" s="1348"/>
      <c r="W128" s="1348"/>
      <c r="X128" s="1349"/>
      <c r="Y128" s="1389"/>
      <c r="Z128" s="1390"/>
    </row>
    <row r="129" spans="2:26" ht="32.25" customHeight="1">
      <c r="B129" s="1347"/>
      <c r="C129" s="1348"/>
      <c r="D129" s="1348"/>
      <c r="E129" s="1348"/>
      <c r="F129" s="1348"/>
      <c r="G129" s="1348"/>
      <c r="H129" s="1348"/>
      <c r="I129" s="1348"/>
      <c r="J129" s="1348"/>
      <c r="K129" s="1348"/>
      <c r="L129" s="1348"/>
      <c r="M129" s="1348"/>
      <c r="N129" s="1348"/>
      <c r="O129" s="1348"/>
      <c r="P129" s="1348"/>
      <c r="Q129" s="1348"/>
      <c r="R129" s="1348"/>
      <c r="S129" s="1348"/>
      <c r="T129" s="1348"/>
      <c r="U129" s="1348"/>
      <c r="V129" s="1348"/>
      <c r="W129" s="1348"/>
      <c r="X129" s="1349"/>
      <c r="Y129" s="1389"/>
      <c r="Z129" s="1390"/>
    </row>
    <row r="130" spans="2:26" ht="32.25" customHeight="1">
      <c r="B130" s="1347"/>
      <c r="C130" s="1348"/>
      <c r="D130" s="1348"/>
      <c r="E130" s="1348"/>
      <c r="F130" s="1348"/>
      <c r="G130" s="1348"/>
      <c r="H130" s="1348"/>
      <c r="I130" s="1348"/>
      <c r="J130" s="1348"/>
      <c r="K130" s="1348"/>
      <c r="L130" s="1348"/>
      <c r="M130" s="1348"/>
      <c r="N130" s="1348"/>
      <c r="O130" s="1348"/>
      <c r="P130" s="1348"/>
      <c r="Q130" s="1348"/>
      <c r="R130" s="1348"/>
      <c r="S130" s="1348"/>
      <c r="T130" s="1348"/>
      <c r="U130" s="1348"/>
      <c r="V130" s="1348"/>
      <c r="W130" s="1348"/>
      <c r="X130" s="1349"/>
      <c r="Y130" s="1389"/>
      <c r="Z130" s="1390"/>
    </row>
    <row r="131" spans="2:26" ht="32.25" customHeight="1" thickBot="1">
      <c r="B131" s="1350"/>
      <c r="C131" s="1351"/>
      <c r="D131" s="1351"/>
      <c r="E131" s="1351"/>
      <c r="F131" s="1351"/>
      <c r="G131" s="1351"/>
      <c r="H131" s="1351"/>
      <c r="I131" s="1351"/>
      <c r="J131" s="1351"/>
      <c r="K131" s="1351"/>
      <c r="L131" s="1351"/>
      <c r="M131" s="1351"/>
      <c r="N131" s="1351"/>
      <c r="O131" s="1351"/>
      <c r="P131" s="1351"/>
      <c r="Q131" s="1351"/>
      <c r="R131" s="1351"/>
      <c r="S131" s="1351"/>
      <c r="T131" s="1351"/>
      <c r="U131" s="1351"/>
      <c r="V131" s="1351"/>
      <c r="W131" s="1351"/>
      <c r="X131" s="1352"/>
      <c r="Y131" s="1389"/>
      <c r="Z131" s="1390"/>
    </row>
    <row r="132" spans="2:26">
      <c r="B132" s="1353" t="s">
        <v>397</v>
      </c>
      <c r="C132" s="1355"/>
      <c r="D132" s="1356"/>
      <c r="E132" s="1356"/>
      <c r="F132" s="1356"/>
      <c r="G132" s="1356"/>
      <c r="H132" s="1356"/>
      <c r="I132" s="1356"/>
      <c r="J132" s="1356"/>
      <c r="K132" s="1356"/>
      <c r="L132" s="1356"/>
      <c r="M132" s="1356"/>
      <c r="N132" s="1356"/>
      <c r="O132" s="1356"/>
      <c r="P132" s="1356"/>
      <c r="Q132" s="1356"/>
      <c r="R132" s="1356"/>
      <c r="S132" s="1356"/>
      <c r="T132" s="1356"/>
      <c r="U132" s="1356"/>
      <c r="V132" s="1357"/>
      <c r="W132" s="1361">
        <f>ROUND(+V111+V112+V113+V114+V115+V116+V117+V118+V119,2)</f>
        <v>7.39</v>
      </c>
      <c r="X132" s="1362"/>
      <c r="Y132" s="1389"/>
      <c r="Z132" s="1390"/>
    </row>
    <row r="133" spans="2:26">
      <c r="B133" s="1353"/>
      <c r="C133" s="1355"/>
      <c r="D133" s="1356"/>
      <c r="E133" s="1356"/>
      <c r="F133" s="1356"/>
      <c r="G133" s="1356"/>
      <c r="H133" s="1356"/>
      <c r="I133" s="1356"/>
      <c r="J133" s="1356"/>
      <c r="K133" s="1356"/>
      <c r="L133" s="1356"/>
      <c r="M133" s="1356"/>
      <c r="N133" s="1356"/>
      <c r="O133" s="1356"/>
      <c r="P133" s="1356"/>
      <c r="Q133" s="1356"/>
      <c r="R133" s="1356"/>
      <c r="S133" s="1356"/>
      <c r="T133" s="1356"/>
      <c r="U133" s="1356"/>
      <c r="V133" s="1357"/>
      <c r="W133" s="1363" t="s">
        <v>89</v>
      </c>
      <c r="X133" s="1364"/>
      <c r="Y133" s="1389"/>
      <c r="Z133" s="1390"/>
    </row>
    <row r="134" spans="2:26" ht="18.600000000000001" thickBot="1">
      <c r="B134" s="1354"/>
      <c r="C134" s="1358"/>
      <c r="D134" s="1359"/>
      <c r="E134" s="1359"/>
      <c r="F134" s="1359"/>
      <c r="G134" s="1359"/>
      <c r="H134" s="1359"/>
      <c r="I134" s="1359"/>
      <c r="J134" s="1359"/>
      <c r="K134" s="1359"/>
      <c r="L134" s="1359"/>
      <c r="M134" s="1359"/>
      <c r="N134" s="1359"/>
      <c r="O134" s="1359"/>
      <c r="P134" s="1359"/>
      <c r="Q134" s="1359"/>
      <c r="R134" s="1359"/>
      <c r="S134" s="1359"/>
      <c r="T134" s="1359"/>
      <c r="U134" s="1359"/>
      <c r="V134" s="1360"/>
      <c r="W134" s="1365">
        <f>W132</f>
        <v>7.39</v>
      </c>
      <c r="X134" s="1366"/>
      <c r="Y134" s="1391"/>
      <c r="Z134" s="1392"/>
    </row>
    <row r="135" spans="2:26" ht="55.5" customHeight="1">
      <c r="B135" s="541"/>
      <c r="C135" s="533"/>
      <c r="D135" s="1330"/>
      <c r="E135" s="1330"/>
      <c r="F135" s="1330"/>
      <c r="G135" s="1330"/>
      <c r="H135" s="1330"/>
      <c r="I135" s="1331"/>
      <c r="J135" s="1331"/>
      <c r="K135" s="1331"/>
      <c r="L135" s="1330"/>
      <c r="M135" s="1330"/>
      <c r="N135" s="1330"/>
      <c r="O135" s="1330"/>
      <c r="P135" s="1330"/>
      <c r="Q135" s="1330"/>
      <c r="R135" s="1330"/>
      <c r="S135" s="1330"/>
      <c r="T135" s="1330"/>
      <c r="U135" s="1330"/>
      <c r="V135" s="1330"/>
      <c r="W135" s="1330"/>
      <c r="X135" s="1330"/>
      <c r="Y135" s="519"/>
      <c r="Z135" s="520"/>
    </row>
    <row r="136" spans="2:26" ht="18.600000000000001" thickBot="1">
      <c r="B136" s="531"/>
      <c r="C136" s="532"/>
      <c r="D136" s="1322" t="s">
        <v>389</v>
      </c>
      <c r="E136" s="1322"/>
      <c r="F136" s="1323"/>
      <c r="G136" s="1323"/>
      <c r="H136" s="1323"/>
      <c r="I136" s="1325"/>
      <c r="J136" s="1325"/>
      <c r="K136" s="1325"/>
      <c r="L136" s="1323"/>
      <c r="M136" s="1323"/>
      <c r="N136" s="1323"/>
      <c r="O136" s="1322"/>
      <c r="P136" s="1322"/>
      <c r="Q136" s="1322"/>
      <c r="R136" s="1322"/>
      <c r="S136" s="1322" t="str">
        <f>+V98</f>
        <v xml:space="preserve">Revisó y aprobó: </v>
      </c>
      <c r="T136" s="1322"/>
      <c r="U136" s="1322"/>
      <c r="V136" s="1322"/>
      <c r="W136" s="1322"/>
      <c r="X136" s="1322"/>
      <c r="Y136" s="524"/>
      <c r="Z136" s="525"/>
    </row>
    <row r="137" spans="2:26">
      <c r="B137" s="531"/>
      <c r="C137" s="532"/>
      <c r="D137" s="1322"/>
      <c r="E137" s="1322"/>
      <c r="F137" s="1324" t="s">
        <v>337</v>
      </c>
      <c r="G137" s="1324"/>
      <c r="H137" s="1324"/>
      <c r="I137" s="1324"/>
      <c r="J137" s="1324"/>
      <c r="K137" s="1324"/>
      <c r="L137" s="1324"/>
      <c r="M137" s="1324"/>
      <c r="N137" s="1324"/>
      <c r="O137" s="1322"/>
      <c r="P137" s="1322"/>
      <c r="Q137" s="1322"/>
      <c r="R137" s="1322"/>
      <c r="S137" s="1322"/>
      <c r="T137" s="1322"/>
      <c r="U137" s="1322"/>
      <c r="V137" s="537"/>
      <c r="W137" s="537"/>
      <c r="X137" s="537"/>
      <c r="Y137" s="526" t="s">
        <v>342</v>
      </c>
      <c r="Z137" s="525"/>
    </row>
    <row r="138" spans="2:26">
      <c r="B138" s="531"/>
      <c r="C138" s="532"/>
      <c r="D138" s="1322"/>
      <c r="E138" s="1322"/>
      <c r="F138" s="1324" t="str">
        <f>+F100</f>
        <v xml:space="preserve">Profesional de apoyo contratada S.P.O.P </v>
      </c>
      <c r="G138" s="1324"/>
      <c r="H138" s="1324"/>
      <c r="I138" s="1324"/>
      <c r="J138" s="1324"/>
      <c r="K138" s="1324"/>
      <c r="L138" s="1324"/>
      <c r="M138" s="1324"/>
      <c r="N138" s="1324"/>
      <c r="O138" s="1322"/>
      <c r="P138" s="1322"/>
      <c r="Q138" s="1322"/>
      <c r="R138" s="1322"/>
      <c r="S138" s="1322"/>
      <c r="T138" s="1322"/>
      <c r="U138" s="1322"/>
      <c r="V138" s="1322"/>
      <c r="W138" s="1322"/>
      <c r="X138" s="1322"/>
      <c r="Y138" s="527" t="s">
        <v>392</v>
      </c>
      <c r="Z138" s="525"/>
    </row>
    <row r="139" spans="2:26">
      <c r="B139" s="531"/>
      <c r="C139" s="532"/>
      <c r="D139" s="1322"/>
      <c r="E139" s="1322"/>
      <c r="F139" s="1324"/>
      <c r="G139" s="1324"/>
      <c r="H139" s="1324"/>
      <c r="I139" s="1324"/>
      <c r="J139" s="1324"/>
      <c r="K139" s="1324"/>
      <c r="L139" s="1324"/>
      <c r="M139" s="1324"/>
      <c r="N139" s="1324"/>
      <c r="O139" s="1322"/>
      <c r="P139" s="1322"/>
      <c r="Q139" s="1322"/>
      <c r="R139" s="1322"/>
      <c r="S139" s="1322"/>
      <c r="T139" s="1322"/>
      <c r="U139" s="1322"/>
      <c r="V139" s="1322"/>
      <c r="W139" s="1322"/>
      <c r="X139" s="1322"/>
      <c r="Y139" s="527" t="s">
        <v>393</v>
      </c>
      <c r="Z139" s="525"/>
    </row>
    <row r="140" spans="2:26" ht="18.600000000000001" thickBot="1">
      <c r="B140" s="538"/>
      <c r="C140" s="535"/>
      <c r="D140" s="1323"/>
      <c r="E140" s="1323"/>
      <c r="F140" s="1323"/>
      <c r="G140" s="1323"/>
      <c r="H140" s="1323"/>
      <c r="I140" s="1325"/>
      <c r="J140" s="1325"/>
      <c r="K140" s="1325"/>
      <c r="L140" s="1323"/>
      <c r="M140" s="1323"/>
      <c r="N140" s="1323"/>
      <c r="O140" s="1323"/>
      <c r="P140" s="1323"/>
      <c r="Q140" s="1323"/>
      <c r="R140" s="1323"/>
      <c r="S140" s="1323"/>
      <c r="T140" s="1323"/>
      <c r="U140" s="1323"/>
      <c r="V140" s="1323"/>
      <c r="W140" s="1323"/>
      <c r="X140" s="1323"/>
      <c r="Y140" s="524"/>
      <c r="Z140" s="529"/>
    </row>
    <row r="141" spans="2:26" ht="24" customHeight="1" thickBot="1">
      <c r="B141" s="516"/>
      <c r="I141" s="516"/>
      <c r="J141" s="516"/>
      <c r="K141" s="516"/>
    </row>
    <row r="142" spans="2:26" ht="116.25" customHeight="1" thickBot="1">
      <c r="B142" s="1280"/>
      <c r="C142" s="1891" t="s">
        <v>291</v>
      </c>
      <c r="D142" s="1892"/>
      <c r="E142" s="1892"/>
      <c r="F142" s="1892"/>
      <c r="G142" s="1892"/>
      <c r="H142" s="1892"/>
      <c r="I142" s="1892"/>
      <c r="J142" s="1892"/>
      <c r="K142" s="1892"/>
      <c r="L142" s="1892"/>
      <c r="M142" s="1892"/>
      <c r="N142" s="1892"/>
      <c r="O142" s="1892"/>
      <c r="P142" s="1892"/>
      <c r="Q142" s="1892"/>
      <c r="R142" s="1892"/>
      <c r="S142" s="1892"/>
      <c r="T142" s="1892"/>
      <c r="U142" s="1892"/>
      <c r="V142" s="1892"/>
      <c r="W142" s="1892"/>
      <c r="X142" s="1893"/>
      <c r="Y142" s="1913" t="str">
        <f>+Y266</f>
        <v>ESQUEMA O SOPORTE GRAFICO</v>
      </c>
      <c r="Z142" s="1916"/>
    </row>
    <row r="143" spans="2:26" ht="128.25" customHeight="1">
      <c r="B143" s="1282" t="s">
        <v>394</v>
      </c>
      <c r="C143" s="2020" t="str">
        <f>+C105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43" s="2021"/>
      <c r="E143" s="2021"/>
      <c r="F143" s="2021"/>
      <c r="G143" s="2021"/>
      <c r="H143" s="2021"/>
      <c r="I143" s="2021"/>
      <c r="J143" s="2021"/>
      <c r="K143" s="2021"/>
      <c r="L143" s="2021"/>
      <c r="M143" s="2021"/>
      <c r="N143" s="2021"/>
      <c r="O143" s="2021"/>
      <c r="P143" s="2021"/>
      <c r="Q143" s="2021"/>
      <c r="R143" s="2021"/>
      <c r="S143" s="2021"/>
      <c r="T143" s="2021"/>
      <c r="U143" s="2021"/>
      <c r="V143" s="2021"/>
      <c r="W143" s="2021"/>
      <c r="X143" s="2022"/>
      <c r="Y143" s="2023"/>
      <c r="Z143" s="1918"/>
    </row>
    <row r="144" spans="2:26" ht="56.25" customHeight="1">
      <c r="B144" s="513" t="s">
        <v>349</v>
      </c>
      <c r="C144" s="2020" t="str">
        <f>+C106</f>
        <v xml:space="preserve">OBRAS DE DRENAJE </v>
      </c>
      <c r="D144" s="2021"/>
      <c r="E144" s="2021"/>
      <c r="F144" s="2021"/>
      <c r="G144" s="2021"/>
      <c r="H144" s="2021"/>
      <c r="I144" s="2021"/>
      <c r="J144" s="2021"/>
      <c r="K144" s="2021"/>
      <c r="L144" s="2021"/>
      <c r="M144" s="2021"/>
      <c r="N144" s="2021"/>
      <c r="O144" s="2021"/>
      <c r="P144" s="2021"/>
      <c r="Q144" s="2021"/>
      <c r="R144" s="2025"/>
      <c r="S144" s="2026" t="s">
        <v>41</v>
      </c>
      <c r="T144" s="2021"/>
      <c r="U144" s="2025"/>
      <c r="V144" s="2026" t="str">
        <f>+'PRESUPUESTO OFICIAL PLIEGO TIPO'!F26</f>
        <v>Kg</v>
      </c>
      <c r="W144" s="2021"/>
      <c r="X144" s="2022"/>
      <c r="Y144" s="1895"/>
      <c r="Z144" s="1390"/>
    </row>
    <row r="145" spans="2:26" ht="24.9" customHeight="1">
      <c r="B145" s="513" t="s">
        <v>151</v>
      </c>
      <c r="C145" s="2027">
        <f>+'PRESUPUESTO OFICIAL PLIEGO TIPO'!B37</f>
        <v>205</v>
      </c>
      <c r="D145" s="2028"/>
      <c r="E145" s="2028"/>
      <c r="F145" s="2028"/>
      <c r="G145" s="2028"/>
      <c r="H145" s="2028"/>
      <c r="I145" s="2028"/>
      <c r="J145" s="2028"/>
      <c r="K145" s="2028"/>
      <c r="L145" s="2028"/>
      <c r="M145" s="2028"/>
      <c r="N145" s="2028"/>
      <c r="O145" s="2028"/>
      <c r="P145" s="2028"/>
      <c r="Q145" s="2028"/>
      <c r="R145" s="2029"/>
      <c r="S145" s="2030" t="s">
        <v>7</v>
      </c>
      <c r="T145" s="1956"/>
      <c r="U145" s="1957"/>
      <c r="V145" s="1963">
        <f>+V224</f>
        <v>574.72999999999979</v>
      </c>
      <c r="W145" s="1964"/>
      <c r="X145" s="1965"/>
      <c r="Y145" s="1895"/>
      <c r="Z145" s="1390"/>
    </row>
    <row r="146" spans="2:26" ht="33.9" customHeight="1" thickBot="1">
      <c r="B146" s="513" t="s">
        <v>395</v>
      </c>
      <c r="C146" s="1955" t="str">
        <f>+'PRESUPUESTO OFICIAL PLIEGO TIPO'!E37</f>
        <v>Acero de Refuerzo Grado 60</v>
      </c>
      <c r="D146" s="1956"/>
      <c r="E146" s="1956"/>
      <c r="F146" s="1956"/>
      <c r="G146" s="1956"/>
      <c r="H146" s="1956"/>
      <c r="I146" s="1956"/>
      <c r="J146" s="1956"/>
      <c r="K146" s="1956"/>
      <c r="L146" s="1956"/>
      <c r="M146" s="1956"/>
      <c r="N146" s="1956"/>
      <c r="O146" s="1956"/>
      <c r="P146" s="1956"/>
      <c r="Q146" s="1956"/>
      <c r="R146" s="1957"/>
      <c r="S146" s="2031"/>
      <c r="T146" s="1943"/>
      <c r="U146" s="2032"/>
      <c r="V146" s="1966"/>
      <c r="W146" s="1967"/>
      <c r="X146" s="1968"/>
      <c r="Y146" s="1895"/>
      <c r="Z146" s="1390"/>
    </row>
    <row r="147" spans="2:26" ht="39.9" customHeight="1">
      <c r="B147" s="1490" t="s">
        <v>270</v>
      </c>
      <c r="C147" s="2000" t="s">
        <v>271</v>
      </c>
      <c r="D147" s="2001"/>
      <c r="E147" s="2002"/>
      <c r="F147" s="2006" t="s">
        <v>143</v>
      </c>
      <c r="G147" s="2007"/>
      <c r="H147" s="2007"/>
      <c r="I147" s="2007"/>
      <c r="J147" s="2007"/>
      <c r="K147" s="2007"/>
      <c r="L147" s="2007"/>
      <c r="M147" s="2007"/>
      <c r="N147" s="2007"/>
      <c r="O147" s="2007"/>
      <c r="P147" s="2007"/>
      <c r="Q147" s="2007"/>
      <c r="R147" s="2007"/>
      <c r="S147" s="2007"/>
      <c r="T147" s="2007"/>
      <c r="U147" s="2007"/>
      <c r="V147" s="2007"/>
      <c r="W147" s="2007"/>
      <c r="X147" s="2008"/>
      <c r="Y147" s="1895"/>
      <c r="Z147" s="1390"/>
    </row>
    <row r="148" spans="2:26" ht="52.5" customHeight="1" thickBot="1">
      <c r="B148" s="1995"/>
      <c r="C148" s="2003"/>
      <c r="D148" s="2004"/>
      <c r="E148" s="2005"/>
      <c r="F148" s="1996" t="s">
        <v>586</v>
      </c>
      <c r="G148" s="1997"/>
      <c r="H148" s="1998"/>
      <c r="I148" s="1996" t="s">
        <v>587</v>
      </c>
      <c r="J148" s="1997"/>
      <c r="K148" s="1998"/>
      <c r="L148" s="1996" t="s">
        <v>588</v>
      </c>
      <c r="M148" s="1997"/>
      <c r="N148" s="1997"/>
      <c r="O148" s="1997"/>
      <c r="P148" s="1997"/>
      <c r="Q148" s="1997"/>
      <c r="R148" s="1998"/>
      <c r="S148" s="1996" t="s">
        <v>7</v>
      </c>
      <c r="T148" s="1997"/>
      <c r="U148" s="1998"/>
      <c r="V148" s="1996" t="s">
        <v>589</v>
      </c>
      <c r="W148" s="1997"/>
      <c r="X148" s="1999"/>
      <c r="Y148" s="1895"/>
      <c r="Z148" s="1390"/>
    </row>
    <row r="149" spans="2:26" ht="29.25" customHeight="1" thickBot="1">
      <c r="B149" s="1288">
        <v>1</v>
      </c>
      <c r="C149" s="1332" t="s">
        <v>592</v>
      </c>
      <c r="D149" s="1333"/>
      <c r="E149" s="1333"/>
      <c r="F149" s="1333"/>
      <c r="G149" s="1333"/>
      <c r="H149" s="1333"/>
      <c r="I149" s="1333"/>
      <c r="J149" s="1333"/>
      <c r="K149" s="1333"/>
      <c r="L149" s="1333"/>
      <c r="M149" s="1333"/>
      <c r="N149" s="1333"/>
      <c r="O149" s="1333"/>
      <c r="P149" s="1333"/>
      <c r="Q149" s="1333"/>
      <c r="R149" s="1333"/>
      <c r="S149" s="1333"/>
      <c r="T149" s="1333"/>
      <c r="U149" s="1334"/>
      <c r="V149" s="2034">
        <f>SUM(V150:X160)</f>
        <v>86.57</v>
      </c>
      <c r="W149" s="2034"/>
      <c r="X149" s="2035"/>
      <c r="Y149" s="1895"/>
      <c r="Z149" s="1390"/>
    </row>
    <row r="150" spans="2:26" ht="33" customHeight="1">
      <c r="B150" s="2059" t="s">
        <v>590</v>
      </c>
      <c r="C150" s="2060"/>
      <c r="D150" s="2060"/>
      <c r="E150" s="2061"/>
      <c r="F150" s="2009">
        <v>3</v>
      </c>
      <c r="G150" s="1991"/>
      <c r="H150" s="1991"/>
      <c r="I150" s="1992">
        <v>0.56000000000000005</v>
      </c>
      <c r="J150" s="1992"/>
      <c r="K150" s="1992"/>
      <c r="L150" s="1993">
        <v>1.94</v>
      </c>
      <c r="M150" s="1993"/>
      <c r="N150" s="1993"/>
      <c r="O150" s="1993"/>
      <c r="P150" s="1993"/>
      <c r="Q150" s="1993"/>
      <c r="R150" s="1993"/>
      <c r="S150" s="1991">
        <v>2</v>
      </c>
      <c r="T150" s="1991"/>
      <c r="U150" s="1991"/>
      <c r="V150" s="1958">
        <f>+ROUND(S150*L150*I150,2)</f>
        <v>2.17</v>
      </c>
      <c r="W150" s="1958"/>
      <c r="X150" s="1959"/>
      <c r="Y150" s="1895"/>
      <c r="Z150" s="1390"/>
    </row>
    <row r="151" spans="2:26" ht="24.75" customHeight="1">
      <c r="B151" s="2062"/>
      <c r="C151" s="2063"/>
      <c r="D151" s="2063"/>
      <c r="E151" s="2064"/>
      <c r="F151" s="1960">
        <v>3</v>
      </c>
      <c r="G151" s="1961"/>
      <c r="H151" s="1961"/>
      <c r="I151" s="1962">
        <v>0.56000000000000005</v>
      </c>
      <c r="J151" s="1962"/>
      <c r="K151" s="1962"/>
      <c r="L151" s="1850">
        <v>2.25</v>
      </c>
      <c r="M151" s="1850"/>
      <c r="N151" s="1850"/>
      <c r="O151" s="1850"/>
      <c r="P151" s="1850"/>
      <c r="Q151" s="1850"/>
      <c r="R151" s="1850"/>
      <c r="S151" s="1851">
        <v>1</v>
      </c>
      <c r="T151" s="1851"/>
      <c r="U151" s="1851"/>
      <c r="V151" s="1852">
        <f t="shared" ref="V151:V153" si="10">+ROUND(S151*L151*I151,2)</f>
        <v>1.26</v>
      </c>
      <c r="W151" s="1852"/>
      <c r="X151" s="1853"/>
      <c r="Y151" s="1895"/>
      <c r="Z151" s="1390"/>
    </row>
    <row r="152" spans="2:26" ht="24.75" customHeight="1">
      <c r="B152" s="2062"/>
      <c r="C152" s="2063"/>
      <c r="D152" s="2063"/>
      <c r="E152" s="2064"/>
      <c r="F152" s="1960">
        <v>3</v>
      </c>
      <c r="G152" s="1961"/>
      <c r="H152" s="1961"/>
      <c r="I152" s="1962">
        <v>0.56000000000000005</v>
      </c>
      <c r="J152" s="1962"/>
      <c r="K152" s="1962"/>
      <c r="L152" s="1850">
        <v>4.87</v>
      </c>
      <c r="M152" s="1850"/>
      <c r="N152" s="1850"/>
      <c r="O152" s="1850"/>
      <c r="P152" s="1850"/>
      <c r="Q152" s="1850"/>
      <c r="R152" s="1850"/>
      <c r="S152" s="1851">
        <v>1</v>
      </c>
      <c r="T152" s="1851"/>
      <c r="U152" s="1851"/>
      <c r="V152" s="1852">
        <f t="shared" si="10"/>
        <v>2.73</v>
      </c>
      <c r="W152" s="1852"/>
      <c r="X152" s="1853"/>
      <c r="Y152" s="1895"/>
      <c r="Z152" s="1390"/>
    </row>
    <row r="153" spans="2:26" ht="24.75" customHeight="1">
      <c r="B153" s="2062"/>
      <c r="C153" s="2063"/>
      <c r="D153" s="2063"/>
      <c r="E153" s="2064"/>
      <c r="F153" s="1960">
        <v>3</v>
      </c>
      <c r="G153" s="1961"/>
      <c r="H153" s="1961"/>
      <c r="I153" s="1962">
        <v>0.56000000000000005</v>
      </c>
      <c r="J153" s="1962"/>
      <c r="K153" s="1962"/>
      <c r="L153" s="1850">
        <v>5.79</v>
      </c>
      <c r="M153" s="1850"/>
      <c r="N153" s="1850"/>
      <c r="O153" s="1850"/>
      <c r="P153" s="1850"/>
      <c r="Q153" s="1850"/>
      <c r="R153" s="1850"/>
      <c r="S153" s="1851">
        <v>2</v>
      </c>
      <c r="T153" s="1851"/>
      <c r="U153" s="1851"/>
      <c r="V153" s="1852">
        <f t="shared" si="10"/>
        <v>6.48</v>
      </c>
      <c r="W153" s="1852"/>
      <c r="X153" s="1853"/>
      <c r="Y153" s="1895"/>
      <c r="Z153" s="1390"/>
    </row>
    <row r="154" spans="2:26" ht="24.75" customHeight="1" thickBot="1">
      <c r="B154" s="1987"/>
      <c r="C154" s="1988"/>
      <c r="D154" s="1988"/>
      <c r="E154" s="1989"/>
      <c r="F154" s="2033">
        <v>3</v>
      </c>
      <c r="G154" s="2011"/>
      <c r="H154" s="2011"/>
      <c r="I154" s="2012">
        <v>0.56000000000000005</v>
      </c>
      <c r="J154" s="2012"/>
      <c r="K154" s="2012"/>
      <c r="L154" s="2013">
        <v>5.08</v>
      </c>
      <c r="M154" s="2013"/>
      <c r="N154" s="2013"/>
      <c r="O154" s="2013"/>
      <c r="P154" s="2013"/>
      <c r="Q154" s="2013"/>
      <c r="R154" s="2013"/>
      <c r="S154" s="2014">
        <v>4</v>
      </c>
      <c r="T154" s="2014"/>
      <c r="U154" s="2014"/>
      <c r="V154" s="1982">
        <f t="shared" ref="V154" si="11">+ROUND(S154*L154*I154,2)</f>
        <v>11.38</v>
      </c>
      <c r="W154" s="1982"/>
      <c r="X154" s="1983"/>
      <c r="Y154" s="1895"/>
      <c r="Z154" s="1390"/>
    </row>
    <row r="155" spans="2:26" ht="24.75" customHeight="1">
      <c r="B155" s="2059" t="s">
        <v>591</v>
      </c>
      <c r="C155" s="2060"/>
      <c r="D155" s="2060"/>
      <c r="E155" s="2061"/>
      <c r="F155" s="1969">
        <v>3</v>
      </c>
      <c r="G155" s="1970"/>
      <c r="H155" s="1970"/>
      <c r="I155" s="1971">
        <v>0.56000000000000005</v>
      </c>
      <c r="J155" s="1971"/>
      <c r="K155" s="1971"/>
      <c r="L155" s="1972">
        <v>2.2999999999999998</v>
      </c>
      <c r="M155" s="1972"/>
      <c r="N155" s="1972"/>
      <c r="O155" s="1972"/>
      <c r="P155" s="1972"/>
      <c r="Q155" s="1972"/>
      <c r="R155" s="1972"/>
      <c r="S155" s="1970">
        <v>1</v>
      </c>
      <c r="T155" s="1970"/>
      <c r="U155" s="1970"/>
      <c r="V155" s="1973">
        <f>+ROUND(S155*L155*I155,2)</f>
        <v>1.29</v>
      </c>
      <c r="W155" s="1973"/>
      <c r="X155" s="1974"/>
      <c r="Y155" s="1895"/>
      <c r="Z155" s="1390"/>
    </row>
    <row r="156" spans="2:26" ht="24.75" customHeight="1">
      <c r="B156" s="2062"/>
      <c r="C156" s="2063"/>
      <c r="D156" s="2063"/>
      <c r="E156" s="2064"/>
      <c r="F156" s="1960">
        <v>3</v>
      </c>
      <c r="G156" s="1961"/>
      <c r="H156" s="1961"/>
      <c r="I156" s="1962">
        <v>0.56000000000000005</v>
      </c>
      <c r="J156" s="1962"/>
      <c r="K156" s="1962"/>
      <c r="L156" s="1850">
        <v>5.0199999999999996</v>
      </c>
      <c r="M156" s="1850"/>
      <c r="N156" s="1850"/>
      <c r="O156" s="1850"/>
      <c r="P156" s="1850"/>
      <c r="Q156" s="1850"/>
      <c r="R156" s="1850"/>
      <c r="S156" s="1851">
        <v>1</v>
      </c>
      <c r="T156" s="1851"/>
      <c r="U156" s="1851"/>
      <c r="V156" s="1852">
        <f t="shared" ref="V156:V158" si="12">+ROUND(S156*L156*I156,2)</f>
        <v>2.81</v>
      </c>
      <c r="W156" s="1852"/>
      <c r="X156" s="1853"/>
      <c r="Y156" s="1895"/>
      <c r="Z156" s="1390"/>
    </row>
    <row r="157" spans="2:26" ht="24.75" customHeight="1">
      <c r="B157" s="2062"/>
      <c r="C157" s="2063"/>
      <c r="D157" s="2063"/>
      <c r="E157" s="2064"/>
      <c r="F157" s="1960">
        <v>3</v>
      </c>
      <c r="G157" s="1961"/>
      <c r="H157" s="1961"/>
      <c r="I157" s="1962">
        <v>0.56000000000000005</v>
      </c>
      <c r="J157" s="1962"/>
      <c r="K157" s="1962"/>
      <c r="L157" s="1850">
        <v>5.9</v>
      </c>
      <c r="M157" s="1850"/>
      <c r="N157" s="1850"/>
      <c r="O157" s="1850"/>
      <c r="P157" s="1850"/>
      <c r="Q157" s="1850"/>
      <c r="R157" s="1850"/>
      <c r="S157" s="1851">
        <v>2</v>
      </c>
      <c r="T157" s="1851"/>
      <c r="U157" s="1851"/>
      <c r="V157" s="1852">
        <f t="shared" si="12"/>
        <v>6.61</v>
      </c>
      <c r="W157" s="1852"/>
      <c r="X157" s="1853"/>
      <c r="Y157" s="1895"/>
      <c r="Z157" s="1390"/>
    </row>
    <row r="158" spans="2:26" ht="24.75" customHeight="1" thickBot="1">
      <c r="B158" s="1987"/>
      <c r="C158" s="1988"/>
      <c r="D158" s="1988"/>
      <c r="E158" s="1989"/>
      <c r="F158" s="2036">
        <v>3</v>
      </c>
      <c r="G158" s="2037"/>
      <c r="H158" s="2037"/>
      <c r="I158" s="2038">
        <v>0.56000000000000005</v>
      </c>
      <c r="J158" s="2038"/>
      <c r="K158" s="2038"/>
      <c r="L158" s="1977">
        <v>5.22</v>
      </c>
      <c r="M158" s="1977"/>
      <c r="N158" s="1977"/>
      <c r="O158" s="1977"/>
      <c r="P158" s="1977"/>
      <c r="Q158" s="1977"/>
      <c r="R158" s="1977"/>
      <c r="S158" s="1978">
        <v>4</v>
      </c>
      <c r="T158" s="1978"/>
      <c r="U158" s="1978"/>
      <c r="V158" s="1975">
        <f t="shared" si="12"/>
        <v>11.69</v>
      </c>
      <c r="W158" s="1975"/>
      <c r="X158" s="1976"/>
      <c r="Y158" s="1895"/>
      <c r="Z158" s="1390"/>
    </row>
    <row r="159" spans="2:26" ht="24.75" customHeight="1">
      <c r="B159" s="1984" t="s">
        <v>591</v>
      </c>
      <c r="C159" s="1985"/>
      <c r="D159" s="1985"/>
      <c r="E159" s="1986"/>
      <c r="F159" s="1990">
        <v>4</v>
      </c>
      <c r="G159" s="1991"/>
      <c r="H159" s="1991"/>
      <c r="I159" s="1992">
        <v>0.99399999999999999</v>
      </c>
      <c r="J159" s="1992"/>
      <c r="K159" s="1992"/>
      <c r="L159" s="1993">
        <v>3.45</v>
      </c>
      <c r="M159" s="1993"/>
      <c r="N159" s="1993"/>
      <c r="O159" s="1993"/>
      <c r="P159" s="1993"/>
      <c r="Q159" s="1993"/>
      <c r="R159" s="1993"/>
      <c r="S159" s="1991">
        <v>8</v>
      </c>
      <c r="T159" s="1991"/>
      <c r="U159" s="1991"/>
      <c r="V159" s="1958">
        <f>+ROUND(S159*L159*I159,2)</f>
        <v>27.43</v>
      </c>
      <c r="W159" s="1958"/>
      <c r="X159" s="1959"/>
      <c r="Y159" s="1895"/>
      <c r="Z159" s="1390"/>
    </row>
    <row r="160" spans="2:26" ht="24.75" customHeight="1" thickBot="1">
      <c r="B160" s="1987"/>
      <c r="C160" s="1988"/>
      <c r="D160" s="1988"/>
      <c r="E160" s="1989"/>
      <c r="F160" s="2010">
        <v>4</v>
      </c>
      <c r="G160" s="2011"/>
      <c r="H160" s="2011"/>
      <c r="I160" s="2012">
        <v>0.99399999999999999</v>
      </c>
      <c r="J160" s="2012"/>
      <c r="K160" s="2012"/>
      <c r="L160" s="2013">
        <v>1.6</v>
      </c>
      <c r="M160" s="2013"/>
      <c r="N160" s="2013"/>
      <c r="O160" s="2013"/>
      <c r="P160" s="2013"/>
      <c r="Q160" s="2013"/>
      <c r="R160" s="2013"/>
      <c r="S160" s="2014">
        <v>8</v>
      </c>
      <c r="T160" s="2014"/>
      <c r="U160" s="2014"/>
      <c r="V160" s="1982">
        <f t="shared" ref="V160" si="13">+ROUND(S160*L160*I160,2)</f>
        <v>12.72</v>
      </c>
      <c r="W160" s="1982"/>
      <c r="X160" s="1983"/>
      <c r="Y160" s="1895"/>
      <c r="Z160" s="1390"/>
    </row>
    <row r="161" spans="2:26" ht="24.75" customHeight="1" thickBot="1">
      <c r="B161" s="542">
        <v>2</v>
      </c>
      <c r="C161" s="2015" t="s">
        <v>593</v>
      </c>
      <c r="D161" s="2016"/>
      <c r="E161" s="2016"/>
      <c r="F161" s="2016"/>
      <c r="G161" s="2016"/>
      <c r="H161" s="2016"/>
      <c r="I161" s="2016"/>
      <c r="J161" s="2016"/>
      <c r="K161" s="2016"/>
      <c r="L161" s="2016"/>
      <c r="M161" s="2016"/>
      <c r="N161" s="2016"/>
      <c r="O161" s="2016"/>
      <c r="P161" s="2016"/>
      <c r="Q161" s="2016"/>
      <c r="R161" s="2016"/>
      <c r="S161" s="2016"/>
      <c r="T161" s="2016"/>
      <c r="U161" s="2017"/>
      <c r="V161" s="1979">
        <f>SUM(V162:X181)</f>
        <v>185.07999999999996</v>
      </c>
      <c r="W161" s="1980"/>
      <c r="X161" s="1981"/>
      <c r="Y161" s="1895"/>
      <c r="Z161" s="1390"/>
    </row>
    <row r="162" spans="2:26" ht="24.75" customHeight="1">
      <c r="B162" s="2059" t="s">
        <v>594</v>
      </c>
      <c r="C162" s="2060"/>
      <c r="D162" s="2060"/>
      <c r="E162" s="2061"/>
      <c r="F162" s="2018" t="s">
        <v>595</v>
      </c>
      <c r="G162" s="1973"/>
      <c r="H162" s="1973"/>
      <c r="I162" s="1971">
        <v>0.99399999999999999</v>
      </c>
      <c r="J162" s="1971"/>
      <c r="K162" s="1971"/>
      <c r="L162" s="1972">
        <v>3.04</v>
      </c>
      <c r="M162" s="1972"/>
      <c r="N162" s="1972"/>
      <c r="O162" s="1972"/>
      <c r="P162" s="1972"/>
      <c r="Q162" s="1972"/>
      <c r="R162" s="1972"/>
      <c r="S162" s="1970">
        <v>2</v>
      </c>
      <c r="T162" s="1970"/>
      <c r="U162" s="1970"/>
      <c r="V162" s="1973">
        <f>+ROUND(S162*L162*I162,2)</f>
        <v>6.04</v>
      </c>
      <c r="W162" s="1973"/>
      <c r="X162" s="1974"/>
      <c r="Y162" s="1895"/>
      <c r="Z162" s="1390"/>
    </row>
    <row r="163" spans="2:26" ht="24.75" customHeight="1">
      <c r="B163" s="2062"/>
      <c r="C163" s="2063"/>
      <c r="D163" s="2063"/>
      <c r="E163" s="2064"/>
      <c r="F163" s="2019" t="s">
        <v>596</v>
      </c>
      <c r="G163" s="1852"/>
      <c r="H163" s="1852"/>
      <c r="I163" s="1962">
        <v>0.99399999999999999</v>
      </c>
      <c r="J163" s="1962"/>
      <c r="K163" s="1962"/>
      <c r="L163" s="1850">
        <v>3.04</v>
      </c>
      <c r="M163" s="1850"/>
      <c r="N163" s="1850"/>
      <c r="O163" s="1850"/>
      <c r="P163" s="1850"/>
      <c r="Q163" s="1850"/>
      <c r="R163" s="1850"/>
      <c r="S163" s="1851">
        <v>2</v>
      </c>
      <c r="T163" s="1851"/>
      <c r="U163" s="1851"/>
      <c r="V163" s="1852">
        <f t="shared" ref="V163:V166" si="14">+ROUND(S163*L163*I163,2)</f>
        <v>6.04</v>
      </c>
      <c r="W163" s="1852"/>
      <c r="X163" s="1853"/>
      <c r="Y163" s="1895"/>
      <c r="Z163" s="1390"/>
    </row>
    <row r="164" spans="2:26" ht="24.75" customHeight="1">
      <c r="B164" s="2062"/>
      <c r="C164" s="2063"/>
      <c r="D164" s="2063"/>
      <c r="E164" s="2064"/>
      <c r="F164" s="2019" t="s">
        <v>595</v>
      </c>
      <c r="G164" s="1852"/>
      <c r="H164" s="1852"/>
      <c r="I164" s="1962">
        <v>0.99399999999999999</v>
      </c>
      <c r="J164" s="1962"/>
      <c r="K164" s="1962"/>
      <c r="L164" s="1850">
        <v>3.48</v>
      </c>
      <c r="M164" s="1850"/>
      <c r="N164" s="1850"/>
      <c r="O164" s="1850"/>
      <c r="P164" s="1850"/>
      <c r="Q164" s="1850"/>
      <c r="R164" s="1850"/>
      <c r="S164" s="1851">
        <v>2</v>
      </c>
      <c r="T164" s="1851"/>
      <c r="U164" s="1851"/>
      <c r="V164" s="1852">
        <f t="shared" si="14"/>
        <v>6.92</v>
      </c>
      <c r="W164" s="1852"/>
      <c r="X164" s="1853"/>
      <c r="Y164" s="1895"/>
      <c r="Z164" s="1390"/>
    </row>
    <row r="165" spans="2:26" ht="24.75" customHeight="1">
      <c r="B165" s="2062"/>
      <c r="C165" s="2063"/>
      <c r="D165" s="2063"/>
      <c r="E165" s="2064"/>
      <c r="F165" s="2019" t="s">
        <v>596</v>
      </c>
      <c r="G165" s="1852"/>
      <c r="H165" s="1852"/>
      <c r="I165" s="1962">
        <v>0.99399999999999999</v>
      </c>
      <c r="J165" s="1962"/>
      <c r="K165" s="1962"/>
      <c r="L165" s="1850">
        <v>3.48</v>
      </c>
      <c r="M165" s="1850"/>
      <c r="N165" s="1850"/>
      <c r="O165" s="1850"/>
      <c r="P165" s="1850"/>
      <c r="Q165" s="1850"/>
      <c r="R165" s="1850"/>
      <c r="S165" s="1851">
        <v>2</v>
      </c>
      <c r="T165" s="1851"/>
      <c r="U165" s="1851"/>
      <c r="V165" s="1852">
        <f t="shared" si="14"/>
        <v>6.92</v>
      </c>
      <c r="W165" s="1852"/>
      <c r="X165" s="1853"/>
      <c r="Y165" s="1895"/>
      <c r="Z165" s="1390"/>
    </row>
    <row r="166" spans="2:26" ht="24.75" customHeight="1">
      <c r="B166" s="2062"/>
      <c r="C166" s="2063"/>
      <c r="D166" s="2063"/>
      <c r="E166" s="2064"/>
      <c r="F166" s="2019" t="s">
        <v>595</v>
      </c>
      <c r="G166" s="1852"/>
      <c r="H166" s="1852"/>
      <c r="I166" s="1962">
        <v>0.99399999999999999</v>
      </c>
      <c r="J166" s="1962"/>
      <c r="K166" s="1962"/>
      <c r="L166" s="1850">
        <v>3.92</v>
      </c>
      <c r="M166" s="1850"/>
      <c r="N166" s="1850"/>
      <c r="O166" s="1850"/>
      <c r="P166" s="1850"/>
      <c r="Q166" s="1850"/>
      <c r="R166" s="1850"/>
      <c r="S166" s="1851">
        <v>1</v>
      </c>
      <c r="T166" s="1851"/>
      <c r="U166" s="1851"/>
      <c r="V166" s="1852">
        <f t="shared" si="14"/>
        <v>3.9</v>
      </c>
      <c r="W166" s="1852"/>
      <c r="X166" s="1853"/>
      <c r="Y166" s="1895"/>
      <c r="Z166" s="1390"/>
    </row>
    <row r="167" spans="2:26" ht="24.75" customHeight="1">
      <c r="B167" s="2062"/>
      <c r="C167" s="2063"/>
      <c r="D167" s="2063"/>
      <c r="E167" s="2064"/>
      <c r="F167" s="2019" t="s">
        <v>596</v>
      </c>
      <c r="G167" s="1852"/>
      <c r="H167" s="1852"/>
      <c r="I167" s="1962">
        <v>0.99399999999999999</v>
      </c>
      <c r="J167" s="1962"/>
      <c r="K167" s="1962"/>
      <c r="L167" s="1850">
        <v>3.92</v>
      </c>
      <c r="M167" s="1850"/>
      <c r="N167" s="1850"/>
      <c r="O167" s="1850"/>
      <c r="P167" s="1850"/>
      <c r="Q167" s="1850"/>
      <c r="R167" s="1850"/>
      <c r="S167" s="1851">
        <v>1</v>
      </c>
      <c r="T167" s="1851"/>
      <c r="U167" s="1851"/>
      <c r="V167" s="1852">
        <f t="shared" ref="V167:V170" si="15">+ROUND(S167*L167*I167,2)</f>
        <v>3.9</v>
      </c>
      <c r="W167" s="1852"/>
      <c r="X167" s="1853"/>
      <c r="Y167" s="1895"/>
      <c r="Z167" s="1390"/>
    </row>
    <row r="168" spans="2:26" ht="24.75" customHeight="1">
      <c r="B168" s="2062"/>
      <c r="C168" s="2063"/>
      <c r="D168" s="2063"/>
      <c r="E168" s="2064"/>
      <c r="F168" s="2019" t="s">
        <v>595</v>
      </c>
      <c r="G168" s="1852"/>
      <c r="H168" s="1852"/>
      <c r="I168" s="1962">
        <v>0.99399999999999999</v>
      </c>
      <c r="J168" s="1962"/>
      <c r="K168" s="1962"/>
      <c r="L168" s="1850">
        <v>4.3600000000000003</v>
      </c>
      <c r="M168" s="1850"/>
      <c r="N168" s="1850"/>
      <c r="O168" s="1850"/>
      <c r="P168" s="1850"/>
      <c r="Q168" s="1850"/>
      <c r="R168" s="1850"/>
      <c r="S168" s="1851">
        <v>2</v>
      </c>
      <c r="T168" s="1851"/>
      <c r="U168" s="1851"/>
      <c r="V168" s="1852">
        <f t="shared" si="15"/>
        <v>8.67</v>
      </c>
      <c r="W168" s="1852"/>
      <c r="X168" s="1853"/>
      <c r="Y168" s="1895"/>
      <c r="Z168" s="1390"/>
    </row>
    <row r="169" spans="2:26" ht="24.75" customHeight="1">
      <c r="B169" s="2062"/>
      <c r="C169" s="2063"/>
      <c r="D169" s="2063"/>
      <c r="E169" s="2064"/>
      <c r="F169" s="2019" t="s">
        <v>596</v>
      </c>
      <c r="G169" s="1852"/>
      <c r="H169" s="1852"/>
      <c r="I169" s="1962">
        <v>0.99399999999999999</v>
      </c>
      <c r="J169" s="1962"/>
      <c r="K169" s="1962"/>
      <c r="L169" s="1850">
        <v>4.3600000000000003</v>
      </c>
      <c r="M169" s="1850"/>
      <c r="N169" s="1850"/>
      <c r="O169" s="1850"/>
      <c r="P169" s="1850"/>
      <c r="Q169" s="1850"/>
      <c r="R169" s="1850"/>
      <c r="S169" s="1851">
        <v>2</v>
      </c>
      <c r="T169" s="1851"/>
      <c r="U169" s="1851"/>
      <c r="V169" s="1852">
        <f t="shared" si="15"/>
        <v>8.67</v>
      </c>
      <c r="W169" s="1852"/>
      <c r="X169" s="1853"/>
      <c r="Y169" s="1895"/>
      <c r="Z169" s="1390"/>
    </row>
    <row r="170" spans="2:26" ht="24.75" customHeight="1">
      <c r="B170" s="2062"/>
      <c r="C170" s="2063"/>
      <c r="D170" s="2063"/>
      <c r="E170" s="2064"/>
      <c r="F170" s="2019" t="s">
        <v>595</v>
      </c>
      <c r="G170" s="1852"/>
      <c r="H170" s="1852"/>
      <c r="I170" s="1962">
        <v>0.99399999999999999</v>
      </c>
      <c r="J170" s="1962"/>
      <c r="K170" s="1962"/>
      <c r="L170" s="1850">
        <v>5.4</v>
      </c>
      <c r="M170" s="1850"/>
      <c r="N170" s="1850"/>
      <c r="O170" s="1850"/>
      <c r="P170" s="1850"/>
      <c r="Q170" s="1850"/>
      <c r="R170" s="1850"/>
      <c r="S170" s="1851">
        <v>4</v>
      </c>
      <c r="T170" s="1851"/>
      <c r="U170" s="1851"/>
      <c r="V170" s="1852">
        <f t="shared" si="15"/>
        <v>21.47</v>
      </c>
      <c r="W170" s="1852"/>
      <c r="X170" s="1853"/>
      <c r="Y170" s="1895"/>
      <c r="Z170" s="1390"/>
    </row>
    <row r="171" spans="2:26">
      <c r="B171" s="2062"/>
      <c r="C171" s="2063"/>
      <c r="D171" s="2063"/>
      <c r="E171" s="2064"/>
      <c r="F171" s="2019" t="s">
        <v>596</v>
      </c>
      <c r="G171" s="1852"/>
      <c r="H171" s="1852"/>
      <c r="I171" s="1962">
        <v>0.99399999999999999</v>
      </c>
      <c r="J171" s="1962"/>
      <c r="K171" s="1962"/>
      <c r="L171" s="1850">
        <v>5.4</v>
      </c>
      <c r="M171" s="1850"/>
      <c r="N171" s="1850"/>
      <c r="O171" s="1850"/>
      <c r="P171" s="1850"/>
      <c r="Q171" s="1850"/>
      <c r="R171" s="1850"/>
      <c r="S171" s="1851">
        <v>4</v>
      </c>
      <c r="T171" s="1851"/>
      <c r="U171" s="1851"/>
      <c r="V171" s="1852">
        <f t="shared" ref="V171:V172" si="16">+ROUND(S171*L171*I171,2)</f>
        <v>21.47</v>
      </c>
      <c r="W171" s="1852"/>
      <c r="X171" s="1853"/>
      <c r="Y171" s="1895"/>
      <c r="Z171" s="1390"/>
    </row>
    <row r="172" spans="2:26" ht="24.9" customHeight="1">
      <c r="B172" s="2062"/>
      <c r="C172" s="2063"/>
      <c r="D172" s="2063"/>
      <c r="E172" s="2064"/>
      <c r="F172" s="2019" t="s">
        <v>595</v>
      </c>
      <c r="G172" s="1852"/>
      <c r="H172" s="1852"/>
      <c r="I172" s="1962">
        <v>0.99399999999999999</v>
      </c>
      <c r="J172" s="1962"/>
      <c r="K172" s="1962"/>
      <c r="L172" s="1850">
        <v>1.1000000000000001</v>
      </c>
      <c r="M172" s="1850"/>
      <c r="N172" s="1850"/>
      <c r="O172" s="1850"/>
      <c r="P172" s="1850"/>
      <c r="Q172" s="1850"/>
      <c r="R172" s="1850"/>
      <c r="S172" s="1851">
        <v>2</v>
      </c>
      <c r="T172" s="1851"/>
      <c r="U172" s="1851"/>
      <c r="V172" s="1852">
        <f t="shared" si="16"/>
        <v>2.19</v>
      </c>
      <c r="W172" s="1852"/>
      <c r="X172" s="1853"/>
      <c r="Y172" s="1895"/>
      <c r="Z172" s="1390"/>
    </row>
    <row r="173" spans="2:26" ht="24.9" customHeight="1">
      <c r="B173" s="2062"/>
      <c r="C173" s="2063"/>
      <c r="D173" s="2063"/>
      <c r="E173" s="2064"/>
      <c r="F173" s="2019" t="s">
        <v>595</v>
      </c>
      <c r="G173" s="1852"/>
      <c r="H173" s="1852"/>
      <c r="I173" s="1962">
        <v>0.99399999999999999</v>
      </c>
      <c r="J173" s="1962"/>
      <c r="K173" s="1962"/>
      <c r="L173" s="1850">
        <v>1.5</v>
      </c>
      <c r="M173" s="1850"/>
      <c r="N173" s="1850"/>
      <c r="O173" s="1850"/>
      <c r="P173" s="1850"/>
      <c r="Q173" s="1850"/>
      <c r="R173" s="1850"/>
      <c r="S173" s="1851">
        <v>2</v>
      </c>
      <c r="T173" s="1851"/>
      <c r="U173" s="1851"/>
      <c r="V173" s="1852">
        <f t="shared" ref="V173:V174" si="17">+ROUND(S173*L173*I173,2)</f>
        <v>2.98</v>
      </c>
      <c r="W173" s="1852"/>
      <c r="X173" s="1853"/>
      <c r="Y173" s="1895"/>
      <c r="Z173" s="1390"/>
    </row>
    <row r="174" spans="2:26" ht="24.9" customHeight="1">
      <c r="B174" s="2062"/>
      <c r="C174" s="2063"/>
      <c r="D174" s="2063"/>
      <c r="E174" s="2064"/>
      <c r="F174" s="2019" t="s">
        <v>595</v>
      </c>
      <c r="G174" s="1852"/>
      <c r="H174" s="1852"/>
      <c r="I174" s="1962">
        <v>0.99399999999999999</v>
      </c>
      <c r="J174" s="1962"/>
      <c r="K174" s="1962"/>
      <c r="L174" s="1850">
        <v>1.7</v>
      </c>
      <c r="M174" s="1850"/>
      <c r="N174" s="1850"/>
      <c r="O174" s="1850"/>
      <c r="P174" s="1850"/>
      <c r="Q174" s="1850"/>
      <c r="R174" s="1850"/>
      <c r="S174" s="1851">
        <v>2</v>
      </c>
      <c r="T174" s="1851"/>
      <c r="U174" s="1851"/>
      <c r="V174" s="1852">
        <f t="shared" si="17"/>
        <v>3.38</v>
      </c>
      <c r="W174" s="1852"/>
      <c r="X174" s="1853"/>
      <c r="Y174" s="1895"/>
      <c r="Z174" s="1390"/>
    </row>
    <row r="175" spans="2:26" ht="24.9" customHeight="1">
      <c r="B175" s="2062"/>
      <c r="C175" s="2063"/>
      <c r="D175" s="2063"/>
      <c r="E175" s="2064"/>
      <c r="F175" s="2019" t="s">
        <v>595</v>
      </c>
      <c r="G175" s="1852"/>
      <c r="H175" s="1852"/>
      <c r="I175" s="1962">
        <v>0.99399999999999999</v>
      </c>
      <c r="J175" s="1962"/>
      <c r="K175" s="1962"/>
      <c r="L175" s="1850">
        <v>2.1</v>
      </c>
      <c r="M175" s="1850"/>
      <c r="N175" s="1850"/>
      <c r="O175" s="1850"/>
      <c r="P175" s="1850"/>
      <c r="Q175" s="1850"/>
      <c r="R175" s="1850"/>
      <c r="S175" s="1851">
        <v>2</v>
      </c>
      <c r="T175" s="1851"/>
      <c r="U175" s="1851"/>
      <c r="V175" s="1852">
        <f t="shared" ref="V175:V181" si="18">+ROUND(S175*L175*I175,2)</f>
        <v>4.17</v>
      </c>
      <c r="W175" s="1852"/>
      <c r="X175" s="1853"/>
      <c r="Y175" s="1895"/>
      <c r="Z175" s="1390"/>
    </row>
    <row r="176" spans="2:26" ht="24.9" customHeight="1">
      <c r="B176" s="2062"/>
      <c r="C176" s="2063"/>
      <c r="D176" s="2063"/>
      <c r="E176" s="2064"/>
      <c r="F176" s="2019" t="s">
        <v>595</v>
      </c>
      <c r="G176" s="1852"/>
      <c r="H176" s="1852"/>
      <c r="I176" s="1962">
        <v>0.99399999999999999</v>
      </c>
      <c r="J176" s="1962"/>
      <c r="K176" s="1962"/>
      <c r="L176" s="1850">
        <v>2.54</v>
      </c>
      <c r="M176" s="1850"/>
      <c r="N176" s="1850"/>
      <c r="O176" s="1850"/>
      <c r="P176" s="1850"/>
      <c r="Q176" s="1850"/>
      <c r="R176" s="1850"/>
      <c r="S176" s="1851">
        <v>13</v>
      </c>
      <c r="T176" s="1851"/>
      <c r="U176" s="1851"/>
      <c r="V176" s="1852">
        <f t="shared" si="18"/>
        <v>32.82</v>
      </c>
      <c r="W176" s="1852"/>
      <c r="X176" s="1853"/>
      <c r="Y176" s="1895"/>
      <c r="Z176" s="1390"/>
    </row>
    <row r="177" spans="2:26" ht="24.9" customHeight="1">
      <c r="B177" s="2062"/>
      <c r="C177" s="2063"/>
      <c r="D177" s="2063"/>
      <c r="E177" s="2064"/>
      <c r="F177" s="2019" t="s">
        <v>596</v>
      </c>
      <c r="G177" s="1852"/>
      <c r="H177" s="1852"/>
      <c r="I177" s="1962">
        <v>0.99399999999999999</v>
      </c>
      <c r="J177" s="1962"/>
      <c r="K177" s="1962"/>
      <c r="L177" s="1850">
        <v>1.1000000000000001</v>
      </c>
      <c r="M177" s="1850"/>
      <c r="N177" s="1850"/>
      <c r="O177" s="1850"/>
      <c r="P177" s="1850"/>
      <c r="Q177" s="1850"/>
      <c r="R177" s="1850"/>
      <c r="S177" s="1851">
        <v>2</v>
      </c>
      <c r="T177" s="1851"/>
      <c r="U177" s="1851"/>
      <c r="V177" s="1852">
        <f t="shared" si="18"/>
        <v>2.19</v>
      </c>
      <c r="W177" s="1852"/>
      <c r="X177" s="1853"/>
      <c r="Y177" s="1895"/>
      <c r="Z177" s="1390"/>
    </row>
    <row r="178" spans="2:26" ht="24.9" customHeight="1">
      <c r="B178" s="2062"/>
      <c r="C178" s="2063"/>
      <c r="D178" s="2063"/>
      <c r="E178" s="2064"/>
      <c r="F178" s="2019" t="s">
        <v>596</v>
      </c>
      <c r="G178" s="1852"/>
      <c r="H178" s="1852"/>
      <c r="I178" s="1962">
        <v>0.99399999999999999</v>
      </c>
      <c r="J178" s="1962"/>
      <c r="K178" s="1962"/>
      <c r="L178" s="1850">
        <v>1.5</v>
      </c>
      <c r="M178" s="1850"/>
      <c r="N178" s="1850"/>
      <c r="O178" s="1850"/>
      <c r="P178" s="1850"/>
      <c r="Q178" s="1850"/>
      <c r="R178" s="1850"/>
      <c r="S178" s="1851">
        <v>2</v>
      </c>
      <c r="T178" s="1851"/>
      <c r="U178" s="1851"/>
      <c r="V178" s="1852">
        <f t="shared" si="18"/>
        <v>2.98</v>
      </c>
      <c r="W178" s="1852"/>
      <c r="X178" s="1853"/>
      <c r="Y178" s="1895"/>
      <c r="Z178" s="1390"/>
    </row>
    <row r="179" spans="2:26" ht="24.9" customHeight="1">
      <c r="B179" s="2062"/>
      <c r="C179" s="2063"/>
      <c r="D179" s="2063"/>
      <c r="E179" s="2064"/>
      <c r="F179" s="2019" t="s">
        <v>596</v>
      </c>
      <c r="G179" s="1852"/>
      <c r="H179" s="1852"/>
      <c r="I179" s="1962">
        <v>0.99399999999999999</v>
      </c>
      <c r="J179" s="1962"/>
      <c r="K179" s="1962"/>
      <c r="L179" s="1850">
        <v>1.7</v>
      </c>
      <c r="M179" s="1850"/>
      <c r="N179" s="1850"/>
      <c r="O179" s="1850"/>
      <c r="P179" s="1850"/>
      <c r="Q179" s="1850"/>
      <c r="R179" s="1850"/>
      <c r="S179" s="1851">
        <v>2</v>
      </c>
      <c r="T179" s="1851"/>
      <c r="U179" s="1851"/>
      <c r="V179" s="1852">
        <f t="shared" si="18"/>
        <v>3.38</v>
      </c>
      <c r="W179" s="1852"/>
      <c r="X179" s="1853"/>
      <c r="Y179" s="1895"/>
      <c r="Z179" s="1390"/>
    </row>
    <row r="180" spans="2:26" ht="24.9" customHeight="1">
      <c r="B180" s="2062"/>
      <c r="C180" s="2063"/>
      <c r="D180" s="2063"/>
      <c r="E180" s="2064"/>
      <c r="F180" s="2019" t="s">
        <v>596</v>
      </c>
      <c r="G180" s="1852"/>
      <c r="H180" s="1852"/>
      <c r="I180" s="1962">
        <v>0.99399999999999999</v>
      </c>
      <c r="J180" s="1962"/>
      <c r="K180" s="1962"/>
      <c r="L180" s="1850">
        <v>2.1</v>
      </c>
      <c r="M180" s="1850"/>
      <c r="N180" s="1850"/>
      <c r="O180" s="1850"/>
      <c r="P180" s="1850"/>
      <c r="Q180" s="1850"/>
      <c r="R180" s="1850"/>
      <c r="S180" s="1851">
        <v>2</v>
      </c>
      <c r="T180" s="1851"/>
      <c r="U180" s="1851"/>
      <c r="V180" s="1852">
        <f t="shared" si="18"/>
        <v>4.17</v>
      </c>
      <c r="W180" s="1852"/>
      <c r="X180" s="1853"/>
      <c r="Y180" s="1895"/>
      <c r="Z180" s="1390"/>
    </row>
    <row r="181" spans="2:26" ht="24.9" customHeight="1" thickBot="1">
      <c r="B181" s="1987"/>
      <c r="C181" s="1988"/>
      <c r="D181" s="1988"/>
      <c r="E181" s="1989"/>
      <c r="F181" s="2071" t="s">
        <v>596</v>
      </c>
      <c r="G181" s="1982"/>
      <c r="H181" s="1982"/>
      <c r="I181" s="2012">
        <v>0.99399999999999999</v>
      </c>
      <c r="J181" s="2012"/>
      <c r="K181" s="2012"/>
      <c r="L181" s="2013">
        <v>2.54</v>
      </c>
      <c r="M181" s="2013"/>
      <c r="N181" s="2013"/>
      <c r="O181" s="2013"/>
      <c r="P181" s="2013"/>
      <c r="Q181" s="2013"/>
      <c r="R181" s="2013"/>
      <c r="S181" s="2014">
        <v>13</v>
      </c>
      <c r="T181" s="2014"/>
      <c r="U181" s="2014"/>
      <c r="V181" s="1982">
        <f t="shared" si="18"/>
        <v>32.82</v>
      </c>
      <c r="W181" s="1982"/>
      <c r="X181" s="1983"/>
      <c r="Y181" s="1895"/>
      <c r="Z181" s="1390"/>
    </row>
    <row r="182" spans="2:26" ht="24.9" customHeight="1" thickBot="1">
      <c r="B182" s="542">
        <v>3</v>
      </c>
      <c r="C182" s="2015" t="s">
        <v>600</v>
      </c>
      <c r="D182" s="2016"/>
      <c r="E182" s="2016"/>
      <c r="F182" s="2016"/>
      <c r="G182" s="2016"/>
      <c r="H182" s="2016"/>
      <c r="I182" s="2016"/>
      <c r="J182" s="2016"/>
      <c r="K182" s="2016"/>
      <c r="L182" s="2016"/>
      <c r="M182" s="2016"/>
      <c r="N182" s="2016"/>
      <c r="O182" s="2016"/>
      <c r="P182" s="2016"/>
      <c r="Q182" s="2016"/>
      <c r="R182" s="2016"/>
      <c r="S182" s="2016"/>
      <c r="T182" s="2016"/>
      <c r="U182" s="2017"/>
      <c r="V182" s="1979">
        <f>SUM(V183:X203)</f>
        <v>115.03999999999996</v>
      </c>
      <c r="W182" s="1980"/>
      <c r="X182" s="1981"/>
      <c r="Y182" s="1895"/>
      <c r="Z182" s="1390"/>
    </row>
    <row r="183" spans="2:26" ht="24.9" customHeight="1">
      <c r="B183" s="2059" t="s">
        <v>597</v>
      </c>
      <c r="C183" s="2060"/>
      <c r="D183" s="2060"/>
      <c r="E183" s="2061"/>
      <c r="F183" s="2009">
        <v>4</v>
      </c>
      <c r="G183" s="1991"/>
      <c r="H183" s="1991"/>
      <c r="I183" s="1971">
        <v>0.99399999999999999</v>
      </c>
      <c r="J183" s="1971"/>
      <c r="K183" s="1971"/>
      <c r="L183" s="1993">
        <v>3.2</v>
      </c>
      <c r="M183" s="1993"/>
      <c r="N183" s="1993"/>
      <c r="O183" s="1993"/>
      <c r="P183" s="1993"/>
      <c r="Q183" s="1993"/>
      <c r="R183" s="1993"/>
      <c r="S183" s="1991">
        <v>4</v>
      </c>
      <c r="T183" s="1991"/>
      <c r="U183" s="1991"/>
      <c r="V183" s="1958">
        <f>+ROUND(S183*L183*I183,2)</f>
        <v>12.72</v>
      </c>
      <c r="W183" s="1958"/>
      <c r="X183" s="1959"/>
      <c r="Y183" s="1895"/>
      <c r="Z183" s="1390"/>
    </row>
    <row r="184" spans="2:26" ht="24.9" customHeight="1">
      <c r="B184" s="1984"/>
      <c r="C184" s="1985"/>
      <c r="D184" s="1985"/>
      <c r="E184" s="1986"/>
      <c r="F184" s="1960">
        <v>4</v>
      </c>
      <c r="G184" s="1961"/>
      <c r="H184" s="1961"/>
      <c r="I184" s="1962">
        <v>0.99399999999999999</v>
      </c>
      <c r="J184" s="1962"/>
      <c r="K184" s="1962"/>
      <c r="L184" s="1850">
        <v>3</v>
      </c>
      <c r="M184" s="1850"/>
      <c r="N184" s="1850"/>
      <c r="O184" s="1850"/>
      <c r="P184" s="1850"/>
      <c r="Q184" s="1850"/>
      <c r="R184" s="1850"/>
      <c r="S184" s="1851">
        <v>4</v>
      </c>
      <c r="T184" s="1851"/>
      <c r="U184" s="1851"/>
      <c r="V184" s="1852">
        <f t="shared" ref="V184" si="19">+ROUND(S184*L184*I184,2)</f>
        <v>11.93</v>
      </c>
      <c r="W184" s="1852"/>
      <c r="X184" s="1853"/>
      <c r="Y184" s="1895"/>
      <c r="Z184" s="1390"/>
    </row>
    <row r="185" spans="2:26" ht="24.9" customHeight="1">
      <c r="B185" s="2062"/>
      <c r="C185" s="2063"/>
      <c r="D185" s="2063"/>
      <c r="E185" s="2064"/>
      <c r="F185" s="1960">
        <v>4</v>
      </c>
      <c r="G185" s="1961"/>
      <c r="H185" s="1961"/>
      <c r="I185" s="1962">
        <v>0.99399999999999999</v>
      </c>
      <c r="J185" s="1962"/>
      <c r="K185" s="1962"/>
      <c r="L185" s="1850">
        <v>1.4</v>
      </c>
      <c r="M185" s="1850"/>
      <c r="N185" s="1850"/>
      <c r="O185" s="1850"/>
      <c r="P185" s="1850"/>
      <c r="Q185" s="1850"/>
      <c r="R185" s="1850"/>
      <c r="S185" s="1851">
        <v>8</v>
      </c>
      <c r="T185" s="1851"/>
      <c r="U185" s="1851"/>
      <c r="V185" s="1852">
        <f t="shared" ref="V185:V186" si="20">+ROUND(S185*L185*I185,2)</f>
        <v>11.13</v>
      </c>
      <c r="W185" s="1852"/>
      <c r="X185" s="1853"/>
      <c r="Y185" s="1895"/>
      <c r="Z185" s="1390"/>
    </row>
    <row r="186" spans="2:26" ht="24.9" customHeight="1" thickBot="1">
      <c r="B186" s="1987"/>
      <c r="C186" s="1988"/>
      <c r="D186" s="1988"/>
      <c r="E186" s="1989"/>
      <c r="F186" s="2033">
        <v>3</v>
      </c>
      <c r="G186" s="2011"/>
      <c r="H186" s="2011"/>
      <c r="I186" s="2012">
        <v>0.56000000000000005</v>
      </c>
      <c r="J186" s="2012"/>
      <c r="K186" s="2012"/>
      <c r="L186" s="2013">
        <v>1.64</v>
      </c>
      <c r="M186" s="2013"/>
      <c r="N186" s="2013"/>
      <c r="O186" s="2013"/>
      <c r="P186" s="2013"/>
      <c r="Q186" s="2013"/>
      <c r="R186" s="2013"/>
      <c r="S186" s="2014">
        <v>8</v>
      </c>
      <c r="T186" s="2014"/>
      <c r="U186" s="2014"/>
      <c r="V186" s="1982">
        <f t="shared" si="20"/>
        <v>7.35</v>
      </c>
      <c r="W186" s="1982"/>
      <c r="X186" s="1983"/>
      <c r="Y186" s="1895"/>
      <c r="Z186" s="1390"/>
    </row>
    <row r="187" spans="2:26" ht="24.9" customHeight="1">
      <c r="B187" s="2059" t="s">
        <v>598</v>
      </c>
      <c r="C187" s="2060"/>
      <c r="D187" s="2060"/>
      <c r="E187" s="2061"/>
      <c r="F187" s="2009">
        <v>4</v>
      </c>
      <c r="G187" s="1991"/>
      <c r="H187" s="1991"/>
      <c r="I187" s="1992">
        <v>0.99399999999999999</v>
      </c>
      <c r="J187" s="1992"/>
      <c r="K187" s="1992"/>
      <c r="L187" s="1993">
        <v>2.2599999999999998</v>
      </c>
      <c r="M187" s="1993"/>
      <c r="N187" s="1993"/>
      <c r="O187" s="1993"/>
      <c r="P187" s="1993"/>
      <c r="Q187" s="1993"/>
      <c r="R187" s="1993"/>
      <c r="S187" s="1991">
        <v>2</v>
      </c>
      <c r="T187" s="1991"/>
      <c r="U187" s="1991"/>
      <c r="V187" s="1958">
        <f>+ROUND(S187*L187*I187,2)</f>
        <v>4.49</v>
      </c>
      <c r="W187" s="1958"/>
      <c r="X187" s="1959"/>
      <c r="Y187" s="1895"/>
      <c r="Z187" s="1390"/>
    </row>
    <row r="188" spans="2:26" ht="24.9" customHeight="1">
      <c r="B188" s="1984"/>
      <c r="C188" s="1985"/>
      <c r="D188" s="1985"/>
      <c r="E188" s="1986"/>
      <c r="F188" s="1960">
        <v>4</v>
      </c>
      <c r="G188" s="1961"/>
      <c r="H188" s="1961"/>
      <c r="I188" s="1962">
        <v>0.99399999999999999</v>
      </c>
      <c r="J188" s="1962"/>
      <c r="K188" s="1962"/>
      <c r="L188" s="1850">
        <v>2.2200000000000002</v>
      </c>
      <c r="M188" s="1850"/>
      <c r="N188" s="1850"/>
      <c r="O188" s="1850"/>
      <c r="P188" s="1850"/>
      <c r="Q188" s="1850"/>
      <c r="R188" s="1850"/>
      <c r="S188" s="1851">
        <v>2</v>
      </c>
      <c r="T188" s="1851"/>
      <c r="U188" s="1851"/>
      <c r="V188" s="1852">
        <f t="shared" ref="V188:V191" si="21">+ROUND(S188*L188*I188,2)</f>
        <v>4.41</v>
      </c>
      <c r="W188" s="1852"/>
      <c r="X188" s="1853"/>
      <c r="Y188" s="1895"/>
      <c r="Z188" s="1390"/>
    </row>
    <row r="189" spans="2:26" ht="24.9" customHeight="1">
      <c r="B189" s="1984"/>
      <c r="C189" s="1985"/>
      <c r="D189" s="1985"/>
      <c r="E189" s="1986"/>
      <c r="F189" s="1960">
        <v>4</v>
      </c>
      <c r="G189" s="1961"/>
      <c r="H189" s="1961"/>
      <c r="I189" s="1962">
        <v>0.99399999999999999</v>
      </c>
      <c r="J189" s="1962"/>
      <c r="K189" s="1962"/>
      <c r="L189" s="1850">
        <v>2.1800000000000002</v>
      </c>
      <c r="M189" s="1850"/>
      <c r="N189" s="1850"/>
      <c r="O189" s="1850"/>
      <c r="P189" s="1850"/>
      <c r="Q189" s="1850"/>
      <c r="R189" s="1850"/>
      <c r="S189" s="1851">
        <v>2</v>
      </c>
      <c r="T189" s="1851"/>
      <c r="U189" s="1851"/>
      <c r="V189" s="1852">
        <f t="shared" si="21"/>
        <v>4.33</v>
      </c>
      <c r="W189" s="1852"/>
      <c r="X189" s="1853"/>
      <c r="Y189" s="1895"/>
      <c r="Z189" s="1390"/>
    </row>
    <row r="190" spans="2:26" ht="24.9" customHeight="1">
      <c r="B190" s="1984"/>
      <c r="C190" s="1985"/>
      <c r="D190" s="1985"/>
      <c r="E190" s="1986"/>
      <c r="F190" s="1960">
        <v>4</v>
      </c>
      <c r="G190" s="1961"/>
      <c r="H190" s="1961"/>
      <c r="I190" s="1962">
        <v>0.99399999999999999</v>
      </c>
      <c r="J190" s="1962"/>
      <c r="K190" s="1962"/>
      <c r="L190" s="1850">
        <v>2.14</v>
      </c>
      <c r="M190" s="1850"/>
      <c r="N190" s="1850"/>
      <c r="O190" s="1850"/>
      <c r="P190" s="1850"/>
      <c r="Q190" s="1850"/>
      <c r="R190" s="1850"/>
      <c r="S190" s="1851">
        <v>2</v>
      </c>
      <c r="T190" s="1851"/>
      <c r="U190" s="1851"/>
      <c r="V190" s="1852">
        <f t="shared" si="21"/>
        <v>4.25</v>
      </c>
      <c r="W190" s="1852"/>
      <c r="X190" s="1853"/>
      <c r="Y190" s="1895"/>
      <c r="Z190" s="1390"/>
    </row>
    <row r="191" spans="2:26" ht="24.9" customHeight="1">
      <c r="B191" s="1984"/>
      <c r="C191" s="1985"/>
      <c r="D191" s="1985"/>
      <c r="E191" s="1986"/>
      <c r="F191" s="1960">
        <v>4</v>
      </c>
      <c r="G191" s="1961"/>
      <c r="H191" s="1961"/>
      <c r="I191" s="1962">
        <v>0.99399999999999999</v>
      </c>
      <c r="J191" s="1962"/>
      <c r="K191" s="1962"/>
      <c r="L191" s="1850">
        <v>2.1</v>
      </c>
      <c r="M191" s="1850"/>
      <c r="N191" s="1850"/>
      <c r="O191" s="1850"/>
      <c r="P191" s="1850"/>
      <c r="Q191" s="1850"/>
      <c r="R191" s="1850"/>
      <c r="S191" s="1851">
        <v>2</v>
      </c>
      <c r="T191" s="1851"/>
      <c r="U191" s="1851"/>
      <c r="V191" s="1852">
        <f t="shared" si="21"/>
        <v>4.17</v>
      </c>
      <c r="W191" s="1852"/>
      <c r="X191" s="1853"/>
      <c r="Y191" s="1895"/>
      <c r="Z191" s="1390"/>
    </row>
    <row r="192" spans="2:26" ht="24.9" customHeight="1">
      <c r="B192" s="2062"/>
      <c r="C192" s="2063"/>
      <c r="D192" s="2063"/>
      <c r="E192" s="2064"/>
      <c r="F192" s="1960">
        <v>4</v>
      </c>
      <c r="G192" s="1961"/>
      <c r="H192" s="1961"/>
      <c r="I192" s="1962">
        <v>0.99399999999999999</v>
      </c>
      <c r="J192" s="1962"/>
      <c r="K192" s="1962"/>
      <c r="L192" s="1850">
        <v>2.06</v>
      </c>
      <c r="M192" s="1850"/>
      <c r="N192" s="1850"/>
      <c r="O192" s="1850"/>
      <c r="P192" s="1850"/>
      <c r="Q192" s="1850"/>
      <c r="R192" s="1850"/>
      <c r="S192" s="1851">
        <v>2</v>
      </c>
      <c r="T192" s="1851"/>
      <c r="U192" s="1851"/>
      <c r="V192" s="1852">
        <f t="shared" ref="V192:V194" si="22">+ROUND(S192*L192*I192,2)</f>
        <v>4.0999999999999996</v>
      </c>
      <c r="W192" s="1852"/>
      <c r="X192" s="1853"/>
      <c r="Y192" s="1895"/>
      <c r="Z192" s="1390"/>
    </row>
    <row r="193" spans="2:26" ht="24.9" customHeight="1">
      <c r="B193" s="2062"/>
      <c r="C193" s="2063"/>
      <c r="D193" s="2063"/>
      <c r="E193" s="2064"/>
      <c r="F193" s="1960">
        <v>4</v>
      </c>
      <c r="G193" s="1961"/>
      <c r="H193" s="1961"/>
      <c r="I193" s="1962">
        <v>0.99399999999999999</v>
      </c>
      <c r="J193" s="1962"/>
      <c r="K193" s="1962"/>
      <c r="L193" s="1850">
        <v>2.02</v>
      </c>
      <c r="M193" s="1850"/>
      <c r="N193" s="1850"/>
      <c r="O193" s="1850"/>
      <c r="P193" s="1850"/>
      <c r="Q193" s="1850"/>
      <c r="R193" s="1850"/>
      <c r="S193" s="1851">
        <v>2</v>
      </c>
      <c r="T193" s="1851"/>
      <c r="U193" s="1851"/>
      <c r="V193" s="1852">
        <f t="shared" si="22"/>
        <v>4.0199999999999996</v>
      </c>
      <c r="W193" s="1852"/>
      <c r="X193" s="1853"/>
      <c r="Y193" s="1895"/>
      <c r="Z193" s="1390"/>
    </row>
    <row r="194" spans="2:26" ht="24.9" customHeight="1" thickBot="1">
      <c r="B194" s="1987"/>
      <c r="C194" s="1988"/>
      <c r="D194" s="1988"/>
      <c r="E194" s="1989"/>
      <c r="F194" s="2033">
        <v>4</v>
      </c>
      <c r="G194" s="2011"/>
      <c r="H194" s="2011"/>
      <c r="I194" s="2012">
        <v>0.99399999999999999</v>
      </c>
      <c r="J194" s="2012"/>
      <c r="K194" s="2012"/>
      <c r="L194" s="2013">
        <v>1.94</v>
      </c>
      <c r="M194" s="2013"/>
      <c r="N194" s="2013"/>
      <c r="O194" s="2013"/>
      <c r="P194" s="2013"/>
      <c r="Q194" s="2013"/>
      <c r="R194" s="2013"/>
      <c r="S194" s="2014">
        <v>2</v>
      </c>
      <c r="T194" s="2014"/>
      <c r="U194" s="2014"/>
      <c r="V194" s="1982">
        <f t="shared" si="22"/>
        <v>3.86</v>
      </c>
      <c r="W194" s="1982"/>
      <c r="X194" s="1983"/>
      <c r="Y194" s="1895"/>
      <c r="Z194" s="1390"/>
    </row>
    <row r="195" spans="2:26" ht="24.9" customHeight="1">
      <c r="B195" s="2059" t="s">
        <v>599</v>
      </c>
      <c r="C195" s="2060"/>
      <c r="D195" s="2060"/>
      <c r="E195" s="2061"/>
      <c r="F195" s="2009">
        <v>4</v>
      </c>
      <c r="G195" s="1991"/>
      <c r="H195" s="1991"/>
      <c r="I195" s="1992">
        <v>0.99399999999999999</v>
      </c>
      <c r="J195" s="1992"/>
      <c r="K195" s="1992"/>
      <c r="L195" s="1993">
        <v>2.2999999999999998</v>
      </c>
      <c r="M195" s="1993"/>
      <c r="N195" s="1993"/>
      <c r="O195" s="1993"/>
      <c r="P195" s="1993"/>
      <c r="Q195" s="1993"/>
      <c r="R195" s="1993"/>
      <c r="S195" s="1991">
        <v>2</v>
      </c>
      <c r="T195" s="1991"/>
      <c r="U195" s="1991"/>
      <c r="V195" s="1958">
        <f>+ROUND(S195*L195*I195,2)</f>
        <v>4.57</v>
      </c>
      <c r="W195" s="1958"/>
      <c r="X195" s="1959"/>
      <c r="Y195" s="1895"/>
      <c r="Z195" s="1390"/>
    </row>
    <row r="196" spans="2:26" ht="24.9" customHeight="1">
      <c r="B196" s="1984"/>
      <c r="C196" s="1985"/>
      <c r="D196" s="1985"/>
      <c r="E196" s="1986"/>
      <c r="F196" s="1960">
        <v>4</v>
      </c>
      <c r="G196" s="1961"/>
      <c r="H196" s="1961"/>
      <c r="I196" s="1962">
        <v>0.99399999999999999</v>
      </c>
      <c r="J196" s="1962"/>
      <c r="K196" s="1962"/>
      <c r="L196" s="1850">
        <v>2.2599999999999998</v>
      </c>
      <c r="M196" s="1850"/>
      <c r="N196" s="1850"/>
      <c r="O196" s="1850"/>
      <c r="P196" s="1850"/>
      <c r="Q196" s="1850"/>
      <c r="R196" s="1850"/>
      <c r="S196" s="1851">
        <v>2</v>
      </c>
      <c r="T196" s="1851"/>
      <c r="U196" s="1851"/>
      <c r="V196" s="1852">
        <f t="shared" ref="V196:V203" si="23">+ROUND(S196*L196*I196,2)</f>
        <v>4.49</v>
      </c>
      <c r="W196" s="1852"/>
      <c r="X196" s="1853"/>
      <c r="Y196" s="1895"/>
      <c r="Z196" s="1390"/>
    </row>
    <row r="197" spans="2:26" ht="24.9" customHeight="1">
      <c r="B197" s="1984"/>
      <c r="C197" s="1985"/>
      <c r="D197" s="1985"/>
      <c r="E197" s="1986"/>
      <c r="F197" s="1960">
        <v>4</v>
      </c>
      <c r="G197" s="1961"/>
      <c r="H197" s="1961"/>
      <c r="I197" s="1962">
        <v>0.99399999999999999</v>
      </c>
      <c r="J197" s="1962"/>
      <c r="K197" s="1962"/>
      <c r="L197" s="1850">
        <v>2.2200000000000002</v>
      </c>
      <c r="M197" s="1850"/>
      <c r="N197" s="1850"/>
      <c r="O197" s="1850"/>
      <c r="P197" s="1850"/>
      <c r="Q197" s="1850"/>
      <c r="R197" s="1850"/>
      <c r="S197" s="1851">
        <v>2</v>
      </c>
      <c r="T197" s="1851"/>
      <c r="U197" s="1851"/>
      <c r="V197" s="1852">
        <f t="shared" si="23"/>
        <v>4.41</v>
      </c>
      <c r="W197" s="1852"/>
      <c r="X197" s="1853"/>
      <c r="Y197" s="1895"/>
      <c r="Z197" s="1390"/>
    </row>
    <row r="198" spans="2:26" ht="24.9" customHeight="1">
      <c r="B198" s="1984"/>
      <c r="C198" s="1985"/>
      <c r="D198" s="1985"/>
      <c r="E198" s="1986"/>
      <c r="F198" s="1960">
        <v>4</v>
      </c>
      <c r="G198" s="1961"/>
      <c r="H198" s="1961"/>
      <c r="I198" s="1962">
        <v>0.99399999999999999</v>
      </c>
      <c r="J198" s="1962"/>
      <c r="K198" s="1962"/>
      <c r="L198" s="1850">
        <v>2.1800000000000002</v>
      </c>
      <c r="M198" s="1850"/>
      <c r="N198" s="1850"/>
      <c r="O198" s="1850"/>
      <c r="P198" s="1850"/>
      <c r="Q198" s="1850"/>
      <c r="R198" s="1850"/>
      <c r="S198" s="1851">
        <v>2</v>
      </c>
      <c r="T198" s="1851"/>
      <c r="U198" s="1851"/>
      <c r="V198" s="1852">
        <f t="shared" si="23"/>
        <v>4.33</v>
      </c>
      <c r="W198" s="1852"/>
      <c r="X198" s="1853"/>
      <c r="Y198" s="1895"/>
      <c r="Z198" s="1390"/>
    </row>
    <row r="199" spans="2:26" ht="24.9" customHeight="1">
      <c r="B199" s="1984"/>
      <c r="C199" s="1985"/>
      <c r="D199" s="1985"/>
      <c r="E199" s="1986"/>
      <c r="F199" s="1960">
        <v>4</v>
      </c>
      <c r="G199" s="1961"/>
      <c r="H199" s="1961"/>
      <c r="I199" s="1962">
        <v>0.99399999999999999</v>
      </c>
      <c r="J199" s="1962"/>
      <c r="K199" s="1962"/>
      <c r="L199" s="1850">
        <v>2.14</v>
      </c>
      <c r="M199" s="1850"/>
      <c r="N199" s="1850"/>
      <c r="O199" s="1850"/>
      <c r="P199" s="1850"/>
      <c r="Q199" s="1850"/>
      <c r="R199" s="1850"/>
      <c r="S199" s="1851">
        <v>2</v>
      </c>
      <c r="T199" s="1851"/>
      <c r="U199" s="1851"/>
      <c r="V199" s="1852">
        <f t="shared" si="23"/>
        <v>4.25</v>
      </c>
      <c r="W199" s="1852"/>
      <c r="X199" s="1853"/>
      <c r="Y199" s="1895"/>
      <c r="Z199" s="1390"/>
    </row>
    <row r="200" spans="2:26" ht="24.9" customHeight="1">
      <c r="B200" s="2062"/>
      <c r="C200" s="2063"/>
      <c r="D200" s="2063"/>
      <c r="E200" s="2064"/>
      <c r="F200" s="1960">
        <v>4</v>
      </c>
      <c r="G200" s="1961"/>
      <c r="H200" s="1961"/>
      <c r="I200" s="1962">
        <v>0.99399999999999999</v>
      </c>
      <c r="J200" s="1962"/>
      <c r="K200" s="1962"/>
      <c r="L200" s="1850">
        <v>2.1</v>
      </c>
      <c r="M200" s="1850"/>
      <c r="N200" s="1850"/>
      <c r="O200" s="1850"/>
      <c r="P200" s="1850"/>
      <c r="Q200" s="1850"/>
      <c r="R200" s="1850"/>
      <c r="S200" s="1851">
        <v>2</v>
      </c>
      <c r="T200" s="1851"/>
      <c r="U200" s="1851"/>
      <c r="V200" s="1852">
        <f t="shared" si="23"/>
        <v>4.17</v>
      </c>
      <c r="W200" s="1852"/>
      <c r="X200" s="1853"/>
      <c r="Y200" s="1895"/>
      <c r="Z200" s="1390"/>
    </row>
    <row r="201" spans="2:26" ht="24.9" customHeight="1">
      <c r="B201" s="2062"/>
      <c r="C201" s="2063"/>
      <c r="D201" s="2063"/>
      <c r="E201" s="2064"/>
      <c r="F201" s="1960">
        <v>4</v>
      </c>
      <c r="G201" s="1961"/>
      <c r="H201" s="1961"/>
      <c r="I201" s="1962">
        <v>0.99399999999999999</v>
      </c>
      <c r="J201" s="1962"/>
      <c r="K201" s="1962"/>
      <c r="L201" s="1850">
        <v>2.06</v>
      </c>
      <c r="M201" s="1850"/>
      <c r="N201" s="1850"/>
      <c r="O201" s="1850"/>
      <c r="P201" s="1850"/>
      <c r="Q201" s="1850"/>
      <c r="R201" s="1850"/>
      <c r="S201" s="1851">
        <v>2</v>
      </c>
      <c r="T201" s="1851"/>
      <c r="U201" s="1851"/>
      <c r="V201" s="1852">
        <f t="shared" si="23"/>
        <v>4.0999999999999996</v>
      </c>
      <c r="W201" s="1852"/>
      <c r="X201" s="1853"/>
      <c r="Y201" s="1895"/>
      <c r="Z201" s="1390"/>
    </row>
    <row r="202" spans="2:26" ht="24.9" customHeight="1">
      <c r="B202" s="2072"/>
      <c r="C202" s="2073"/>
      <c r="D202" s="2073"/>
      <c r="E202" s="2074"/>
      <c r="F202" s="1960">
        <v>4</v>
      </c>
      <c r="G202" s="1961"/>
      <c r="H202" s="1961"/>
      <c r="I202" s="1962">
        <v>0.99399999999999999</v>
      </c>
      <c r="J202" s="1962"/>
      <c r="K202" s="1962"/>
      <c r="L202" s="1850">
        <v>2.02</v>
      </c>
      <c r="M202" s="1850"/>
      <c r="N202" s="1850"/>
      <c r="O202" s="1850"/>
      <c r="P202" s="1850"/>
      <c r="Q202" s="1850"/>
      <c r="R202" s="1850"/>
      <c r="S202" s="1851">
        <v>2</v>
      </c>
      <c r="T202" s="1851"/>
      <c r="U202" s="1851"/>
      <c r="V202" s="1852">
        <f t="shared" ref="V202" si="24">+ROUND(S202*L202*I202,2)</f>
        <v>4.0199999999999996</v>
      </c>
      <c r="W202" s="1852"/>
      <c r="X202" s="1853"/>
      <c r="Y202" s="1895"/>
      <c r="Z202" s="1390"/>
    </row>
    <row r="203" spans="2:26" ht="24.9" customHeight="1" thickBot="1">
      <c r="B203" s="1987"/>
      <c r="C203" s="1988"/>
      <c r="D203" s="1988"/>
      <c r="E203" s="1989"/>
      <c r="F203" s="2033">
        <v>4</v>
      </c>
      <c r="G203" s="2011"/>
      <c r="H203" s="2011"/>
      <c r="I203" s="2012">
        <v>0.99399999999999999</v>
      </c>
      <c r="J203" s="2012"/>
      <c r="K203" s="2012"/>
      <c r="L203" s="2013">
        <v>1.98</v>
      </c>
      <c r="M203" s="2013"/>
      <c r="N203" s="2013"/>
      <c r="O203" s="2013"/>
      <c r="P203" s="2013"/>
      <c r="Q203" s="2013"/>
      <c r="R203" s="2013"/>
      <c r="S203" s="2014">
        <v>2</v>
      </c>
      <c r="T203" s="2014"/>
      <c r="U203" s="2014"/>
      <c r="V203" s="1982">
        <f t="shared" si="23"/>
        <v>3.94</v>
      </c>
      <c r="W203" s="1982"/>
      <c r="X203" s="1983"/>
      <c r="Y203" s="1895"/>
      <c r="Z203" s="1390"/>
    </row>
    <row r="204" spans="2:26" ht="24.9" customHeight="1" thickBot="1">
      <c r="B204" s="542">
        <v>4</v>
      </c>
      <c r="C204" s="2015" t="s">
        <v>601</v>
      </c>
      <c r="D204" s="2016"/>
      <c r="E204" s="2016"/>
      <c r="F204" s="2016"/>
      <c r="G204" s="2016"/>
      <c r="H204" s="2016"/>
      <c r="I204" s="2016"/>
      <c r="J204" s="2016"/>
      <c r="K204" s="2016"/>
      <c r="L204" s="2016"/>
      <c r="M204" s="2016"/>
      <c r="N204" s="2016"/>
      <c r="O204" s="2016"/>
      <c r="P204" s="2016"/>
      <c r="Q204" s="2016"/>
      <c r="R204" s="2016"/>
      <c r="S204" s="2016"/>
      <c r="T204" s="2016"/>
      <c r="U204" s="2017"/>
      <c r="V204" s="1979">
        <f>SUM(V205:X221)</f>
        <v>188.04</v>
      </c>
      <c r="W204" s="1980"/>
      <c r="X204" s="1981"/>
      <c r="Y204" s="1895"/>
      <c r="Z204" s="1390"/>
    </row>
    <row r="205" spans="2:26" ht="24.9" customHeight="1">
      <c r="B205" s="2059" t="s">
        <v>599</v>
      </c>
      <c r="C205" s="2060"/>
      <c r="D205" s="2060"/>
      <c r="E205" s="2061"/>
      <c r="F205" s="2009">
        <v>4</v>
      </c>
      <c r="G205" s="1991"/>
      <c r="H205" s="1991"/>
      <c r="I205" s="1992">
        <v>0.99399999999999999</v>
      </c>
      <c r="J205" s="1992"/>
      <c r="K205" s="1992"/>
      <c r="L205" s="1993">
        <v>4.24</v>
      </c>
      <c r="M205" s="1993"/>
      <c r="N205" s="1993"/>
      <c r="O205" s="1993"/>
      <c r="P205" s="1993"/>
      <c r="Q205" s="1993"/>
      <c r="R205" s="1993"/>
      <c r="S205" s="1991">
        <v>9</v>
      </c>
      <c r="T205" s="1991"/>
      <c r="U205" s="1991"/>
      <c r="V205" s="1958">
        <f>+ROUND(S205*L205*I205,2)</f>
        <v>37.93</v>
      </c>
      <c r="W205" s="1958"/>
      <c r="X205" s="1959"/>
      <c r="Y205" s="1895"/>
      <c r="Z205" s="1390"/>
    </row>
    <row r="206" spans="2:26" ht="24.9" customHeight="1">
      <c r="B206" s="1984"/>
      <c r="C206" s="1985"/>
      <c r="D206" s="1985"/>
      <c r="E206" s="1986"/>
      <c r="F206" s="1960">
        <v>3</v>
      </c>
      <c r="G206" s="1961"/>
      <c r="H206" s="1961"/>
      <c r="I206" s="1962">
        <v>0.56000000000000005</v>
      </c>
      <c r="J206" s="1962"/>
      <c r="K206" s="1962"/>
      <c r="L206" s="1850">
        <v>3.9</v>
      </c>
      <c r="M206" s="1850"/>
      <c r="N206" s="1850"/>
      <c r="O206" s="1850"/>
      <c r="P206" s="1850"/>
      <c r="Q206" s="1850"/>
      <c r="R206" s="1850"/>
      <c r="S206" s="1851">
        <v>9</v>
      </c>
      <c r="T206" s="1851"/>
      <c r="U206" s="1851"/>
      <c r="V206" s="1852">
        <f t="shared" ref="V206:V213" si="25">+ROUND(S206*L206*I206,2)</f>
        <v>19.66</v>
      </c>
      <c r="W206" s="1852"/>
      <c r="X206" s="1853"/>
      <c r="Y206" s="1895"/>
      <c r="Z206" s="1390"/>
    </row>
    <row r="207" spans="2:26" ht="24.9" customHeight="1">
      <c r="B207" s="1984"/>
      <c r="C207" s="1985"/>
      <c r="D207" s="1985"/>
      <c r="E207" s="1986"/>
      <c r="F207" s="1960">
        <v>4</v>
      </c>
      <c r="G207" s="1961"/>
      <c r="H207" s="1961"/>
      <c r="I207" s="1962">
        <v>0.99399999999999999</v>
      </c>
      <c r="J207" s="1962"/>
      <c r="K207" s="1962"/>
      <c r="L207" s="1850">
        <v>2.06</v>
      </c>
      <c r="M207" s="1850"/>
      <c r="N207" s="1850"/>
      <c r="O207" s="1850"/>
      <c r="P207" s="1850"/>
      <c r="Q207" s="1850"/>
      <c r="R207" s="1850"/>
      <c r="S207" s="1851">
        <v>1</v>
      </c>
      <c r="T207" s="1851"/>
      <c r="U207" s="1851"/>
      <c r="V207" s="1852">
        <f t="shared" si="25"/>
        <v>2.0499999999999998</v>
      </c>
      <c r="W207" s="1852"/>
      <c r="X207" s="1853"/>
      <c r="Y207" s="1895"/>
      <c r="Z207" s="1390"/>
    </row>
    <row r="208" spans="2:26" ht="24.9" customHeight="1">
      <c r="B208" s="1984"/>
      <c r="C208" s="1985"/>
      <c r="D208" s="1985"/>
      <c r="E208" s="1986"/>
      <c r="F208" s="1960">
        <v>3</v>
      </c>
      <c r="G208" s="1961"/>
      <c r="H208" s="1961"/>
      <c r="I208" s="1962">
        <v>0.56000000000000005</v>
      </c>
      <c r="J208" s="1962"/>
      <c r="K208" s="1962"/>
      <c r="L208" s="1850">
        <v>1.86</v>
      </c>
      <c r="M208" s="1850"/>
      <c r="N208" s="1850"/>
      <c r="O208" s="1850"/>
      <c r="P208" s="1850"/>
      <c r="Q208" s="1850"/>
      <c r="R208" s="1850"/>
      <c r="S208" s="1851">
        <v>1</v>
      </c>
      <c r="T208" s="1851"/>
      <c r="U208" s="1851"/>
      <c r="V208" s="1852">
        <f t="shared" si="25"/>
        <v>1.04</v>
      </c>
      <c r="W208" s="1852"/>
      <c r="X208" s="1853"/>
      <c r="Y208" s="1895"/>
      <c r="Z208" s="1390"/>
    </row>
    <row r="209" spans="2:26" ht="24.9" customHeight="1">
      <c r="B209" s="1984"/>
      <c r="C209" s="1985"/>
      <c r="D209" s="1985"/>
      <c r="E209" s="1986"/>
      <c r="F209" s="2075">
        <v>4</v>
      </c>
      <c r="G209" s="2076"/>
      <c r="H209" s="1960"/>
      <c r="I209" s="1962">
        <v>0.99399999999999999</v>
      </c>
      <c r="J209" s="1962"/>
      <c r="K209" s="1962"/>
      <c r="L209" s="1850">
        <v>3.34</v>
      </c>
      <c r="M209" s="1850"/>
      <c r="N209" s="1850"/>
      <c r="O209" s="1850"/>
      <c r="P209" s="1850"/>
      <c r="Q209" s="1850"/>
      <c r="R209" s="1850"/>
      <c r="S209" s="1851">
        <v>1</v>
      </c>
      <c r="T209" s="1851"/>
      <c r="U209" s="1851"/>
      <c r="V209" s="1852">
        <f t="shared" si="25"/>
        <v>3.32</v>
      </c>
      <c r="W209" s="1852"/>
      <c r="X209" s="1853"/>
      <c r="Y209" s="1895"/>
      <c r="Z209" s="1390"/>
    </row>
    <row r="210" spans="2:26" ht="24.9" customHeight="1">
      <c r="B210" s="1984"/>
      <c r="C210" s="1985"/>
      <c r="D210" s="1985"/>
      <c r="E210" s="1986"/>
      <c r="F210" s="2075">
        <v>3</v>
      </c>
      <c r="G210" s="2076"/>
      <c r="H210" s="1960"/>
      <c r="I210" s="1962">
        <v>0.56000000000000005</v>
      </c>
      <c r="J210" s="1962"/>
      <c r="K210" s="1962"/>
      <c r="L210" s="1850">
        <v>2.94</v>
      </c>
      <c r="M210" s="1850"/>
      <c r="N210" s="1850"/>
      <c r="O210" s="1850"/>
      <c r="P210" s="1850"/>
      <c r="Q210" s="1850"/>
      <c r="R210" s="1850"/>
      <c r="S210" s="1851">
        <v>1</v>
      </c>
      <c r="T210" s="1851"/>
      <c r="U210" s="1851"/>
      <c r="V210" s="1852">
        <f t="shared" si="25"/>
        <v>1.65</v>
      </c>
      <c r="W210" s="1852"/>
      <c r="X210" s="1853"/>
      <c r="Y210" s="1895"/>
      <c r="Z210" s="1390"/>
    </row>
    <row r="211" spans="2:26" ht="24.9" customHeight="1">
      <c r="B211" s="1984"/>
      <c r="C211" s="1985"/>
      <c r="D211" s="1985"/>
      <c r="E211" s="1986"/>
      <c r="F211" s="1960">
        <v>4</v>
      </c>
      <c r="G211" s="1961"/>
      <c r="H211" s="1961"/>
      <c r="I211" s="1962">
        <v>0.99399999999999999</v>
      </c>
      <c r="J211" s="1962"/>
      <c r="K211" s="1962"/>
      <c r="L211" s="1850">
        <v>3.48</v>
      </c>
      <c r="M211" s="1850"/>
      <c r="N211" s="1850"/>
      <c r="O211" s="1850"/>
      <c r="P211" s="1850"/>
      <c r="Q211" s="1850"/>
      <c r="R211" s="1850"/>
      <c r="S211" s="1851">
        <v>6</v>
      </c>
      <c r="T211" s="1851"/>
      <c r="U211" s="1851"/>
      <c r="V211" s="1852">
        <f t="shared" si="25"/>
        <v>20.75</v>
      </c>
      <c r="W211" s="1852"/>
      <c r="X211" s="1853"/>
      <c r="Y211" s="1895"/>
      <c r="Z211" s="1390"/>
    </row>
    <row r="212" spans="2:26" ht="24.9" customHeight="1">
      <c r="B212" s="1984"/>
      <c r="C212" s="1985"/>
      <c r="D212" s="1985"/>
      <c r="E212" s="1986"/>
      <c r="F212" s="1960">
        <v>2.8</v>
      </c>
      <c r="G212" s="1961"/>
      <c r="H212" s="1961"/>
      <c r="I212" s="1962">
        <v>0.56000000000000005</v>
      </c>
      <c r="J212" s="1962"/>
      <c r="K212" s="1962"/>
      <c r="L212" s="1850">
        <v>5.8</v>
      </c>
      <c r="M212" s="1850"/>
      <c r="N212" s="1850"/>
      <c r="O212" s="1850"/>
      <c r="P212" s="1850"/>
      <c r="Q212" s="1850"/>
      <c r="R212" s="1850"/>
      <c r="S212" s="1851">
        <v>6</v>
      </c>
      <c r="T212" s="1851"/>
      <c r="U212" s="1851"/>
      <c r="V212" s="1852">
        <f t="shared" si="25"/>
        <v>19.489999999999998</v>
      </c>
      <c r="W212" s="1852"/>
      <c r="X212" s="1853"/>
      <c r="Y212" s="1895"/>
      <c r="Z212" s="1390"/>
    </row>
    <row r="213" spans="2:26" ht="24.9" customHeight="1">
      <c r="B213" s="1984"/>
      <c r="C213" s="1985"/>
      <c r="D213" s="1985"/>
      <c r="E213" s="1986"/>
      <c r="F213" s="2075">
        <v>4</v>
      </c>
      <c r="G213" s="2076"/>
      <c r="H213" s="1960"/>
      <c r="I213" s="1962">
        <v>0.99399999999999999</v>
      </c>
      <c r="J213" s="1962"/>
      <c r="K213" s="1962"/>
      <c r="L213" s="1850">
        <v>5.9</v>
      </c>
      <c r="M213" s="1850"/>
      <c r="N213" s="1850"/>
      <c r="O213" s="1850"/>
      <c r="P213" s="1850"/>
      <c r="Q213" s="1850"/>
      <c r="R213" s="1850"/>
      <c r="S213" s="1851">
        <v>3</v>
      </c>
      <c r="T213" s="1851"/>
      <c r="U213" s="1851"/>
      <c r="V213" s="1852">
        <f t="shared" si="25"/>
        <v>17.59</v>
      </c>
      <c r="W213" s="1852"/>
      <c r="X213" s="1853"/>
      <c r="Y213" s="1895"/>
      <c r="Z213" s="1390"/>
    </row>
    <row r="214" spans="2:26" ht="24.9" customHeight="1">
      <c r="B214" s="1984"/>
      <c r="C214" s="1985"/>
      <c r="D214" s="1985"/>
      <c r="E214" s="1986"/>
      <c r="F214" s="2075">
        <v>3</v>
      </c>
      <c r="G214" s="2076"/>
      <c r="H214" s="1960"/>
      <c r="I214" s="1962">
        <v>0.56000000000000005</v>
      </c>
      <c r="J214" s="1962"/>
      <c r="K214" s="1962"/>
      <c r="L214" s="1850">
        <v>4.7</v>
      </c>
      <c r="M214" s="1850"/>
      <c r="N214" s="1850"/>
      <c r="O214" s="1850"/>
      <c r="P214" s="1850"/>
      <c r="Q214" s="1850"/>
      <c r="R214" s="1850"/>
      <c r="S214" s="1851">
        <v>3</v>
      </c>
      <c r="T214" s="1851"/>
      <c r="U214" s="1851"/>
      <c r="V214" s="1852">
        <f t="shared" ref="V214:V221" si="26">+ROUND(S214*L214*I214,2)</f>
        <v>7.9</v>
      </c>
      <c r="W214" s="1852"/>
      <c r="X214" s="1853"/>
      <c r="Y214" s="1895"/>
      <c r="Z214" s="1390"/>
    </row>
    <row r="215" spans="2:26" ht="24.9" customHeight="1">
      <c r="B215" s="1984"/>
      <c r="C215" s="1985"/>
      <c r="D215" s="1985"/>
      <c r="E215" s="1986"/>
      <c r="F215" s="1960">
        <v>4</v>
      </c>
      <c r="G215" s="1961"/>
      <c r="H215" s="1961"/>
      <c r="I215" s="1962">
        <v>0.99399999999999999</v>
      </c>
      <c r="J215" s="1962"/>
      <c r="K215" s="1962"/>
      <c r="L215" s="1850">
        <v>2.2799999999999998</v>
      </c>
      <c r="M215" s="1850"/>
      <c r="N215" s="1850"/>
      <c r="O215" s="1850"/>
      <c r="P215" s="1850"/>
      <c r="Q215" s="1850"/>
      <c r="R215" s="1850"/>
      <c r="S215" s="1851">
        <v>4</v>
      </c>
      <c r="T215" s="1851"/>
      <c r="U215" s="1851"/>
      <c r="V215" s="1852">
        <f t="shared" si="26"/>
        <v>9.07</v>
      </c>
      <c r="W215" s="1852"/>
      <c r="X215" s="1853"/>
      <c r="Y215" s="1895"/>
      <c r="Z215" s="1390"/>
    </row>
    <row r="216" spans="2:26" ht="24.9" customHeight="1">
      <c r="B216" s="1984"/>
      <c r="C216" s="1985"/>
      <c r="D216" s="1985"/>
      <c r="E216" s="1986"/>
      <c r="F216" s="1960">
        <v>3</v>
      </c>
      <c r="G216" s="1961"/>
      <c r="H216" s="1961"/>
      <c r="I216" s="1962">
        <v>0.56000000000000005</v>
      </c>
      <c r="J216" s="1962"/>
      <c r="K216" s="1962"/>
      <c r="L216" s="1850">
        <v>2.2799999999999998</v>
      </c>
      <c r="M216" s="1850"/>
      <c r="N216" s="1850"/>
      <c r="O216" s="1850"/>
      <c r="P216" s="1850"/>
      <c r="Q216" s="1850"/>
      <c r="R216" s="1850"/>
      <c r="S216" s="1851">
        <v>4</v>
      </c>
      <c r="T216" s="1851"/>
      <c r="U216" s="1851"/>
      <c r="V216" s="1852">
        <f t="shared" si="26"/>
        <v>5.1100000000000003</v>
      </c>
      <c r="W216" s="1852"/>
      <c r="X216" s="1853"/>
      <c r="Y216" s="1895"/>
      <c r="Z216" s="1390"/>
    </row>
    <row r="217" spans="2:26" ht="24.9" customHeight="1">
      <c r="B217" s="1984"/>
      <c r="C217" s="1985"/>
      <c r="D217" s="1985"/>
      <c r="E217" s="1986"/>
      <c r="F217" s="2075">
        <v>4</v>
      </c>
      <c r="G217" s="2076"/>
      <c r="H217" s="1960"/>
      <c r="I217" s="1962">
        <v>0.99399999999999999</v>
      </c>
      <c r="J217" s="1962"/>
      <c r="K217" s="1962"/>
      <c r="L217" s="1850">
        <v>2.08</v>
      </c>
      <c r="M217" s="1850"/>
      <c r="N217" s="1850"/>
      <c r="O217" s="1850"/>
      <c r="P217" s="1850"/>
      <c r="Q217" s="1850"/>
      <c r="R217" s="1850"/>
      <c r="S217" s="1851">
        <v>8</v>
      </c>
      <c r="T217" s="1851"/>
      <c r="U217" s="1851"/>
      <c r="V217" s="1852">
        <f t="shared" si="26"/>
        <v>16.54</v>
      </c>
      <c r="W217" s="1852"/>
      <c r="X217" s="1853"/>
      <c r="Y217" s="1895"/>
      <c r="Z217" s="1390"/>
    </row>
    <row r="218" spans="2:26" ht="24.9" customHeight="1">
      <c r="B218" s="2062"/>
      <c r="C218" s="2063"/>
      <c r="D218" s="2063"/>
      <c r="E218" s="2064"/>
      <c r="F218" s="2075">
        <v>3</v>
      </c>
      <c r="G218" s="2076"/>
      <c r="H218" s="1960"/>
      <c r="I218" s="1962">
        <v>0.56000000000000005</v>
      </c>
      <c r="J218" s="1962"/>
      <c r="K218" s="1962"/>
      <c r="L218" s="1850">
        <v>2.08</v>
      </c>
      <c r="M218" s="1850"/>
      <c r="N218" s="1850"/>
      <c r="O218" s="1850"/>
      <c r="P218" s="1850"/>
      <c r="Q218" s="1850"/>
      <c r="R218" s="1850"/>
      <c r="S218" s="1851">
        <v>8</v>
      </c>
      <c r="T218" s="1851"/>
      <c r="U218" s="1851"/>
      <c r="V218" s="1852">
        <f t="shared" si="26"/>
        <v>9.32</v>
      </c>
      <c r="W218" s="1852"/>
      <c r="X218" s="1853"/>
      <c r="Y218" s="1895"/>
      <c r="Z218" s="1390"/>
    </row>
    <row r="219" spans="2:26" ht="24.9" customHeight="1">
      <c r="B219" s="2062"/>
      <c r="C219" s="2063"/>
      <c r="D219" s="2063"/>
      <c r="E219" s="2064"/>
      <c r="F219" s="1960">
        <v>4</v>
      </c>
      <c r="G219" s="1961"/>
      <c r="H219" s="1961"/>
      <c r="I219" s="1962">
        <v>0.99399999999999999</v>
      </c>
      <c r="J219" s="1962"/>
      <c r="K219" s="1962"/>
      <c r="L219" s="1850">
        <v>1.54</v>
      </c>
      <c r="M219" s="1850"/>
      <c r="N219" s="1850"/>
      <c r="O219" s="1850"/>
      <c r="P219" s="1850"/>
      <c r="Q219" s="1850"/>
      <c r="R219" s="1850"/>
      <c r="S219" s="1851">
        <v>4</v>
      </c>
      <c r="T219" s="1851"/>
      <c r="U219" s="1851"/>
      <c r="V219" s="1852">
        <f t="shared" si="26"/>
        <v>6.12</v>
      </c>
      <c r="W219" s="1852"/>
      <c r="X219" s="1853"/>
      <c r="Y219" s="1895"/>
      <c r="Z219" s="1390"/>
    </row>
    <row r="220" spans="2:26" ht="24.9" customHeight="1">
      <c r="B220" s="2072"/>
      <c r="C220" s="2073"/>
      <c r="D220" s="2073"/>
      <c r="E220" s="2074"/>
      <c r="F220" s="1960">
        <v>4</v>
      </c>
      <c r="G220" s="1961"/>
      <c r="H220" s="1961"/>
      <c r="I220" s="1962">
        <v>0.99399999999999999</v>
      </c>
      <c r="J220" s="1962"/>
      <c r="K220" s="1962"/>
      <c r="L220" s="1850">
        <v>1.36</v>
      </c>
      <c r="M220" s="1850"/>
      <c r="N220" s="1850"/>
      <c r="O220" s="1850"/>
      <c r="P220" s="1850"/>
      <c r="Q220" s="1850"/>
      <c r="R220" s="1850"/>
      <c r="S220" s="1851">
        <v>4</v>
      </c>
      <c r="T220" s="1851"/>
      <c r="U220" s="1851"/>
      <c r="V220" s="1852">
        <f t="shared" si="26"/>
        <v>5.41</v>
      </c>
      <c r="W220" s="1852"/>
      <c r="X220" s="1853"/>
      <c r="Y220" s="1895"/>
      <c r="Z220" s="1390"/>
    </row>
    <row r="221" spans="2:26" ht="24.9" customHeight="1" thickBot="1">
      <c r="B221" s="1987"/>
      <c r="C221" s="1988"/>
      <c r="D221" s="1988"/>
      <c r="E221" s="1989"/>
      <c r="F221" s="2033">
        <v>4</v>
      </c>
      <c r="G221" s="2011"/>
      <c r="H221" s="2011"/>
      <c r="I221" s="2012">
        <v>0.99399999999999999</v>
      </c>
      <c r="J221" s="2012"/>
      <c r="K221" s="2012"/>
      <c r="L221" s="2013">
        <v>1.28</v>
      </c>
      <c r="M221" s="2013"/>
      <c r="N221" s="2013"/>
      <c r="O221" s="2013"/>
      <c r="P221" s="2013"/>
      <c r="Q221" s="2013"/>
      <c r="R221" s="2013"/>
      <c r="S221" s="2014">
        <v>4</v>
      </c>
      <c r="T221" s="2014"/>
      <c r="U221" s="2014"/>
      <c r="V221" s="1982">
        <f t="shared" si="26"/>
        <v>5.09</v>
      </c>
      <c r="W221" s="1982"/>
      <c r="X221" s="1983"/>
      <c r="Y221" s="1895"/>
      <c r="Z221" s="1390"/>
    </row>
    <row r="222" spans="2:26">
      <c r="B222" s="1994" t="s">
        <v>397</v>
      </c>
      <c r="C222" s="1344"/>
      <c r="D222" s="1345"/>
      <c r="E222" s="1345"/>
      <c r="F222" s="1345"/>
      <c r="G222" s="1345"/>
      <c r="H222" s="1345"/>
      <c r="I222" s="1345"/>
      <c r="J222" s="1345"/>
      <c r="K222" s="1345"/>
      <c r="L222" s="1345"/>
      <c r="M222" s="1345"/>
      <c r="N222" s="1345"/>
      <c r="O222" s="1345"/>
      <c r="P222" s="1345"/>
      <c r="Q222" s="1345"/>
      <c r="R222" s="1345"/>
      <c r="S222" s="1345"/>
      <c r="T222" s="1345"/>
      <c r="U222" s="2055"/>
      <c r="V222" s="2056">
        <f>+V204+V182+V161+V149</f>
        <v>574.72999999999979</v>
      </c>
      <c r="W222" s="2057"/>
      <c r="X222" s="2058"/>
      <c r="Y222" s="1895"/>
      <c r="Z222" s="1390"/>
    </row>
    <row r="223" spans="2:26">
      <c r="B223" s="1353"/>
      <c r="C223" s="1347"/>
      <c r="D223" s="1348"/>
      <c r="E223" s="1348"/>
      <c r="F223" s="1348"/>
      <c r="G223" s="1348"/>
      <c r="H223" s="1348"/>
      <c r="I223" s="1348"/>
      <c r="J223" s="1348"/>
      <c r="K223" s="1348"/>
      <c r="L223" s="1348"/>
      <c r="M223" s="1348"/>
      <c r="N223" s="1348"/>
      <c r="O223" s="1348"/>
      <c r="P223" s="1348"/>
      <c r="Q223" s="1348"/>
      <c r="R223" s="1348"/>
      <c r="S223" s="1348"/>
      <c r="T223" s="1348"/>
      <c r="U223" s="1879"/>
      <c r="V223" s="1326"/>
      <c r="W223" s="1327"/>
      <c r="X223" s="1328"/>
      <c r="Y223" s="1895"/>
      <c r="Z223" s="1390"/>
    </row>
    <row r="224" spans="2:26" ht="24" customHeight="1" thickBot="1">
      <c r="B224" s="1354"/>
      <c r="C224" s="1350"/>
      <c r="D224" s="1351"/>
      <c r="E224" s="1351"/>
      <c r="F224" s="1351"/>
      <c r="G224" s="1351"/>
      <c r="H224" s="1351"/>
      <c r="I224" s="1351"/>
      <c r="J224" s="1351"/>
      <c r="K224" s="1351"/>
      <c r="L224" s="1351"/>
      <c r="M224" s="1351"/>
      <c r="N224" s="1351"/>
      <c r="O224" s="1351"/>
      <c r="P224" s="1351"/>
      <c r="Q224" s="1351"/>
      <c r="R224" s="1351"/>
      <c r="S224" s="1351"/>
      <c r="T224" s="2065"/>
      <c r="U224" s="2066"/>
      <c r="V224" s="2067">
        <f>V222</f>
        <v>574.72999999999979</v>
      </c>
      <c r="W224" s="2068"/>
      <c r="X224" s="2069"/>
      <c r="Y224" s="2024"/>
      <c r="Z224" s="1392"/>
    </row>
    <row r="225" spans="2:26" ht="57.75" customHeight="1">
      <c r="B225" s="541"/>
      <c r="C225" s="533"/>
      <c r="D225" s="1330"/>
      <c r="E225" s="1330"/>
      <c r="F225" s="1330"/>
      <c r="G225" s="1330"/>
      <c r="H225" s="1330"/>
      <c r="I225" s="1331"/>
      <c r="J225" s="1331"/>
      <c r="K225" s="1331"/>
      <c r="L225" s="1330"/>
      <c r="M225" s="1330"/>
      <c r="N225" s="1330"/>
      <c r="O225" s="1330"/>
      <c r="P225" s="1330"/>
      <c r="Q225" s="1330"/>
      <c r="R225" s="1330"/>
      <c r="S225" s="1330"/>
      <c r="T225" s="1330"/>
      <c r="U225" s="1330"/>
      <c r="V225" s="2070"/>
      <c r="W225" s="1330"/>
      <c r="X225" s="1330"/>
      <c r="Y225" s="519"/>
      <c r="Z225" s="520"/>
    </row>
    <row r="226" spans="2:26" ht="39" customHeight="1" thickBot="1">
      <c r="B226" s="531"/>
      <c r="C226" s="532"/>
      <c r="D226" s="1322" t="s">
        <v>389</v>
      </c>
      <c r="E226" s="1322"/>
      <c r="F226" s="1323"/>
      <c r="G226" s="1323"/>
      <c r="H226" s="1323"/>
      <c r="I226" s="1325"/>
      <c r="J226" s="1325"/>
      <c r="K226" s="1325"/>
      <c r="L226" s="1323"/>
      <c r="M226" s="1323"/>
      <c r="N226" s="1323"/>
      <c r="O226" s="1322"/>
      <c r="P226" s="1322"/>
      <c r="Q226" s="1322"/>
      <c r="R226" s="1322"/>
      <c r="S226" s="1322" t="str">
        <f>+S136</f>
        <v xml:space="preserve">Revisó y aprobó: </v>
      </c>
      <c r="T226" s="1322"/>
      <c r="U226" s="1322"/>
      <c r="V226" s="1322"/>
      <c r="W226" s="1322"/>
      <c r="X226" s="1322"/>
      <c r="Y226" s="524"/>
      <c r="Z226" s="525"/>
    </row>
    <row r="227" spans="2:26" ht="19.5" customHeight="1">
      <c r="B227" s="531"/>
      <c r="C227" s="532"/>
      <c r="D227" s="1322"/>
      <c r="E227" s="1322"/>
      <c r="F227" s="1324" t="s">
        <v>337</v>
      </c>
      <c r="G227" s="1324"/>
      <c r="H227" s="1324"/>
      <c r="I227" s="1324"/>
      <c r="J227" s="1324"/>
      <c r="K227" s="1324"/>
      <c r="L227" s="1324"/>
      <c r="M227" s="1324"/>
      <c r="N227" s="1324"/>
      <c r="O227" s="1322"/>
      <c r="P227" s="1322"/>
      <c r="Q227" s="1322"/>
      <c r="R227" s="1322"/>
      <c r="S227" s="1322"/>
      <c r="T227" s="1322"/>
      <c r="U227" s="1322"/>
      <c r="V227" s="537"/>
      <c r="W227" s="537"/>
      <c r="X227" s="537"/>
      <c r="Y227" s="526" t="s">
        <v>342</v>
      </c>
      <c r="Z227" s="525"/>
    </row>
    <row r="228" spans="2:26" ht="19.5" customHeight="1">
      <c r="B228" s="531"/>
      <c r="C228" s="532"/>
      <c r="D228" s="1322"/>
      <c r="E228" s="1322"/>
      <c r="F228" s="1324" t="str">
        <f>+F138</f>
        <v xml:space="preserve">Profesional de apoyo contratada S.P.O.P </v>
      </c>
      <c r="G228" s="1324"/>
      <c r="H228" s="1324"/>
      <c r="I228" s="1324"/>
      <c r="J228" s="1324"/>
      <c r="K228" s="1324"/>
      <c r="L228" s="1324"/>
      <c r="M228" s="1324"/>
      <c r="N228" s="1324"/>
      <c r="O228" s="1322"/>
      <c r="P228" s="1322"/>
      <c r="Q228" s="1322"/>
      <c r="R228" s="1322"/>
      <c r="S228" s="1322"/>
      <c r="T228" s="1322"/>
      <c r="U228" s="1322"/>
      <c r="V228" s="1322"/>
      <c r="W228" s="1322"/>
      <c r="X228" s="1322"/>
      <c r="Y228" s="527" t="s">
        <v>392</v>
      </c>
      <c r="Z228" s="525"/>
    </row>
    <row r="229" spans="2:26" ht="26.1" customHeight="1">
      <c r="B229" s="531"/>
      <c r="C229" s="532"/>
      <c r="D229" s="1322"/>
      <c r="E229" s="1322"/>
      <c r="F229" s="1324"/>
      <c r="G229" s="1324"/>
      <c r="H229" s="1324"/>
      <c r="I229" s="1324"/>
      <c r="J229" s="1324"/>
      <c r="K229" s="1324"/>
      <c r="L229" s="1324"/>
      <c r="M229" s="1324"/>
      <c r="N229" s="1324"/>
      <c r="O229" s="1322"/>
      <c r="P229" s="1322"/>
      <c r="Q229" s="1322"/>
      <c r="R229" s="1322"/>
      <c r="S229" s="1322"/>
      <c r="T229" s="1322"/>
      <c r="U229" s="1322"/>
      <c r="V229" s="1322"/>
      <c r="W229" s="1322"/>
      <c r="X229" s="1322"/>
      <c r="Y229" s="527" t="s">
        <v>393</v>
      </c>
      <c r="Z229" s="525"/>
    </row>
    <row r="230" spans="2:26" ht="18.600000000000001" thickBot="1">
      <c r="B230" s="538"/>
      <c r="C230" s="535"/>
      <c r="D230" s="1323"/>
      <c r="E230" s="1323"/>
      <c r="F230" s="1323"/>
      <c r="G230" s="1323"/>
      <c r="H230" s="1323"/>
      <c r="I230" s="1325"/>
      <c r="J230" s="1325"/>
      <c r="K230" s="1325"/>
      <c r="L230" s="1323"/>
      <c r="M230" s="1323"/>
      <c r="N230" s="1323"/>
      <c r="O230" s="1323"/>
      <c r="P230" s="1323"/>
      <c r="Q230" s="1323"/>
      <c r="R230" s="1323"/>
      <c r="S230" s="1323"/>
      <c r="T230" s="1323"/>
      <c r="U230" s="1323"/>
      <c r="V230" s="1323"/>
      <c r="W230" s="1323"/>
      <c r="X230" s="1323"/>
      <c r="Y230" s="524"/>
      <c r="Z230" s="529"/>
    </row>
    <row r="231" spans="2:26" ht="27" customHeight="1" thickBot="1">
      <c r="B231" s="516"/>
      <c r="I231" s="516"/>
      <c r="J231" s="516"/>
      <c r="K231" s="516"/>
    </row>
    <row r="232" spans="2:26" ht="111" customHeight="1" thickBot="1">
      <c r="B232" s="510"/>
      <c r="C232" s="1889" t="s">
        <v>291</v>
      </c>
      <c r="D232" s="1889"/>
      <c r="E232" s="1889"/>
      <c r="F232" s="1889"/>
      <c r="G232" s="1889"/>
      <c r="H232" s="1889"/>
      <c r="I232" s="1889"/>
      <c r="J232" s="1889"/>
      <c r="K232" s="1889"/>
      <c r="L232" s="1889"/>
      <c r="M232" s="1889"/>
      <c r="N232" s="1889"/>
      <c r="O232" s="1889"/>
      <c r="P232" s="1889"/>
      <c r="Q232" s="1889"/>
      <c r="R232" s="1889"/>
      <c r="S232" s="1889"/>
      <c r="T232" s="1889"/>
      <c r="U232" s="1889"/>
      <c r="V232" s="1889"/>
      <c r="W232" s="1889"/>
      <c r="X232" s="1939"/>
      <c r="Y232" s="1940" t="str">
        <f>+Y142</f>
        <v>ESQUEMA O SOPORTE GRAFICO</v>
      </c>
      <c r="Z232" s="1941"/>
    </row>
    <row r="233" spans="2:26" ht="99.75" customHeight="1">
      <c r="B233" s="513" t="s">
        <v>394</v>
      </c>
      <c r="C233" s="1942" t="str">
        <f>+C143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33" s="1913"/>
      <c r="E233" s="1913"/>
      <c r="F233" s="1913"/>
      <c r="G233" s="1913"/>
      <c r="H233" s="1913"/>
      <c r="I233" s="1913"/>
      <c r="J233" s="1913"/>
      <c r="K233" s="1913"/>
      <c r="L233" s="1913"/>
      <c r="M233" s="1913"/>
      <c r="N233" s="1913"/>
      <c r="O233" s="1913"/>
      <c r="P233" s="1913"/>
      <c r="Q233" s="1913"/>
      <c r="R233" s="1913"/>
      <c r="S233" s="1889"/>
      <c r="T233" s="1889"/>
      <c r="U233" s="1889"/>
      <c r="V233" s="1913"/>
      <c r="W233" s="1913"/>
      <c r="X233" s="1916"/>
      <c r="Y233" s="1372"/>
      <c r="Z233" s="1488"/>
    </row>
    <row r="234" spans="2:26" ht="41.25" customHeight="1">
      <c r="B234" s="513" t="s">
        <v>349</v>
      </c>
      <c r="C234" s="1367" t="str">
        <f>+C144</f>
        <v xml:space="preserve">OBRAS DE DRENAJE </v>
      </c>
      <c r="D234" s="1377"/>
      <c r="E234" s="1377"/>
      <c r="F234" s="1377"/>
      <c r="G234" s="1377"/>
      <c r="H234" s="1377"/>
      <c r="I234" s="1377"/>
      <c r="J234" s="1377"/>
      <c r="K234" s="1377"/>
      <c r="L234" s="1377"/>
      <c r="M234" s="1377"/>
      <c r="N234" s="1377"/>
      <c r="O234" s="1377"/>
      <c r="P234" s="1377"/>
      <c r="Q234" s="1377"/>
      <c r="R234" s="1377"/>
      <c r="S234" s="1886" t="s">
        <v>41</v>
      </c>
      <c r="T234" s="1886"/>
      <c r="U234" s="1886"/>
      <c r="V234" s="1377" t="str">
        <f>+'PRESUPUESTO OFICIAL PLIEGO TIPO'!F38</f>
        <v>M³</v>
      </c>
      <c r="W234" s="1377"/>
      <c r="X234" s="1394"/>
      <c r="Y234" s="1943"/>
      <c r="Z234" s="1944"/>
    </row>
    <row r="235" spans="2:26" ht="34.5" customHeight="1">
      <c r="B235" s="513" t="s">
        <v>151</v>
      </c>
      <c r="C235" s="1395">
        <f>+'PRESUPUESTO OFICIAL PLIEGO TIPO'!B38</f>
        <v>206</v>
      </c>
      <c r="D235" s="1396"/>
      <c r="E235" s="1396"/>
      <c r="F235" s="1396"/>
      <c r="G235" s="1396"/>
      <c r="H235" s="1396"/>
      <c r="I235" s="1396"/>
      <c r="J235" s="1396"/>
      <c r="K235" s="1396"/>
      <c r="L235" s="1396"/>
      <c r="M235" s="1396"/>
      <c r="N235" s="1396"/>
      <c r="O235" s="1396"/>
      <c r="P235" s="1396"/>
      <c r="Q235" s="1396"/>
      <c r="R235" s="1397"/>
      <c r="S235" s="1947" t="s">
        <v>7</v>
      </c>
      <c r="T235" s="1943"/>
      <c r="U235" s="1948"/>
      <c r="V235" s="1482">
        <f>+V258</f>
        <v>3.48</v>
      </c>
      <c r="W235" s="1483"/>
      <c r="X235" s="1484"/>
      <c r="Y235" s="1943"/>
      <c r="Z235" s="1944"/>
    </row>
    <row r="236" spans="2:26" ht="34.5" customHeight="1">
      <c r="B236" s="513" t="s">
        <v>395</v>
      </c>
      <c r="C236" s="1367" t="str">
        <f>+'PRESUPUESTO OFICIAL PLIEGO TIPO'!E38</f>
        <v>Muro en concreto ciclopeo 3.000 psi</v>
      </c>
      <c r="D236" s="1377"/>
      <c r="E236" s="1377"/>
      <c r="F236" s="1377"/>
      <c r="G236" s="1377"/>
      <c r="H236" s="1377"/>
      <c r="I236" s="1377"/>
      <c r="J236" s="1377"/>
      <c r="K236" s="1377"/>
      <c r="L236" s="1377"/>
      <c r="M236" s="1377"/>
      <c r="N236" s="1377"/>
      <c r="O236" s="1377"/>
      <c r="P236" s="1377"/>
      <c r="Q236" s="1377"/>
      <c r="R236" s="1368"/>
      <c r="S236" s="1374"/>
      <c r="T236" s="1375"/>
      <c r="U236" s="1376"/>
      <c r="V236" s="1485"/>
      <c r="W236" s="1486"/>
      <c r="X236" s="1487"/>
      <c r="Y236" s="1943"/>
      <c r="Z236" s="1944"/>
    </row>
    <row r="237" spans="2:26" ht="34.5" customHeight="1">
      <c r="B237" s="1378" t="s">
        <v>270</v>
      </c>
      <c r="C237" s="1937" t="s">
        <v>271</v>
      </c>
      <c r="D237" s="1341" t="s">
        <v>143</v>
      </c>
      <c r="E237" s="1342"/>
      <c r="F237" s="1342"/>
      <c r="G237" s="1342"/>
      <c r="H237" s="1342"/>
      <c r="I237" s="1342"/>
      <c r="J237" s="1342"/>
      <c r="K237" s="1343"/>
      <c r="L237" s="1335" t="s">
        <v>129</v>
      </c>
      <c r="M237" s="1336"/>
      <c r="N237" s="1384"/>
      <c r="O237" s="1335" t="s">
        <v>273</v>
      </c>
      <c r="P237" s="1336"/>
      <c r="Q237" s="1336"/>
      <c r="R237" s="1384"/>
      <c r="S237" s="1335" t="s">
        <v>274</v>
      </c>
      <c r="T237" s="1336"/>
      <c r="U237" s="1384"/>
      <c r="V237" s="1450" t="s">
        <v>410</v>
      </c>
      <c r="W237" s="1949"/>
      <c r="X237" s="1950"/>
      <c r="Y237" s="1943"/>
      <c r="Z237" s="1944"/>
    </row>
    <row r="238" spans="2:26" ht="34.5" customHeight="1">
      <c r="B238" s="1379"/>
      <c r="C238" s="1938"/>
      <c r="D238" s="1450" t="s">
        <v>409</v>
      </c>
      <c r="E238" s="1451"/>
      <c r="F238" s="1335" t="s">
        <v>401</v>
      </c>
      <c r="G238" s="1336"/>
      <c r="H238" s="1384"/>
      <c r="I238" s="1335" t="s">
        <v>98</v>
      </c>
      <c r="J238" s="1336"/>
      <c r="K238" s="1384"/>
      <c r="L238" s="1461"/>
      <c r="M238" s="1462"/>
      <c r="N238" s="1463"/>
      <c r="O238" s="1461"/>
      <c r="P238" s="1462"/>
      <c r="Q238" s="1462"/>
      <c r="R238" s="1463"/>
      <c r="S238" s="1461"/>
      <c r="T238" s="1462"/>
      <c r="U238" s="1463"/>
      <c r="V238" s="1951"/>
      <c r="W238" s="1952"/>
      <c r="X238" s="1953"/>
      <c r="Y238" s="1943"/>
      <c r="Z238" s="1944"/>
    </row>
    <row r="239" spans="2:26" ht="34.5" customHeight="1">
      <c r="B239" s="1954"/>
      <c r="C239" s="1284" t="s">
        <v>580</v>
      </c>
      <c r="D239" s="1436">
        <v>2</v>
      </c>
      <c r="E239" s="1436"/>
      <c r="F239" s="1862">
        <v>0.4</v>
      </c>
      <c r="G239" s="1862"/>
      <c r="H239" s="1862"/>
      <c r="I239" s="1862">
        <v>4.3499999999999996</v>
      </c>
      <c r="J239" s="1862"/>
      <c r="K239" s="1862"/>
      <c r="L239" s="1862"/>
      <c r="M239" s="1862"/>
      <c r="N239" s="1862"/>
      <c r="O239" s="1862">
        <f>+I239*F239*D239</f>
        <v>3.48</v>
      </c>
      <c r="P239" s="1862"/>
      <c r="Q239" s="1862"/>
      <c r="R239" s="1862"/>
      <c r="S239" s="1862">
        <v>1</v>
      </c>
      <c r="T239" s="1862"/>
      <c r="U239" s="1862"/>
      <c r="V239" s="1862">
        <f>+ROUND(O239*S239,2)</f>
        <v>3.48</v>
      </c>
      <c r="W239" s="1862"/>
      <c r="X239" s="1863"/>
      <c r="Y239" s="1943"/>
      <c r="Z239" s="1944"/>
    </row>
    <row r="240" spans="2:26" ht="34.5" customHeight="1" thickBot="1">
      <c r="B240" s="1347"/>
      <c r="C240" s="544"/>
      <c r="D240" s="1935"/>
      <c r="E240" s="1935"/>
      <c r="F240" s="1935"/>
      <c r="G240" s="1935"/>
      <c r="H240" s="1935"/>
      <c r="I240" s="1935"/>
      <c r="J240" s="1935"/>
      <c r="K240" s="1935"/>
      <c r="L240" s="1935"/>
      <c r="M240" s="1935"/>
      <c r="N240" s="1935"/>
      <c r="O240" s="1935"/>
      <c r="P240" s="1935"/>
      <c r="Q240" s="1935"/>
      <c r="R240" s="1935"/>
      <c r="S240" s="1935"/>
      <c r="T240" s="1935"/>
      <c r="U240" s="1935"/>
      <c r="V240" s="1935"/>
      <c r="W240" s="1935"/>
      <c r="X240" s="1936"/>
      <c r="Y240" s="1943"/>
      <c r="Z240" s="1944"/>
    </row>
    <row r="241" spans="2:26">
      <c r="B241" s="1344"/>
      <c r="C241" s="1348"/>
      <c r="D241" s="1348"/>
      <c r="E241" s="1348"/>
      <c r="F241" s="1348"/>
      <c r="G241" s="1348"/>
      <c r="H241" s="1348"/>
      <c r="I241" s="1348"/>
      <c r="J241" s="1348"/>
      <c r="K241" s="1348"/>
      <c r="L241" s="1348"/>
      <c r="M241" s="1348"/>
      <c r="N241" s="1348"/>
      <c r="O241" s="1348"/>
      <c r="P241" s="1348"/>
      <c r="Q241" s="1348"/>
      <c r="R241" s="1348"/>
      <c r="S241" s="1348"/>
      <c r="T241" s="1348"/>
      <c r="U241" s="1348"/>
      <c r="V241" s="1348"/>
      <c r="W241" s="1348"/>
      <c r="X241" s="1349"/>
      <c r="Y241" s="1943"/>
      <c r="Z241" s="1944"/>
    </row>
    <row r="242" spans="2:26">
      <c r="B242" s="1347"/>
      <c r="C242" s="1348"/>
      <c r="D242" s="1348"/>
      <c r="E242" s="1348"/>
      <c r="F242" s="1348"/>
      <c r="G242" s="1348"/>
      <c r="H242" s="1348"/>
      <c r="I242" s="1348"/>
      <c r="J242" s="1348"/>
      <c r="K242" s="1348"/>
      <c r="L242" s="1348"/>
      <c r="M242" s="1348"/>
      <c r="N242" s="1348"/>
      <c r="O242" s="1348"/>
      <c r="P242" s="1348"/>
      <c r="Q242" s="1348"/>
      <c r="R242" s="1348"/>
      <c r="S242" s="1348"/>
      <c r="T242" s="1348"/>
      <c r="U242" s="1348"/>
      <c r="V242" s="1348"/>
      <c r="W242" s="1348"/>
      <c r="X242" s="1349"/>
      <c r="Y242" s="1943"/>
      <c r="Z242" s="1944"/>
    </row>
    <row r="243" spans="2:26">
      <c r="B243" s="1347"/>
      <c r="C243" s="1348"/>
      <c r="D243" s="1348"/>
      <c r="E243" s="1348"/>
      <c r="F243" s="1348"/>
      <c r="G243" s="1348"/>
      <c r="H243" s="1348"/>
      <c r="I243" s="1348"/>
      <c r="J243" s="1348"/>
      <c r="K243" s="1348"/>
      <c r="L243" s="1348"/>
      <c r="M243" s="1348"/>
      <c r="N243" s="1348"/>
      <c r="O243" s="1348"/>
      <c r="P243" s="1348"/>
      <c r="Q243" s="1348"/>
      <c r="R243" s="1348"/>
      <c r="S243" s="1348"/>
      <c r="T243" s="1348"/>
      <c r="U243" s="1348"/>
      <c r="V243" s="1348"/>
      <c r="W243" s="1348"/>
      <c r="X243" s="1349"/>
      <c r="Y243" s="1943"/>
      <c r="Z243" s="1944"/>
    </row>
    <row r="244" spans="2:26">
      <c r="B244" s="1347"/>
      <c r="C244" s="1348"/>
      <c r="D244" s="1348"/>
      <c r="E244" s="1348"/>
      <c r="F244" s="1348"/>
      <c r="G244" s="1348"/>
      <c r="H244" s="1348"/>
      <c r="I244" s="1348"/>
      <c r="J244" s="1348"/>
      <c r="K244" s="1348"/>
      <c r="L244" s="1348"/>
      <c r="M244" s="1348"/>
      <c r="N244" s="1348"/>
      <c r="O244" s="1348"/>
      <c r="P244" s="1348"/>
      <c r="Q244" s="1348"/>
      <c r="R244" s="1348"/>
      <c r="S244" s="1348"/>
      <c r="T244" s="1348"/>
      <c r="U244" s="1348"/>
      <c r="V244" s="1348"/>
      <c r="W244" s="1348"/>
      <c r="X244" s="1349"/>
      <c r="Y244" s="1943"/>
      <c r="Z244" s="1944"/>
    </row>
    <row r="245" spans="2:26">
      <c r="B245" s="1347"/>
      <c r="C245" s="1348"/>
      <c r="D245" s="1348"/>
      <c r="E245" s="1348"/>
      <c r="F245" s="1348"/>
      <c r="G245" s="1348"/>
      <c r="H245" s="1348"/>
      <c r="I245" s="1348"/>
      <c r="J245" s="1348"/>
      <c r="K245" s="1348"/>
      <c r="L245" s="1348"/>
      <c r="M245" s="1348"/>
      <c r="N245" s="1348"/>
      <c r="O245" s="1348"/>
      <c r="P245" s="1348"/>
      <c r="Q245" s="1348"/>
      <c r="R245" s="1348"/>
      <c r="S245" s="1348"/>
      <c r="T245" s="1348"/>
      <c r="U245" s="1348"/>
      <c r="V245" s="1348"/>
      <c r="W245" s="1348"/>
      <c r="X245" s="1349"/>
      <c r="Y245" s="1943"/>
      <c r="Z245" s="1944"/>
    </row>
    <row r="246" spans="2:26">
      <c r="B246" s="1347"/>
      <c r="C246" s="1348"/>
      <c r="D246" s="1348"/>
      <c r="E246" s="1348"/>
      <c r="F246" s="1348"/>
      <c r="G246" s="1348"/>
      <c r="H246" s="1348"/>
      <c r="I246" s="1348"/>
      <c r="J246" s="1348"/>
      <c r="K246" s="1348"/>
      <c r="L246" s="1348"/>
      <c r="M246" s="1348"/>
      <c r="N246" s="1348"/>
      <c r="O246" s="1348"/>
      <c r="P246" s="1348"/>
      <c r="Q246" s="1348"/>
      <c r="R246" s="1348"/>
      <c r="S246" s="1348"/>
      <c r="T246" s="1348"/>
      <c r="U246" s="1348"/>
      <c r="V246" s="1348"/>
      <c r="W246" s="1348"/>
      <c r="X246" s="1349"/>
      <c r="Y246" s="1943"/>
      <c r="Z246" s="1944"/>
    </row>
    <row r="247" spans="2:26">
      <c r="B247" s="1347"/>
      <c r="C247" s="1348"/>
      <c r="D247" s="1348"/>
      <c r="E247" s="1348"/>
      <c r="F247" s="1348"/>
      <c r="G247" s="1348"/>
      <c r="H247" s="1348"/>
      <c r="I247" s="1348"/>
      <c r="J247" s="1348"/>
      <c r="K247" s="1348"/>
      <c r="L247" s="1348"/>
      <c r="M247" s="1348"/>
      <c r="N247" s="1348"/>
      <c r="O247" s="1348"/>
      <c r="P247" s="1348"/>
      <c r="Q247" s="1348"/>
      <c r="R247" s="1348"/>
      <c r="S247" s="1348"/>
      <c r="T247" s="1348"/>
      <c r="U247" s="1348"/>
      <c r="V247" s="1348"/>
      <c r="W247" s="1348"/>
      <c r="X247" s="1349"/>
      <c r="Y247" s="1943"/>
      <c r="Z247" s="1944"/>
    </row>
    <row r="248" spans="2:26">
      <c r="B248" s="1347"/>
      <c r="C248" s="1348"/>
      <c r="D248" s="1348"/>
      <c r="E248" s="1348"/>
      <c r="F248" s="1348"/>
      <c r="G248" s="1348"/>
      <c r="H248" s="1348"/>
      <c r="I248" s="1348"/>
      <c r="J248" s="1348"/>
      <c r="K248" s="1348"/>
      <c r="L248" s="1348"/>
      <c r="M248" s="1348"/>
      <c r="N248" s="1348"/>
      <c r="O248" s="1348"/>
      <c r="P248" s="1348"/>
      <c r="Q248" s="1348"/>
      <c r="R248" s="1348"/>
      <c r="S248" s="1348"/>
      <c r="T248" s="1348"/>
      <c r="U248" s="1348"/>
      <c r="V248" s="1348"/>
      <c r="W248" s="1348"/>
      <c r="X248" s="1349"/>
      <c r="Y248" s="1943"/>
      <c r="Z248" s="1944"/>
    </row>
    <row r="249" spans="2:26" ht="200.4" customHeight="1">
      <c r="B249" s="1347"/>
      <c r="C249" s="1348"/>
      <c r="D249" s="1348"/>
      <c r="E249" s="1348"/>
      <c r="F249" s="1348"/>
      <c r="G249" s="1348"/>
      <c r="H249" s="1348"/>
      <c r="I249" s="1348"/>
      <c r="J249" s="1348"/>
      <c r="K249" s="1348"/>
      <c r="L249" s="1348"/>
      <c r="M249" s="1348"/>
      <c r="N249" s="1348"/>
      <c r="O249" s="1348"/>
      <c r="P249" s="1348"/>
      <c r="Q249" s="1348"/>
      <c r="R249" s="1348"/>
      <c r="S249" s="1348"/>
      <c r="T249" s="1348"/>
      <c r="U249" s="1348"/>
      <c r="V249" s="1348"/>
      <c r="W249" s="1348"/>
      <c r="X249" s="1349"/>
      <c r="Y249" s="1943"/>
      <c r="Z249" s="1944"/>
    </row>
    <row r="250" spans="2:26">
      <c r="B250" s="1347"/>
      <c r="C250" s="1348"/>
      <c r="D250" s="1348"/>
      <c r="E250" s="1348"/>
      <c r="F250" s="1348"/>
      <c r="G250" s="1348"/>
      <c r="H250" s="1348"/>
      <c r="I250" s="1348"/>
      <c r="J250" s="1348"/>
      <c r="K250" s="1348"/>
      <c r="L250" s="1348"/>
      <c r="M250" s="1348"/>
      <c r="N250" s="1348"/>
      <c r="O250" s="1348"/>
      <c r="P250" s="1348"/>
      <c r="Q250" s="1348"/>
      <c r="R250" s="1348"/>
      <c r="S250" s="1348"/>
      <c r="T250" s="1348"/>
      <c r="U250" s="1348"/>
      <c r="V250" s="1348"/>
      <c r="W250" s="1348"/>
      <c r="X250" s="1349"/>
      <c r="Y250" s="1943"/>
      <c r="Z250" s="1944"/>
    </row>
    <row r="251" spans="2:26">
      <c r="B251" s="1347"/>
      <c r="C251" s="1348"/>
      <c r="D251" s="1348"/>
      <c r="E251" s="1348"/>
      <c r="F251" s="1348"/>
      <c r="G251" s="1348"/>
      <c r="H251" s="1348"/>
      <c r="I251" s="1348"/>
      <c r="J251" s="1348"/>
      <c r="K251" s="1348"/>
      <c r="L251" s="1348"/>
      <c r="M251" s="1348"/>
      <c r="N251" s="1348"/>
      <c r="O251" s="1348"/>
      <c r="P251" s="1348"/>
      <c r="Q251" s="1348"/>
      <c r="R251" s="1348"/>
      <c r="S251" s="1348"/>
      <c r="T251" s="1348"/>
      <c r="U251" s="1348"/>
      <c r="V251" s="1348"/>
      <c r="W251" s="1348"/>
      <c r="X251" s="1349"/>
      <c r="Y251" s="1943"/>
      <c r="Z251" s="1944"/>
    </row>
    <row r="252" spans="2:26">
      <c r="B252" s="1347"/>
      <c r="C252" s="1348"/>
      <c r="D252" s="1348"/>
      <c r="E252" s="1348"/>
      <c r="F252" s="1348"/>
      <c r="G252" s="1348"/>
      <c r="H252" s="1348"/>
      <c r="I252" s="1348"/>
      <c r="J252" s="1348"/>
      <c r="K252" s="1348"/>
      <c r="L252" s="1348"/>
      <c r="M252" s="1348"/>
      <c r="N252" s="1348"/>
      <c r="O252" s="1348"/>
      <c r="P252" s="1348"/>
      <c r="Q252" s="1348"/>
      <c r="R252" s="1348"/>
      <c r="S252" s="1348"/>
      <c r="T252" s="1348"/>
      <c r="U252" s="1348"/>
      <c r="V252" s="1348"/>
      <c r="W252" s="1348"/>
      <c r="X252" s="1349"/>
      <c r="Y252" s="1943"/>
      <c r="Z252" s="1944"/>
    </row>
    <row r="253" spans="2:26">
      <c r="B253" s="1347"/>
      <c r="C253" s="1348"/>
      <c r="D253" s="1348"/>
      <c r="E253" s="1348"/>
      <c r="F253" s="1348"/>
      <c r="G253" s="1348"/>
      <c r="H253" s="1348"/>
      <c r="I253" s="1348"/>
      <c r="J253" s="1348"/>
      <c r="K253" s="1348"/>
      <c r="L253" s="1348"/>
      <c r="M253" s="1348"/>
      <c r="N253" s="1348"/>
      <c r="O253" s="1348"/>
      <c r="P253" s="1348"/>
      <c r="Q253" s="1348"/>
      <c r="R253" s="1348"/>
      <c r="S253" s="1348"/>
      <c r="T253" s="1348"/>
      <c r="U253" s="1348"/>
      <c r="V253" s="1348"/>
      <c r="W253" s="1348"/>
      <c r="X253" s="1349"/>
      <c r="Y253" s="1943"/>
      <c r="Z253" s="1944"/>
    </row>
    <row r="254" spans="2:26">
      <c r="B254" s="1347"/>
      <c r="C254" s="1348"/>
      <c r="D254" s="1348"/>
      <c r="E254" s="1348"/>
      <c r="F254" s="1348"/>
      <c r="G254" s="1348"/>
      <c r="H254" s="1348"/>
      <c r="I254" s="1348"/>
      <c r="J254" s="1348"/>
      <c r="K254" s="1348"/>
      <c r="L254" s="1348"/>
      <c r="M254" s="1348"/>
      <c r="N254" s="1348"/>
      <c r="O254" s="1348"/>
      <c r="P254" s="1348"/>
      <c r="Q254" s="1348"/>
      <c r="R254" s="1348"/>
      <c r="S254" s="1348"/>
      <c r="T254" s="1348"/>
      <c r="U254" s="1348"/>
      <c r="V254" s="1348"/>
      <c r="W254" s="1348"/>
      <c r="X254" s="1349"/>
      <c r="Y254" s="1943"/>
      <c r="Z254" s="1944"/>
    </row>
    <row r="255" spans="2:26" ht="18.600000000000001" thickBot="1">
      <c r="B255" s="1350"/>
      <c r="C255" s="1351"/>
      <c r="D255" s="1351"/>
      <c r="E255" s="1351"/>
      <c r="F255" s="1351"/>
      <c r="G255" s="1351"/>
      <c r="H255" s="1351"/>
      <c r="I255" s="1351"/>
      <c r="J255" s="1351"/>
      <c r="K255" s="1351"/>
      <c r="L255" s="1351"/>
      <c r="M255" s="1351"/>
      <c r="N255" s="1351"/>
      <c r="O255" s="1351"/>
      <c r="P255" s="1351"/>
      <c r="Q255" s="1351"/>
      <c r="R255" s="1351"/>
      <c r="S255" s="1351"/>
      <c r="T255" s="1351"/>
      <c r="U255" s="1351"/>
      <c r="V255" s="1351"/>
      <c r="W255" s="1351"/>
      <c r="X255" s="1352"/>
      <c r="Y255" s="1943"/>
      <c r="Z255" s="1944"/>
    </row>
    <row r="256" spans="2:26" ht="29.25" customHeight="1">
      <c r="B256" s="1923" t="s">
        <v>397</v>
      </c>
      <c r="C256" s="1925"/>
      <c r="D256" s="1356"/>
      <c r="E256" s="1356"/>
      <c r="F256" s="1356"/>
      <c r="G256" s="1356"/>
      <c r="H256" s="1356"/>
      <c r="I256" s="1356"/>
      <c r="J256" s="1356"/>
      <c r="K256" s="1356"/>
      <c r="L256" s="1356"/>
      <c r="M256" s="1356"/>
      <c r="N256" s="1356"/>
      <c r="O256" s="1356"/>
      <c r="P256" s="1356"/>
      <c r="Q256" s="1356"/>
      <c r="R256" s="1356"/>
      <c r="S256" s="1356"/>
      <c r="T256" s="1356"/>
      <c r="U256" s="1357"/>
      <c r="V256" s="1927">
        <f>ROUND(V239,2)</f>
        <v>3.48</v>
      </c>
      <c r="W256" s="1928"/>
      <c r="X256" s="1929"/>
      <c r="Y256" s="1943"/>
      <c r="Z256" s="1944"/>
    </row>
    <row r="257" spans="2:26" ht="24" customHeight="1">
      <c r="B257" s="1923"/>
      <c r="C257" s="1925"/>
      <c r="D257" s="1356"/>
      <c r="E257" s="1356"/>
      <c r="F257" s="1356"/>
      <c r="G257" s="1356"/>
      <c r="H257" s="1356"/>
      <c r="I257" s="1356"/>
      <c r="J257" s="1356"/>
      <c r="K257" s="1356"/>
      <c r="L257" s="1356"/>
      <c r="M257" s="1356"/>
      <c r="N257" s="1356"/>
      <c r="O257" s="1356"/>
      <c r="P257" s="1356"/>
      <c r="Q257" s="1356"/>
      <c r="R257" s="1356"/>
      <c r="S257" s="1356"/>
      <c r="T257" s="1356"/>
      <c r="U257" s="1357"/>
      <c r="V257" s="1363" t="s">
        <v>89</v>
      </c>
      <c r="W257" s="1930"/>
      <c r="X257" s="1931"/>
      <c r="Y257" s="1943"/>
      <c r="Z257" s="1944"/>
    </row>
    <row r="258" spans="2:26" ht="24" customHeight="1" thickBot="1">
      <c r="B258" s="1924"/>
      <c r="C258" s="1926"/>
      <c r="D258" s="1359"/>
      <c r="E258" s="1359"/>
      <c r="F258" s="1359"/>
      <c r="G258" s="1359"/>
      <c r="H258" s="1359"/>
      <c r="I258" s="1359"/>
      <c r="J258" s="1359"/>
      <c r="K258" s="1359"/>
      <c r="L258" s="1359"/>
      <c r="M258" s="1359"/>
      <c r="N258" s="1359"/>
      <c r="O258" s="1359"/>
      <c r="P258" s="1359"/>
      <c r="Q258" s="1359"/>
      <c r="R258" s="1359"/>
      <c r="S258" s="1359"/>
      <c r="T258" s="1359"/>
      <c r="U258" s="1360"/>
      <c r="V258" s="1932">
        <f>V256</f>
        <v>3.48</v>
      </c>
      <c r="W258" s="1933"/>
      <c r="X258" s="1934"/>
      <c r="Y258" s="1945"/>
      <c r="Z258" s="1946"/>
    </row>
    <row r="259" spans="2:26" ht="67.5" customHeight="1">
      <c r="B259" s="541"/>
      <c r="C259" s="533"/>
      <c r="D259" s="1330"/>
      <c r="E259" s="1330"/>
      <c r="F259" s="1330"/>
      <c r="G259" s="1330"/>
      <c r="H259" s="1330"/>
      <c r="I259" s="1331"/>
      <c r="J259" s="1331"/>
      <c r="K259" s="1331"/>
      <c r="L259" s="1330"/>
      <c r="M259" s="1330"/>
      <c r="N259" s="1330"/>
      <c r="O259" s="1330"/>
      <c r="P259" s="1330"/>
      <c r="Q259" s="1330"/>
      <c r="R259" s="1330"/>
      <c r="S259" s="1330"/>
      <c r="T259" s="1330"/>
      <c r="U259" s="1330"/>
      <c r="V259" s="1330"/>
      <c r="W259" s="1330"/>
      <c r="X259" s="1330"/>
      <c r="Y259" s="519"/>
      <c r="Z259" s="520"/>
    </row>
    <row r="260" spans="2:26" ht="22.5" customHeight="1" thickBot="1">
      <c r="B260" s="531"/>
      <c r="C260" s="532"/>
      <c r="D260" s="1322" t="s">
        <v>389</v>
      </c>
      <c r="E260" s="1322"/>
      <c r="F260" s="1323"/>
      <c r="G260" s="1323"/>
      <c r="H260" s="1323"/>
      <c r="I260" s="1325"/>
      <c r="J260" s="1325"/>
      <c r="K260" s="1325"/>
      <c r="L260" s="1323"/>
      <c r="M260" s="1323"/>
      <c r="N260" s="1323"/>
      <c r="O260" s="1322"/>
      <c r="P260" s="1322"/>
      <c r="Q260" s="1322"/>
      <c r="R260" s="1322"/>
      <c r="S260" s="1322" t="str">
        <f>+S226</f>
        <v xml:space="preserve">Revisó y aprobó: </v>
      </c>
      <c r="T260" s="1322"/>
      <c r="U260" s="1322"/>
      <c r="V260" s="1322"/>
      <c r="W260" s="1322"/>
      <c r="X260" s="1322"/>
      <c r="Y260" s="524"/>
      <c r="Z260" s="525"/>
    </row>
    <row r="261" spans="2:26" ht="25.5" customHeight="1">
      <c r="B261" s="531"/>
      <c r="C261" s="532"/>
      <c r="D261" s="1322"/>
      <c r="E261" s="1322"/>
      <c r="F261" s="1324" t="s">
        <v>337</v>
      </c>
      <c r="G261" s="1324"/>
      <c r="H261" s="1324"/>
      <c r="I261" s="1324"/>
      <c r="J261" s="1324"/>
      <c r="K261" s="1324"/>
      <c r="L261" s="1324"/>
      <c r="M261" s="1324"/>
      <c r="N261" s="1324"/>
      <c r="O261" s="1322"/>
      <c r="P261" s="1322"/>
      <c r="Q261" s="1322"/>
      <c r="R261" s="1322"/>
      <c r="S261" s="1322"/>
      <c r="T261" s="1322"/>
      <c r="U261" s="1322"/>
      <c r="V261" s="537"/>
      <c r="W261" s="537"/>
      <c r="X261" s="537"/>
      <c r="Y261" s="526" t="s">
        <v>342</v>
      </c>
      <c r="Z261" s="525"/>
    </row>
    <row r="262" spans="2:26">
      <c r="B262" s="531"/>
      <c r="C262" s="532"/>
      <c r="D262" s="1322"/>
      <c r="E262" s="1322"/>
      <c r="F262" s="1324" t="str">
        <f>+F228</f>
        <v xml:space="preserve">Profesional de apoyo contratada S.P.O.P </v>
      </c>
      <c r="G262" s="1324"/>
      <c r="H262" s="1324"/>
      <c r="I262" s="1324"/>
      <c r="J262" s="1324"/>
      <c r="K262" s="1324"/>
      <c r="L262" s="1324"/>
      <c r="M262" s="1324"/>
      <c r="N262" s="1324"/>
      <c r="O262" s="1322"/>
      <c r="P262" s="1322"/>
      <c r="Q262" s="1322"/>
      <c r="R262" s="1322"/>
      <c r="S262" s="1322"/>
      <c r="T262" s="1322"/>
      <c r="U262" s="1322"/>
      <c r="V262" s="1322"/>
      <c r="W262" s="1322"/>
      <c r="X262" s="1322"/>
      <c r="Y262" s="527" t="s">
        <v>392</v>
      </c>
      <c r="Z262" s="525"/>
    </row>
    <row r="263" spans="2:26">
      <c r="B263" s="531"/>
      <c r="C263" s="532"/>
      <c r="D263" s="1322"/>
      <c r="E263" s="1322"/>
      <c r="F263" s="1324"/>
      <c r="G263" s="1324"/>
      <c r="H263" s="1324"/>
      <c r="I263" s="1324"/>
      <c r="J263" s="1324"/>
      <c r="K263" s="1324"/>
      <c r="L263" s="1324"/>
      <c r="M263" s="1324"/>
      <c r="N263" s="1324"/>
      <c r="O263" s="1322"/>
      <c r="P263" s="1322"/>
      <c r="Q263" s="1322"/>
      <c r="R263" s="1322"/>
      <c r="S263" s="1322"/>
      <c r="T263" s="1322"/>
      <c r="U263" s="1322"/>
      <c r="V263" s="1322"/>
      <c r="W263" s="1322"/>
      <c r="X263" s="1322"/>
      <c r="Y263" s="527" t="s">
        <v>393</v>
      </c>
      <c r="Z263" s="525"/>
    </row>
    <row r="264" spans="2:26" ht="19.5" customHeight="1" thickBot="1">
      <c r="B264" s="538"/>
      <c r="C264" s="535"/>
      <c r="D264" s="1323"/>
      <c r="E264" s="1323"/>
      <c r="F264" s="1323"/>
      <c r="G264" s="1323"/>
      <c r="H264" s="1323"/>
      <c r="I264" s="1325"/>
      <c r="J264" s="1325"/>
      <c r="K264" s="1325"/>
      <c r="L264" s="1323"/>
      <c r="M264" s="1323"/>
      <c r="N264" s="1323"/>
      <c r="O264" s="1323"/>
      <c r="P264" s="1323"/>
      <c r="Q264" s="1323"/>
      <c r="R264" s="1323"/>
      <c r="S264" s="1323"/>
      <c r="T264" s="1323"/>
      <c r="U264" s="1323"/>
      <c r="V264" s="1323"/>
      <c r="W264" s="1323"/>
      <c r="X264" s="1323"/>
      <c r="Y264" s="524"/>
      <c r="Z264" s="529"/>
    </row>
    <row r="265" spans="2:26" ht="23.25" customHeight="1" thickBot="1">
      <c r="B265" s="516"/>
      <c r="I265" s="516"/>
      <c r="J265" s="516"/>
      <c r="K265" s="516"/>
    </row>
    <row r="266" spans="2:26" ht="108" customHeight="1" thickBot="1">
      <c r="B266" s="450"/>
      <c r="C266" s="1913" t="s">
        <v>291</v>
      </c>
      <c r="D266" s="1913"/>
      <c r="E266" s="1913"/>
      <c r="F266" s="1913"/>
      <c r="G266" s="1913"/>
      <c r="H266" s="1913"/>
      <c r="I266" s="1913"/>
      <c r="J266" s="1913"/>
      <c r="K266" s="1913"/>
      <c r="L266" s="1913"/>
      <c r="M266" s="1913"/>
      <c r="N266" s="1913"/>
      <c r="O266" s="1913"/>
      <c r="P266" s="1913"/>
      <c r="Q266" s="1913"/>
      <c r="R266" s="1913"/>
      <c r="S266" s="1913"/>
      <c r="T266" s="1913"/>
      <c r="U266" s="1913"/>
      <c r="V266" s="1913"/>
      <c r="W266" s="1913"/>
      <c r="X266" s="1914"/>
      <c r="Y266" s="1915" t="s">
        <v>290</v>
      </c>
      <c r="Z266" s="1916"/>
    </row>
    <row r="267" spans="2:26" ht="78" customHeight="1">
      <c r="B267" s="449" t="s">
        <v>394</v>
      </c>
      <c r="C267" s="1393" t="str">
        <f>+C233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67" s="1377"/>
      <c r="E267" s="1377"/>
      <c r="F267" s="1377"/>
      <c r="G267" s="1377"/>
      <c r="H267" s="1377"/>
      <c r="I267" s="1377"/>
      <c r="J267" s="1377"/>
      <c r="K267" s="1377"/>
      <c r="L267" s="1377"/>
      <c r="M267" s="1377"/>
      <c r="N267" s="1377"/>
      <c r="O267" s="1377"/>
      <c r="P267" s="1377"/>
      <c r="Q267" s="1377"/>
      <c r="R267" s="1377"/>
      <c r="S267" s="1377"/>
      <c r="T267" s="1377"/>
      <c r="U267" s="1377"/>
      <c r="V267" s="1377"/>
      <c r="W267" s="1377"/>
      <c r="X267" s="1377"/>
      <c r="Y267" s="1917"/>
      <c r="Z267" s="1918"/>
    </row>
    <row r="268" spans="2:26" ht="39" customHeight="1">
      <c r="B268" s="448" t="s">
        <v>349</v>
      </c>
      <c r="C268" s="1393" t="str">
        <f>+C234</f>
        <v xml:space="preserve">OBRAS DE DRENAJE </v>
      </c>
      <c r="D268" s="1377"/>
      <c r="E268" s="1377"/>
      <c r="F268" s="1377"/>
      <c r="G268" s="1377"/>
      <c r="H268" s="1377"/>
      <c r="I268" s="1377"/>
      <c r="J268" s="1377"/>
      <c r="K268" s="1377"/>
      <c r="L268" s="1377"/>
      <c r="M268" s="1377"/>
      <c r="N268" s="1377"/>
      <c r="O268" s="1377"/>
      <c r="P268" s="1377"/>
      <c r="Q268" s="1377"/>
      <c r="R268" s="1377"/>
      <c r="S268" s="1377"/>
      <c r="T268" s="1368"/>
      <c r="U268" s="1393" t="s">
        <v>41</v>
      </c>
      <c r="V268" s="1377"/>
      <c r="W268" s="1368"/>
      <c r="X268" s="508" t="str">
        <f>+'PRESUPUESTO OFICIAL PLIEGO TIPO'!F39</f>
        <v>M</v>
      </c>
      <c r="Y268" s="1919"/>
      <c r="Z268" s="1390"/>
    </row>
    <row r="269" spans="2:26">
      <c r="B269" s="448" t="s">
        <v>151</v>
      </c>
      <c r="C269" s="1467">
        <f>+'PRESUPUESTO OFICIAL PLIEGO TIPO'!B39</f>
        <v>207</v>
      </c>
      <c r="D269" s="1396"/>
      <c r="E269" s="1396"/>
      <c r="F269" s="1396"/>
      <c r="G269" s="1396"/>
      <c r="H269" s="1396"/>
      <c r="I269" s="1396"/>
      <c r="J269" s="1396"/>
      <c r="K269" s="1396"/>
      <c r="L269" s="1396"/>
      <c r="M269" s="1396"/>
      <c r="N269" s="1396"/>
      <c r="O269" s="1396"/>
      <c r="P269" s="1396"/>
      <c r="Q269" s="1396"/>
      <c r="R269" s="1396"/>
      <c r="S269" s="1396"/>
      <c r="T269" s="1397"/>
      <c r="U269" s="1371" t="s">
        <v>7</v>
      </c>
      <c r="V269" s="1372"/>
      <c r="W269" s="1373"/>
      <c r="X269" s="1921">
        <f>+X291</f>
        <v>6</v>
      </c>
      <c r="Y269" s="1919"/>
      <c r="Z269" s="1390"/>
    </row>
    <row r="270" spans="2:26" ht="24" customHeight="1">
      <c r="B270" s="448" t="s">
        <v>395</v>
      </c>
      <c r="C270" s="1393" t="str">
        <f>+'PRESUPUESTO OFICIAL PLIEGO TIPO'!E39</f>
        <v>Tuberia Concreto Reforzado, clase I de diámetro 36", (INV.661)</v>
      </c>
      <c r="D270" s="1377"/>
      <c r="E270" s="1377"/>
      <c r="F270" s="1377"/>
      <c r="G270" s="1377"/>
      <c r="H270" s="1377"/>
      <c r="I270" s="1377"/>
      <c r="J270" s="1377"/>
      <c r="K270" s="1377"/>
      <c r="L270" s="1377"/>
      <c r="M270" s="1377"/>
      <c r="N270" s="1377"/>
      <c r="O270" s="1377"/>
      <c r="P270" s="1377"/>
      <c r="Q270" s="1377"/>
      <c r="R270" s="1377"/>
      <c r="S270" s="1377"/>
      <c r="T270" s="1368"/>
      <c r="U270" s="1374"/>
      <c r="V270" s="1375"/>
      <c r="W270" s="1376"/>
      <c r="X270" s="1922"/>
      <c r="Y270" s="1919"/>
      <c r="Z270" s="1390"/>
    </row>
    <row r="271" spans="2:26" ht="19.5" customHeight="1">
      <c r="B271" s="1490" t="s">
        <v>270</v>
      </c>
      <c r="C271" s="1902" t="s">
        <v>271</v>
      </c>
      <c r="D271" s="1381"/>
      <c r="E271" s="1341" t="s">
        <v>143</v>
      </c>
      <c r="F271" s="1342"/>
      <c r="G271" s="1342"/>
      <c r="H271" s="1342"/>
      <c r="I271" s="1342"/>
      <c r="J271" s="1342"/>
      <c r="K271" s="1342"/>
      <c r="L271" s="1342"/>
      <c r="M271" s="1343"/>
      <c r="N271" s="1335" t="s">
        <v>272</v>
      </c>
      <c r="O271" s="1336"/>
      <c r="P271" s="1384"/>
      <c r="Q271" s="1335" t="s">
        <v>453</v>
      </c>
      <c r="R271" s="1336"/>
      <c r="S271" s="1336"/>
      <c r="T271" s="1384"/>
      <c r="U271" s="1335" t="s">
        <v>274</v>
      </c>
      <c r="V271" s="1336"/>
      <c r="W271" s="1384"/>
      <c r="X271" s="1335" t="s">
        <v>400</v>
      </c>
      <c r="Y271" s="1919"/>
      <c r="Z271" s="1390"/>
    </row>
    <row r="272" spans="2:26" ht="39" customHeight="1">
      <c r="B272" s="1491"/>
      <c r="C272" s="1903"/>
      <c r="D272" s="1383"/>
      <c r="E272" s="1341" t="s">
        <v>99</v>
      </c>
      <c r="F272" s="1342"/>
      <c r="G272" s="1343"/>
      <c r="H272" s="1341" t="s">
        <v>98</v>
      </c>
      <c r="I272" s="1342"/>
      <c r="J272" s="1343"/>
      <c r="K272" s="1341" t="s">
        <v>129</v>
      </c>
      <c r="L272" s="1469"/>
      <c r="M272" s="1340"/>
      <c r="N272" s="1337"/>
      <c r="O272" s="1338"/>
      <c r="P272" s="1385"/>
      <c r="Q272" s="1337"/>
      <c r="R272" s="1338"/>
      <c r="S272" s="1338"/>
      <c r="T272" s="1385"/>
      <c r="U272" s="1337"/>
      <c r="V272" s="1338"/>
      <c r="W272" s="1385"/>
      <c r="X272" s="1337"/>
      <c r="Y272" s="1919"/>
      <c r="Z272" s="1390"/>
    </row>
    <row r="273" spans="2:26" ht="19.5" customHeight="1">
      <c r="B273" s="1369"/>
      <c r="C273" s="1393" t="s">
        <v>490</v>
      </c>
      <c r="D273" s="1368"/>
      <c r="E273" s="1419"/>
      <c r="F273" s="1420"/>
      <c r="G273" s="1417"/>
      <c r="H273" s="1413"/>
      <c r="I273" s="1415"/>
      <c r="J273" s="1414"/>
      <c r="K273" s="1413"/>
      <c r="L273" s="1415"/>
      <c r="M273" s="1414"/>
      <c r="N273" s="1419"/>
      <c r="O273" s="1420"/>
      <c r="P273" s="1417"/>
      <c r="Q273" s="1413"/>
      <c r="R273" s="1415"/>
      <c r="S273" s="1415"/>
      <c r="T273" s="1414"/>
      <c r="U273" s="1361"/>
      <c r="V273" s="1418"/>
      <c r="W273" s="1422"/>
      <c r="X273" s="505"/>
      <c r="Y273" s="1919"/>
      <c r="Z273" s="1390"/>
    </row>
    <row r="274" spans="2:26" ht="19.5" customHeight="1" thickBot="1">
      <c r="B274" s="1370"/>
      <c r="C274" s="1406"/>
      <c r="D274" s="1403"/>
      <c r="E274" s="1406">
        <v>1</v>
      </c>
      <c r="F274" s="1405"/>
      <c r="G274" s="1403"/>
      <c r="H274" s="1406"/>
      <c r="I274" s="1405"/>
      <c r="J274" s="1403"/>
      <c r="K274" s="1406"/>
      <c r="L274" s="1405"/>
      <c r="M274" s="1403"/>
      <c r="N274" s="1404"/>
      <c r="O274" s="1410"/>
      <c r="P274" s="1411"/>
      <c r="Q274" s="1407"/>
      <c r="R274" s="1408"/>
      <c r="S274" s="1408"/>
      <c r="T274" s="1409"/>
      <c r="U274" s="1404">
        <v>6</v>
      </c>
      <c r="V274" s="1410"/>
      <c r="W274" s="1411"/>
      <c r="X274" s="515">
        <f>+U274*E274</f>
        <v>6</v>
      </c>
      <c r="Y274" s="1919"/>
      <c r="Z274" s="1390"/>
    </row>
    <row r="275" spans="2:26" ht="26.1" customHeight="1">
      <c r="B275" s="1904"/>
      <c r="C275" s="1905"/>
      <c r="D275" s="1905"/>
      <c r="E275" s="1905"/>
      <c r="F275" s="1905"/>
      <c r="G275" s="1905"/>
      <c r="H275" s="1905"/>
      <c r="I275" s="1905"/>
      <c r="J275" s="1905"/>
      <c r="K275" s="1905"/>
      <c r="L275" s="1905"/>
      <c r="M275" s="1905"/>
      <c r="N275" s="1905"/>
      <c r="O275" s="1905"/>
      <c r="P275" s="1905"/>
      <c r="Q275" s="1905"/>
      <c r="R275" s="1905"/>
      <c r="S275" s="1905"/>
      <c r="T275" s="1905"/>
      <c r="U275" s="1905"/>
      <c r="V275" s="1905"/>
      <c r="W275" s="1905"/>
      <c r="X275" s="1906"/>
      <c r="Y275" s="1895"/>
      <c r="Z275" s="1390"/>
    </row>
    <row r="276" spans="2:26">
      <c r="B276" s="1907"/>
      <c r="C276" s="1908"/>
      <c r="D276" s="1908"/>
      <c r="E276" s="1908"/>
      <c r="F276" s="1908"/>
      <c r="G276" s="1908"/>
      <c r="H276" s="1908"/>
      <c r="I276" s="1908"/>
      <c r="J276" s="1908"/>
      <c r="K276" s="1908"/>
      <c r="L276" s="1908"/>
      <c r="M276" s="1908"/>
      <c r="N276" s="1908"/>
      <c r="O276" s="1908"/>
      <c r="P276" s="1908"/>
      <c r="Q276" s="1908"/>
      <c r="R276" s="1908"/>
      <c r="S276" s="1908"/>
      <c r="T276" s="1908"/>
      <c r="U276" s="1908"/>
      <c r="V276" s="1908"/>
      <c r="W276" s="1908"/>
      <c r="X276" s="1909"/>
      <c r="Y276" s="1895"/>
      <c r="Z276" s="1390"/>
    </row>
    <row r="277" spans="2:26" ht="26.1" customHeight="1">
      <c r="B277" s="1907"/>
      <c r="C277" s="1908"/>
      <c r="D277" s="1908"/>
      <c r="E277" s="1908"/>
      <c r="F277" s="1908"/>
      <c r="G277" s="1908"/>
      <c r="H277" s="1908"/>
      <c r="I277" s="1908"/>
      <c r="J277" s="1908"/>
      <c r="K277" s="1908"/>
      <c r="L277" s="1908"/>
      <c r="M277" s="1908"/>
      <c r="N277" s="1908"/>
      <c r="O277" s="1908"/>
      <c r="P277" s="1908"/>
      <c r="Q277" s="1908"/>
      <c r="R277" s="1908"/>
      <c r="S277" s="1908"/>
      <c r="T277" s="1908"/>
      <c r="U277" s="1908"/>
      <c r="V277" s="1908"/>
      <c r="W277" s="1908"/>
      <c r="X277" s="1909"/>
      <c r="Y277" s="1895"/>
      <c r="Z277" s="1390"/>
    </row>
    <row r="278" spans="2:26" ht="24" customHeight="1">
      <c r="B278" s="1907"/>
      <c r="C278" s="1908"/>
      <c r="D278" s="1908"/>
      <c r="E278" s="1908"/>
      <c r="F278" s="1908"/>
      <c r="G278" s="1908"/>
      <c r="H278" s="1908"/>
      <c r="I278" s="1908"/>
      <c r="J278" s="1908"/>
      <c r="K278" s="1908"/>
      <c r="L278" s="1908"/>
      <c r="M278" s="1908"/>
      <c r="N278" s="1908"/>
      <c r="O278" s="1908"/>
      <c r="P278" s="1908"/>
      <c r="Q278" s="1908"/>
      <c r="R278" s="1908"/>
      <c r="S278" s="1908"/>
      <c r="T278" s="1908"/>
      <c r="U278" s="1908"/>
      <c r="V278" s="1908"/>
      <c r="W278" s="1908"/>
      <c r="X278" s="1909"/>
      <c r="Y278" s="1895"/>
      <c r="Z278" s="1390"/>
    </row>
    <row r="279" spans="2:26" ht="24.9" customHeight="1">
      <c r="B279" s="1907"/>
      <c r="C279" s="1908"/>
      <c r="D279" s="1908"/>
      <c r="E279" s="1908"/>
      <c r="F279" s="1908"/>
      <c r="G279" s="1908"/>
      <c r="H279" s="1908"/>
      <c r="I279" s="1908"/>
      <c r="J279" s="1908"/>
      <c r="K279" s="1908"/>
      <c r="L279" s="1908"/>
      <c r="M279" s="1908"/>
      <c r="N279" s="1908"/>
      <c r="O279" s="1908"/>
      <c r="P279" s="1908"/>
      <c r="Q279" s="1908"/>
      <c r="R279" s="1908"/>
      <c r="S279" s="1908"/>
      <c r="T279" s="1908"/>
      <c r="U279" s="1908"/>
      <c r="V279" s="1908"/>
      <c r="W279" s="1908"/>
      <c r="X279" s="1909"/>
      <c r="Y279" s="1895"/>
      <c r="Z279" s="1390"/>
    </row>
    <row r="280" spans="2:26" ht="24" customHeight="1">
      <c r="B280" s="1907"/>
      <c r="C280" s="1908"/>
      <c r="D280" s="1908"/>
      <c r="E280" s="1908"/>
      <c r="F280" s="1908"/>
      <c r="G280" s="1908"/>
      <c r="H280" s="1908"/>
      <c r="I280" s="1908"/>
      <c r="J280" s="1908"/>
      <c r="K280" s="1908"/>
      <c r="L280" s="1908"/>
      <c r="M280" s="1908"/>
      <c r="N280" s="1908"/>
      <c r="O280" s="1908"/>
      <c r="P280" s="1908"/>
      <c r="Q280" s="1908"/>
      <c r="R280" s="1908"/>
      <c r="S280" s="1908"/>
      <c r="T280" s="1908"/>
      <c r="U280" s="1908"/>
      <c r="V280" s="1908"/>
      <c r="W280" s="1908"/>
      <c r="X280" s="1909"/>
      <c r="Y280" s="1895"/>
      <c r="Z280" s="1390"/>
    </row>
    <row r="281" spans="2:26" ht="76.2" customHeight="1">
      <c r="B281" s="1907"/>
      <c r="C281" s="1908"/>
      <c r="D281" s="1908"/>
      <c r="E281" s="1908"/>
      <c r="F281" s="1908"/>
      <c r="G281" s="1908"/>
      <c r="H281" s="1908"/>
      <c r="I281" s="1908"/>
      <c r="J281" s="1908"/>
      <c r="K281" s="1908"/>
      <c r="L281" s="1908"/>
      <c r="M281" s="1908"/>
      <c r="N281" s="1908"/>
      <c r="O281" s="1908"/>
      <c r="P281" s="1908"/>
      <c r="Q281" s="1908"/>
      <c r="R281" s="1908"/>
      <c r="S281" s="1908"/>
      <c r="T281" s="1908"/>
      <c r="U281" s="1908"/>
      <c r="V281" s="1908"/>
      <c r="W281" s="1908"/>
      <c r="X281" s="1909"/>
      <c r="Y281" s="1895"/>
      <c r="Z281" s="1390"/>
    </row>
    <row r="282" spans="2:26" ht="76.2" customHeight="1">
      <c r="B282" s="1907"/>
      <c r="C282" s="1908"/>
      <c r="D282" s="1908"/>
      <c r="E282" s="1908"/>
      <c r="F282" s="1908"/>
      <c r="G282" s="1908"/>
      <c r="H282" s="1908"/>
      <c r="I282" s="1908"/>
      <c r="J282" s="1908"/>
      <c r="K282" s="1908"/>
      <c r="L282" s="1908"/>
      <c r="M282" s="1908"/>
      <c r="N282" s="1908"/>
      <c r="O282" s="1908"/>
      <c r="P282" s="1908"/>
      <c r="Q282" s="1908"/>
      <c r="R282" s="1908"/>
      <c r="S282" s="1908"/>
      <c r="T282" s="1908"/>
      <c r="U282" s="1908"/>
      <c r="V282" s="1908"/>
      <c r="W282" s="1908"/>
      <c r="X282" s="1909"/>
      <c r="Y282" s="1895"/>
      <c r="Z282" s="1390"/>
    </row>
    <row r="283" spans="2:26" ht="76.2" customHeight="1">
      <c r="B283" s="1907"/>
      <c r="C283" s="1908"/>
      <c r="D283" s="1908"/>
      <c r="E283" s="1908"/>
      <c r="F283" s="1908"/>
      <c r="G283" s="1908"/>
      <c r="H283" s="1908"/>
      <c r="I283" s="1908"/>
      <c r="J283" s="1908"/>
      <c r="K283" s="1908"/>
      <c r="L283" s="1908"/>
      <c r="M283" s="1908"/>
      <c r="N283" s="1908"/>
      <c r="O283" s="1908"/>
      <c r="P283" s="1908"/>
      <c r="Q283" s="1908"/>
      <c r="R283" s="1908"/>
      <c r="S283" s="1908"/>
      <c r="T283" s="1908"/>
      <c r="U283" s="1908"/>
      <c r="V283" s="1908"/>
      <c r="W283" s="1908"/>
      <c r="X283" s="1909"/>
      <c r="Y283" s="1895"/>
      <c r="Z283" s="1390"/>
    </row>
    <row r="284" spans="2:26" ht="24" customHeight="1">
      <c r="B284" s="1907"/>
      <c r="C284" s="1908"/>
      <c r="D284" s="1908"/>
      <c r="E284" s="1908"/>
      <c r="F284" s="1908"/>
      <c r="G284" s="1908"/>
      <c r="H284" s="1908"/>
      <c r="I284" s="1908"/>
      <c r="J284" s="1908"/>
      <c r="K284" s="1908"/>
      <c r="L284" s="1908"/>
      <c r="M284" s="1908"/>
      <c r="N284" s="1908"/>
      <c r="O284" s="1908"/>
      <c r="P284" s="1908"/>
      <c r="Q284" s="1908"/>
      <c r="R284" s="1908"/>
      <c r="S284" s="1908"/>
      <c r="T284" s="1908"/>
      <c r="U284" s="1908"/>
      <c r="V284" s="1908"/>
      <c r="W284" s="1908"/>
      <c r="X284" s="1909"/>
      <c r="Y284" s="1895"/>
      <c r="Z284" s="1390"/>
    </row>
    <row r="285" spans="2:26" ht="24" customHeight="1">
      <c r="B285" s="1907"/>
      <c r="C285" s="1908"/>
      <c r="D285" s="1908"/>
      <c r="E285" s="1908"/>
      <c r="F285" s="1908"/>
      <c r="G285" s="1908"/>
      <c r="H285" s="1908"/>
      <c r="I285" s="1908"/>
      <c r="J285" s="1908"/>
      <c r="K285" s="1908"/>
      <c r="L285" s="1908"/>
      <c r="M285" s="1908"/>
      <c r="N285" s="1908"/>
      <c r="O285" s="1908"/>
      <c r="P285" s="1908"/>
      <c r="Q285" s="1908"/>
      <c r="R285" s="1908"/>
      <c r="S285" s="1908"/>
      <c r="T285" s="1908"/>
      <c r="U285" s="1908"/>
      <c r="V285" s="1908"/>
      <c r="W285" s="1908"/>
      <c r="X285" s="1909"/>
      <c r="Y285" s="1895"/>
      <c r="Z285" s="1390"/>
    </row>
    <row r="286" spans="2:26" ht="25.5" customHeight="1">
      <c r="B286" s="1907"/>
      <c r="C286" s="1908"/>
      <c r="D286" s="1908"/>
      <c r="E286" s="1908"/>
      <c r="F286" s="1908"/>
      <c r="G286" s="1908"/>
      <c r="H286" s="1908"/>
      <c r="I286" s="1908"/>
      <c r="J286" s="1908"/>
      <c r="K286" s="1908"/>
      <c r="L286" s="1908"/>
      <c r="M286" s="1908"/>
      <c r="N286" s="1908"/>
      <c r="O286" s="1908"/>
      <c r="P286" s="1908"/>
      <c r="Q286" s="1908"/>
      <c r="R286" s="1908"/>
      <c r="S286" s="1908"/>
      <c r="T286" s="1908"/>
      <c r="U286" s="1908"/>
      <c r="V286" s="1908"/>
      <c r="W286" s="1908"/>
      <c r="X286" s="1909"/>
      <c r="Y286" s="1895"/>
      <c r="Z286" s="1390"/>
    </row>
    <row r="287" spans="2:26" ht="24" customHeight="1">
      <c r="B287" s="1907"/>
      <c r="C287" s="1908"/>
      <c r="D287" s="1908"/>
      <c r="E287" s="1908"/>
      <c r="F287" s="1908"/>
      <c r="G287" s="1908"/>
      <c r="H287" s="1908"/>
      <c r="I287" s="1908"/>
      <c r="J287" s="1908"/>
      <c r="K287" s="1908"/>
      <c r="L287" s="1908"/>
      <c r="M287" s="1908"/>
      <c r="N287" s="1908"/>
      <c r="O287" s="1908"/>
      <c r="P287" s="1908"/>
      <c r="Q287" s="1908"/>
      <c r="R287" s="1908"/>
      <c r="S287" s="1908"/>
      <c r="T287" s="1908"/>
      <c r="U287" s="1908"/>
      <c r="V287" s="1908"/>
      <c r="W287" s="1908"/>
      <c r="X287" s="1909"/>
      <c r="Y287" s="1895"/>
      <c r="Z287" s="1390"/>
    </row>
    <row r="288" spans="2:26" ht="24" customHeight="1" thickBot="1">
      <c r="B288" s="1910"/>
      <c r="C288" s="1911"/>
      <c r="D288" s="1911"/>
      <c r="E288" s="1911"/>
      <c r="F288" s="1911"/>
      <c r="G288" s="1911"/>
      <c r="H288" s="1911"/>
      <c r="I288" s="1911"/>
      <c r="J288" s="1911"/>
      <c r="K288" s="1911"/>
      <c r="L288" s="1911"/>
      <c r="M288" s="1911"/>
      <c r="N288" s="1911"/>
      <c r="O288" s="1911"/>
      <c r="P288" s="1911"/>
      <c r="Q288" s="1911"/>
      <c r="R288" s="1911"/>
      <c r="S288" s="1911"/>
      <c r="T288" s="1911"/>
      <c r="U288" s="1911"/>
      <c r="V288" s="1911"/>
      <c r="W288" s="1911"/>
      <c r="X288" s="1912"/>
      <c r="Y288" s="1895"/>
      <c r="Z288" s="1390"/>
    </row>
    <row r="289" spans="2:26" ht="24" customHeight="1">
      <c r="B289" s="1353" t="s">
        <v>397</v>
      </c>
      <c r="C289" s="1878"/>
      <c r="D289" s="1348"/>
      <c r="E289" s="1348"/>
      <c r="F289" s="1348"/>
      <c r="G289" s="1348"/>
      <c r="H289" s="1348"/>
      <c r="I289" s="1348"/>
      <c r="J289" s="1348"/>
      <c r="K289" s="1348"/>
      <c r="L289" s="1348"/>
      <c r="M289" s="1348"/>
      <c r="N289" s="1348"/>
      <c r="O289" s="1348"/>
      <c r="P289" s="1348"/>
      <c r="Q289" s="1348"/>
      <c r="R289" s="1348"/>
      <c r="S289" s="1348"/>
      <c r="T289" s="1348"/>
      <c r="U289" s="1348"/>
      <c r="V289" s="1348"/>
      <c r="W289" s="1879"/>
      <c r="X289" s="506">
        <f>ROUND(X274,2)</f>
        <v>6</v>
      </c>
      <c r="Y289" s="1919"/>
      <c r="Z289" s="1390"/>
    </row>
    <row r="290" spans="2:26" ht="24.9" customHeight="1">
      <c r="B290" s="1353"/>
      <c r="C290" s="1878"/>
      <c r="D290" s="1348"/>
      <c r="E290" s="1348"/>
      <c r="F290" s="1348"/>
      <c r="G290" s="1348"/>
      <c r="H290" s="1348"/>
      <c r="I290" s="1348"/>
      <c r="J290" s="1348"/>
      <c r="K290" s="1348"/>
      <c r="L290" s="1348"/>
      <c r="M290" s="1348"/>
      <c r="N290" s="1348"/>
      <c r="O290" s="1348"/>
      <c r="P290" s="1348"/>
      <c r="Q290" s="1348"/>
      <c r="R290" s="1348"/>
      <c r="S290" s="1348"/>
      <c r="T290" s="1348"/>
      <c r="U290" s="1348"/>
      <c r="V290" s="1348"/>
      <c r="W290" s="1879"/>
      <c r="X290" s="505" t="s">
        <v>89</v>
      </c>
      <c r="Y290" s="1919"/>
      <c r="Z290" s="1390"/>
    </row>
    <row r="291" spans="2:26" ht="24" customHeight="1" thickBot="1">
      <c r="B291" s="1470"/>
      <c r="C291" s="1880"/>
      <c r="D291" s="1424"/>
      <c r="E291" s="1424"/>
      <c r="F291" s="1424"/>
      <c r="G291" s="1424"/>
      <c r="H291" s="1424"/>
      <c r="I291" s="1424"/>
      <c r="J291" s="1424"/>
      <c r="K291" s="1424"/>
      <c r="L291" s="1424"/>
      <c r="M291" s="1424"/>
      <c r="N291" s="1424"/>
      <c r="O291" s="1424"/>
      <c r="P291" s="1424"/>
      <c r="Q291" s="1424"/>
      <c r="R291" s="1424"/>
      <c r="S291" s="1424"/>
      <c r="T291" s="1424"/>
      <c r="U291" s="1424"/>
      <c r="V291" s="1424"/>
      <c r="W291" s="1881"/>
      <c r="X291" s="514">
        <f>X289</f>
        <v>6</v>
      </c>
      <c r="Y291" s="1920"/>
      <c r="Z291" s="1392"/>
    </row>
    <row r="292" spans="2:26" ht="70.5" customHeight="1">
      <c r="B292" s="517"/>
      <c r="C292" s="518"/>
      <c r="D292" s="1465"/>
      <c r="E292" s="1465"/>
      <c r="F292" s="1465"/>
      <c r="G292" s="1465"/>
      <c r="H292" s="1465"/>
      <c r="I292" s="1465"/>
      <c r="J292" s="1465"/>
      <c r="K292" s="1465"/>
      <c r="L292" s="1465"/>
      <c r="M292" s="1465"/>
      <c r="N292" s="1465"/>
      <c r="O292" s="1465"/>
      <c r="P292" s="1465"/>
      <c r="Q292" s="1465"/>
      <c r="R292" s="1465"/>
      <c r="S292" s="1465"/>
      <c r="T292" s="1465"/>
      <c r="U292" s="1465"/>
      <c r="V292" s="1465"/>
      <c r="W292" s="1465"/>
      <c r="X292" s="1465"/>
      <c r="Y292" s="519"/>
      <c r="Z292" s="520"/>
    </row>
    <row r="293" spans="2:26" ht="22.5" customHeight="1" thickBot="1">
      <c r="B293" s="521"/>
      <c r="C293" s="522"/>
      <c r="D293" s="1464" t="s">
        <v>389</v>
      </c>
      <c r="E293" s="1464"/>
      <c r="F293" s="1466"/>
      <c r="G293" s="1466"/>
      <c r="H293" s="1466"/>
      <c r="I293" s="1466"/>
      <c r="J293" s="1466"/>
      <c r="K293" s="1466"/>
      <c r="L293" s="1466"/>
      <c r="M293" s="1466"/>
      <c r="N293" s="1466"/>
      <c r="O293" s="1464"/>
      <c r="P293" s="1464"/>
      <c r="Q293" s="1464"/>
      <c r="R293" s="1464"/>
      <c r="S293" s="1464" t="str">
        <f>+S260</f>
        <v xml:space="preserve">Revisó y aprobó: </v>
      </c>
      <c r="T293" s="1464"/>
      <c r="U293" s="1464"/>
      <c r="V293" s="1464"/>
      <c r="W293" s="1464"/>
      <c r="X293" s="1464"/>
      <c r="Y293" s="524"/>
      <c r="Z293" s="525"/>
    </row>
    <row r="294" spans="2:26" ht="25.5" customHeight="1">
      <c r="B294" s="521"/>
      <c r="C294" s="522"/>
      <c r="D294" s="1464"/>
      <c r="E294" s="1464"/>
      <c r="F294" s="1464" t="s">
        <v>337</v>
      </c>
      <c r="G294" s="1464"/>
      <c r="H294" s="1464"/>
      <c r="I294" s="1464"/>
      <c r="J294" s="1464"/>
      <c r="K294" s="1464"/>
      <c r="L294" s="1464"/>
      <c r="M294" s="1464"/>
      <c r="N294" s="1464"/>
      <c r="O294" s="1464"/>
      <c r="P294" s="1464"/>
      <c r="Q294" s="1464"/>
      <c r="R294" s="1464"/>
      <c r="S294" s="1464"/>
      <c r="T294" s="1464"/>
      <c r="U294" s="1464"/>
      <c r="V294" s="522"/>
      <c r="W294" s="522"/>
      <c r="X294" s="522"/>
      <c r="Y294" s="526" t="s">
        <v>342</v>
      </c>
      <c r="Z294" s="525"/>
    </row>
    <row r="295" spans="2:26">
      <c r="B295" s="521"/>
      <c r="C295" s="522"/>
      <c r="D295" s="1464"/>
      <c r="E295" s="1464"/>
      <c r="F295" s="1464" t="str">
        <f>+F262</f>
        <v xml:space="preserve">Profesional de apoyo contratada S.P.O.P </v>
      </c>
      <c r="G295" s="1464"/>
      <c r="H295" s="1464"/>
      <c r="I295" s="1464"/>
      <c r="J295" s="1464"/>
      <c r="K295" s="1464"/>
      <c r="L295" s="1464"/>
      <c r="M295" s="1464"/>
      <c r="N295" s="1464"/>
      <c r="O295" s="1464"/>
      <c r="P295" s="1464"/>
      <c r="Q295" s="1464"/>
      <c r="R295" s="1464"/>
      <c r="S295" s="1464"/>
      <c r="T295" s="1464"/>
      <c r="U295" s="1464"/>
      <c r="V295" s="1464"/>
      <c r="W295" s="1464"/>
      <c r="X295" s="1464"/>
      <c r="Y295" s="527" t="s">
        <v>392</v>
      </c>
      <c r="Z295" s="525"/>
    </row>
    <row r="296" spans="2:26">
      <c r="B296" s="521"/>
      <c r="C296" s="522"/>
      <c r="D296" s="1464"/>
      <c r="E296" s="1464"/>
      <c r="F296" s="1464"/>
      <c r="G296" s="1464"/>
      <c r="H296" s="1464"/>
      <c r="I296" s="1464"/>
      <c r="J296" s="1464"/>
      <c r="K296" s="1464"/>
      <c r="L296" s="1464"/>
      <c r="M296" s="1464"/>
      <c r="N296" s="1464"/>
      <c r="O296" s="1464"/>
      <c r="P296" s="1464"/>
      <c r="Q296" s="1464"/>
      <c r="R296" s="1464"/>
      <c r="S296" s="1464"/>
      <c r="T296" s="1464"/>
      <c r="U296" s="1464"/>
      <c r="V296" s="1464"/>
      <c r="W296" s="1464"/>
      <c r="X296" s="1464"/>
      <c r="Y296" s="527" t="s">
        <v>393</v>
      </c>
      <c r="Z296" s="525"/>
    </row>
    <row r="297" spans="2:26" ht="19.5" customHeight="1" thickBot="1">
      <c r="B297" s="528"/>
      <c r="C297" s="523"/>
      <c r="D297" s="1466"/>
      <c r="E297" s="1466"/>
      <c r="F297" s="1466"/>
      <c r="G297" s="1466"/>
      <c r="H297" s="1466"/>
      <c r="I297" s="1466"/>
      <c r="J297" s="1466"/>
      <c r="K297" s="1466"/>
      <c r="L297" s="1466"/>
      <c r="M297" s="1466"/>
      <c r="N297" s="1466"/>
      <c r="O297" s="1466"/>
      <c r="P297" s="1466"/>
      <c r="Q297" s="1466"/>
      <c r="R297" s="1466"/>
      <c r="S297" s="1466"/>
      <c r="T297" s="1466"/>
      <c r="U297" s="1466"/>
      <c r="V297" s="1466"/>
      <c r="W297" s="1466"/>
      <c r="X297" s="1466"/>
      <c r="Y297" s="524"/>
      <c r="Z297" s="529"/>
    </row>
    <row r="298" spans="2:26" ht="23.25" customHeight="1" thickBot="1">
      <c r="B298" s="530"/>
      <c r="C298" s="530"/>
      <c r="D298" s="530"/>
      <c r="E298" s="530"/>
      <c r="F298" s="530"/>
      <c r="G298" s="530"/>
      <c r="H298" s="530"/>
      <c r="I298" s="530"/>
      <c r="J298" s="530"/>
      <c r="K298" s="530"/>
      <c r="L298" s="530"/>
      <c r="M298" s="530"/>
      <c r="N298" s="530"/>
      <c r="O298" s="530"/>
      <c r="P298" s="530"/>
      <c r="Q298" s="530"/>
      <c r="R298" s="530"/>
      <c r="S298" s="530"/>
      <c r="T298" s="530"/>
      <c r="U298" s="530"/>
      <c r="V298" s="530"/>
      <c r="W298" s="530"/>
      <c r="X298" s="530"/>
    </row>
    <row r="299" spans="2:26" ht="104.25" customHeight="1" thickBot="1">
      <c r="B299" s="510"/>
      <c r="C299" s="1888" t="s">
        <v>291</v>
      </c>
      <c r="D299" s="1889"/>
      <c r="E299" s="1889"/>
      <c r="F299" s="1889"/>
      <c r="G299" s="1889"/>
      <c r="H299" s="1889"/>
      <c r="I299" s="1889"/>
      <c r="J299" s="1889"/>
      <c r="K299" s="1889"/>
      <c r="L299" s="1889"/>
      <c r="M299" s="1889"/>
      <c r="N299" s="1889"/>
      <c r="O299" s="1889"/>
      <c r="P299" s="1889"/>
      <c r="Q299" s="1889"/>
      <c r="R299" s="1889"/>
      <c r="S299" s="1889"/>
      <c r="T299" s="1889"/>
      <c r="U299" s="1889"/>
      <c r="V299" s="1889"/>
      <c r="W299" s="1889"/>
      <c r="X299" s="1890"/>
      <c r="Y299" s="1332" t="str">
        <f>+Y266</f>
        <v>ESQUEMA O SOPORTE GRAFICO</v>
      </c>
      <c r="Z299" s="1334"/>
    </row>
    <row r="300" spans="2:26" ht="117" customHeight="1">
      <c r="B300" s="513" t="s">
        <v>394</v>
      </c>
      <c r="C300" s="1891" t="str">
        <f>C267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00" s="1892"/>
      <c r="E300" s="1892"/>
      <c r="F300" s="1892"/>
      <c r="G300" s="1892"/>
      <c r="H300" s="1892"/>
      <c r="I300" s="1892"/>
      <c r="J300" s="1892"/>
      <c r="K300" s="1892"/>
      <c r="L300" s="1892"/>
      <c r="M300" s="1892"/>
      <c r="N300" s="1892"/>
      <c r="O300" s="1892"/>
      <c r="P300" s="1892"/>
      <c r="Q300" s="1892"/>
      <c r="R300" s="1892"/>
      <c r="S300" s="1892"/>
      <c r="T300" s="1892"/>
      <c r="U300" s="1892"/>
      <c r="V300" s="1892"/>
      <c r="W300" s="1892"/>
      <c r="X300" s="1893"/>
      <c r="Y300" s="1894"/>
      <c r="Z300" s="1388"/>
    </row>
    <row r="301" spans="2:26" ht="21">
      <c r="B301" s="513" t="s">
        <v>349</v>
      </c>
      <c r="C301" s="1887" t="str">
        <f>+C268</f>
        <v xml:space="preserve">OBRAS DE DRENAJE </v>
      </c>
      <c r="D301" s="1886"/>
      <c r="E301" s="1886"/>
      <c r="F301" s="1886"/>
      <c r="G301" s="1886"/>
      <c r="H301" s="1886"/>
      <c r="I301" s="1886"/>
      <c r="J301" s="1886"/>
      <c r="K301" s="1886"/>
      <c r="L301" s="1886"/>
      <c r="M301" s="1886"/>
      <c r="N301" s="1886"/>
      <c r="O301" s="1886"/>
      <c r="P301" s="1886"/>
      <c r="Q301" s="1886"/>
      <c r="R301" s="1886"/>
      <c r="S301" s="1886" t="s">
        <v>41</v>
      </c>
      <c r="T301" s="1886"/>
      <c r="U301" s="1886"/>
      <c r="V301" s="1896" t="str">
        <f>+'PRESUPUESTO OFICIAL PLIEGO TIPO'!F40</f>
        <v>M³</v>
      </c>
      <c r="W301" s="1896"/>
      <c r="X301" s="1897"/>
      <c r="Y301" s="1895"/>
      <c r="Z301" s="1390"/>
    </row>
    <row r="302" spans="2:26">
      <c r="B302" s="513" t="s">
        <v>151</v>
      </c>
      <c r="C302" s="1898">
        <f>+'PRESUPUESTO OFICIAL PLIEGO TIPO'!B40</f>
        <v>208</v>
      </c>
      <c r="D302" s="1899"/>
      <c r="E302" s="1899"/>
      <c r="F302" s="1899"/>
      <c r="G302" s="1899"/>
      <c r="H302" s="1899"/>
      <c r="I302" s="1899"/>
      <c r="J302" s="1899"/>
      <c r="K302" s="1899"/>
      <c r="L302" s="1899"/>
      <c r="M302" s="1899"/>
      <c r="N302" s="1899"/>
      <c r="O302" s="1899"/>
      <c r="P302" s="1899"/>
      <c r="Q302" s="1899"/>
      <c r="R302" s="1899"/>
      <c r="S302" s="1886" t="s">
        <v>7</v>
      </c>
      <c r="T302" s="1886"/>
      <c r="U302" s="1886"/>
      <c r="V302" s="1900">
        <f>+V329</f>
        <v>2.68</v>
      </c>
      <c r="W302" s="1900"/>
      <c r="X302" s="1901"/>
      <c r="Y302" s="1895"/>
      <c r="Z302" s="1390"/>
    </row>
    <row r="303" spans="2:26" ht="68.25" customHeight="1">
      <c r="B303" s="513" t="s">
        <v>395</v>
      </c>
      <c r="C303" s="1887" t="str">
        <f>+'PRESUPUESTO OFICIAL PLIEGO TIPO'!E40</f>
        <v>Concreto resistencia 175 kg/cm2 - 2500 psi  (atraque, placa, soleras y guardarueda) para alcantarilla</v>
      </c>
      <c r="D303" s="1886"/>
      <c r="E303" s="1886"/>
      <c r="F303" s="1886"/>
      <c r="G303" s="1886"/>
      <c r="H303" s="1886"/>
      <c r="I303" s="1886"/>
      <c r="J303" s="1886"/>
      <c r="K303" s="1886"/>
      <c r="L303" s="1886"/>
      <c r="M303" s="1886"/>
      <c r="N303" s="1886"/>
      <c r="O303" s="1886"/>
      <c r="P303" s="1886"/>
      <c r="Q303" s="1886"/>
      <c r="R303" s="1886"/>
      <c r="S303" s="1886"/>
      <c r="T303" s="1886"/>
      <c r="U303" s="1886"/>
      <c r="V303" s="1900"/>
      <c r="W303" s="1900"/>
      <c r="X303" s="1901"/>
      <c r="Y303" s="1895"/>
      <c r="Z303" s="1390"/>
    </row>
    <row r="304" spans="2:26" ht="33.9" customHeight="1">
      <c r="B304" s="1286" t="s">
        <v>270</v>
      </c>
      <c r="C304" s="1865" t="s">
        <v>271</v>
      </c>
      <c r="D304" s="1823" t="s">
        <v>143</v>
      </c>
      <c r="E304" s="1823"/>
      <c r="F304" s="1823"/>
      <c r="G304" s="1823"/>
      <c r="H304" s="1823"/>
      <c r="I304" s="1823"/>
      <c r="J304" s="1823"/>
      <c r="K304" s="1823"/>
      <c r="L304" s="1823" t="s">
        <v>272</v>
      </c>
      <c r="M304" s="1823"/>
      <c r="N304" s="1823"/>
      <c r="O304" s="1823" t="s">
        <v>273</v>
      </c>
      <c r="P304" s="1823"/>
      <c r="Q304" s="1823"/>
      <c r="R304" s="1823"/>
      <c r="S304" s="1823" t="s">
        <v>274</v>
      </c>
      <c r="T304" s="1823"/>
      <c r="U304" s="1823"/>
      <c r="V304" s="1833" t="s">
        <v>396</v>
      </c>
      <c r="W304" s="1833"/>
      <c r="X304" s="1834"/>
      <c r="Y304" s="1895"/>
      <c r="Z304" s="1390"/>
    </row>
    <row r="305" spans="2:26" ht="39.9" customHeight="1" thickBot="1">
      <c r="B305" s="1287"/>
      <c r="C305" s="1865"/>
      <c r="D305" s="1823" t="s">
        <v>99</v>
      </c>
      <c r="E305" s="1823"/>
      <c r="F305" s="1823" t="s">
        <v>401</v>
      </c>
      <c r="G305" s="1823"/>
      <c r="H305" s="1823"/>
      <c r="I305" s="1823" t="s">
        <v>98</v>
      </c>
      <c r="J305" s="1823"/>
      <c r="K305" s="1823"/>
      <c r="L305" s="1823"/>
      <c r="M305" s="1823"/>
      <c r="N305" s="1823"/>
      <c r="O305" s="1823"/>
      <c r="P305" s="1823"/>
      <c r="Q305" s="1823"/>
      <c r="R305" s="1823"/>
      <c r="S305" s="1823"/>
      <c r="T305" s="1823"/>
      <c r="U305" s="1823"/>
      <c r="V305" s="1833"/>
      <c r="W305" s="1833"/>
      <c r="X305" s="1834"/>
      <c r="Y305" s="1895"/>
      <c r="Z305" s="1390"/>
    </row>
    <row r="306" spans="2:26" ht="36.6" customHeight="1">
      <c r="B306" s="1344"/>
      <c r="C306" s="1887" t="s">
        <v>565</v>
      </c>
      <c r="D306" s="1862">
        <v>4.3499999999999996</v>
      </c>
      <c r="E306" s="1862"/>
      <c r="F306" s="1864" t="s">
        <v>570</v>
      </c>
      <c r="G306" s="1864"/>
      <c r="H306" s="1864"/>
      <c r="I306" s="1862">
        <v>1.8</v>
      </c>
      <c r="J306" s="1862"/>
      <c r="K306" s="1862"/>
      <c r="L306" s="1872" t="s">
        <v>571</v>
      </c>
      <c r="M306" s="1872"/>
      <c r="N306" s="1862">
        <f>+(((D306+I306)*F307)/2)*L307</f>
        <v>1.39605</v>
      </c>
      <c r="O306" s="1854">
        <f>+N306</f>
        <v>1.39605</v>
      </c>
      <c r="P306" s="1854"/>
      <c r="Q306" s="1854"/>
      <c r="R306" s="1854"/>
      <c r="S306" s="1862">
        <v>1</v>
      </c>
      <c r="T306" s="1862"/>
      <c r="U306" s="1862"/>
      <c r="V306" s="1862">
        <f>+ROUND(S306*O306,2)</f>
        <v>1.4</v>
      </c>
      <c r="W306" s="1862"/>
      <c r="X306" s="1863"/>
      <c r="Y306" s="1895"/>
      <c r="Z306" s="1390"/>
    </row>
    <row r="307" spans="2:26">
      <c r="B307" s="1347"/>
      <c r="C307" s="1887"/>
      <c r="D307" s="1862"/>
      <c r="E307" s="1862"/>
      <c r="F307" s="1870">
        <v>2.27</v>
      </c>
      <c r="G307" s="1870"/>
      <c r="H307" s="1870"/>
      <c r="I307" s="1862"/>
      <c r="J307" s="1862"/>
      <c r="K307" s="1862"/>
      <c r="L307" s="1854">
        <v>0.2</v>
      </c>
      <c r="M307" s="1854"/>
      <c r="N307" s="1862"/>
      <c r="O307" s="1854"/>
      <c r="P307" s="1854"/>
      <c r="Q307" s="1854"/>
      <c r="R307" s="1854"/>
      <c r="S307" s="1862"/>
      <c r="T307" s="1862"/>
      <c r="U307" s="1862"/>
      <c r="V307" s="1862"/>
      <c r="W307" s="1862"/>
      <c r="X307" s="1863"/>
      <c r="Y307" s="1895"/>
      <c r="Z307" s="1390"/>
    </row>
    <row r="308" spans="2:26">
      <c r="B308" s="1347"/>
      <c r="C308" s="1284" t="s">
        <v>581</v>
      </c>
      <c r="D308" s="1862">
        <v>4.3499999999999996</v>
      </c>
      <c r="E308" s="1862"/>
      <c r="F308" s="1862">
        <v>0.2</v>
      </c>
      <c r="G308" s="1862"/>
      <c r="H308" s="1862"/>
      <c r="I308" s="1862">
        <v>0.27</v>
      </c>
      <c r="J308" s="1862"/>
      <c r="K308" s="1862"/>
      <c r="L308" s="1862">
        <f>+I308*F308*D308</f>
        <v>0.2349</v>
      </c>
      <c r="M308" s="1862"/>
      <c r="N308" s="1862"/>
      <c r="O308" s="1862">
        <f>+L308</f>
        <v>0.2349</v>
      </c>
      <c r="P308" s="1862"/>
      <c r="Q308" s="1862"/>
      <c r="R308" s="1862"/>
      <c r="S308" s="1862">
        <v>1</v>
      </c>
      <c r="T308" s="1862"/>
      <c r="U308" s="1862"/>
      <c r="V308" s="1862">
        <f>ROUND(D308*S308*L308,2)</f>
        <v>1.02</v>
      </c>
      <c r="W308" s="1862"/>
      <c r="X308" s="1863"/>
      <c r="Y308" s="1895"/>
      <c r="Z308" s="1390"/>
    </row>
    <row r="309" spans="2:26" ht="18.600000000000001" thickBot="1">
      <c r="B309" s="1350"/>
      <c r="C309" s="1285" t="s">
        <v>582</v>
      </c>
      <c r="D309" s="1873">
        <v>1.8</v>
      </c>
      <c r="E309" s="1873"/>
      <c r="F309" s="1873">
        <v>0.2</v>
      </c>
      <c r="G309" s="1873"/>
      <c r="H309" s="1873"/>
      <c r="I309" s="1873">
        <v>0.2</v>
      </c>
      <c r="J309" s="1873"/>
      <c r="K309" s="1873"/>
      <c r="L309" s="1873">
        <f>+I309*F309*D309</f>
        <v>7.2000000000000022E-2</v>
      </c>
      <c r="M309" s="1873"/>
      <c r="N309" s="1873"/>
      <c r="O309" s="1873">
        <f>+L309</f>
        <v>7.2000000000000022E-2</v>
      </c>
      <c r="P309" s="1873"/>
      <c r="Q309" s="1873"/>
      <c r="R309" s="1873"/>
      <c r="S309" s="1873">
        <v>2</v>
      </c>
      <c r="T309" s="1873"/>
      <c r="U309" s="1873"/>
      <c r="V309" s="1873">
        <f>ROUND(D309*S309*L309,2)</f>
        <v>0.26</v>
      </c>
      <c r="W309" s="1873"/>
      <c r="X309" s="1885"/>
      <c r="Y309" s="1895"/>
      <c r="Z309" s="1390"/>
    </row>
    <row r="310" spans="2:26">
      <c r="B310" s="1344"/>
      <c r="C310" s="1348"/>
      <c r="D310" s="1348"/>
      <c r="E310" s="1348"/>
      <c r="F310" s="1348"/>
      <c r="G310" s="1348"/>
      <c r="H310" s="1348"/>
      <c r="I310" s="1348"/>
      <c r="J310" s="1348"/>
      <c r="K310" s="1348"/>
      <c r="L310" s="1348"/>
      <c r="M310" s="1348"/>
      <c r="N310" s="1348"/>
      <c r="O310" s="1348"/>
      <c r="P310" s="1348"/>
      <c r="Q310" s="1348"/>
      <c r="R310" s="1348"/>
      <c r="S310" s="1348"/>
      <c r="T310" s="1348"/>
      <c r="U310" s="1348"/>
      <c r="V310" s="1348"/>
      <c r="W310" s="1348"/>
      <c r="X310" s="1349"/>
      <c r="Y310" s="1389"/>
      <c r="Z310" s="1390"/>
    </row>
    <row r="311" spans="2:26">
      <c r="B311" s="1347"/>
      <c r="C311" s="1348"/>
      <c r="D311" s="1348"/>
      <c r="E311" s="1348"/>
      <c r="F311" s="1348"/>
      <c r="G311" s="1348"/>
      <c r="H311" s="1348"/>
      <c r="I311" s="1348"/>
      <c r="J311" s="1348"/>
      <c r="K311" s="1348"/>
      <c r="L311" s="1348"/>
      <c r="M311" s="1348"/>
      <c r="N311" s="1348"/>
      <c r="O311" s="1348"/>
      <c r="P311" s="1348"/>
      <c r="Q311" s="1348"/>
      <c r="R311" s="1348"/>
      <c r="S311" s="1348"/>
      <c r="T311" s="1348"/>
      <c r="U311" s="1348"/>
      <c r="V311" s="1348"/>
      <c r="W311" s="1348"/>
      <c r="X311" s="1349"/>
      <c r="Y311" s="1389"/>
      <c r="Z311" s="1390"/>
    </row>
    <row r="312" spans="2:26">
      <c r="B312" s="1347"/>
      <c r="C312" s="1348"/>
      <c r="D312" s="1348"/>
      <c r="E312" s="1348"/>
      <c r="F312" s="1348"/>
      <c r="G312" s="1348"/>
      <c r="H312" s="1348"/>
      <c r="I312" s="1348"/>
      <c r="J312" s="1348"/>
      <c r="K312" s="1348"/>
      <c r="L312" s="1348"/>
      <c r="M312" s="1348"/>
      <c r="N312" s="1348"/>
      <c r="O312" s="1348"/>
      <c r="P312" s="1348"/>
      <c r="Q312" s="1348"/>
      <c r="R312" s="1348"/>
      <c r="S312" s="1348"/>
      <c r="T312" s="1348"/>
      <c r="U312" s="1348"/>
      <c r="V312" s="1348"/>
      <c r="W312" s="1348"/>
      <c r="X312" s="1349"/>
      <c r="Y312" s="1389"/>
      <c r="Z312" s="1390"/>
    </row>
    <row r="313" spans="2:26">
      <c r="B313" s="1347"/>
      <c r="C313" s="1348"/>
      <c r="D313" s="1348"/>
      <c r="E313" s="1348"/>
      <c r="F313" s="1348"/>
      <c r="G313" s="1348"/>
      <c r="H313" s="1348"/>
      <c r="I313" s="1348"/>
      <c r="J313" s="1348"/>
      <c r="K313" s="1348"/>
      <c r="L313" s="1348"/>
      <c r="M313" s="1348"/>
      <c r="N313" s="1348"/>
      <c r="O313" s="1348"/>
      <c r="P313" s="1348"/>
      <c r="Q313" s="1348"/>
      <c r="R313" s="1348"/>
      <c r="S313" s="1348"/>
      <c r="T313" s="1348"/>
      <c r="U313" s="1348"/>
      <c r="V313" s="1348"/>
      <c r="W313" s="1348"/>
      <c r="X313" s="1349"/>
      <c r="Y313" s="1389"/>
      <c r="Z313" s="1390"/>
    </row>
    <row r="314" spans="2:26">
      <c r="B314" s="1347"/>
      <c r="C314" s="1348"/>
      <c r="D314" s="1348"/>
      <c r="E314" s="1348"/>
      <c r="F314" s="1348"/>
      <c r="G314" s="1348"/>
      <c r="H314" s="1348"/>
      <c r="I314" s="1348"/>
      <c r="J314" s="1348"/>
      <c r="K314" s="1348"/>
      <c r="L314" s="1348"/>
      <c r="M314" s="1348"/>
      <c r="N314" s="1348"/>
      <c r="O314" s="1348"/>
      <c r="P314" s="1348"/>
      <c r="Q314" s="1348"/>
      <c r="R314" s="1348"/>
      <c r="S314" s="1348"/>
      <c r="T314" s="1348"/>
      <c r="U314" s="1348"/>
      <c r="V314" s="1348"/>
      <c r="W314" s="1348"/>
      <c r="X314" s="1349"/>
      <c r="Y314" s="1389"/>
      <c r="Z314" s="1390"/>
    </row>
    <row r="315" spans="2:26" ht="73.2" customHeight="1">
      <c r="B315" s="1347"/>
      <c r="C315" s="1348"/>
      <c r="D315" s="1348"/>
      <c r="E315" s="1348"/>
      <c r="F315" s="1348"/>
      <c r="G315" s="1348"/>
      <c r="H315" s="1348"/>
      <c r="I315" s="1348"/>
      <c r="J315" s="1348"/>
      <c r="K315" s="1348"/>
      <c r="L315" s="1348"/>
      <c r="M315" s="1348"/>
      <c r="N315" s="1348"/>
      <c r="O315" s="1348"/>
      <c r="P315" s="1348"/>
      <c r="Q315" s="1348"/>
      <c r="R315" s="1348"/>
      <c r="S315" s="1348"/>
      <c r="T315" s="1348"/>
      <c r="U315" s="1348"/>
      <c r="V315" s="1348"/>
      <c r="W315" s="1348"/>
      <c r="X315" s="1349"/>
      <c r="Y315" s="1389"/>
      <c r="Z315" s="1390"/>
    </row>
    <row r="316" spans="2:26" ht="73.2" customHeight="1">
      <c r="B316" s="1347"/>
      <c r="C316" s="1348"/>
      <c r="D316" s="1348"/>
      <c r="E316" s="1348"/>
      <c r="F316" s="1348"/>
      <c r="G316" s="1348"/>
      <c r="H316" s="1348"/>
      <c r="I316" s="1348"/>
      <c r="J316" s="1348"/>
      <c r="K316" s="1348"/>
      <c r="L316" s="1348"/>
      <c r="M316" s="1348"/>
      <c r="N316" s="1348"/>
      <c r="O316" s="1348"/>
      <c r="P316" s="1348"/>
      <c r="Q316" s="1348"/>
      <c r="R316" s="1348"/>
      <c r="S316" s="1348"/>
      <c r="T316" s="1348"/>
      <c r="U316" s="1348"/>
      <c r="V316" s="1348"/>
      <c r="W316" s="1348"/>
      <c r="X316" s="1349"/>
      <c r="Y316" s="1389"/>
      <c r="Z316" s="1390"/>
    </row>
    <row r="317" spans="2:26" ht="73.2" customHeight="1">
      <c r="B317" s="1347"/>
      <c r="C317" s="1348"/>
      <c r="D317" s="1348"/>
      <c r="E317" s="1348"/>
      <c r="F317" s="1348"/>
      <c r="G317" s="1348"/>
      <c r="H317" s="1348"/>
      <c r="I317" s="1348"/>
      <c r="J317" s="1348"/>
      <c r="K317" s="1348"/>
      <c r="L317" s="1348"/>
      <c r="M317" s="1348"/>
      <c r="N317" s="1348"/>
      <c r="O317" s="1348"/>
      <c r="P317" s="1348"/>
      <c r="Q317" s="1348"/>
      <c r="R317" s="1348"/>
      <c r="S317" s="1348"/>
      <c r="T317" s="1348"/>
      <c r="U317" s="1348"/>
      <c r="V317" s="1348"/>
      <c r="W317" s="1348"/>
      <c r="X317" s="1349"/>
      <c r="Y317" s="1389"/>
      <c r="Z317" s="1390"/>
    </row>
    <row r="318" spans="2:26">
      <c r="B318" s="1347"/>
      <c r="C318" s="1348"/>
      <c r="D318" s="1348"/>
      <c r="E318" s="1348"/>
      <c r="F318" s="1348"/>
      <c r="G318" s="1348"/>
      <c r="H318" s="1348"/>
      <c r="I318" s="1348"/>
      <c r="J318" s="1348"/>
      <c r="K318" s="1348"/>
      <c r="L318" s="1348"/>
      <c r="M318" s="1348"/>
      <c r="N318" s="1348"/>
      <c r="O318" s="1348"/>
      <c r="P318" s="1348"/>
      <c r="Q318" s="1348"/>
      <c r="R318" s="1348"/>
      <c r="S318" s="1348"/>
      <c r="T318" s="1348"/>
      <c r="U318" s="1348"/>
      <c r="V318" s="1348"/>
      <c r="W318" s="1348"/>
      <c r="X318" s="1349"/>
      <c r="Y318" s="1389"/>
      <c r="Z318" s="1390"/>
    </row>
    <row r="319" spans="2:26">
      <c r="B319" s="1347"/>
      <c r="C319" s="1348"/>
      <c r="D319" s="1348"/>
      <c r="E319" s="1348"/>
      <c r="F319" s="1348"/>
      <c r="G319" s="1348"/>
      <c r="H319" s="1348"/>
      <c r="I319" s="1348"/>
      <c r="J319" s="1348"/>
      <c r="K319" s="1348"/>
      <c r="L319" s="1348"/>
      <c r="M319" s="1348"/>
      <c r="N319" s="1348"/>
      <c r="O319" s="1348"/>
      <c r="P319" s="1348"/>
      <c r="Q319" s="1348"/>
      <c r="R319" s="1348"/>
      <c r="S319" s="1348"/>
      <c r="T319" s="1348"/>
      <c r="U319" s="1348"/>
      <c r="V319" s="1348"/>
      <c r="W319" s="1348"/>
      <c r="X319" s="1349"/>
      <c r="Y319" s="1389"/>
      <c r="Z319" s="1390"/>
    </row>
    <row r="320" spans="2:26">
      <c r="B320" s="1347"/>
      <c r="C320" s="1348"/>
      <c r="D320" s="1348"/>
      <c r="E320" s="1348"/>
      <c r="F320" s="1348"/>
      <c r="G320" s="1348"/>
      <c r="H320" s="1348"/>
      <c r="I320" s="1348"/>
      <c r="J320" s="1348"/>
      <c r="K320" s="1348"/>
      <c r="L320" s="1348"/>
      <c r="M320" s="1348"/>
      <c r="N320" s="1348"/>
      <c r="O320" s="1348"/>
      <c r="P320" s="1348"/>
      <c r="Q320" s="1348"/>
      <c r="R320" s="1348"/>
      <c r="S320" s="1348"/>
      <c r="T320" s="1348"/>
      <c r="U320" s="1348"/>
      <c r="V320" s="1348"/>
      <c r="W320" s="1348"/>
      <c r="X320" s="1349"/>
      <c r="Y320" s="1389"/>
      <c r="Z320" s="1390"/>
    </row>
    <row r="321" spans="2:26">
      <c r="B321" s="1347"/>
      <c r="C321" s="1348"/>
      <c r="D321" s="1348"/>
      <c r="E321" s="1348"/>
      <c r="F321" s="1348"/>
      <c r="G321" s="1348"/>
      <c r="H321" s="1348"/>
      <c r="I321" s="1348"/>
      <c r="J321" s="1348"/>
      <c r="K321" s="1348"/>
      <c r="L321" s="1348"/>
      <c r="M321" s="1348"/>
      <c r="N321" s="1348"/>
      <c r="O321" s="1348"/>
      <c r="P321" s="1348"/>
      <c r="Q321" s="1348"/>
      <c r="R321" s="1348"/>
      <c r="S321" s="1348"/>
      <c r="T321" s="1348"/>
      <c r="U321" s="1348"/>
      <c r="V321" s="1348"/>
      <c r="W321" s="1348"/>
      <c r="X321" s="1349"/>
      <c r="Y321" s="1389"/>
      <c r="Z321" s="1390"/>
    </row>
    <row r="322" spans="2:26">
      <c r="B322" s="1347"/>
      <c r="C322" s="1348"/>
      <c r="D322" s="1348"/>
      <c r="E322" s="1348"/>
      <c r="F322" s="1348"/>
      <c r="G322" s="1348"/>
      <c r="H322" s="1348"/>
      <c r="I322" s="1348"/>
      <c r="J322" s="1348"/>
      <c r="K322" s="1348"/>
      <c r="L322" s="1348"/>
      <c r="M322" s="1348"/>
      <c r="N322" s="1348"/>
      <c r="O322" s="1348"/>
      <c r="P322" s="1348"/>
      <c r="Q322" s="1348"/>
      <c r="R322" s="1348"/>
      <c r="S322" s="1348"/>
      <c r="T322" s="1348"/>
      <c r="U322" s="1348"/>
      <c r="V322" s="1348"/>
      <c r="W322" s="1348"/>
      <c r="X322" s="1349"/>
      <c r="Y322" s="1389"/>
      <c r="Z322" s="1390"/>
    </row>
    <row r="323" spans="2:26">
      <c r="B323" s="1347"/>
      <c r="C323" s="1348"/>
      <c r="D323" s="1348"/>
      <c r="E323" s="1348"/>
      <c r="F323" s="1348"/>
      <c r="G323" s="1348"/>
      <c r="H323" s="1348"/>
      <c r="I323" s="1348"/>
      <c r="J323" s="1348"/>
      <c r="K323" s="1348"/>
      <c r="L323" s="1348"/>
      <c r="M323" s="1348"/>
      <c r="N323" s="1348"/>
      <c r="O323" s="1348"/>
      <c r="P323" s="1348"/>
      <c r="Q323" s="1348"/>
      <c r="R323" s="1348"/>
      <c r="S323" s="1348"/>
      <c r="T323" s="1348"/>
      <c r="U323" s="1348"/>
      <c r="V323" s="1348"/>
      <c r="W323" s="1348"/>
      <c r="X323" s="1349"/>
      <c r="Y323" s="1389"/>
      <c r="Z323" s="1390"/>
    </row>
    <row r="324" spans="2:26">
      <c r="B324" s="1347"/>
      <c r="C324" s="1348"/>
      <c r="D324" s="1348"/>
      <c r="E324" s="1348"/>
      <c r="F324" s="1348"/>
      <c r="G324" s="1348"/>
      <c r="H324" s="1348"/>
      <c r="I324" s="1348"/>
      <c r="J324" s="1348"/>
      <c r="K324" s="1348"/>
      <c r="L324" s="1348"/>
      <c r="M324" s="1348"/>
      <c r="N324" s="1348"/>
      <c r="O324" s="1348"/>
      <c r="P324" s="1348"/>
      <c r="Q324" s="1348"/>
      <c r="R324" s="1348"/>
      <c r="S324" s="1348"/>
      <c r="T324" s="1348"/>
      <c r="U324" s="1348"/>
      <c r="V324" s="1348"/>
      <c r="W324" s="1348"/>
      <c r="X324" s="1349"/>
      <c r="Y324" s="1389"/>
      <c r="Z324" s="1390"/>
    </row>
    <row r="325" spans="2:26">
      <c r="B325" s="1347"/>
      <c r="C325" s="1348"/>
      <c r="D325" s="1348"/>
      <c r="E325" s="1348"/>
      <c r="F325" s="1348"/>
      <c r="G325" s="1348"/>
      <c r="H325" s="1348"/>
      <c r="I325" s="1348"/>
      <c r="J325" s="1348"/>
      <c r="K325" s="1348"/>
      <c r="L325" s="1348"/>
      <c r="M325" s="1348"/>
      <c r="N325" s="1348"/>
      <c r="O325" s="1348"/>
      <c r="P325" s="1348"/>
      <c r="Q325" s="1348"/>
      <c r="R325" s="1348"/>
      <c r="S325" s="1348"/>
      <c r="T325" s="1348"/>
      <c r="U325" s="1348"/>
      <c r="V325" s="1348"/>
      <c r="W325" s="1348"/>
      <c r="X325" s="1349"/>
      <c r="Y325" s="1389"/>
      <c r="Z325" s="1390"/>
    </row>
    <row r="326" spans="2:26" ht="18.600000000000001" thickBot="1">
      <c r="B326" s="1350"/>
      <c r="C326" s="1351"/>
      <c r="D326" s="1351"/>
      <c r="E326" s="1351"/>
      <c r="F326" s="1351"/>
      <c r="G326" s="1351"/>
      <c r="H326" s="1351"/>
      <c r="I326" s="1351"/>
      <c r="J326" s="1351"/>
      <c r="K326" s="1351"/>
      <c r="L326" s="1351"/>
      <c r="M326" s="1351"/>
      <c r="N326" s="1351"/>
      <c r="O326" s="1351"/>
      <c r="P326" s="1351"/>
      <c r="Q326" s="1351"/>
      <c r="R326" s="1351"/>
      <c r="S326" s="1351"/>
      <c r="T326" s="1351"/>
      <c r="U326" s="1351"/>
      <c r="V326" s="1351"/>
      <c r="W326" s="1351"/>
      <c r="X326" s="1352"/>
      <c r="Y326" s="1389"/>
      <c r="Z326" s="1390"/>
    </row>
    <row r="327" spans="2:26">
      <c r="B327" s="1353" t="s">
        <v>397</v>
      </c>
      <c r="C327" s="1878"/>
      <c r="D327" s="1348"/>
      <c r="E327" s="1348"/>
      <c r="F327" s="1348"/>
      <c r="G327" s="1348"/>
      <c r="H327" s="1348"/>
      <c r="I327" s="1348"/>
      <c r="J327" s="1348"/>
      <c r="K327" s="1348"/>
      <c r="L327" s="1348"/>
      <c r="M327" s="1348"/>
      <c r="N327" s="1348"/>
      <c r="O327" s="1348"/>
      <c r="P327" s="1348"/>
      <c r="Q327" s="1348"/>
      <c r="R327" s="1348"/>
      <c r="S327" s="1348"/>
      <c r="T327" s="1348"/>
      <c r="U327" s="1879"/>
      <c r="V327" s="1882">
        <f>ROUND(V309+V306+V308,2)</f>
        <v>2.68</v>
      </c>
      <c r="W327" s="1883"/>
      <c r="X327" s="1883"/>
      <c r="Y327" s="1389"/>
      <c r="Z327" s="1390"/>
    </row>
    <row r="328" spans="2:26" ht="25.5" customHeight="1">
      <c r="B328" s="1353"/>
      <c r="C328" s="1878"/>
      <c r="D328" s="1348"/>
      <c r="E328" s="1348"/>
      <c r="F328" s="1348"/>
      <c r="G328" s="1348"/>
      <c r="H328" s="1348"/>
      <c r="I328" s="1348"/>
      <c r="J328" s="1348"/>
      <c r="K328" s="1348"/>
      <c r="L328" s="1348"/>
      <c r="M328" s="1348"/>
      <c r="N328" s="1348"/>
      <c r="O328" s="1348"/>
      <c r="P328" s="1348"/>
      <c r="Q328" s="1348"/>
      <c r="R328" s="1348"/>
      <c r="S328" s="1348"/>
      <c r="T328" s="1348"/>
      <c r="U328" s="1879"/>
      <c r="V328" s="1419" t="s">
        <v>89</v>
      </c>
      <c r="W328" s="1420"/>
      <c r="X328" s="1420"/>
      <c r="Y328" s="1389"/>
      <c r="Z328" s="1390"/>
    </row>
    <row r="329" spans="2:26" ht="18.600000000000001" thickBot="1">
      <c r="B329" s="1470"/>
      <c r="C329" s="1880"/>
      <c r="D329" s="1424"/>
      <c r="E329" s="1424"/>
      <c r="F329" s="1424"/>
      <c r="G329" s="1424"/>
      <c r="H329" s="1424"/>
      <c r="I329" s="1424"/>
      <c r="J329" s="1424"/>
      <c r="K329" s="1424"/>
      <c r="L329" s="1424"/>
      <c r="M329" s="1424"/>
      <c r="N329" s="1424"/>
      <c r="O329" s="1424"/>
      <c r="P329" s="1424"/>
      <c r="Q329" s="1424"/>
      <c r="R329" s="1424"/>
      <c r="S329" s="1424"/>
      <c r="T329" s="1424"/>
      <c r="U329" s="1881"/>
      <c r="V329" s="1434">
        <f>V327</f>
        <v>2.68</v>
      </c>
      <c r="W329" s="1884"/>
      <c r="X329" s="1884"/>
      <c r="Y329" s="1391"/>
      <c r="Z329" s="1392"/>
    </row>
    <row r="330" spans="2:26" ht="71.25" customHeight="1">
      <c r="B330" s="541"/>
      <c r="C330" s="533"/>
      <c r="D330" s="1330"/>
      <c r="E330" s="1330"/>
      <c r="F330" s="1330"/>
      <c r="G330" s="1330"/>
      <c r="H330" s="1330"/>
      <c r="I330" s="1331"/>
      <c r="J330" s="1331"/>
      <c r="K330" s="1331"/>
      <c r="L330" s="1330"/>
      <c r="M330" s="1330"/>
      <c r="N330" s="1330"/>
      <c r="O330" s="1330"/>
      <c r="P330" s="1330"/>
      <c r="Q330" s="1330"/>
      <c r="R330" s="1330"/>
      <c r="S330" s="1330"/>
      <c r="T330" s="1330"/>
      <c r="U330" s="1330"/>
      <c r="V330" s="1330"/>
      <c r="W330" s="1330"/>
      <c r="X330" s="1330"/>
      <c r="Y330" s="519"/>
      <c r="Z330" s="520"/>
    </row>
    <row r="331" spans="2:26" ht="19.5" customHeight="1" thickBot="1">
      <c r="B331" s="531"/>
      <c r="C331" s="532"/>
      <c r="D331" s="1322" t="s">
        <v>389</v>
      </c>
      <c r="E331" s="1322"/>
      <c r="F331" s="1323"/>
      <c r="G331" s="1323"/>
      <c r="H331" s="1323"/>
      <c r="I331" s="1325"/>
      <c r="J331" s="1325"/>
      <c r="K331" s="1325"/>
      <c r="L331" s="1323"/>
      <c r="M331" s="1323"/>
      <c r="N331" s="1323"/>
      <c r="O331" s="1322"/>
      <c r="P331" s="1322"/>
      <c r="Q331" s="1322"/>
      <c r="R331" s="1322"/>
      <c r="S331" s="1322" t="str">
        <f>+S293</f>
        <v xml:space="preserve">Revisó y aprobó: </v>
      </c>
      <c r="T331" s="1322"/>
      <c r="U331" s="1322"/>
      <c r="V331" s="1322"/>
      <c r="W331" s="1322"/>
      <c r="X331" s="1322"/>
      <c r="Y331" s="524"/>
      <c r="Z331" s="525"/>
    </row>
    <row r="332" spans="2:26" ht="23.25" customHeight="1">
      <c r="B332" s="531"/>
      <c r="C332" s="532"/>
      <c r="D332" s="1322"/>
      <c r="E332" s="1322"/>
      <c r="F332" s="1324" t="s">
        <v>337</v>
      </c>
      <c r="G332" s="1324"/>
      <c r="H332" s="1324"/>
      <c r="I332" s="1324"/>
      <c r="J332" s="1324"/>
      <c r="K332" s="1324"/>
      <c r="L332" s="1324"/>
      <c r="M332" s="1324"/>
      <c r="N332" s="1324"/>
      <c r="O332" s="1322"/>
      <c r="P332" s="1322"/>
      <c r="Q332" s="1322"/>
      <c r="R332" s="1322"/>
      <c r="S332" s="1322"/>
      <c r="T332" s="1322"/>
      <c r="U332" s="1322"/>
      <c r="V332" s="537"/>
      <c r="W332" s="537"/>
      <c r="X332" s="537"/>
      <c r="Y332" s="526" t="s">
        <v>342</v>
      </c>
      <c r="Z332" s="525"/>
    </row>
    <row r="333" spans="2:26" ht="24" customHeight="1">
      <c r="B333" s="531"/>
      <c r="C333" s="532"/>
      <c r="D333" s="1322"/>
      <c r="E333" s="1322"/>
      <c r="F333" s="1324" t="str">
        <f>+F295</f>
        <v xml:space="preserve">Profesional de apoyo contratada S.P.O.P </v>
      </c>
      <c r="G333" s="1324"/>
      <c r="H333" s="1324"/>
      <c r="I333" s="1324"/>
      <c r="J333" s="1324"/>
      <c r="K333" s="1324"/>
      <c r="L333" s="1324"/>
      <c r="M333" s="1324"/>
      <c r="N333" s="1324"/>
      <c r="O333" s="1322"/>
      <c r="P333" s="1322"/>
      <c r="Q333" s="1322"/>
      <c r="R333" s="1322"/>
      <c r="S333" s="1322"/>
      <c r="T333" s="1322"/>
      <c r="U333" s="1322"/>
      <c r="V333" s="1322"/>
      <c r="W333" s="1322"/>
      <c r="X333" s="1322"/>
      <c r="Y333" s="527" t="s">
        <v>392</v>
      </c>
      <c r="Z333" s="525"/>
    </row>
    <row r="334" spans="2:26" ht="24" customHeight="1">
      <c r="B334" s="531"/>
      <c r="C334" s="532"/>
      <c r="D334" s="1322"/>
      <c r="E334" s="1322"/>
      <c r="F334" s="1324"/>
      <c r="G334" s="1324"/>
      <c r="H334" s="1324"/>
      <c r="I334" s="1324"/>
      <c r="J334" s="1324"/>
      <c r="K334" s="1324"/>
      <c r="L334" s="1324"/>
      <c r="M334" s="1324"/>
      <c r="N334" s="1324"/>
      <c r="O334" s="1322"/>
      <c r="P334" s="1322"/>
      <c r="Q334" s="1322"/>
      <c r="R334" s="1322"/>
      <c r="S334" s="1322"/>
      <c r="T334" s="1322"/>
      <c r="U334" s="1322"/>
      <c r="V334" s="1322"/>
      <c r="W334" s="1322"/>
      <c r="X334" s="1322"/>
      <c r="Y334" s="527" t="s">
        <v>393</v>
      </c>
      <c r="Z334" s="525"/>
    </row>
    <row r="335" spans="2:26" ht="18.600000000000001" thickBot="1">
      <c r="B335" s="538"/>
      <c r="C335" s="535"/>
      <c r="D335" s="1323"/>
      <c r="E335" s="1323"/>
      <c r="F335" s="1323"/>
      <c r="G335" s="1323"/>
      <c r="H335" s="1323"/>
      <c r="I335" s="1325"/>
      <c r="J335" s="1325"/>
      <c r="K335" s="1325"/>
      <c r="L335" s="1323"/>
      <c r="M335" s="1323"/>
      <c r="N335" s="1323"/>
      <c r="O335" s="1323"/>
      <c r="P335" s="1323"/>
      <c r="Q335" s="1323"/>
      <c r="R335" s="1323"/>
      <c r="S335" s="1323"/>
      <c r="T335" s="1323"/>
      <c r="U335" s="1323"/>
      <c r="V335" s="1323"/>
      <c r="W335" s="1323"/>
      <c r="X335" s="1323"/>
      <c r="Y335" s="524"/>
      <c r="Z335" s="529"/>
    </row>
    <row r="336" spans="2:26" ht="18.600000000000001" thickBot="1">
      <c r="B336" s="516"/>
      <c r="I336" s="516"/>
      <c r="J336" s="516"/>
      <c r="K336" s="516"/>
    </row>
    <row r="337" spans="2:26" ht="100.2" customHeight="1" thickBot="1">
      <c r="B337" s="510"/>
      <c r="C337" s="1332" t="s">
        <v>291</v>
      </c>
      <c r="D337" s="1333"/>
      <c r="E337" s="1333"/>
      <c r="F337" s="1333"/>
      <c r="G337" s="1333"/>
      <c r="H337" s="1333"/>
      <c r="I337" s="1333"/>
      <c r="J337" s="1333"/>
      <c r="K337" s="1333"/>
      <c r="L337" s="1333"/>
      <c r="M337" s="1333"/>
      <c r="N337" s="1333"/>
      <c r="O337" s="1333"/>
      <c r="P337" s="1333"/>
      <c r="Q337" s="1333"/>
      <c r="R337" s="1333"/>
      <c r="S337" s="1333"/>
      <c r="T337" s="1333"/>
      <c r="U337" s="1333"/>
      <c r="V337" s="1333"/>
      <c r="W337" s="1333"/>
      <c r="X337" s="1334"/>
      <c r="Y337" s="1332" t="str">
        <f>+Y299</f>
        <v>ESQUEMA O SOPORTE GRAFICO</v>
      </c>
      <c r="Z337" s="1334"/>
    </row>
    <row r="338" spans="2:26" ht="94.5" customHeight="1">
      <c r="B338" s="448" t="s">
        <v>394</v>
      </c>
      <c r="C338" s="1374" t="str">
        <f>+C300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338" s="1375"/>
      <c r="E338" s="1375"/>
      <c r="F338" s="1375"/>
      <c r="G338" s="1375"/>
      <c r="H338" s="1375"/>
      <c r="I338" s="1375"/>
      <c r="J338" s="1375"/>
      <c r="K338" s="1375"/>
      <c r="L338" s="1375"/>
      <c r="M338" s="1375"/>
      <c r="N338" s="1375"/>
      <c r="O338" s="1375"/>
      <c r="P338" s="1375"/>
      <c r="Q338" s="1375"/>
      <c r="R338" s="1375"/>
      <c r="S338" s="1375"/>
      <c r="T338" s="1375"/>
      <c r="U338" s="1375"/>
      <c r="V338" s="1375"/>
      <c r="W338" s="1375"/>
      <c r="X338" s="1375"/>
      <c r="Y338" s="1387"/>
      <c r="Z338" s="1388"/>
    </row>
    <row r="339" spans="2:26">
      <c r="B339" s="448" t="s">
        <v>349</v>
      </c>
      <c r="C339" s="1393" t="str">
        <f>+'PRESUPUESTO OFICIAL PLIEGO TIPO'!A31</f>
        <v xml:space="preserve">OBRAS DE DRENAJE </v>
      </c>
      <c r="D339" s="1377"/>
      <c r="E339" s="1377"/>
      <c r="F339" s="1377"/>
      <c r="G339" s="1377"/>
      <c r="H339" s="1377"/>
      <c r="I339" s="1377"/>
      <c r="J339" s="1377"/>
      <c r="K339" s="1377"/>
      <c r="L339" s="1377"/>
      <c r="M339" s="1377"/>
      <c r="N339" s="1377"/>
      <c r="O339" s="1377"/>
      <c r="P339" s="1377"/>
      <c r="Q339" s="1377"/>
      <c r="R339" s="1368"/>
      <c r="S339" s="1393" t="s">
        <v>41</v>
      </c>
      <c r="T339" s="1377"/>
      <c r="U339" s="1368"/>
      <c r="V339" s="1393" t="str">
        <f>+'PRESUPUESTO OFICIAL PLIEGO TIPO'!F41</f>
        <v>M³</v>
      </c>
      <c r="W339" s="1377"/>
      <c r="X339" s="1394"/>
      <c r="Y339" s="1389"/>
      <c r="Z339" s="1390"/>
    </row>
    <row r="340" spans="2:26" ht="28.5" customHeight="1">
      <c r="B340" s="448" t="s">
        <v>151</v>
      </c>
      <c r="C340" s="1467">
        <f>+'PRESUPUESTO OFICIAL PLIEGO TIPO'!B41</f>
        <v>209</v>
      </c>
      <c r="D340" s="1396"/>
      <c r="E340" s="1396"/>
      <c r="F340" s="1396"/>
      <c r="G340" s="1396"/>
      <c r="H340" s="1396"/>
      <c r="I340" s="1396"/>
      <c r="J340" s="1396"/>
      <c r="K340" s="1396"/>
      <c r="L340" s="1396"/>
      <c r="M340" s="1396"/>
      <c r="N340" s="1396"/>
      <c r="O340" s="1396"/>
      <c r="P340" s="1396"/>
      <c r="Q340" s="1396"/>
      <c r="R340" s="1397"/>
      <c r="S340" s="1371" t="s">
        <v>7</v>
      </c>
      <c r="T340" s="1372"/>
      <c r="U340" s="1373"/>
      <c r="V340" s="1482">
        <f>+V364</f>
        <v>24.39</v>
      </c>
      <c r="W340" s="1483"/>
      <c r="X340" s="1484"/>
      <c r="Y340" s="1389"/>
      <c r="Z340" s="1390"/>
    </row>
    <row r="341" spans="2:26">
      <c r="B341" s="448" t="s">
        <v>395</v>
      </c>
      <c r="C341" s="1393" t="str">
        <f>+'PRESUPUESTO OFICIAL PLIEGO TIPO'!E41</f>
        <v>Relleno con material crudo de rio T.m 6",
compactado y transportado</v>
      </c>
      <c r="D341" s="1377"/>
      <c r="E341" s="1377"/>
      <c r="F341" s="1377"/>
      <c r="G341" s="1377"/>
      <c r="H341" s="1377"/>
      <c r="I341" s="1377"/>
      <c r="J341" s="1377"/>
      <c r="K341" s="1377"/>
      <c r="L341" s="1377"/>
      <c r="M341" s="1377"/>
      <c r="N341" s="1377"/>
      <c r="O341" s="1377"/>
      <c r="P341" s="1377"/>
      <c r="Q341" s="1377"/>
      <c r="R341" s="1368"/>
      <c r="S341" s="1374"/>
      <c r="T341" s="1375"/>
      <c r="U341" s="1376"/>
      <c r="V341" s="1485"/>
      <c r="W341" s="1486"/>
      <c r="X341" s="1487"/>
      <c r="Y341" s="1389"/>
      <c r="Z341" s="1390"/>
    </row>
    <row r="342" spans="2:26">
      <c r="B342" s="1490" t="s">
        <v>270</v>
      </c>
      <c r="C342" s="1381" t="s">
        <v>271</v>
      </c>
      <c r="D342" s="1341" t="s">
        <v>143</v>
      </c>
      <c r="E342" s="1342"/>
      <c r="F342" s="1342"/>
      <c r="G342" s="1342"/>
      <c r="H342" s="1342"/>
      <c r="I342" s="1342"/>
      <c r="J342" s="1342"/>
      <c r="K342" s="1343"/>
      <c r="L342" s="1335" t="s">
        <v>272</v>
      </c>
      <c r="M342" s="1336"/>
      <c r="N342" s="1384"/>
      <c r="O342" s="1335" t="s">
        <v>273</v>
      </c>
      <c r="P342" s="1336"/>
      <c r="Q342" s="1336"/>
      <c r="R342" s="1384"/>
      <c r="S342" s="1335" t="s">
        <v>274</v>
      </c>
      <c r="T342" s="1336"/>
      <c r="U342" s="1384"/>
      <c r="V342" s="1335" t="s">
        <v>400</v>
      </c>
      <c r="W342" s="1336"/>
      <c r="X342" s="1336"/>
      <c r="Y342" s="1389"/>
      <c r="Z342" s="1390"/>
    </row>
    <row r="343" spans="2:26" ht="36.75" customHeight="1" thickBot="1">
      <c r="B343" s="1874"/>
      <c r="C343" s="1383"/>
      <c r="D343" s="1341" t="s">
        <v>481</v>
      </c>
      <c r="E343" s="1340"/>
      <c r="F343" s="1341" t="s">
        <v>484</v>
      </c>
      <c r="G343" s="1469"/>
      <c r="H343" s="1340"/>
      <c r="I343" s="1341" t="s">
        <v>98</v>
      </c>
      <c r="J343" s="1342"/>
      <c r="K343" s="1343"/>
      <c r="L343" s="1337"/>
      <c r="M343" s="1338"/>
      <c r="N343" s="1385"/>
      <c r="O343" s="1337"/>
      <c r="P343" s="1338"/>
      <c r="Q343" s="1338"/>
      <c r="R343" s="1385"/>
      <c r="S343" s="1337"/>
      <c r="T343" s="1338"/>
      <c r="U343" s="1385"/>
      <c r="V343" s="1337"/>
      <c r="W343" s="1338"/>
      <c r="X343" s="1338"/>
      <c r="Y343" s="1389"/>
      <c r="Z343" s="1390"/>
    </row>
    <row r="344" spans="2:26" ht="53.25" customHeight="1">
      <c r="B344" s="1452"/>
      <c r="C344" s="562" t="s">
        <v>491</v>
      </c>
      <c r="D344" s="1876">
        <v>6</v>
      </c>
      <c r="E344" s="1876"/>
      <c r="F344" s="1876">
        <v>2.8</v>
      </c>
      <c r="G344" s="1876"/>
      <c r="H344" s="1876"/>
      <c r="I344" s="1876">
        <v>1.8</v>
      </c>
      <c r="J344" s="1876"/>
      <c r="K344" s="1876"/>
      <c r="L344" s="1876">
        <f>+I344*D344*F344</f>
        <v>30.24</v>
      </c>
      <c r="M344" s="1876"/>
      <c r="N344" s="1876"/>
      <c r="O344" s="1876">
        <f>+L344</f>
        <v>30.24</v>
      </c>
      <c r="P344" s="1876"/>
      <c r="Q344" s="1876"/>
      <c r="R344" s="1876"/>
      <c r="S344" s="1876">
        <v>1</v>
      </c>
      <c r="T344" s="1876"/>
      <c r="U344" s="1876"/>
      <c r="V344" s="1876">
        <f>ROUND(S344*O344,2)</f>
        <v>30.24</v>
      </c>
      <c r="W344" s="1876"/>
      <c r="X344" s="1877"/>
      <c r="Y344" s="1389"/>
      <c r="Z344" s="1390"/>
    </row>
    <row r="345" spans="2:26" ht="100.5" customHeight="1" thickBot="1">
      <c r="B345" s="1875"/>
      <c r="C345" s="507" t="s">
        <v>578</v>
      </c>
      <c r="D345" s="1856" t="s">
        <v>584</v>
      </c>
      <c r="E345" s="1857"/>
      <c r="F345" s="1857"/>
      <c r="G345" s="1857"/>
      <c r="H345" s="1857"/>
      <c r="I345" s="1857"/>
      <c r="J345" s="1857"/>
      <c r="K345" s="1857"/>
      <c r="L345" s="1857"/>
      <c r="M345" s="1857"/>
      <c r="N345" s="1857"/>
      <c r="O345" s="1857"/>
      <c r="P345" s="1857"/>
      <c r="Q345" s="1857"/>
      <c r="R345" s="1857"/>
      <c r="S345" s="1857"/>
      <c r="T345" s="1857"/>
      <c r="U345" s="1858"/>
      <c r="V345" s="1854">
        <f>ROUND(-(3.1416*0.5572*0.5572)*6,2)</f>
        <v>-5.85</v>
      </c>
      <c r="W345" s="1854"/>
      <c r="X345" s="1855"/>
      <c r="Y345" s="1389"/>
      <c r="Z345" s="1390"/>
    </row>
    <row r="346" spans="2:26">
      <c r="B346" s="1347"/>
      <c r="C346" s="1348"/>
      <c r="D346" s="1348"/>
      <c r="E346" s="1348"/>
      <c r="F346" s="1348"/>
      <c r="G346" s="1348"/>
      <c r="H346" s="1348"/>
      <c r="I346" s="1348"/>
      <c r="J346" s="1348"/>
      <c r="K346" s="1348"/>
      <c r="L346" s="1348"/>
      <c r="M346" s="1348"/>
      <c r="N346" s="1348"/>
      <c r="O346" s="1348"/>
      <c r="P346" s="1348"/>
      <c r="Q346" s="1348"/>
      <c r="R346" s="1348"/>
      <c r="S346" s="1348"/>
      <c r="T346" s="1348"/>
      <c r="U346" s="1348"/>
      <c r="V346" s="1348"/>
      <c r="W346" s="1348"/>
      <c r="X346" s="1349"/>
      <c r="Y346" s="1389"/>
      <c r="Z346" s="1390"/>
    </row>
    <row r="347" spans="2:26">
      <c r="B347" s="1347"/>
      <c r="C347" s="1348"/>
      <c r="D347" s="1348"/>
      <c r="E347" s="1348"/>
      <c r="F347" s="1348"/>
      <c r="G347" s="1348"/>
      <c r="H347" s="1348"/>
      <c r="I347" s="1348"/>
      <c r="J347" s="1348"/>
      <c r="K347" s="1348"/>
      <c r="L347" s="1348"/>
      <c r="M347" s="1348"/>
      <c r="N347" s="1348"/>
      <c r="O347" s="1348"/>
      <c r="P347" s="1348"/>
      <c r="Q347" s="1348"/>
      <c r="R347" s="1348"/>
      <c r="S347" s="1348"/>
      <c r="T347" s="1348"/>
      <c r="U347" s="1348"/>
      <c r="V347" s="1348"/>
      <c r="W347" s="1348"/>
      <c r="X347" s="1349"/>
      <c r="Y347" s="1389"/>
      <c r="Z347" s="1390"/>
    </row>
    <row r="348" spans="2:26">
      <c r="B348" s="1347"/>
      <c r="C348" s="1348"/>
      <c r="D348" s="1348"/>
      <c r="E348" s="1348"/>
      <c r="F348" s="1348"/>
      <c r="G348" s="1348"/>
      <c r="H348" s="1348"/>
      <c r="I348" s="1348"/>
      <c r="J348" s="1348"/>
      <c r="K348" s="1348"/>
      <c r="L348" s="1348"/>
      <c r="M348" s="1348"/>
      <c r="N348" s="1348"/>
      <c r="O348" s="1348"/>
      <c r="P348" s="1348"/>
      <c r="Q348" s="1348"/>
      <c r="R348" s="1348"/>
      <c r="S348" s="1348"/>
      <c r="T348" s="1348"/>
      <c r="U348" s="1348"/>
      <c r="V348" s="1348"/>
      <c r="W348" s="1348"/>
      <c r="X348" s="1349"/>
      <c r="Y348" s="1389"/>
      <c r="Z348" s="1390"/>
    </row>
    <row r="349" spans="2:26">
      <c r="B349" s="1347"/>
      <c r="C349" s="1348"/>
      <c r="D349" s="1348"/>
      <c r="E349" s="1348"/>
      <c r="F349" s="1348"/>
      <c r="G349" s="1348"/>
      <c r="H349" s="1348"/>
      <c r="I349" s="1348"/>
      <c r="J349" s="1348"/>
      <c r="K349" s="1348"/>
      <c r="L349" s="1348"/>
      <c r="M349" s="1348"/>
      <c r="N349" s="1348"/>
      <c r="O349" s="1348"/>
      <c r="P349" s="1348"/>
      <c r="Q349" s="1348"/>
      <c r="R349" s="1348"/>
      <c r="S349" s="1348"/>
      <c r="T349" s="1348"/>
      <c r="U349" s="1348"/>
      <c r="V349" s="1348"/>
      <c r="W349" s="1348"/>
      <c r="X349" s="1349"/>
      <c r="Y349" s="1389"/>
      <c r="Z349" s="1390"/>
    </row>
    <row r="350" spans="2:26" ht="29.4" customHeight="1">
      <c r="B350" s="1347"/>
      <c r="C350" s="1348"/>
      <c r="D350" s="1348"/>
      <c r="E350" s="1348"/>
      <c r="F350" s="1348"/>
      <c r="G350" s="1348"/>
      <c r="H350" s="1348"/>
      <c r="I350" s="1348"/>
      <c r="J350" s="1348"/>
      <c r="K350" s="1348"/>
      <c r="L350" s="1348"/>
      <c r="M350" s="1348"/>
      <c r="N350" s="1348"/>
      <c r="O350" s="1348"/>
      <c r="P350" s="1348"/>
      <c r="Q350" s="1348"/>
      <c r="R350" s="1348"/>
      <c r="S350" s="1348"/>
      <c r="T350" s="1348"/>
      <c r="U350" s="1348"/>
      <c r="V350" s="1348"/>
      <c r="W350" s="1348"/>
      <c r="X350" s="1349"/>
      <c r="Y350" s="1389"/>
      <c r="Z350" s="1390"/>
    </row>
    <row r="351" spans="2:26" ht="29.4" customHeight="1">
      <c r="B351" s="1347"/>
      <c r="C351" s="1348"/>
      <c r="D351" s="1348"/>
      <c r="E351" s="1348"/>
      <c r="F351" s="1348"/>
      <c r="G351" s="1348"/>
      <c r="H351" s="1348"/>
      <c r="I351" s="1348"/>
      <c r="J351" s="1348"/>
      <c r="K351" s="1348"/>
      <c r="L351" s="1348"/>
      <c r="M351" s="1348"/>
      <c r="N351" s="1348"/>
      <c r="O351" s="1348"/>
      <c r="P351" s="1348"/>
      <c r="Q351" s="1348"/>
      <c r="R351" s="1348"/>
      <c r="S351" s="1348"/>
      <c r="T351" s="1348"/>
      <c r="U351" s="1348"/>
      <c r="V351" s="1348"/>
      <c r="W351" s="1348"/>
      <c r="X351" s="1349"/>
      <c r="Y351" s="1389"/>
      <c r="Z351" s="1390"/>
    </row>
    <row r="352" spans="2:26" ht="74.400000000000006" customHeight="1">
      <c r="B352" s="1347"/>
      <c r="C352" s="1348"/>
      <c r="D352" s="1348"/>
      <c r="E352" s="1348"/>
      <c r="F352" s="1348"/>
      <c r="G352" s="1348"/>
      <c r="H352" s="1348"/>
      <c r="I352" s="1348"/>
      <c r="J352" s="1348"/>
      <c r="K352" s="1348"/>
      <c r="L352" s="1348"/>
      <c r="M352" s="1348"/>
      <c r="N352" s="1348"/>
      <c r="O352" s="1348"/>
      <c r="P352" s="1348"/>
      <c r="Q352" s="1348"/>
      <c r="R352" s="1348"/>
      <c r="S352" s="1348"/>
      <c r="T352" s="1348"/>
      <c r="U352" s="1348"/>
      <c r="V352" s="1348"/>
      <c r="W352" s="1348"/>
      <c r="X352" s="1349"/>
      <c r="Y352" s="1389"/>
      <c r="Z352" s="1390"/>
    </row>
    <row r="353" spans="2:26" ht="29.4" customHeight="1">
      <c r="B353" s="1347"/>
      <c r="C353" s="1348"/>
      <c r="D353" s="1348"/>
      <c r="E353" s="1348"/>
      <c r="F353" s="1348"/>
      <c r="G353" s="1348"/>
      <c r="H353" s="1348"/>
      <c r="I353" s="1348"/>
      <c r="J353" s="1348"/>
      <c r="K353" s="1348"/>
      <c r="L353" s="1348"/>
      <c r="M353" s="1348"/>
      <c r="N353" s="1348"/>
      <c r="O353" s="1348"/>
      <c r="P353" s="1348"/>
      <c r="Q353" s="1348"/>
      <c r="R353" s="1348"/>
      <c r="S353" s="1348"/>
      <c r="T353" s="1348"/>
      <c r="U353" s="1348"/>
      <c r="V353" s="1348"/>
      <c r="W353" s="1348"/>
      <c r="X353" s="1349"/>
      <c r="Y353" s="1389"/>
      <c r="Z353" s="1390"/>
    </row>
    <row r="354" spans="2:26" ht="29.4" customHeight="1">
      <c r="B354" s="1347"/>
      <c r="C354" s="1348"/>
      <c r="D354" s="1348"/>
      <c r="E354" s="1348"/>
      <c r="F354" s="1348"/>
      <c r="G354" s="1348"/>
      <c r="H354" s="1348"/>
      <c r="I354" s="1348"/>
      <c r="J354" s="1348"/>
      <c r="K354" s="1348"/>
      <c r="L354" s="1348"/>
      <c r="M354" s="1348"/>
      <c r="N354" s="1348"/>
      <c r="O354" s="1348"/>
      <c r="P354" s="1348"/>
      <c r="Q354" s="1348"/>
      <c r="R354" s="1348"/>
      <c r="S354" s="1348"/>
      <c r="T354" s="1348"/>
      <c r="U354" s="1348"/>
      <c r="V354" s="1348"/>
      <c r="W354" s="1348"/>
      <c r="X354" s="1349"/>
      <c r="Y354" s="1389"/>
      <c r="Z354" s="1390"/>
    </row>
    <row r="355" spans="2:26" ht="29.4" customHeight="1">
      <c r="B355" s="1347"/>
      <c r="C355" s="1348"/>
      <c r="D355" s="1348"/>
      <c r="E355" s="1348"/>
      <c r="F355" s="1348"/>
      <c r="G355" s="1348"/>
      <c r="H355" s="1348"/>
      <c r="I355" s="1348"/>
      <c r="J355" s="1348"/>
      <c r="K355" s="1348"/>
      <c r="L355" s="1348"/>
      <c r="M355" s="1348"/>
      <c r="N355" s="1348"/>
      <c r="O355" s="1348"/>
      <c r="P355" s="1348"/>
      <c r="Q355" s="1348"/>
      <c r="R355" s="1348"/>
      <c r="S355" s="1348"/>
      <c r="T355" s="1348"/>
      <c r="U355" s="1348"/>
      <c r="V355" s="1348"/>
      <c r="W355" s="1348"/>
      <c r="X355" s="1349"/>
      <c r="Y355" s="1389"/>
      <c r="Z355" s="1390"/>
    </row>
    <row r="356" spans="2:26" ht="29.4" customHeight="1">
      <c r="B356" s="1347"/>
      <c r="C356" s="1348"/>
      <c r="D356" s="1348"/>
      <c r="E356" s="1348"/>
      <c r="F356" s="1348"/>
      <c r="G356" s="1348"/>
      <c r="H356" s="1348"/>
      <c r="I356" s="1348"/>
      <c r="J356" s="1348"/>
      <c r="K356" s="1348"/>
      <c r="L356" s="1348"/>
      <c r="M356" s="1348"/>
      <c r="N356" s="1348"/>
      <c r="O356" s="1348"/>
      <c r="P356" s="1348"/>
      <c r="Q356" s="1348"/>
      <c r="R356" s="1348"/>
      <c r="S356" s="1348"/>
      <c r="T356" s="1348"/>
      <c r="U356" s="1348"/>
      <c r="V356" s="1348"/>
      <c r="W356" s="1348"/>
      <c r="X356" s="1349"/>
      <c r="Y356" s="1389"/>
      <c r="Z356" s="1390"/>
    </row>
    <row r="357" spans="2:26" ht="29.4" customHeight="1">
      <c r="B357" s="1347"/>
      <c r="C357" s="1348"/>
      <c r="D357" s="1348"/>
      <c r="E357" s="1348"/>
      <c r="F357" s="1348"/>
      <c r="G357" s="1348"/>
      <c r="H357" s="1348"/>
      <c r="I357" s="1348"/>
      <c r="J357" s="1348"/>
      <c r="K357" s="1348"/>
      <c r="L357" s="1348"/>
      <c r="M357" s="1348"/>
      <c r="N357" s="1348"/>
      <c r="O357" s="1348"/>
      <c r="P357" s="1348"/>
      <c r="Q357" s="1348"/>
      <c r="R357" s="1348"/>
      <c r="S357" s="1348"/>
      <c r="T357" s="1348"/>
      <c r="U357" s="1348"/>
      <c r="V357" s="1348"/>
      <c r="W357" s="1348"/>
      <c r="X357" s="1349"/>
      <c r="Y357" s="1389"/>
      <c r="Z357" s="1390"/>
    </row>
    <row r="358" spans="2:26" ht="29.4" customHeight="1">
      <c r="B358" s="1347"/>
      <c r="C358" s="1348"/>
      <c r="D358" s="1348"/>
      <c r="E358" s="1348"/>
      <c r="F358" s="1348"/>
      <c r="G358" s="1348"/>
      <c r="H358" s="1348"/>
      <c r="I358" s="1348"/>
      <c r="J358" s="1348"/>
      <c r="K358" s="1348"/>
      <c r="L358" s="1348"/>
      <c r="M358" s="1348"/>
      <c r="N358" s="1348"/>
      <c r="O358" s="1348"/>
      <c r="P358" s="1348"/>
      <c r="Q358" s="1348"/>
      <c r="R358" s="1348"/>
      <c r="S358" s="1348"/>
      <c r="T358" s="1348"/>
      <c r="U358" s="1348"/>
      <c r="V358" s="1348"/>
      <c r="W358" s="1348"/>
      <c r="X358" s="1349"/>
      <c r="Y358" s="1389"/>
      <c r="Z358" s="1390"/>
    </row>
    <row r="359" spans="2:26" ht="29.4" customHeight="1">
      <c r="B359" s="1347"/>
      <c r="C359" s="1348"/>
      <c r="D359" s="1348"/>
      <c r="E359" s="1348"/>
      <c r="F359" s="1348"/>
      <c r="G359" s="1348"/>
      <c r="H359" s="1348"/>
      <c r="I359" s="1348"/>
      <c r="J359" s="1348"/>
      <c r="K359" s="1348"/>
      <c r="L359" s="1348"/>
      <c r="M359" s="1348"/>
      <c r="N359" s="1348"/>
      <c r="O359" s="1348"/>
      <c r="P359" s="1348"/>
      <c r="Q359" s="1348"/>
      <c r="R359" s="1348"/>
      <c r="S359" s="1348"/>
      <c r="T359" s="1348"/>
      <c r="U359" s="1348"/>
      <c r="V359" s="1348"/>
      <c r="W359" s="1348"/>
      <c r="X359" s="1349"/>
      <c r="Y359" s="1389"/>
      <c r="Z359" s="1390"/>
    </row>
    <row r="360" spans="2:26" ht="29.4" customHeight="1">
      <c r="B360" s="1347"/>
      <c r="C360" s="1348"/>
      <c r="D360" s="1348"/>
      <c r="E360" s="1348"/>
      <c r="F360" s="1348"/>
      <c r="G360" s="1348"/>
      <c r="H360" s="1348"/>
      <c r="I360" s="1348"/>
      <c r="J360" s="1348"/>
      <c r="K360" s="1348"/>
      <c r="L360" s="1348"/>
      <c r="M360" s="1348"/>
      <c r="N360" s="1348"/>
      <c r="O360" s="1348"/>
      <c r="P360" s="1348"/>
      <c r="Q360" s="1348"/>
      <c r="R360" s="1348"/>
      <c r="S360" s="1348"/>
      <c r="T360" s="1348"/>
      <c r="U360" s="1348"/>
      <c r="V360" s="1348"/>
      <c r="W360" s="1348"/>
      <c r="X360" s="1349"/>
      <c r="Y360" s="1389"/>
      <c r="Z360" s="1390"/>
    </row>
    <row r="361" spans="2:26" ht="29.4" customHeight="1" thickBot="1">
      <c r="B361" s="1350"/>
      <c r="C361" s="1351"/>
      <c r="D361" s="1351"/>
      <c r="E361" s="1351"/>
      <c r="F361" s="1351"/>
      <c r="G361" s="1351"/>
      <c r="H361" s="1351"/>
      <c r="I361" s="1351"/>
      <c r="J361" s="1351"/>
      <c r="K361" s="1351"/>
      <c r="L361" s="1351"/>
      <c r="M361" s="1351"/>
      <c r="N361" s="1351"/>
      <c r="O361" s="1351"/>
      <c r="P361" s="1351"/>
      <c r="Q361" s="1351"/>
      <c r="R361" s="1351"/>
      <c r="S361" s="1351"/>
      <c r="T361" s="1351"/>
      <c r="U361" s="1351"/>
      <c r="V361" s="1351"/>
      <c r="W361" s="1351"/>
      <c r="X361" s="1352"/>
      <c r="Y361" s="1389"/>
      <c r="Z361" s="1390"/>
    </row>
    <row r="362" spans="2:26">
      <c r="B362" s="1353" t="s">
        <v>397</v>
      </c>
      <c r="C362" s="546"/>
      <c r="D362" s="547"/>
      <c r="E362" s="547"/>
      <c r="F362" s="547"/>
      <c r="G362" s="547"/>
      <c r="H362" s="547"/>
      <c r="I362" s="547"/>
      <c r="J362" s="547"/>
      <c r="K362" s="547"/>
      <c r="L362" s="547"/>
      <c r="M362" s="547"/>
      <c r="N362" s="547"/>
      <c r="O362" s="547"/>
      <c r="P362" s="547"/>
      <c r="Q362" s="547"/>
      <c r="R362" s="547"/>
      <c r="S362" s="547"/>
      <c r="T362" s="547"/>
      <c r="U362" s="547"/>
      <c r="V362" s="1471">
        <f>ROUND(V344+V345,2)</f>
        <v>24.39</v>
      </c>
      <c r="W362" s="1472"/>
      <c r="X362" s="1473"/>
      <c r="Y362" s="1389"/>
      <c r="Z362" s="1390"/>
    </row>
    <row r="363" spans="2:26" ht="18.600000000000001" thickBot="1">
      <c r="B363" s="1353"/>
      <c r="C363" s="548"/>
      <c r="D363" s="549"/>
      <c r="E363" s="549"/>
      <c r="F363" s="549"/>
      <c r="G363" s="549"/>
      <c r="H363" s="549"/>
      <c r="I363" s="549"/>
      <c r="J363" s="549"/>
      <c r="K363" s="549"/>
      <c r="L363" s="549"/>
      <c r="M363" s="549"/>
      <c r="N363" s="549"/>
      <c r="O363" s="549"/>
      <c r="P363" s="549"/>
      <c r="Q363" s="549"/>
      <c r="R363" s="549"/>
      <c r="S363" s="549"/>
      <c r="T363" s="549"/>
      <c r="U363" s="549"/>
      <c r="V363" s="1474" t="s">
        <v>89</v>
      </c>
      <c r="W363" s="1475"/>
      <c r="X363" s="1476"/>
      <c r="Y363" s="1389"/>
      <c r="Z363" s="1390"/>
    </row>
    <row r="364" spans="2:26" ht="18.600000000000001" thickBot="1">
      <c r="B364" s="1470"/>
      <c r="C364" s="550"/>
      <c r="D364" s="551"/>
      <c r="E364" s="551"/>
      <c r="F364" s="551"/>
      <c r="G364" s="551"/>
      <c r="H364" s="551"/>
      <c r="I364" s="551"/>
      <c r="J364" s="551"/>
      <c r="K364" s="551"/>
      <c r="L364" s="551"/>
      <c r="M364" s="551"/>
      <c r="N364" s="551"/>
      <c r="O364" s="551"/>
      <c r="P364" s="551"/>
      <c r="Q364" s="551"/>
      <c r="R364" s="551"/>
      <c r="S364" s="551"/>
      <c r="T364" s="551"/>
      <c r="U364" s="551"/>
      <c r="V364" s="1477">
        <f>V362</f>
        <v>24.39</v>
      </c>
      <c r="W364" s="1478"/>
      <c r="X364" s="1479"/>
      <c r="Y364" s="1391"/>
      <c r="Z364" s="1392"/>
    </row>
    <row r="365" spans="2:26" ht="79.5" customHeight="1">
      <c r="B365" s="517"/>
      <c r="C365" s="518"/>
      <c r="D365" s="1465"/>
      <c r="E365" s="1465"/>
      <c r="F365" s="1465"/>
      <c r="G365" s="1465"/>
      <c r="H365" s="1465"/>
      <c r="I365" s="1465"/>
      <c r="J365" s="1465"/>
      <c r="K365" s="1465"/>
      <c r="L365" s="1465"/>
      <c r="M365" s="1465"/>
      <c r="N365" s="1465"/>
      <c r="O365" s="1465"/>
      <c r="P365" s="1465"/>
      <c r="Q365" s="1465"/>
      <c r="R365" s="1465"/>
      <c r="S365" s="1465"/>
      <c r="T365" s="1465"/>
      <c r="U365" s="1465"/>
      <c r="V365" s="1465"/>
      <c r="W365" s="1465"/>
      <c r="X365" s="1465"/>
      <c r="Y365" s="519"/>
      <c r="Z365" s="520"/>
    </row>
    <row r="366" spans="2:26" ht="18.600000000000001" thickBot="1">
      <c r="B366" s="521"/>
      <c r="C366" s="522"/>
      <c r="D366" s="1464" t="s">
        <v>389</v>
      </c>
      <c r="E366" s="1464"/>
      <c r="F366" s="1466"/>
      <c r="G366" s="1466"/>
      <c r="H366" s="1466"/>
      <c r="I366" s="1466"/>
      <c r="J366" s="1466"/>
      <c r="K366" s="1466"/>
      <c r="L366" s="1466"/>
      <c r="M366" s="1466"/>
      <c r="N366" s="1466"/>
      <c r="O366" s="1464"/>
      <c r="P366" s="1464"/>
      <c r="Q366" s="1464"/>
      <c r="R366" s="1464"/>
      <c r="S366" s="1464" t="str">
        <f>+S331</f>
        <v xml:space="preserve">Revisó y aprobó: </v>
      </c>
      <c r="T366" s="1464"/>
      <c r="U366" s="1464"/>
      <c r="V366" s="1464"/>
      <c r="W366" s="1464"/>
      <c r="X366" s="1464"/>
      <c r="Y366" s="524"/>
      <c r="Z366" s="525"/>
    </row>
    <row r="367" spans="2:26">
      <c r="B367" s="521"/>
      <c r="C367" s="522"/>
      <c r="D367" s="1464"/>
      <c r="E367" s="1464"/>
      <c r="F367" s="1464" t="s">
        <v>337</v>
      </c>
      <c r="G367" s="1464"/>
      <c r="H367" s="1464"/>
      <c r="I367" s="1464"/>
      <c r="J367" s="1464"/>
      <c r="K367" s="1464"/>
      <c r="L367" s="1464"/>
      <c r="M367" s="1464"/>
      <c r="N367" s="1464"/>
      <c r="O367" s="1464"/>
      <c r="P367" s="1464"/>
      <c r="Q367" s="1464"/>
      <c r="R367" s="1464"/>
      <c r="S367" s="1464"/>
      <c r="T367" s="1464"/>
      <c r="U367" s="1464"/>
      <c r="V367" s="522"/>
      <c r="W367" s="522"/>
      <c r="X367" s="522"/>
      <c r="Y367" s="526" t="s">
        <v>342</v>
      </c>
      <c r="Z367" s="525"/>
    </row>
    <row r="368" spans="2:26">
      <c r="B368" s="521"/>
      <c r="C368" s="522"/>
      <c r="D368" s="1464"/>
      <c r="E368" s="1464"/>
      <c r="F368" s="1464" t="str">
        <f>+F333</f>
        <v xml:space="preserve">Profesional de apoyo contratada S.P.O.P </v>
      </c>
      <c r="G368" s="1464"/>
      <c r="H368" s="1464"/>
      <c r="I368" s="1464"/>
      <c r="J368" s="1464"/>
      <c r="K368" s="1464"/>
      <c r="L368" s="1464"/>
      <c r="M368" s="1464"/>
      <c r="N368" s="1464"/>
      <c r="O368" s="1464"/>
      <c r="P368" s="1464"/>
      <c r="Q368" s="1464"/>
      <c r="R368" s="1464"/>
      <c r="S368" s="1464"/>
      <c r="T368" s="1464"/>
      <c r="U368" s="1464"/>
      <c r="V368" s="1464"/>
      <c r="W368" s="1464"/>
      <c r="X368" s="1464"/>
      <c r="Y368" s="527" t="s">
        <v>392</v>
      </c>
      <c r="Z368" s="525"/>
    </row>
    <row r="369" spans="2:26">
      <c r="B369" s="521"/>
      <c r="C369" s="522"/>
      <c r="D369" s="1464"/>
      <c r="E369" s="1464"/>
      <c r="F369" s="1464"/>
      <c r="G369" s="1464"/>
      <c r="H369" s="1464"/>
      <c r="I369" s="1464"/>
      <c r="J369" s="1464"/>
      <c r="K369" s="1464"/>
      <c r="L369" s="1464"/>
      <c r="M369" s="1464"/>
      <c r="N369" s="1464"/>
      <c r="O369" s="1464"/>
      <c r="P369" s="1464"/>
      <c r="Q369" s="1464"/>
      <c r="R369" s="1464"/>
      <c r="S369" s="1464"/>
      <c r="T369" s="1464"/>
      <c r="U369" s="1464"/>
      <c r="V369" s="1464"/>
      <c r="W369" s="1464"/>
      <c r="X369" s="1464"/>
      <c r="Y369" s="527" t="s">
        <v>393</v>
      </c>
      <c r="Z369" s="525"/>
    </row>
    <row r="370" spans="2:26" ht="18.600000000000001" thickBot="1">
      <c r="B370" s="528"/>
      <c r="C370" s="523"/>
      <c r="D370" s="1466"/>
      <c r="E370" s="1466"/>
      <c r="F370" s="1466"/>
      <c r="G370" s="1466"/>
      <c r="H370" s="1466"/>
      <c r="I370" s="1466"/>
      <c r="J370" s="1466"/>
      <c r="K370" s="1466"/>
      <c r="L370" s="1466"/>
      <c r="M370" s="1466"/>
      <c r="N370" s="1466"/>
      <c r="O370" s="1466"/>
      <c r="P370" s="1466"/>
      <c r="Q370" s="1466"/>
      <c r="R370" s="1466"/>
      <c r="S370" s="1466"/>
      <c r="T370" s="1466"/>
      <c r="U370" s="1466"/>
      <c r="V370" s="1466"/>
      <c r="W370" s="1466"/>
      <c r="X370" s="1466"/>
      <c r="Y370" s="524"/>
      <c r="Z370" s="529"/>
    </row>
    <row r="371" spans="2:26">
      <c r="B371" s="558"/>
      <c r="C371" s="559"/>
    </row>
    <row r="372" spans="2:26">
      <c r="B372" s="558"/>
      <c r="C372" s="559"/>
    </row>
    <row r="373" spans="2:26">
      <c r="B373" s="558"/>
      <c r="C373" s="559"/>
    </row>
    <row r="374" spans="2:26">
      <c r="B374" s="558"/>
      <c r="C374" s="559"/>
    </row>
    <row r="375" spans="2:26">
      <c r="B375" s="558"/>
      <c r="C375" s="559"/>
    </row>
    <row r="376" spans="2:26">
      <c r="B376" s="558"/>
      <c r="C376" s="559"/>
    </row>
    <row r="377" spans="2:26">
      <c r="B377" s="558"/>
      <c r="C377" s="559"/>
    </row>
    <row r="378" spans="2:26">
      <c r="B378" s="558"/>
      <c r="C378" s="559"/>
    </row>
    <row r="379" spans="2:26">
      <c r="B379" s="558"/>
      <c r="C379" s="559"/>
    </row>
    <row r="380" spans="2:26">
      <c r="B380" s="558"/>
      <c r="C380" s="559"/>
    </row>
    <row r="381" spans="2:26">
      <c r="B381" s="558"/>
      <c r="C381" s="559"/>
    </row>
    <row r="382" spans="2:26">
      <c r="B382" s="558"/>
      <c r="C382" s="559"/>
    </row>
    <row r="383" spans="2:26">
      <c r="B383" s="558"/>
      <c r="C383" s="559"/>
    </row>
    <row r="384" spans="2:26">
      <c r="B384" s="558"/>
      <c r="C384" s="559"/>
    </row>
    <row r="385" spans="2:3">
      <c r="B385" s="558"/>
      <c r="C385" s="559"/>
    </row>
    <row r="386" spans="2:3">
      <c r="B386" s="558"/>
      <c r="C386" s="559"/>
    </row>
    <row r="387" spans="2:3">
      <c r="B387" s="558"/>
      <c r="C387" s="559"/>
    </row>
    <row r="388" spans="2:3">
      <c r="B388" s="558"/>
      <c r="C388" s="559"/>
    </row>
    <row r="389" spans="2:3">
      <c r="B389" s="558"/>
      <c r="C389" s="559"/>
    </row>
    <row r="390" spans="2:3">
      <c r="B390" s="558"/>
      <c r="C390" s="559"/>
    </row>
    <row r="391" spans="2:3">
      <c r="B391" s="558"/>
      <c r="C391" s="559"/>
    </row>
    <row r="392" spans="2:3">
      <c r="B392" s="558"/>
      <c r="C392" s="559"/>
    </row>
    <row r="393" spans="2:3">
      <c r="B393" s="558"/>
      <c r="C393" s="559"/>
    </row>
    <row r="394" spans="2:3">
      <c r="B394" s="558"/>
      <c r="C394" s="559"/>
    </row>
    <row r="395" spans="2:3">
      <c r="B395" s="558"/>
      <c r="C395" s="559"/>
    </row>
    <row r="396" spans="2:3">
      <c r="B396" s="558"/>
      <c r="C396" s="559"/>
    </row>
    <row r="397" spans="2:3">
      <c r="B397" s="558"/>
      <c r="C397" s="559"/>
    </row>
    <row r="398" spans="2:3">
      <c r="B398" s="558"/>
      <c r="C398" s="559"/>
    </row>
    <row r="399" spans="2:3">
      <c r="B399" s="558"/>
      <c r="C399" s="559"/>
    </row>
    <row r="400" spans="2:3">
      <c r="B400" s="558"/>
      <c r="C400" s="559"/>
    </row>
    <row r="401" spans="2:3">
      <c r="B401" s="558"/>
      <c r="C401" s="559"/>
    </row>
    <row r="402" spans="2:3">
      <c r="B402" s="558"/>
      <c r="C402" s="559"/>
    </row>
    <row r="403" spans="2:3">
      <c r="B403" s="558"/>
      <c r="C403" s="559"/>
    </row>
    <row r="404" spans="2:3">
      <c r="B404" s="558"/>
      <c r="C404" s="559"/>
    </row>
    <row r="405" spans="2:3">
      <c r="B405" s="558"/>
      <c r="C405" s="559"/>
    </row>
    <row r="406" spans="2:3">
      <c r="B406" s="558"/>
      <c r="C406" s="559"/>
    </row>
    <row r="407" spans="2:3">
      <c r="B407" s="558"/>
      <c r="C407" s="559"/>
    </row>
    <row r="408" spans="2:3">
      <c r="B408" s="558"/>
      <c r="C408" s="559"/>
    </row>
    <row r="409" spans="2:3">
      <c r="B409" s="558"/>
      <c r="C409" s="559"/>
    </row>
    <row r="410" spans="2:3">
      <c r="B410" s="558"/>
      <c r="C410" s="559"/>
    </row>
    <row r="411" spans="2:3">
      <c r="B411" s="558"/>
      <c r="C411" s="559"/>
    </row>
    <row r="412" spans="2:3">
      <c r="B412" s="558"/>
      <c r="C412" s="559"/>
    </row>
    <row r="413" spans="2:3">
      <c r="B413" s="558"/>
      <c r="C413" s="559"/>
    </row>
    <row r="414" spans="2:3">
      <c r="B414" s="558"/>
      <c r="C414" s="559"/>
    </row>
    <row r="415" spans="2:3">
      <c r="B415" s="558"/>
      <c r="C415" s="559"/>
    </row>
    <row r="416" spans="2:3">
      <c r="B416" s="558"/>
      <c r="C416" s="559"/>
    </row>
    <row r="417" spans="2:3">
      <c r="B417" s="558"/>
      <c r="C417" s="559"/>
    </row>
    <row r="418" spans="2:3">
      <c r="B418" s="558"/>
      <c r="C418" s="559"/>
    </row>
    <row r="419" spans="2:3">
      <c r="B419" s="558"/>
      <c r="C419" s="559"/>
    </row>
    <row r="420" spans="2:3">
      <c r="B420" s="558"/>
      <c r="C420" s="559"/>
    </row>
    <row r="421" spans="2:3">
      <c r="B421" s="558"/>
      <c r="C421" s="559"/>
    </row>
    <row r="422" spans="2:3">
      <c r="B422" s="558"/>
      <c r="C422" s="559"/>
    </row>
    <row r="423" spans="2:3">
      <c r="B423" s="558"/>
      <c r="C423" s="559"/>
    </row>
    <row r="424" spans="2:3">
      <c r="B424" s="558"/>
      <c r="C424" s="559"/>
    </row>
    <row r="425" spans="2:3">
      <c r="B425" s="558"/>
      <c r="C425" s="559"/>
    </row>
    <row r="426" spans="2:3">
      <c r="B426" s="558"/>
      <c r="C426" s="559"/>
    </row>
    <row r="427" spans="2:3">
      <c r="B427" s="558"/>
      <c r="C427" s="559"/>
    </row>
    <row r="428" spans="2:3">
      <c r="B428" s="558"/>
      <c r="C428" s="559"/>
    </row>
    <row r="429" spans="2:3">
      <c r="B429" s="558"/>
      <c r="C429" s="559"/>
    </row>
    <row r="430" spans="2:3">
      <c r="B430" s="558"/>
      <c r="C430" s="559"/>
    </row>
    <row r="431" spans="2:3">
      <c r="B431" s="558"/>
      <c r="C431" s="559"/>
    </row>
    <row r="432" spans="2:3">
      <c r="B432" s="558"/>
      <c r="C432" s="559"/>
    </row>
    <row r="433" spans="2:3">
      <c r="B433" s="558"/>
      <c r="C433" s="559"/>
    </row>
    <row r="434" spans="2:3">
      <c r="B434" s="558"/>
      <c r="C434" s="559"/>
    </row>
    <row r="435" spans="2:3">
      <c r="B435" s="558"/>
      <c r="C435" s="559"/>
    </row>
    <row r="436" spans="2:3">
      <c r="B436" s="558"/>
      <c r="C436" s="559"/>
    </row>
    <row r="437" spans="2:3">
      <c r="B437" s="558"/>
      <c r="C437" s="559"/>
    </row>
    <row r="438" spans="2:3">
      <c r="B438" s="558"/>
      <c r="C438" s="559"/>
    </row>
    <row r="439" spans="2:3">
      <c r="B439" s="558"/>
      <c r="C439" s="559"/>
    </row>
    <row r="440" spans="2:3">
      <c r="B440" s="558"/>
      <c r="C440" s="559"/>
    </row>
    <row r="441" spans="2:3">
      <c r="B441" s="558"/>
      <c r="C441" s="559"/>
    </row>
    <row r="442" spans="2:3">
      <c r="B442" s="558"/>
      <c r="C442" s="559"/>
    </row>
    <row r="443" spans="2:3">
      <c r="B443" s="558"/>
      <c r="C443" s="559"/>
    </row>
    <row r="444" spans="2:3">
      <c r="B444" s="558"/>
      <c r="C444" s="559"/>
    </row>
    <row r="445" spans="2:3">
      <c r="B445" s="558"/>
      <c r="C445" s="559"/>
    </row>
    <row r="446" spans="2:3">
      <c r="B446" s="558"/>
      <c r="C446" s="559"/>
    </row>
    <row r="447" spans="2:3">
      <c r="B447" s="558"/>
      <c r="C447" s="559"/>
    </row>
    <row r="448" spans="2:3">
      <c r="B448" s="558"/>
      <c r="C448" s="559"/>
    </row>
    <row r="449" spans="2:3">
      <c r="B449" s="558"/>
      <c r="C449" s="559"/>
    </row>
    <row r="450" spans="2:3">
      <c r="B450" s="558"/>
      <c r="C450" s="559"/>
    </row>
    <row r="451" spans="2:3">
      <c r="B451" s="558"/>
      <c r="C451" s="559"/>
    </row>
    <row r="452" spans="2:3">
      <c r="B452" s="558"/>
      <c r="C452" s="559"/>
    </row>
    <row r="453" spans="2:3">
      <c r="B453" s="558"/>
      <c r="C453" s="559"/>
    </row>
    <row r="454" spans="2:3">
      <c r="B454" s="558"/>
      <c r="C454" s="559"/>
    </row>
    <row r="455" spans="2:3">
      <c r="B455" s="558"/>
      <c r="C455" s="559"/>
    </row>
    <row r="456" spans="2:3">
      <c r="B456" s="558"/>
      <c r="C456" s="559"/>
    </row>
    <row r="457" spans="2:3">
      <c r="B457" s="558"/>
      <c r="C457" s="559"/>
    </row>
    <row r="458" spans="2:3">
      <c r="B458" s="558"/>
      <c r="C458" s="559"/>
    </row>
    <row r="459" spans="2:3">
      <c r="B459" s="558"/>
      <c r="C459" s="559"/>
    </row>
    <row r="460" spans="2:3">
      <c r="B460" s="558"/>
      <c r="C460" s="559"/>
    </row>
    <row r="461" spans="2:3">
      <c r="B461" s="558"/>
      <c r="C461" s="559"/>
    </row>
    <row r="462" spans="2:3">
      <c r="B462" s="558"/>
      <c r="C462" s="559"/>
    </row>
    <row r="463" spans="2:3">
      <c r="B463" s="558"/>
      <c r="C463" s="559"/>
    </row>
    <row r="464" spans="2:3">
      <c r="B464" s="558"/>
      <c r="C464" s="559"/>
    </row>
    <row r="465" spans="2:3">
      <c r="B465" s="558"/>
      <c r="C465" s="559"/>
    </row>
    <row r="466" spans="2:3">
      <c r="B466" s="558"/>
      <c r="C466" s="559"/>
    </row>
    <row r="467" spans="2:3">
      <c r="B467" s="558"/>
      <c r="C467" s="559"/>
    </row>
    <row r="468" spans="2:3">
      <c r="B468" s="558"/>
      <c r="C468" s="559"/>
    </row>
    <row r="469" spans="2:3">
      <c r="B469" s="558"/>
      <c r="C469" s="559"/>
    </row>
    <row r="470" spans="2:3">
      <c r="B470" s="558"/>
      <c r="C470" s="559"/>
    </row>
    <row r="471" spans="2:3">
      <c r="B471" s="558"/>
      <c r="C471" s="559"/>
    </row>
    <row r="472" spans="2:3">
      <c r="B472" s="558"/>
      <c r="C472" s="559"/>
    </row>
    <row r="473" spans="2:3">
      <c r="B473" s="558"/>
      <c r="C473" s="559"/>
    </row>
    <row r="474" spans="2:3">
      <c r="B474" s="558"/>
      <c r="C474" s="559"/>
    </row>
    <row r="475" spans="2:3">
      <c r="B475" s="558"/>
      <c r="C475" s="559"/>
    </row>
    <row r="476" spans="2:3">
      <c r="B476" s="558"/>
      <c r="C476" s="559"/>
    </row>
    <row r="477" spans="2:3">
      <c r="B477" s="558"/>
      <c r="C477" s="559"/>
    </row>
    <row r="478" spans="2:3">
      <c r="B478" s="558"/>
      <c r="C478" s="559"/>
    </row>
    <row r="479" spans="2:3">
      <c r="B479" s="558"/>
      <c r="C479" s="559"/>
    </row>
    <row r="480" spans="2:3">
      <c r="B480" s="558"/>
      <c r="C480" s="559"/>
    </row>
    <row r="481" spans="2:3">
      <c r="B481" s="558"/>
      <c r="C481" s="559"/>
    </row>
    <row r="482" spans="2:3">
      <c r="B482" s="558"/>
      <c r="C482" s="559"/>
    </row>
    <row r="483" spans="2:3">
      <c r="B483" s="558"/>
      <c r="C483" s="559"/>
    </row>
    <row r="484" spans="2:3">
      <c r="B484" s="558"/>
      <c r="C484" s="559"/>
    </row>
    <row r="485" spans="2:3">
      <c r="B485" s="558"/>
      <c r="C485" s="559"/>
    </row>
    <row r="486" spans="2:3">
      <c r="B486" s="558"/>
      <c r="C486" s="559"/>
    </row>
    <row r="487" spans="2:3">
      <c r="B487" s="558"/>
      <c r="C487" s="559"/>
    </row>
    <row r="488" spans="2:3">
      <c r="B488" s="558"/>
      <c r="C488" s="559"/>
    </row>
    <row r="489" spans="2:3">
      <c r="B489" s="558"/>
      <c r="C489" s="559"/>
    </row>
    <row r="490" spans="2:3">
      <c r="B490" s="558"/>
      <c r="C490" s="559"/>
    </row>
    <row r="491" spans="2:3">
      <c r="B491" s="558"/>
      <c r="C491" s="559"/>
    </row>
    <row r="492" spans="2:3">
      <c r="B492" s="558"/>
      <c r="C492" s="559"/>
    </row>
    <row r="493" spans="2:3">
      <c r="B493" s="558"/>
      <c r="C493" s="559"/>
    </row>
    <row r="494" spans="2:3">
      <c r="B494" s="558"/>
      <c r="C494" s="559"/>
    </row>
    <row r="495" spans="2:3">
      <c r="B495" s="558"/>
      <c r="C495" s="559"/>
    </row>
    <row r="496" spans="2:3">
      <c r="B496" s="558"/>
      <c r="C496" s="559"/>
    </row>
    <row r="497" spans="2:3">
      <c r="B497" s="558"/>
      <c r="C497" s="559"/>
    </row>
    <row r="498" spans="2:3">
      <c r="B498" s="558"/>
      <c r="C498" s="559"/>
    </row>
    <row r="499" spans="2:3">
      <c r="B499" s="558"/>
      <c r="C499" s="559"/>
    </row>
    <row r="500" spans="2:3">
      <c r="B500" s="558"/>
      <c r="C500" s="559"/>
    </row>
    <row r="501" spans="2:3">
      <c r="B501" s="558"/>
      <c r="C501" s="559"/>
    </row>
    <row r="502" spans="2:3">
      <c r="B502" s="558"/>
      <c r="C502" s="559"/>
    </row>
    <row r="503" spans="2:3">
      <c r="B503" s="558"/>
      <c r="C503" s="559"/>
    </row>
    <row r="504" spans="2:3">
      <c r="B504" s="558"/>
      <c r="C504" s="559"/>
    </row>
    <row r="505" spans="2:3">
      <c r="B505" s="558"/>
      <c r="C505" s="559"/>
    </row>
    <row r="506" spans="2:3">
      <c r="B506" s="558"/>
      <c r="C506" s="559"/>
    </row>
    <row r="507" spans="2:3">
      <c r="B507" s="558"/>
      <c r="C507" s="559"/>
    </row>
    <row r="508" spans="2:3">
      <c r="B508" s="558"/>
      <c r="C508" s="559"/>
    </row>
    <row r="509" spans="2:3">
      <c r="B509" s="558"/>
      <c r="C509" s="559"/>
    </row>
    <row r="510" spans="2:3">
      <c r="B510" s="558"/>
      <c r="C510" s="559"/>
    </row>
    <row r="511" spans="2:3">
      <c r="B511" s="558"/>
      <c r="C511" s="559"/>
    </row>
    <row r="512" spans="2:3">
      <c r="B512" s="558"/>
      <c r="C512" s="559"/>
    </row>
    <row r="513" spans="2:3">
      <c r="B513" s="558"/>
      <c r="C513" s="559"/>
    </row>
    <row r="514" spans="2:3">
      <c r="B514" s="558"/>
      <c r="C514" s="559"/>
    </row>
    <row r="515" spans="2:3">
      <c r="B515" s="558"/>
      <c r="C515" s="559"/>
    </row>
    <row r="516" spans="2:3">
      <c r="B516" s="558"/>
      <c r="C516" s="559"/>
    </row>
    <row r="517" spans="2:3">
      <c r="B517" s="558"/>
      <c r="C517" s="559"/>
    </row>
    <row r="518" spans="2:3">
      <c r="B518" s="558"/>
      <c r="C518" s="559"/>
    </row>
    <row r="519" spans="2:3">
      <c r="B519" s="558"/>
      <c r="C519" s="559"/>
    </row>
    <row r="520" spans="2:3">
      <c r="B520" s="558"/>
      <c r="C520" s="559"/>
    </row>
    <row r="521" spans="2:3">
      <c r="B521" s="558"/>
      <c r="C521" s="559"/>
    </row>
    <row r="522" spans="2:3">
      <c r="B522" s="558"/>
      <c r="C522" s="559"/>
    </row>
    <row r="523" spans="2:3">
      <c r="B523" s="558"/>
      <c r="C523" s="559"/>
    </row>
    <row r="524" spans="2:3">
      <c r="B524" s="558"/>
      <c r="C524" s="559"/>
    </row>
    <row r="525" spans="2:3">
      <c r="B525" s="558"/>
      <c r="C525" s="559"/>
    </row>
    <row r="526" spans="2:3">
      <c r="B526" s="558"/>
      <c r="C526" s="559"/>
    </row>
    <row r="527" spans="2:3">
      <c r="B527" s="558"/>
      <c r="C527" s="559"/>
    </row>
    <row r="528" spans="2:3">
      <c r="B528" s="558"/>
      <c r="C528" s="559"/>
    </row>
    <row r="529" spans="2:3">
      <c r="B529" s="558"/>
      <c r="C529" s="559"/>
    </row>
    <row r="530" spans="2:3">
      <c r="B530" s="558"/>
      <c r="C530" s="559"/>
    </row>
    <row r="531" spans="2:3">
      <c r="B531" s="558"/>
      <c r="C531" s="559"/>
    </row>
    <row r="532" spans="2:3">
      <c r="B532" s="558"/>
      <c r="C532" s="559"/>
    </row>
    <row r="533" spans="2:3">
      <c r="B533" s="558"/>
      <c r="C533" s="559"/>
    </row>
    <row r="534" spans="2:3">
      <c r="B534" s="558"/>
      <c r="C534" s="559"/>
    </row>
    <row r="535" spans="2:3">
      <c r="B535" s="558"/>
      <c r="C535" s="559"/>
    </row>
    <row r="536" spans="2:3">
      <c r="B536" s="558"/>
      <c r="C536" s="559"/>
    </row>
    <row r="537" spans="2:3">
      <c r="B537" s="558"/>
      <c r="C537" s="559"/>
    </row>
    <row r="538" spans="2:3">
      <c r="B538" s="558"/>
      <c r="C538" s="559"/>
    </row>
    <row r="539" spans="2:3">
      <c r="B539" s="558"/>
      <c r="C539" s="559"/>
    </row>
    <row r="540" spans="2:3">
      <c r="B540" s="558"/>
      <c r="C540" s="559"/>
    </row>
    <row r="541" spans="2:3">
      <c r="B541" s="558"/>
      <c r="C541" s="559"/>
    </row>
    <row r="542" spans="2:3">
      <c r="B542" s="558"/>
      <c r="C542" s="559"/>
    </row>
    <row r="543" spans="2:3">
      <c r="B543" s="558"/>
      <c r="C543" s="559"/>
    </row>
    <row r="544" spans="2:3">
      <c r="B544" s="558"/>
      <c r="C544" s="559"/>
    </row>
    <row r="545" spans="2:3">
      <c r="B545" s="558"/>
      <c r="C545" s="559"/>
    </row>
    <row r="546" spans="2:3">
      <c r="B546" s="558"/>
      <c r="C546" s="559"/>
    </row>
    <row r="547" spans="2:3">
      <c r="B547" s="558"/>
      <c r="C547" s="559"/>
    </row>
    <row r="548" spans="2:3">
      <c r="B548" s="558"/>
      <c r="C548" s="559"/>
    </row>
    <row r="549" spans="2:3">
      <c r="B549" s="558"/>
      <c r="C549" s="559"/>
    </row>
    <row r="550" spans="2:3">
      <c r="B550" s="558"/>
      <c r="C550" s="559"/>
    </row>
    <row r="551" spans="2:3">
      <c r="B551" s="558"/>
      <c r="C551" s="559"/>
    </row>
    <row r="552" spans="2:3">
      <c r="B552" s="558"/>
      <c r="C552" s="559"/>
    </row>
    <row r="553" spans="2:3">
      <c r="B553" s="558"/>
      <c r="C553" s="559"/>
    </row>
    <row r="554" spans="2:3">
      <c r="B554" s="558"/>
      <c r="C554" s="559"/>
    </row>
    <row r="555" spans="2:3">
      <c r="B555" s="558"/>
      <c r="C555" s="559"/>
    </row>
    <row r="556" spans="2:3">
      <c r="B556" s="558"/>
      <c r="C556" s="559"/>
    </row>
    <row r="557" spans="2:3">
      <c r="B557" s="558"/>
      <c r="C557" s="559"/>
    </row>
    <row r="558" spans="2:3">
      <c r="B558" s="558"/>
      <c r="C558" s="559"/>
    </row>
    <row r="559" spans="2:3">
      <c r="B559" s="558"/>
      <c r="C559" s="559"/>
    </row>
    <row r="560" spans="2:3">
      <c r="B560" s="558"/>
      <c r="C560" s="559"/>
    </row>
    <row r="561" spans="2:3">
      <c r="B561" s="558"/>
      <c r="C561" s="559"/>
    </row>
    <row r="562" spans="2:3">
      <c r="B562" s="558"/>
      <c r="C562" s="559"/>
    </row>
    <row r="563" spans="2:3">
      <c r="B563" s="558"/>
      <c r="C563" s="559"/>
    </row>
    <row r="564" spans="2:3">
      <c r="B564" s="558"/>
      <c r="C564" s="559"/>
    </row>
    <row r="565" spans="2:3">
      <c r="B565" s="558"/>
      <c r="C565" s="559"/>
    </row>
    <row r="566" spans="2:3">
      <c r="B566" s="558"/>
      <c r="C566" s="559"/>
    </row>
    <row r="567" spans="2:3">
      <c r="B567" s="558"/>
      <c r="C567" s="559"/>
    </row>
    <row r="568" spans="2:3">
      <c r="B568" s="558"/>
      <c r="C568" s="559"/>
    </row>
    <row r="569" spans="2:3">
      <c r="B569" s="558"/>
      <c r="C569" s="559"/>
    </row>
    <row r="570" spans="2:3">
      <c r="B570" s="558"/>
      <c r="C570" s="559"/>
    </row>
    <row r="571" spans="2:3">
      <c r="B571" s="558"/>
      <c r="C571" s="559"/>
    </row>
    <row r="572" spans="2:3">
      <c r="B572" s="558"/>
      <c r="C572" s="559"/>
    </row>
    <row r="573" spans="2:3">
      <c r="B573" s="558"/>
      <c r="C573" s="559"/>
    </row>
    <row r="574" spans="2:3">
      <c r="B574" s="558"/>
      <c r="C574" s="559"/>
    </row>
    <row r="575" spans="2:3">
      <c r="B575" s="558"/>
      <c r="C575" s="559"/>
    </row>
    <row r="576" spans="2:3">
      <c r="B576" s="558"/>
      <c r="C576" s="559"/>
    </row>
    <row r="577" spans="2:3">
      <c r="B577" s="558"/>
      <c r="C577" s="559"/>
    </row>
    <row r="578" spans="2:3">
      <c r="B578" s="558"/>
      <c r="C578" s="559"/>
    </row>
    <row r="579" spans="2:3">
      <c r="B579" s="558"/>
      <c r="C579" s="559"/>
    </row>
    <row r="580" spans="2:3">
      <c r="B580" s="558"/>
      <c r="C580" s="559"/>
    </row>
    <row r="581" spans="2:3">
      <c r="B581" s="558"/>
      <c r="C581" s="559"/>
    </row>
    <row r="582" spans="2:3">
      <c r="B582" s="558"/>
      <c r="C582" s="559"/>
    </row>
    <row r="583" spans="2:3">
      <c r="B583" s="558"/>
      <c r="C583" s="559"/>
    </row>
    <row r="584" spans="2:3">
      <c r="B584" s="558"/>
      <c r="C584" s="559"/>
    </row>
    <row r="585" spans="2:3">
      <c r="B585" s="558"/>
      <c r="C585" s="559"/>
    </row>
    <row r="586" spans="2:3">
      <c r="B586" s="558"/>
      <c r="C586" s="559"/>
    </row>
    <row r="587" spans="2:3">
      <c r="B587" s="558"/>
      <c r="C587" s="559"/>
    </row>
    <row r="588" spans="2:3">
      <c r="B588" s="558"/>
      <c r="C588" s="559"/>
    </row>
    <row r="589" spans="2:3">
      <c r="B589" s="558"/>
      <c r="C589" s="559"/>
    </row>
    <row r="590" spans="2:3">
      <c r="B590" s="558"/>
      <c r="C590" s="559"/>
    </row>
    <row r="591" spans="2:3">
      <c r="B591" s="558"/>
      <c r="C591" s="559"/>
    </row>
    <row r="592" spans="2:3">
      <c r="B592" s="558"/>
      <c r="C592" s="559"/>
    </row>
    <row r="593" spans="2:3">
      <c r="B593" s="558"/>
      <c r="C593" s="559"/>
    </row>
    <row r="594" spans="2:3">
      <c r="B594" s="558"/>
      <c r="C594" s="559"/>
    </row>
    <row r="595" spans="2:3">
      <c r="B595" s="558"/>
      <c r="C595" s="559"/>
    </row>
    <row r="596" spans="2:3">
      <c r="B596" s="558"/>
      <c r="C596" s="559"/>
    </row>
    <row r="597" spans="2:3">
      <c r="B597" s="558"/>
      <c r="C597" s="559"/>
    </row>
    <row r="598" spans="2:3">
      <c r="B598" s="558"/>
      <c r="C598" s="559"/>
    </row>
    <row r="599" spans="2:3">
      <c r="B599" s="558"/>
      <c r="C599" s="559"/>
    </row>
    <row r="600" spans="2:3">
      <c r="B600" s="558"/>
      <c r="C600" s="559"/>
    </row>
    <row r="601" spans="2:3">
      <c r="B601" s="558"/>
      <c r="C601" s="559"/>
    </row>
    <row r="602" spans="2:3">
      <c r="B602" s="558"/>
      <c r="C602" s="559"/>
    </row>
    <row r="603" spans="2:3">
      <c r="B603" s="558"/>
      <c r="C603" s="559"/>
    </row>
    <row r="604" spans="2:3">
      <c r="B604" s="558"/>
      <c r="C604" s="559"/>
    </row>
    <row r="605" spans="2:3">
      <c r="B605" s="558"/>
      <c r="C605" s="559"/>
    </row>
    <row r="606" spans="2:3">
      <c r="B606" s="558"/>
      <c r="C606" s="559"/>
    </row>
    <row r="607" spans="2:3">
      <c r="B607" s="558"/>
      <c r="C607" s="559"/>
    </row>
    <row r="608" spans="2:3">
      <c r="B608" s="558"/>
      <c r="C608" s="559"/>
    </row>
    <row r="609" spans="2:3">
      <c r="B609" s="558"/>
      <c r="C609" s="559"/>
    </row>
    <row r="610" spans="2:3">
      <c r="B610" s="558"/>
      <c r="C610" s="559"/>
    </row>
    <row r="611" spans="2:3">
      <c r="B611" s="558"/>
      <c r="C611" s="559"/>
    </row>
    <row r="612" spans="2:3">
      <c r="B612" s="558"/>
      <c r="C612" s="559"/>
    </row>
    <row r="613" spans="2:3">
      <c r="B613" s="558"/>
      <c r="C613" s="559"/>
    </row>
    <row r="614" spans="2:3">
      <c r="B614" s="558"/>
      <c r="C614" s="559"/>
    </row>
    <row r="615" spans="2:3">
      <c r="B615" s="558"/>
      <c r="C615" s="559"/>
    </row>
    <row r="616" spans="2:3">
      <c r="B616" s="558"/>
      <c r="C616" s="559"/>
    </row>
    <row r="617" spans="2:3">
      <c r="B617" s="558"/>
      <c r="C617" s="559"/>
    </row>
    <row r="618" spans="2:3">
      <c r="B618" s="558"/>
      <c r="C618" s="559"/>
    </row>
    <row r="619" spans="2:3">
      <c r="B619" s="558"/>
      <c r="C619" s="559"/>
    </row>
    <row r="620" spans="2:3">
      <c r="B620" s="558"/>
      <c r="C620" s="559"/>
    </row>
    <row r="621" spans="2:3">
      <c r="B621" s="558"/>
      <c r="C621" s="559"/>
    </row>
    <row r="622" spans="2:3">
      <c r="B622" s="558"/>
      <c r="C622" s="559"/>
    </row>
    <row r="623" spans="2:3">
      <c r="B623" s="558"/>
      <c r="C623" s="559"/>
    </row>
    <row r="624" spans="2:3">
      <c r="B624" s="558"/>
      <c r="C624" s="559"/>
    </row>
    <row r="625" spans="2:3">
      <c r="B625" s="558"/>
      <c r="C625" s="559"/>
    </row>
    <row r="626" spans="2:3">
      <c r="B626" s="558"/>
      <c r="C626" s="559"/>
    </row>
    <row r="627" spans="2:3">
      <c r="B627" s="558"/>
      <c r="C627" s="559"/>
    </row>
    <row r="628" spans="2:3">
      <c r="B628" s="558"/>
      <c r="C628" s="559"/>
    </row>
    <row r="629" spans="2:3">
      <c r="B629" s="558"/>
      <c r="C629" s="559"/>
    </row>
    <row r="630" spans="2:3">
      <c r="B630" s="558"/>
      <c r="C630" s="559"/>
    </row>
    <row r="631" spans="2:3">
      <c r="B631" s="558"/>
      <c r="C631" s="559"/>
    </row>
    <row r="632" spans="2:3">
      <c r="B632" s="558"/>
      <c r="C632" s="559"/>
    </row>
    <row r="633" spans="2:3">
      <c r="B633" s="558"/>
      <c r="C633" s="559"/>
    </row>
    <row r="634" spans="2:3">
      <c r="B634" s="558"/>
      <c r="C634" s="559"/>
    </row>
    <row r="635" spans="2:3">
      <c r="B635" s="558"/>
      <c r="C635" s="559"/>
    </row>
    <row r="636" spans="2:3">
      <c r="B636" s="558"/>
      <c r="C636" s="559"/>
    </row>
    <row r="637" spans="2:3">
      <c r="B637" s="558"/>
      <c r="C637" s="559"/>
    </row>
    <row r="638" spans="2:3">
      <c r="B638" s="558"/>
      <c r="C638" s="559"/>
    </row>
    <row r="639" spans="2:3">
      <c r="B639" s="558"/>
      <c r="C639" s="559"/>
    </row>
    <row r="640" spans="2:3">
      <c r="B640" s="558"/>
      <c r="C640" s="559"/>
    </row>
    <row r="641" spans="2:3">
      <c r="B641" s="558"/>
      <c r="C641" s="559"/>
    </row>
    <row r="642" spans="2:3">
      <c r="B642" s="558"/>
      <c r="C642" s="559"/>
    </row>
    <row r="643" spans="2:3">
      <c r="B643" s="558"/>
      <c r="C643" s="559"/>
    </row>
    <row r="644" spans="2:3">
      <c r="B644" s="558"/>
      <c r="C644" s="559"/>
    </row>
    <row r="645" spans="2:3">
      <c r="B645" s="558"/>
      <c r="C645" s="559"/>
    </row>
    <row r="646" spans="2:3">
      <c r="B646" s="558"/>
      <c r="C646" s="559"/>
    </row>
    <row r="647" spans="2:3">
      <c r="B647" s="558"/>
      <c r="C647" s="559"/>
    </row>
    <row r="648" spans="2:3">
      <c r="B648" s="558"/>
      <c r="C648" s="559"/>
    </row>
    <row r="649" spans="2:3">
      <c r="B649" s="558"/>
      <c r="C649" s="559"/>
    </row>
    <row r="650" spans="2:3">
      <c r="B650" s="558"/>
      <c r="C650" s="559"/>
    </row>
    <row r="651" spans="2:3">
      <c r="B651" s="558"/>
      <c r="C651" s="559"/>
    </row>
    <row r="652" spans="2:3">
      <c r="B652" s="558"/>
      <c r="C652" s="559"/>
    </row>
    <row r="653" spans="2:3">
      <c r="B653" s="558"/>
      <c r="C653" s="559"/>
    </row>
    <row r="654" spans="2:3">
      <c r="B654" s="558"/>
      <c r="C654" s="559"/>
    </row>
    <row r="655" spans="2:3">
      <c r="B655" s="558"/>
      <c r="C655" s="559"/>
    </row>
    <row r="656" spans="2:3">
      <c r="B656" s="558"/>
      <c r="C656" s="559"/>
    </row>
    <row r="657" spans="2:3">
      <c r="B657" s="558"/>
      <c r="C657" s="559"/>
    </row>
    <row r="658" spans="2:3">
      <c r="B658" s="558"/>
      <c r="C658" s="559"/>
    </row>
    <row r="659" spans="2:3">
      <c r="B659" s="558"/>
      <c r="C659" s="559"/>
    </row>
    <row r="660" spans="2:3">
      <c r="B660" s="558"/>
      <c r="C660" s="559"/>
    </row>
    <row r="661" spans="2:3">
      <c r="B661" s="558"/>
      <c r="C661" s="559"/>
    </row>
    <row r="662" spans="2:3">
      <c r="B662" s="558"/>
      <c r="C662" s="559"/>
    </row>
    <row r="663" spans="2:3">
      <c r="B663" s="558"/>
      <c r="C663" s="559"/>
    </row>
    <row r="664" spans="2:3">
      <c r="B664" s="558"/>
      <c r="C664" s="559"/>
    </row>
    <row r="665" spans="2:3">
      <c r="B665" s="558"/>
      <c r="C665" s="559"/>
    </row>
    <row r="666" spans="2:3">
      <c r="B666" s="558"/>
      <c r="C666" s="559"/>
    </row>
    <row r="667" spans="2:3">
      <c r="B667" s="558"/>
      <c r="C667" s="559"/>
    </row>
    <row r="668" spans="2:3">
      <c r="B668" s="558"/>
      <c r="C668" s="559"/>
    </row>
    <row r="669" spans="2:3">
      <c r="B669" s="558"/>
      <c r="C669" s="559"/>
    </row>
    <row r="670" spans="2:3">
      <c r="B670" s="558"/>
      <c r="C670" s="559"/>
    </row>
    <row r="671" spans="2:3">
      <c r="B671" s="558"/>
      <c r="C671" s="559"/>
    </row>
    <row r="672" spans="2:3">
      <c r="B672" s="558"/>
      <c r="C672" s="559"/>
    </row>
    <row r="673" spans="2:3">
      <c r="B673" s="558"/>
      <c r="C673" s="559"/>
    </row>
    <row r="674" spans="2:3">
      <c r="B674" s="558"/>
      <c r="C674" s="559"/>
    </row>
    <row r="675" spans="2:3">
      <c r="B675" s="558"/>
      <c r="C675" s="559"/>
    </row>
    <row r="676" spans="2:3">
      <c r="B676" s="558"/>
      <c r="C676" s="559"/>
    </row>
    <row r="677" spans="2:3">
      <c r="B677" s="558"/>
      <c r="C677" s="559"/>
    </row>
    <row r="678" spans="2:3">
      <c r="B678" s="558"/>
      <c r="C678" s="559"/>
    </row>
    <row r="679" spans="2:3">
      <c r="B679" s="558"/>
      <c r="C679" s="559"/>
    </row>
    <row r="680" spans="2:3">
      <c r="B680" s="558"/>
      <c r="C680" s="559"/>
    </row>
    <row r="681" spans="2:3">
      <c r="B681" s="558"/>
      <c r="C681" s="559"/>
    </row>
    <row r="682" spans="2:3">
      <c r="B682" s="558"/>
      <c r="C682" s="559"/>
    </row>
    <row r="683" spans="2:3">
      <c r="B683" s="558"/>
      <c r="C683" s="559"/>
    </row>
    <row r="684" spans="2:3">
      <c r="B684" s="558"/>
      <c r="C684" s="559"/>
    </row>
    <row r="685" spans="2:3">
      <c r="B685" s="558"/>
      <c r="C685" s="559"/>
    </row>
    <row r="686" spans="2:3">
      <c r="B686" s="558"/>
      <c r="C686" s="559"/>
    </row>
    <row r="687" spans="2:3">
      <c r="B687" s="558"/>
      <c r="C687" s="559"/>
    </row>
    <row r="688" spans="2:3">
      <c r="B688" s="558"/>
      <c r="C688" s="559"/>
    </row>
    <row r="689" spans="2:3">
      <c r="B689" s="558"/>
      <c r="C689" s="559"/>
    </row>
    <row r="690" spans="2:3">
      <c r="B690" s="558"/>
      <c r="C690" s="559"/>
    </row>
    <row r="691" spans="2:3">
      <c r="B691" s="558"/>
      <c r="C691" s="559"/>
    </row>
    <row r="692" spans="2:3">
      <c r="B692" s="558"/>
      <c r="C692" s="559"/>
    </row>
    <row r="693" spans="2:3">
      <c r="B693" s="558"/>
      <c r="C693" s="559"/>
    </row>
    <row r="694" spans="2:3">
      <c r="B694" s="558"/>
      <c r="C694" s="559"/>
    </row>
    <row r="695" spans="2:3">
      <c r="B695" s="558"/>
      <c r="C695" s="559"/>
    </row>
    <row r="696" spans="2:3">
      <c r="B696" s="558"/>
      <c r="C696" s="559"/>
    </row>
    <row r="697" spans="2:3">
      <c r="B697" s="558"/>
      <c r="C697" s="559"/>
    </row>
    <row r="698" spans="2:3">
      <c r="B698" s="558"/>
      <c r="C698" s="559"/>
    </row>
    <row r="699" spans="2:3">
      <c r="B699" s="558"/>
      <c r="C699" s="559"/>
    </row>
    <row r="700" spans="2:3">
      <c r="B700" s="558"/>
      <c r="C700" s="559"/>
    </row>
    <row r="701" spans="2:3">
      <c r="B701" s="558"/>
      <c r="C701" s="559"/>
    </row>
    <row r="702" spans="2:3">
      <c r="B702" s="558"/>
      <c r="C702" s="559"/>
    </row>
    <row r="703" spans="2:3">
      <c r="B703" s="558"/>
      <c r="C703" s="559"/>
    </row>
    <row r="704" spans="2:3">
      <c r="B704" s="558"/>
      <c r="C704" s="559"/>
    </row>
    <row r="705" spans="2:3">
      <c r="B705" s="558"/>
      <c r="C705" s="559"/>
    </row>
    <row r="706" spans="2:3">
      <c r="B706" s="558"/>
      <c r="C706" s="559"/>
    </row>
    <row r="707" spans="2:3">
      <c r="B707" s="558"/>
      <c r="C707" s="559"/>
    </row>
    <row r="708" spans="2:3">
      <c r="B708" s="558"/>
      <c r="C708" s="559"/>
    </row>
    <row r="709" spans="2:3">
      <c r="B709" s="558"/>
      <c r="C709" s="559"/>
    </row>
    <row r="710" spans="2:3">
      <c r="B710" s="558"/>
      <c r="C710" s="559"/>
    </row>
    <row r="711" spans="2:3">
      <c r="B711" s="558"/>
      <c r="C711" s="559"/>
    </row>
    <row r="712" spans="2:3">
      <c r="B712" s="558"/>
      <c r="C712" s="559"/>
    </row>
    <row r="713" spans="2:3">
      <c r="B713" s="558"/>
      <c r="C713" s="559"/>
    </row>
    <row r="714" spans="2:3">
      <c r="B714" s="558"/>
      <c r="C714" s="559"/>
    </row>
    <row r="715" spans="2:3">
      <c r="B715" s="558"/>
      <c r="C715" s="559"/>
    </row>
    <row r="716" spans="2:3">
      <c r="B716" s="558"/>
      <c r="C716" s="559"/>
    </row>
    <row r="717" spans="2:3">
      <c r="B717" s="558"/>
      <c r="C717" s="559"/>
    </row>
    <row r="718" spans="2:3">
      <c r="B718" s="558"/>
      <c r="C718" s="559"/>
    </row>
    <row r="719" spans="2:3">
      <c r="B719" s="558"/>
      <c r="C719" s="559"/>
    </row>
    <row r="720" spans="2:3">
      <c r="B720" s="558"/>
      <c r="C720" s="559"/>
    </row>
    <row r="721" spans="2:3">
      <c r="B721" s="558"/>
      <c r="C721" s="559"/>
    </row>
    <row r="722" spans="2:3">
      <c r="B722" s="558"/>
      <c r="C722" s="559"/>
    </row>
    <row r="723" spans="2:3">
      <c r="B723" s="558"/>
      <c r="C723" s="559"/>
    </row>
    <row r="724" spans="2:3">
      <c r="B724" s="558"/>
      <c r="C724" s="559"/>
    </row>
    <row r="725" spans="2:3">
      <c r="B725" s="558"/>
      <c r="C725" s="559"/>
    </row>
    <row r="726" spans="2:3">
      <c r="B726" s="558"/>
      <c r="C726" s="559"/>
    </row>
    <row r="727" spans="2:3">
      <c r="B727" s="558"/>
      <c r="C727" s="559"/>
    </row>
    <row r="728" spans="2:3">
      <c r="B728" s="558"/>
      <c r="C728" s="559"/>
    </row>
    <row r="729" spans="2:3">
      <c r="B729" s="558"/>
      <c r="C729" s="559"/>
    </row>
    <row r="730" spans="2:3">
      <c r="B730" s="558"/>
      <c r="C730" s="559"/>
    </row>
    <row r="731" spans="2:3">
      <c r="B731" s="558"/>
      <c r="C731" s="559"/>
    </row>
    <row r="732" spans="2:3">
      <c r="B732" s="558"/>
      <c r="C732" s="559"/>
    </row>
    <row r="733" spans="2:3">
      <c r="B733" s="558"/>
      <c r="C733" s="559"/>
    </row>
    <row r="734" spans="2:3">
      <c r="B734" s="558"/>
      <c r="C734" s="559"/>
    </row>
    <row r="735" spans="2:3">
      <c r="B735" s="558"/>
      <c r="C735" s="559"/>
    </row>
    <row r="736" spans="2:3">
      <c r="B736" s="558"/>
      <c r="C736" s="559"/>
    </row>
    <row r="737" spans="2:3">
      <c r="B737" s="558"/>
      <c r="C737" s="559"/>
    </row>
    <row r="738" spans="2:3">
      <c r="B738" s="558"/>
      <c r="C738" s="559"/>
    </row>
    <row r="739" spans="2:3">
      <c r="B739" s="558"/>
      <c r="C739" s="559"/>
    </row>
    <row r="740" spans="2:3">
      <c r="B740" s="558"/>
      <c r="C740" s="559"/>
    </row>
    <row r="741" spans="2:3">
      <c r="B741" s="558"/>
      <c r="C741" s="559"/>
    </row>
    <row r="742" spans="2:3">
      <c r="B742" s="558"/>
      <c r="C742" s="559"/>
    </row>
    <row r="743" spans="2:3">
      <c r="B743" s="558"/>
      <c r="C743" s="559"/>
    </row>
    <row r="744" spans="2:3">
      <c r="B744" s="558"/>
      <c r="C744" s="559"/>
    </row>
    <row r="745" spans="2:3">
      <c r="B745" s="558"/>
      <c r="C745" s="559"/>
    </row>
    <row r="746" spans="2:3">
      <c r="B746" s="558"/>
      <c r="C746" s="559"/>
    </row>
    <row r="747" spans="2:3">
      <c r="B747" s="558"/>
      <c r="C747" s="559"/>
    </row>
    <row r="748" spans="2:3">
      <c r="B748" s="558"/>
      <c r="C748" s="559"/>
    </row>
    <row r="749" spans="2:3">
      <c r="B749" s="558"/>
      <c r="C749" s="559"/>
    </row>
    <row r="750" spans="2:3">
      <c r="B750" s="558"/>
      <c r="C750" s="559"/>
    </row>
    <row r="751" spans="2:3">
      <c r="B751" s="558"/>
      <c r="C751" s="559"/>
    </row>
    <row r="752" spans="2:3">
      <c r="B752" s="558"/>
      <c r="C752" s="559"/>
    </row>
    <row r="753" spans="2:3">
      <c r="B753" s="558"/>
      <c r="C753" s="559"/>
    </row>
    <row r="754" spans="2:3">
      <c r="B754" s="558"/>
      <c r="C754" s="559"/>
    </row>
    <row r="755" spans="2:3">
      <c r="B755" s="558"/>
      <c r="C755" s="559"/>
    </row>
    <row r="756" spans="2:3">
      <c r="B756" s="558"/>
      <c r="C756" s="559"/>
    </row>
    <row r="757" spans="2:3">
      <c r="B757" s="558"/>
      <c r="C757" s="559"/>
    </row>
    <row r="758" spans="2:3">
      <c r="B758" s="558"/>
      <c r="C758" s="559"/>
    </row>
    <row r="759" spans="2:3">
      <c r="B759" s="558"/>
      <c r="C759" s="559"/>
    </row>
    <row r="760" spans="2:3">
      <c r="B760" s="558"/>
      <c r="C760" s="559"/>
    </row>
    <row r="761" spans="2:3">
      <c r="B761" s="558"/>
      <c r="C761" s="559"/>
    </row>
    <row r="762" spans="2:3">
      <c r="B762" s="558"/>
      <c r="C762" s="559"/>
    </row>
    <row r="763" spans="2:3">
      <c r="B763" s="558"/>
      <c r="C763" s="559"/>
    </row>
    <row r="764" spans="2:3">
      <c r="B764" s="558"/>
      <c r="C764" s="559"/>
    </row>
    <row r="765" spans="2:3">
      <c r="B765" s="558"/>
      <c r="C765" s="559"/>
    </row>
    <row r="766" spans="2:3">
      <c r="B766" s="558"/>
      <c r="C766" s="559"/>
    </row>
    <row r="767" spans="2:3">
      <c r="B767" s="558"/>
      <c r="C767" s="559"/>
    </row>
    <row r="768" spans="2:3">
      <c r="B768" s="558"/>
      <c r="C768" s="559"/>
    </row>
    <row r="769" spans="2:3">
      <c r="B769" s="558"/>
      <c r="C769" s="559"/>
    </row>
    <row r="770" spans="2:3">
      <c r="B770" s="558"/>
      <c r="C770" s="559"/>
    </row>
    <row r="771" spans="2:3">
      <c r="B771" s="558"/>
      <c r="C771" s="559"/>
    </row>
    <row r="772" spans="2:3">
      <c r="B772" s="558"/>
      <c r="C772" s="559"/>
    </row>
    <row r="773" spans="2:3">
      <c r="B773" s="558"/>
      <c r="C773" s="559"/>
    </row>
    <row r="774" spans="2:3">
      <c r="B774" s="558"/>
      <c r="C774" s="559"/>
    </row>
    <row r="775" spans="2:3">
      <c r="B775" s="558"/>
      <c r="C775" s="559"/>
    </row>
    <row r="776" spans="2:3">
      <c r="B776" s="558"/>
      <c r="C776" s="559"/>
    </row>
    <row r="777" spans="2:3">
      <c r="B777" s="558"/>
      <c r="C777" s="559"/>
    </row>
    <row r="778" spans="2:3">
      <c r="B778" s="558"/>
      <c r="C778" s="559"/>
    </row>
    <row r="779" spans="2:3">
      <c r="B779" s="558"/>
      <c r="C779" s="559"/>
    </row>
    <row r="780" spans="2:3">
      <c r="B780" s="558"/>
      <c r="C780" s="559"/>
    </row>
    <row r="781" spans="2:3">
      <c r="B781" s="558"/>
      <c r="C781" s="559"/>
    </row>
    <row r="782" spans="2:3">
      <c r="B782" s="558"/>
      <c r="C782" s="559"/>
    </row>
    <row r="783" spans="2:3">
      <c r="B783" s="558"/>
      <c r="C783" s="559"/>
    </row>
    <row r="784" spans="2:3">
      <c r="B784" s="558"/>
      <c r="C784" s="559"/>
    </row>
    <row r="785" spans="2:3">
      <c r="B785" s="558"/>
      <c r="C785" s="559"/>
    </row>
    <row r="786" spans="2:3">
      <c r="B786" s="558"/>
      <c r="C786" s="559"/>
    </row>
    <row r="787" spans="2:3">
      <c r="B787" s="558"/>
      <c r="C787" s="559"/>
    </row>
    <row r="788" spans="2:3">
      <c r="B788" s="558"/>
      <c r="C788" s="559"/>
    </row>
    <row r="789" spans="2:3">
      <c r="B789" s="558"/>
      <c r="C789" s="559"/>
    </row>
    <row r="790" spans="2:3">
      <c r="B790" s="558"/>
      <c r="C790" s="559"/>
    </row>
    <row r="791" spans="2:3">
      <c r="B791" s="558"/>
      <c r="C791" s="559"/>
    </row>
    <row r="792" spans="2:3">
      <c r="B792" s="558"/>
      <c r="C792" s="559"/>
    </row>
    <row r="793" spans="2:3">
      <c r="B793" s="558"/>
      <c r="C793" s="559"/>
    </row>
    <row r="794" spans="2:3">
      <c r="B794" s="558"/>
      <c r="C794" s="559"/>
    </row>
    <row r="795" spans="2:3">
      <c r="B795" s="558"/>
      <c r="C795" s="559"/>
    </row>
    <row r="796" spans="2:3">
      <c r="B796" s="558"/>
      <c r="C796" s="559"/>
    </row>
    <row r="797" spans="2:3">
      <c r="B797" s="558"/>
      <c r="C797" s="559"/>
    </row>
    <row r="798" spans="2:3">
      <c r="B798" s="558"/>
      <c r="C798" s="559"/>
    </row>
    <row r="799" spans="2:3">
      <c r="B799" s="558"/>
      <c r="C799" s="559"/>
    </row>
    <row r="800" spans="2:3">
      <c r="B800" s="558"/>
      <c r="C800" s="559"/>
    </row>
    <row r="801" spans="2:3">
      <c r="B801" s="558"/>
      <c r="C801" s="559"/>
    </row>
    <row r="802" spans="2:3">
      <c r="B802" s="558"/>
      <c r="C802" s="559"/>
    </row>
    <row r="803" spans="2:3">
      <c r="B803" s="558"/>
      <c r="C803" s="559"/>
    </row>
    <row r="804" spans="2:3">
      <c r="B804" s="558"/>
      <c r="C804" s="559"/>
    </row>
    <row r="805" spans="2:3">
      <c r="B805" s="558"/>
      <c r="C805" s="559"/>
    </row>
    <row r="806" spans="2:3">
      <c r="B806" s="558"/>
      <c r="C806" s="559"/>
    </row>
    <row r="807" spans="2:3">
      <c r="B807" s="558"/>
      <c r="C807" s="559"/>
    </row>
    <row r="808" spans="2:3">
      <c r="B808" s="558"/>
      <c r="C808" s="559"/>
    </row>
    <row r="809" spans="2:3">
      <c r="B809" s="558"/>
      <c r="C809" s="559"/>
    </row>
    <row r="810" spans="2:3">
      <c r="B810" s="558"/>
      <c r="C810" s="559"/>
    </row>
    <row r="811" spans="2:3">
      <c r="B811" s="558"/>
      <c r="C811" s="559"/>
    </row>
    <row r="812" spans="2:3">
      <c r="B812" s="558"/>
      <c r="C812" s="559"/>
    </row>
    <row r="813" spans="2:3">
      <c r="B813" s="558"/>
      <c r="C813" s="559"/>
    </row>
    <row r="814" spans="2:3">
      <c r="B814" s="558"/>
      <c r="C814" s="559"/>
    </row>
    <row r="815" spans="2:3">
      <c r="B815" s="558"/>
      <c r="C815" s="559"/>
    </row>
    <row r="816" spans="2:3">
      <c r="B816" s="558"/>
      <c r="C816" s="559"/>
    </row>
    <row r="817" spans="2:3">
      <c r="B817" s="558"/>
      <c r="C817" s="559"/>
    </row>
    <row r="818" spans="2:3">
      <c r="B818" s="558"/>
      <c r="C818" s="559"/>
    </row>
    <row r="819" spans="2:3">
      <c r="B819" s="558"/>
      <c r="C819" s="559"/>
    </row>
    <row r="820" spans="2:3">
      <c r="B820" s="558"/>
      <c r="C820" s="559"/>
    </row>
    <row r="821" spans="2:3">
      <c r="B821" s="558"/>
      <c r="C821" s="559"/>
    </row>
    <row r="822" spans="2:3">
      <c r="B822" s="558"/>
      <c r="C822" s="559"/>
    </row>
    <row r="823" spans="2:3">
      <c r="B823" s="558"/>
      <c r="C823" s="559"/>
    </row>
    <row r="824" spans="2:3">
      <c r="B824" s="558"/>
      <c r="C824" s="559"/>
    </row>
    <row r="825" spans="2:3">
      <c r="B825" s="558"/>
      <c r="C825" s="559"/>
    </row>
    <row r="826" spans="2:3">
      <c r="B826" s="558"/>
      <c r="C826" s="559"/>
    </row>
    <row r="827" spans="2:3">
      <c r="B827" s="558"/>
      <c r="C827" s="559"/>
    </row>
    <row r="828" spans="2:3">
      <c r="B828" s="558"/>
      <c r="C828" s="559"/>
    </row>
    <row r="829" spans="2:3">
      <c r="B829" s="558"/>
      <c r="C829" s="559"/>
    </row>
    <row r="830" spans="2:3">
      <c r="B830" s="558"/>
      <c r="C830" s="559"/>
    </row>
    <row r="831" spans="2:3">
      <c r="B831" s="558"/>
      <c r="C831" s="559"/>
    </row>
    <row r="832" spans="2:3">
      <c r="B832" s="558"/>
      <c r="C832" s="559"/>
    </row>
    <row r="833" spans="2:3">
      <c r="B833" s="558"/>
      <c r="C833" s="559"/>
    </row>
    <row r="834" spans="2:3">
      <c r="B834" s="558"/>
      <c r="C834" s="559"/>
    </row>
    <row r="835" spans="2:3">
      <c r="B835" s="558"/>
      <c r="C835" s="559"/>
    </row>
    <row r="836" spans="2:3">
      <c r="B836" s="558"/>
      <c r="C836" s="559"/>
    </row>
    <row r="837" spans="2:3">
      <c r="B837" s="558"/>
      <c r="C837" s="559"/>
    </row>
    <row r="838" spans="2:3">
      <c r="B838" s="558"/>
      <c r="C838" s="559"/>
    </row>
    <row r="839" spans="2:3">
      <c r="B839" s="558"/>
      <c r="C839" s="559"/>
    </row>
    <row r="840" spans="2:3">
      <c r="B840" s="558"/>
      <c r="C840" s="559"/>
    </row>
    <row r="841" spans="2:3">
      <c r="B841" s="558"/>
      <c r="C841" s="559"/>
    </row>
    <row r="842" spans="2:3">
      <c r="B842" s="558"/>
      <c r="C842" s="559"/>
    </row>
    <row r="843" spans="2:3">
      <c r="B843" s="558"/>
      <c r="C843" s="559"/>
    </row>
    <row r="844" spans="2:3">
      <c r="B844" s="558"/>
      <c r="C844" s="559"/>
    </row>
    <row r="845" spans="2:3">
      <c r="B845" s="558"/>
      <c r="C845" s="559"/>
    </row>
    <row r="846" spans="2:3">
      <c r="B846" s="558"/>
      <c r="C846" s="559"/>
    </row>
    <row r="847" spans="2:3">
      <c r="B847" s="558"/>
      <c r="C847" s="559"/>
    </row>
    <row r="848" spans="2:3">
      <c r="B848" s="558"/>
      <c r="C848" s="559"/>
    </row>
    <row r="849" spans="2:3">
      <c r="B849" s="558"/>
      <c r="C849" s="559"/>
    </row>
    <row r="850" spans="2:3">
      <c r="B850" s="558"/>
      <c r="C850" s="559"/>
    </row>
    <row r="851" spans="2:3">
      <c r="B851" s="558"/>
      <c r="C851" s="559"/>
    </row>
    <row r="852" spans="2:3">
      <c r="B852" s="558"/>
      <c r="C852" s="559"/>
    </row>
    <row r="853" spans="2:3">
      <c r="B853" s="558"/>
      <c r="C853" s="559"/>
    </row>
    <row r="854" spans="2:3">
      <c r="B854" s="558"/>
      <c r="C854" s="559"/>
    </row>
    <row r="855" spans="2:3">
      <c r="B855" s="558"/>
      <c r="C855" s="559"/>
    </row>
    <row r="856" spans="2:3">
      <c r="B856" s="558"/>
      <c r="C856" s="559"/>
    </row>
    <row r="857" spans="2:3">
      <c r="B857" s="558"/>
      <c r="C857" s="559"/>
    </row>
    <row r="858" spans="2:3">
      <c r="B858" s="558"/>
      <c r="C858" s="559"/>
    </row>
    <row r="859" spans="2:3">
      <c r="B859" s="558"/>
      <c r="C859" s="559"/>
    </row>
    <row r="860" spans="2:3">
      <c r="B860" s="558"/>
      <c r="C860" s="559"/>
    </row>
    <row r="861" spans="2:3">
      <c r="B861" s="558"/>
      <c r="C861" s="559"/>
    </row>
    <row r="862" spans="2:3">
      <c r="B862" s="558"/>
      <c r="C862" s="559"/>
    </row>
    <row r="863" spans="2:3">
      <c r="B863" s="558"/>
      <c r="C863" s="559"/>
    </row>
    <row r="864" spans="2:3">
      <c r="B864" s="558"/>
      <c r="C864" s="559"/>
    </row>
    <row r="865" spans="2:3">
      <c r="B865" s="558"/>
      <c r="C865" s="559"/>
    </row>
    <row r="866" spans="2:3">
      <c r="B866" s="558"/>
      <c r="C866" s="559"/>
    </row>
    <row r="867" spans="2:3">
      <c r="B867" s="558"/>
      <c r="C867" s="559"/>
    </row>
    <row r="868" spans="2:3">
      <c r="B868" s="558"/>
      <c r="C868" s="559"/>
    </row>
    <row r="869" spans="2:3">
      <c r="B869" s="558"/>
      <c r="C869" s="559"/>
    </row>
    <row r="870" spans="2:3">
      <c r="B870" s="558"/>
      <c r="C870" s="559"/>
    </row>
    <row r="871" spans="2:3">
      <c r="B871" s="558"/>
      <c r="C871" s="559"/>
    </row>
    <row r="872" spans="2:3">
      <c r="B872" s="558"/>
      <c r="C872" s="559"/>
    </row>
    <row r="873" spans="2:3">
      <c r="B873" s="558"/>
      <c r="C873" s="559"/>
    </row>
    <row r="874" spans="2:3">
      <c r="B874" s="558"/>
      <c r="C874" s="559"/>
    </row>
    <row r="875" spans="2:3">
      <c r="B875" s="558"/>
      <c r="C875" s="559"/>
    </row>
    <row r="876" spans="2:3">
      <c r="B876" s="558"/>
      <c r="C876" s="559"/>
    </row>
    <row r="877" spans="2:3">
      <c r="B877" s="558"/>
      <c r="C877" s="559"/>
    </row>
    <row r="878" spans="2:3">
      <c r="B878" s="558"/>
      <c r="C878" s="559"/>
    </row>
    <row r="879" spans="2:3">
      <c r="B879" s="558"/>
      <c r="C879" s="559"/>
    </row>
    <row r="880" spans="2:3">
      <c r="B880" s="558"/>
      <c r="C880" s="559"/>
    </row>
    <row r="881" spans="2:3">
      <c r="B881" s="558"/>
      <c r="C881" s="559"/>
    </row>
    <row r="882" spans="2:3">
      <c r="B882" s="558"/>
      <c r="C882" s="559"/>
    </row>
    <row r="883" spans="2:3">
      <c r="B883" s="558"/>
      <c r="C883" s="559"/>
    </row>
    <row r="884" spans="2:3">
      <c r="B884" s="558"/>
      <c r="C884" s="559"/>
    </row>
    <row r="885" spans="2:3">
      <c r="B885" s="558"/>
      <c r="C885" s="559"/>
    </row>
    <row r="886" spans="2:3">
      <c r="B886" s="558"/>
      <c r="C886" s="559"/>
    </row>
    <row r="887" spans="2:3">
      <c r="B887" s="558"/>
      <c r="C887" s="559"/>
    </row>
    <row r="888" spans="2:3">
      <c r="B888" s="558"/>
      <c r="C888" s="559"/>
    </row>
    <row r="889" spans="2:3">
      <c r="B889" s="558"/>
      <c r="C889" s="559"/>
    </row>
    <row r="890" spans="2:3">
      <c r="B890" s="558"/>
      <c r="C890" s="559"/>
    </row>
    <row r="891" spans="2:3">
      <c r="B891" s="558"/>
      <c r="C891" s="559"/>
    </row>
    <row r="892" spans="2:3">
      <c r="B892" s="558"/>
      <c r="C892" s="559"/>
    </row>
    <row r="893" spans="2:3">
      <c r="B893" s="558"/>
      <c r="C893" s="559"/>
    </row>
    <row r="894" spans="2:3">
      <c r="B894" s="558"/>
      <c r="C894" s="559"/>
    </row>
    <row r="895" spans="2:3">
      <c r="B895" s="558"/>
      <c r="C895" s="559"/>
    </row>
    <row r="896" spans="2:3">
      <c r="B896" s="558"/>
      <c r="C896" s="559"/>
    </row>
    <row r="897" spans="2:3">
      <c r="B897" s="558"/>
      <c r="C897" s="559"/>
    </row>
    <row r="898" spans="2:3">
      <c r="B898" s="558"/>
      <c r="C898" s="559"/>
    </row>
    <row r="899" spans="2:3">
      <c r="B899" s="558"/>
      <c r="C899" s="559"/>
    </row>
    <row r="900" spans="2:3">
      <c r="B900" s="558"/>
      <c r="C900" s="559"/>
    </row>
    <row r="901" spans="2:3">
      <c r="B901" s="558"/>
      <c r="C901" s="559"/>
    </row>
    <row r="902" spans="2:3">
      <c r="B902" s="558"/>
      <c r="C902" s="559"/>
    </row>
    <row r="903" spans="2:3">
      <c r="B903" s="558"/>
      <c r="C903" s="559"/>
    </row>
    <row r="904" spans="2:3">
      <c r="B904" s="558"/>
      <c r="C904" s="559"/>
    </row>
    <row r="905" spans="2:3">
      <c r="B905" s="558"/>
      <c r="C905" s="559"/>
    </row>
    <row r="906" spans="2:3">
      <c r="B906" s="558"/>
      <c r="C906" s="559"/>
    </row>
    <row r="907" spans="2:3">
      <c r="B907" s="558"/>
      <c r="C907" s="559"/>
    </row>
    <row r="908" spans="2:3">
      <c r="B908" s="558"/>
      <c r="C908" s="559"/>
    </row>
    <row r="909" spans="2:3">
      <c r="B909" s="558"/>
      <c r="C909" s="559"/>
    </row>
    <row r="910" spans="2:3">
      <c r="B910" s="558"/>
      <c r="C910" s="559"/>
    </row>
    <row r="911" spans="2:3">
      <c r="B911" s="558"/>
      <c r="C911" s="559"/>
    </row>
    <row r="912" spans="2:3">
      <c r="B912" s="558"/>
      <c r="C912" s="559"/>
    </row>
    <row r="913" spans="2:3">
      <c r="B913" s="558"/>
      <c r="C913" s="559"/>
    </row>
    <row r="914" spans="2:3">
      <c r="B914" s="558"/>
      <c r="C914" s="559"/>
    </row>
    <row r="915" spans="2:3">
      <c r="B915" s="558"/>
      <c r="C915" s="559"/>
    </row>
    <row r="916" spans="2:3">
      <c r="B916" s="558"/>
      <c r="C916" s="559"/>
    </row>
    <row r="917" spans="2:3">
      <c r="B917" s="558"/>
      <c r="C917" s="559"/>
    </row>
    <row r="918" spans="2:3">
      <c r="B918" s="558"/>
      <c r="C918" s="559"/>
    </row>
    <row r="919" spans="2:3">
      <c r="B919" s="558"/>
      <c r="C919" s="559"/>
    </row>
    <row r="920" spans="2:3">
      <c r="B920" s="558"/>
      <c r="C920" s="559"/>
    </row>
    <row r="921" spans="2:3">
      <c r="B921" s="558"/>
      <c r="C921" s="559"/>
    </row>
    <row r="922" spans="2:3">
      <c r="B922" s="558"/>
      <c r="C922" s="559"/>
    </row>
    <row r="923" spans="2:3">
      <c r="B923" s="558"/>
      <c r="C923" s="559"/>
    </row>
    <row r="924" spans="2:3">
      <c r="B924" s="558"/>
      <c r="C924" s="559"/>
    </row>
    <row r="925" spans="2:3">
      <c r="B925" s="558"/>
      <c r="C925" s="559"/>
    </row>
    <row r="926" spans="2:3">
      <c r="B926" s="558"/>
      <c r="C926" s="559"/>
    </row>
    <row r="927" spans="2:3">
      <c r="B927" s="558"/>
      <c r="C927" s="559"/>
    </row>
    <row r="928" spans="2:3">
      <c r="B928" s="558"/>
      <c r="C928" s="559"/>
    </row>
    <row r="929" spans="2:3">
      <c r="B929" s="558"/>
      <c r="C929" s="559"/>
    </row>
    <row r="930" spans="2:3">
      <c r="B930" s="558"/>
      <c r="C930" s="559"/>
    </row>
    <row r="931" spans="2:3">
      <c r="B931" s="558"/>
      <c r="C931" s="559"/>
    </row>
    <row r="932" spans="2:3">
      <c r="B932" s="558"/>
      <c r="C932" s="559"/>
    </row>
    <row r="933" spans="2:3">
      <c r="B933" s="558"/>
      <c r="C933" s="559"/>
    </row>
    <row r="934" spans="2:3">
      <c r="B934" s="558"/>
      <c r="C934" s="559"/>
    </row>
    <row r="935" spans="2:3">
      <c r="B935" s="558"/>
      <c r="C935" s="559"/>
    </row>
    <row r="936" spans="2:3">
      <c r="B936" s="558"/>
      <c r="C936" s="559"/>
    </row>
    <row r="937" spans="2:3">
      <c r="B937" s="558"/>
      <c r="C937" s="559"/>
    </row>
    <row r="938" spans="2:3">
      <c r="B938" s="558"/>
      <c r="C938" s="559"/>
    </row>
    <row r="939" spans="2:3">
      <c r="B939" s="558"/>
      <c r="C939" s="559"/>
    </row>
    <row r="940" spans="2:3">
      <c r="B940" s="558"/>
      <c r="C940" s="559"/>
    </row>
    <row r="941" spans="2:3">
      <c r="B941" s="558"/>
      <c r="C941" s="559"/>
    </row>
    <row r="942" spans="2:3">
      <c r="B942" s="558"/>
      <c r="C942" s="559"/>
    </row>
    <row r="943" spans="2:3">
      <c r="B943" s="558"/>
      <c r="C943" s="559"/>
    </row>
    <row r="944" spans="2:3">
      <c r="B944" s="558"/>
      <c r="C944" s="559"/>
    </row>
    <row r="945" spans="2:3">
      <c r="B945" s="558"/>
      <c r="C945" s="559"/>
    </row>
    <row r="946" spans="2:3">
      <c r="B946" s="558"/>
      <c r="C946" s="559"/>
    </row>
    <row r="947" spans="2:3">
      <c r="B947" s="558"/>
      <c r="C947" s="559"/>
    </row>
    <row r="948" spans="2:3">
      <c r="B948" s="558"/>
      <c r="C948" s="559"/>
    </row>
    <row r="949" spans="2:3">
      <c r="B949" s="558"/>
      <c r="C949" s="559"/>
    </row>
    <row r="950" spans="2:3">
      <c r="B950" s="558"/>
      <c r="C950" s="559"/>
    </row>
    <row r="951" spans="2:3">
      <c r="B951" s="558"/>
      <c r="C951" s="559"/>
    </row>
    <row r="952" spans="2:3">
      <c r="B952" s="558"/>
      <c r="C952" s="559"/>
    </row>
    <row r="953" spans="2:3">
      <c r="B953" s="558"/>
      <c r="C953" s="559"/>
    </row>
    <row r="954" spans="2:3">
      <c r="B954" s="558"/>
      <c r="C954" s="559"/>
    </row>
    <row r="955" spans="2:3">
      <c r="B955" s="558"/>
      <c r="C955" s="559"/>
    </row>
    <row r="956" spans="2:3">
      <c r="B956" s="558"/>
      <c r="C956" s="559"/>
    </row>
    <row r="957" spans="2:3">
      <c r="B957" s="558"/>
      <c r="C957" s="559"/>
    </row>
    <row r="958" spans="2:3">
      <c r="B958" s="558"/>
      <c r="C958" s="559"/>
    </row>
    <row r="959" spans="2:3">
      <c r="B959" s="558"/>
      <c r="C959" s="559"/>
    </row>
    <row r="960" spans="2:3">
      <c r="B960" s="558"/>
      <c r="C960" s="559"/>
    </row>
    <row r="961" spans="2:3">
      <c r="B961" s="558"/>
      <c r="C961" s="559"/>
    </row>
    <row r="962" spans="2:3">
      <c r="B962" s="558"/>
      <c r="C962" s="559"/>
    </row>
    <row r="963" spans="2:3">
      <c r="B963" s="558"/>
      <c r="C963" s="559"/>
    </row>
    <row r="964" spans="2:3">
      <c r="B964" s="558"/>
      <c r="C964" s="559"/>
    </row>
    <row r="965" spans="2:3">
      <c r="B965" s="558"/>
      <c r="C965" s="559"/>
    </row>
    <row r="966" spans="2:3">
      <c r="B966" s="558"/>
      <c r="C966" s="559"/>
    </row>
    <row r="967" spans="2:3">
      <c r="B967" s="558"/>
      <c r="C967" s="559"/>
    </row>
    <row r="968" spans="2:3">
      <c r="B968" s="558"/>
      <c r="C968" s="559"/>
    </row>
    <row r="969" spans="2:3">
      <c r="B969" s="558"/>
      <c r="C969" s="559"/>
    </row>
    <row r="970" spans="2:3">
      <c r="B970" s="558"/>
      <c r="C970" s="559"/>
    </row>
    <row r="971" spans="2:3">
      <c r="B971" s="558"/>
      <c r="C971" s="559"/>
    </row>
    <row r="972" spans="2:3">
      <c r="B972" s="558"/>
      <c r="C972" s="559"/>
    </row>
    <row r="973" spans="2:3">
      <c r="B973" s="558"/>
      <c r="C973" s="559"/>
    </row>
    <row r="974" spans="2:3">
      <c r="B974" s="558"/>
      <c r="C974" s="559"/>
    </row>
    <row r="975" spans="2:3">
      <c r="B975" s="558"/>
      <c r="C975" s="559"/>
    </row>
    <row r="976" spans="2:3">
      <c r="B976" s="558"/>
      <c r="C976" s="559"/>
    </row>
    <row r="977" spans="2:3">
      <c r="B977" s="558"/>
      <c r="C977" s="559"/>
    </row>
    <row r="978" spans="2:3">
      <c r="B978" s="558"/>
      <c r="C978" s="559"/>
    </row>
    <row r="979" spans="2:3">
      <c r="B979" s="558"/>
      <c r="C979" s="559"/>
    </row>
    <row r="980" spans="2:3">
      <c r="B980" s="558"/>
      <c r="C980" s="559"/>
    </row>
    <row r="981" spans="2:3">
      <c r="B981" s="558"/>
      <c r="C981" s="559"/>
    </row>
    <row r="982" spans="2:3">
      <c r="B982" s="558"/>
      <c r="C982" s="559"/>
    </row>
    <row r="983" spans="2:3">
      <c r="B983" s="558"/>
      <c r="C983" s="559"/>
    </row>
    <row r="984" spans="2:3">
      <c r="B984" s="558"/>
      <c r="C984" s="559"/>
    </row>
    <row r="985" spans="2:3">
      <c r="B985" s="558"/>
      <c r="C985" s="559"/>
    </row>
    <row r="986" spans="2:3">
      <c r="B986" s="558"/>
      <c r="C986" s="559"/>
    </row>
    <row r="987" spans="2:3">
      <c r="B987" s="558"/>
      <c r="C987" s="559"/>
    </row>
    <row r="988" spans="2:3">
      <c r="B988" s="558"/>
      <c r="C988" s="559"/>
    </row>
    <row r="989" spans="2:3">
      <c r="B989" s="558"/>
      <c r="C989" s="559"/>
    </row>
    <row r="990" spans="2:3">
      <c r="B990" s="558"/>
      <c r="C990" s="559"/>
    </row>
    <row r="991" spans="2:3">
      <c r="B991" s="558"/>
      <c r="C991" s="559"/>
    </row>
    <row r="992" spans="2:3">
      <c r="B992" s="558"/>
      <c r="C992" s="559"/>
    </row>
    <row r="993" spans="2:3">
      <c r="B993" s="558"/>
      <c r="C993" s="559"/>
    </row>
    <row r="994" spans="2:3">
      <c r="B994" s="558"/>
      <c r="C994" s="559"/>
    </row>
    <row r="995" spans="2:3">
      <c r="B995" s="558"/>
      <c r="C995" s="559"/>
    </row>
    <row r="996" spans="2:3">
      <c r="B996" s="558"/>
      <c r="C996" s="559"/>
    </row>
    <row r="997" spans="2:3">
      <c r="B997" s="558"/>
      <c r="C997" s="559"/>
    </row>
    <row r="998" spans="2:3">
      <c r="B998" s="558"/>
      <c r="C998" s="559"/>
    </row>
    <row r="999" spans="2:3">
      <c r="B999" s="558"/>
      <c r="C999" s="559"/>
    </row>
    <row r="1000" spans="2:3">
      <c r="B1000" s="558"/>
      <c r="C1000" s="559"/>
    </row>
    <row r="1001" spans="2:3">
      <c r="B1001" s="558"/>
      <c r="C1001" s="559"/>
    </row>
    <row r="1002" spans="2:3">
      <c r="B1002" s="558"/>
      <c r="C1002" s="559"/>
    </row>
    <row r="1003" spans="2:3">
      <c r="B1003" s="558"/>
      <c r="C1003" s="559"/>
    </row>
    <row r="1004" spans="2:3">
      <c r="B1004" s="558"/>
      <c r="C1004" s="559"/>
    </row>
    <row r="1005" spans="2:3">
      <c r="B1005" s="558"/>
      <c r="C1005" s="559"/>
    </row>
    <row r="1006" spans="2:3">
      <c r="B1006" s="558"/>
      <c r="C1006" s="559"/>
    </row>
    <row r="1007" spans="2:3">
      <c r="B1007" s="558"/>
      <c r="C1007" s="559"/>
    </row>
    <row r="1008" spans="2:3">
      <c r="B1008" s="558"/>
      <c r="C1008" s="559"/>
    </row>
    <row r="1009" spans="2:3">
      <c r="B1009" s="558"/>
      <c r="C1009" s="559"/>
    </row>
    <row r="1010" spans="2:3">
      <c r="B1010" s="558"/>
      <c r="C1010" s="559"/>
    </row>
    <row r="1011" spans="2:3">
      <c r="B1011" s="558"/>
      <c r="C1011" s="559"/>
    </row>
    <row r="1012" spans="2:3">
      <c r="B1012" s="558"/>
      <c r="C1012" s="559"/>
    </row>
    <row r="1013" spans="2:3">
      <c r="B1013" s="558"/>
      <c r="C1013" s="559"/>
    </row>
    <row r="1014" spans="2:3">
      <c r="B1014" s="558"/>
      <c r="C1014" s="559"/>
    </row>
    <row r="1015" spans="2:3">
      <c r="B1015" s="558"/>
      <c r="C1015" s="559"/>
    </row>
    <row r="1016" spans="2:3">
      <c r="B1016" s="558"/>
      <c r="C1016" s="559"/>
    </row>
    <row r="1017" spans="2:3">
      <c r="B1017" s="558"/>
      <c r="C1017" s="559"/>
    </row>
    <row r="1018" spans="2:3">
      <c r="B1018" s="558"/>
      <c r="C1018" s="559"/>
    </row>
    <row r="1019" spans="2:3">
      <c r="B1019" s="558"/>
      <c r="C1019" s="559"/>
    </row>
    <row r="1020" spans="2:3">
      <c r="B1020" s="558"/>
      <c r="C1020" s="559"/>
    </row>
    <row r="1021" spans="2:3">
      <c r="B1021" s="558"/>
      <c r="C1021" s="559"/>
    </row>
    <row r="1022" spans="2:3">
      <c r="B1022" s="558"/>
      <c r="C1022" s="559"/>
    </row>
    <row r="1023" spans="2:3">
      <c r="B1023" s="558"/>
      <c r="C1023" s="559"/>
    </row>
    <row r="1024" spans="2:3">
      <c r="B1024" s="558"/>
      <c r="C1024" s="559"/>
    </row>
    <row r="1025" spans="2:3">
      <c r="B1025" s="558"/>
      <c r="C1025" s="559"/>
    </row>
    <row r="1026" spans="2:3">
      <c r="B1026" s="558"/>
      <c r="C1026" s="559"/>
    </row>
    <row r="1027" spans="2:3">
      <c r="B1027" s="558"/>
      <c r="C1027" s="559"/>
    </row>
    <row r="1028" spans="2:3">
      <c r="B1028" s="558"/>
      <c r="C1028" s="559"/>
    </row>
    <row r="1029" spans="2:3">
      <c r="B1029" s="558"/>
      <c r="C1029" s="559"/>
    </row>
    <row r="1030" spans="2:3">
      <c r="B1030" s="558"/>
      <c r="C1030" s="559"/>
    </row>
    <row r="1031" spans="2:3">
      <c r="B1031" s="558"/>
      <c r="C1031" s="559"/>
    </row>
    <row r="1032" spans="2:3">
      <c r="B1032" s="558"/>
      <c r="C1032" s="559"/>
    </row>
    <row r="1033" spans="2:3">
      <c r="B1033" s="558"/>
      <c r="C1033" s="559"/>
    </row>
    <row r="1034" spans="2:3">
      <c r="B1034" s="558"/>
      <c r="C1034" s="559"/>
    </row>
    <row r="1035" spans="2:3">
      <c r="B1035" s="558"/>
      <c r="C1035" s="559"/>
    </row>
    <row r="1036" spans="2:3">
      <c r="B1036" s="558"/>
      <c r="C1036" s="559"/>
    </row>
    <row r="1037" spans="2:3">
      <c r="B1037" s="558"/>
      <c r="C1037" s="559"/>
    </row>
    <row r="1038" spans="2:3">
      <c r="B1038" s="558"/>
      <c r="C1038" s="559"/>
    </row>
    <row r="1039" spans="2:3">
      <c r="B1039" s="558"/>
      <c r="C1039" s="559"/>
    </row>
    <row r="1040" spans="2:3">
      <c r="B1040" s="558"/>
      <c r="C1040" s="559"/>
    </row>
    <row r="1041" spans="2:3">
      <c r="B1041" s="558"/>
      <c r="C1041" s="559"/>
    </row>
    <row r="1042" spans="2:3">
      <c r="B1042" s="558"/>
      <c r="C1042" s="559"/>
    </row>
    <row r="1043" spans="2:3">
      <c r="B1043" s="558"/>
      <c r="C1043" s="559"/>
    </row>
    <row r="1044" spans="2:3">
      <c r="B1044" s="558"/>
      <c r="C1044" s="559"/>
    </row>
    <row r="1045" spans="2:3">
      <c r="B1045" s="558"/>
      <c r="C1045" s="559"/>
    </row>
    <row r="1046" spans="2:3">
      <c r="B1046" s="558"/>
      <c r="C1046" s="559"/>
    </row>
    <row r="1047" spans="2:3">
      <c r="B1047" s="558"/>
      <c r="C1047" s="559"/>
    </row>
    <row r="1048" spans="2:3">
      <c r="B1048" s="558"/>
      <c r="C1048" s="559"/>
    </row>
    <row r="1049" spans="2:3">
      <c r="B1049" s="558"/>
      <c r="C1049" s="559"/>
    </row>
    <row r="1050" spans="2:3">
      <c r="B1050" s="558"/>
      <c r="C1050" s="559"/>
    </row>
    <row r="1051" spans="2:3">
      <c r="B1051" s="558"/>
      <c r="C1051" s="559"/>
    </row>
    <row r="1052" spans="2:3">
      <c r="B1052" s="558"/>
      <c r="C1052" s="559"/>
    </row>
    <row r="1053" spans="2:3">
      <c r="B1053" s="558"/>
      <c r="C1053" s="559"/>
    </row>
    <row r="1054" spans="2:3">
      <c r="B1054" s="558"/>
      <c r="C1054" s="559"/>
    </row>
    <row r="1055" spans="2:3">
      <c r="B1055" s="558"/>
      <c r="C1055" s="559"/>
    </row>
    <row r="1056" spans="2:3">
      <c r="B1056" s="558"/>
      <c r="C1056" s="559"/>
    </row>
    <row r="1057" spans="2:3">
      <c r="B1057" s="558"/>
      <c r="C1057" s="559"/>
    </row>
    <row r="1058" spans="2:3">
      <c r="B1058" s="558"/>
      <c r="C1058" s="559"/>
    </row>
    <row r="1059" spans="2:3">
      <c r="B1059" s="558"/>
      <c r="C1059" s="559"/>
    </row>
    <row r="1060" spans="2:3">
      <c r="B1060" s="558"/>
      <c r="C1060" s="559"/>
    </row>
    <row r="1061" spans="2:3">
      <c r="B1061" s="558"/>
      <c r="C1061" s="559"/>
    </row>
    <row r="1062" spans="2:3">
      <c r="B1062" s="558"/>
      <c r="C1062" s="559"/>
    </row>
    <row r="1063" spans="2:3">
      <c r="B1063" s="558"/>
      <c r="C1063" s="559"/>
    </row>
    <row r="1064" spans="2:3">
      <c r="B1064" s="558"/>
      <c r="C1064" s="559"/>
    </row>
    <row r="1065" spans="2:3">
      <c r="B1065" s="558"/>
      <c r="C1065" s="559"/>
    </row>
    <row r="1066" spans="2:3">
      <c r="B1066" s="558"/>
      <c r="C1066" s="559"/>
    </row>
    <row r="1067" spans="2:3">
      <c r="B1067" s="558"/>
      <c r="C1067" s="559"/>
    </row>
    <row r="1068" spans="2:3">
      <c r="B1068" s="558"/>
      <c r="C1068" s="559"/>
    </row>
    <row r="1069" spans="2:3">
      <c r="B1069" s="558"/>
      <c r="C1069" s="559"/>
    </row>
    <row r="1070" spans="2:3">
      <c r="B1070" s="558"/>
      <c r="C1070" s="559"/>
    </row>
    <row r="1071" spans="2:3">
      <c r="B1071" s="558"/>
      <c r="C1071" s="559"/>
    </row>
    <row r="1072" spans="2:3">
      <c r="B1072" s="558"/>
      <c r="C1072" s="559"/>
    </row>
    <row r="1073" spans="2:3">
      <c r="B1073" s="558"/>
      <c r="C1073" s="559"/>
    </row>
    <row r="1074" spans="2:3">
      <c r="B1074" s="558"/>
      <c r="C1074" s="559"/>
    </row>
    <row r="1075" spans="2:3">
      <c r="B1075" s="558"/>
      <c r="C1075" s="559"/>
    </row>
    <row r="1076" spans="2:3">
      <c r="B1076" s="558"/>
      <c r="C1076" s="559"/>
    </row>
    <row r="1077" spans="2:3">
      <c r="B1077" s="558"/>
      <c r="C1077" s="559"/>
    </row>
    <row r="1078" spans="2:3">
      <c r="B1078" s="558"/>
      <c r="C1078" s="559"/>
    </row>
    <row r="1079" spans="2:3">
      <c r="B1079" s="558"/>
      <c r="C1079" s="559"/>
    </row>
    <row r="1080" spans="2:3">
      <c r="B1080" s="558"/>
      <c r="C1080" s="559"/>
    </row>
    <row r="1081" spans="2:3">
      <c r="B1081" s="558"/>
      <c r="C1081" s="559"/>
    </row>
    <row r="1082" spans="2:3">
      <c r="B1082" s="558"/>
      <c r="C1082" s="559"/>
    </row>
    <row r="1083" spans="2:3">
      <c r="B1083" s="558"/>
      <c r="C1083" s="559"/>
    </row>
    <row r="1084" spans="2:3">
      <c r="B1084" s="558"/>
      <c r="C1084" s="559"/>
    </row>
    <row r="1085" spans="2:3">
      <c r="B1085" s="558"/>
      <c r="C1085" s="559"/>
    </row>
    <row r="1086" spans="2:3">
      <c r="B1086" s="558"/>
      <c r="C1086" s="559"/>
    </row>
    <row r="1087" spans="2:3">
      <c r="B1087" s="558"/>
      <c r="C1087" s="559"/>
    </row>
    <row r="1088" spans="2:3">
      <c r="B1088" s="558"/>
      <c r="C1088" s="559"/>
    </row>
    <row r="1089" spans="2:3">
      <c r="B1089" s="558"/>
      <c r="C1089" s="559"/>
    </row>
    <row r="1090" spans="2:3">
      <c r="B1090" s="558"/>
      <c r="C1090" s="559"/>
    </row>
    <row r="1091" spans="2:3">
      <c r="B1091" s="558"/>
      <c r="C1091" s="559"/>
    </row>
    <row r="1092" spans="2:3">
      <c r="B1092" s="558"/>
      <c r="C1092" s="559"/>
    </row>
    <row r="1093" spans="2:3">
      <c r="B1093" s="558"/>
      <c r="C1093" s="559"/>
    </row>
    <row r="1094" spans="2:3">
      <c r="B1094" s="558"/>
      <c r="C1094" s="559"/>
    </row>
    <row r="1095" spans="2:3">
      <c r="B1095" s="558"/>
      <c r="C1095" s="559"/>
    </row>
    <row r="1096" spans="2:3">
      <c r="B1096" s="558"/>
      <c r="C1096" s="559"/>
    </row>
    <row r="1097" spans="2:3">
      <c r="B1097" s="558"/>
      <c r="C1097" s="559"/>
    </row>
    <row r="1098" spans="2:3">
      <c r="B1098" s="558"/>
      <c r="C1098" s="559"/>
    </row>
    <row r="1099" spans="2:3">
      <c r="B1099" s="558"/>
      <c r="C1099" s="559"/>
    </row>
    <row r="1100" spans="2:3">
      <c r="B1100" s="558"/>
      <c r="C1100" s="559"/>
    </row>
    <row r="1101" spans="2:3">
      <c r="B1101" s="558"/>
      <c r="C1101" s="559"/>
    </row>
    <row r="1102" spans="2:3">
      <c r="B1102" s="558"/>
      <c r="C1102" s="559"/>
    </row>
    <row r="1103" spans="2:3">
      <c r="B1103" s="558"/>
      <c r="C1103" s="559"/>
    </row>
    <row r="1104" spans="2:3">
      <c r="B1104" s="558"/>
      <c r="C1104" s="559"/>
    </row>
    <row r="1105" spans="2:3">
      <c r="B1105" s="558"/>
      <c r="C1105" s="559"/>
    </row>
    <row r="1106" spans="2:3">
      <c r="B1106" s="558"/>
      <c r="C1106" s="559"/>
    </row>
    <row r="1107" spans="2:3">
      <c r="B1107" s="558"/>
      <c r="C1107" s="559"/>
    </row>
    <row r="1108" spans="2:3">
      <c r="B1108" s="558"/>
      <c r="C1108" s="559"/>
    </row>
    <row r="1109" spans="2:3">
      <c r="B1109" s="558"/>
      <c r="C1109" s="559"/>
    </row>
    <row r="1110" spans="2:3">
      <c r="B1110" s="558"/>
      <c r="C1110" s="559"/>
    </row>
    <row r="1111" spans="2:3">
      <c r="B1111" s="558"/>
      <c r="C1111" s="559"/>
    </row>
    <row r="1112" spans="2:3">
      <c r="B1112" s="558"/>
      <c r="C1112" s="559"/>
    </row>
    <row r="1113" spans="2:3">
      <c r="B1113" s="558"/>
      <c r="C1113" s="559"/>
    </row>
    <row r="1114" spans="2:3">
      <c r="B1114" s="558"/>
      <c r="C1114" s="559"/>
    </row>
    <row r="1115" spans="2:3">
      <c r="B1115" s="558"/>
      <c r="C1115" s="559"/>
    </row>
    <row r="1116" spans="2:3">
      <c r="B1116" s="558"/>
      <c r="C1116" s="559"/>
    </row>
    <row r="1117" spans="2:3">
      <c r="B1117" s="558"/>
      <c r="C1117" s="559"/>
    </row>
    <row r="1118" spans="2:3">
      <c r="B1118" s="558"/>
      <c r="C1118" s="559"/>
    </row>
    <row r="1119" spans="2:3">
      <c r="B1119" s="558"/>
      <c r="C1119" s="559"/>
    </row>
    <row r="1120" spans="2:3">
      <c r="B1120" s="558"/>
      <c r="C1120" s="559"/>
    </row>
    <row r="1121" spans="2:3">
      <c r="B1121" s="558"/>
      <c r="C1121" s="559"/>
    </row>
    <row r="1122" spans="2:3">
      <c r="B1122" s="558"/>
      <c r="C1122" s="559"/>
    </row>
    <row r="1123" spans="2:3">
      <c r="B1123" s="558"/>
      <c r="C1123" s="559"/>
    </row>
    <row r="1124" spans="2:3">
      <c r="B1124" s="558"/>
      <c r="C1124" s="559"/>
    </row>
    <row r="1125" spans="2:3">
      <c r="B1125" s="558"/>
      <c r="C1125" s="559"/>
    </row>
    <row r="1126" spans="2:3">
      <c r="B1126" s="558"/>
      <c r="C1126" s="559"/>
    </row>
    <row r="1127" spans="2:3">
      <c r="B1127" s="558"/>
      <c r="C1127" s="559"/>
    </row>
    <row r="1128" spans="2:3">
      <c r="B1128" s="558"/>
      <c r="C1128" s="559"/>
    </row>
    <row r="1129" spans="2:3">
      <c r="B1129" s="558"/>
      <c r="C1129" s="559"/>
    </row>
    <row r="1130" spans="2:3">
      <c r="B1130" s="558"/>
      <c r="C1130" s="559"/>
    </row>
    <row r="1131" spans="2:3">
      <c r="B1131" s="558"/>
      <c r="C1131" s="559"/>
    </row>
    <row r="1132" spans="2:3">
      <c r="B1132" s="558"/>
      <c r="C1132" s="559"/>
    </row>
    <row r="1133" spans="2:3">
      <c r="B1133" s="558"/>
      <c r="C1133" s="559"/>
    </row>
    <row r="1134" spans="2:3">
      <c r="B1134" s="558"/>
      <c r="C1134" s="559"/>
    </row>
    <row r="1135" spans="2:3">
      <c r="B1135" s="558"/>
      <c r="C1135" s="559"/>
    </row>
    <row r="1136" spans="2:3">
      <c r="B1136" s="558"/>
      <c r="C1136" s="559"/>
    </row>
    <row r="1137" spans="2:3">
      <c r="B1137" s="558"/>
      <c r="C1137" s="559"/>
    </row>
    <row r="1138" spans="2:3">
      <c r="B1138" s="558"/>
      <c r="C1138" s="559"/>
    </row>
    <row r="1139" spans="2:3">
      <c r="B1139" s="558"/>
      <c r="C1139" s="559"/>
    </row>
    <row r="1140" spans="2:3">
      <c r="B1140" s="558"/>
      <c r="C1140" s="559"/>
    </row>
    <row r="1141" spans="2:3">
      <c r="B1141" s="558"/>
      <c r="C1141" s="559"/>
    </row>
    <row r="1142" spans="2:3">
      <c r="B1142" s="558"/>
      <c r="C1142" s="559"/>
    </row>
    <row r="1143" spans="2:3">
      <c r="B1143" s="558"/>
      <c r="C1143" s="559"/>
    </row>
    <row r="1144" spans="2:3">
      <c r="B1144" s="558"/>
      <c r="C1144" s="559"/>
    </row>
    <row r="1145" spans="2:3">
      <c r="B1145" s="558"/>
      <c r="C1145" s="559"/>
    </row>
    <row r="1146" spans="2:3">
      <c r="B1146" s="558"/>
      <c r="C1146" s="559"/>
    </row>
    <row r="1147" spans="2:3">
      <c r="B1147" s="558"/>
      <c r="C1147" s="559"/>
    </row>
    <row r="1148" spans="2:3">
      <c r="B1148" s="558"/>
      <c r="C1148" s="559"/>
    </row>
    <row r="1149" spans="2:3">
      <c r="B1149" s="558"/>
      <c r="C1149" s="559"/>
    </row>
    <row r="1150" spans="2:3">
      <c r="B1150" s="558"/>
      <c r="C1150" s="559"/>
    </row>
    <row r="1151" spans="2:3">
      <c r="B1151" s="558"/>
      <c r="C1151" s="559"/>
    </row>
    <row r="1152" spans="2:3">
      <c r="B1152" s="558"/>
      <c r="C1152" s="559"/>
    </row>
    <row r="1153" spans="2:3">
      <c r="B1153" s="558"/>
      <c r="C1153" s="559"/>
    </row>
    <row r="1154" spans="2:3">
      <c r="B1154" s="558"/>
      <c r="C1154" s="559"/>
    </row>
    <row r="1155" spans="2:3">
      <c r="B1155" s="558"/>
      <c r="C1155" s="559"/>
    </row>
    <row r="1156" spans="2:3">
      <c r="B1156" s="558"/>
      <c r="C1156" s="559"/>
    </row>
    <row r="1157" spans="2:3">
      <c r="B1157" s="558"/>
      <c r="C1157" s="559"/>
    </row>
    <row r="1158" spans="2:3">
      <c r="B1158" s="558"/>
      <c r="C1158" s="559"/>
    </row>
    <row r="1159" spans="2:3">
      <c r="B1159" s="558"/>
      <c r="C1159" s="559"/>
    </row>
    <row r="1160" spans="2:3">
      <c r="B1160" s="558"/>
      <c r="C1160" s="559"/>
    </row>
    <row r="1161" spans="2:3">
      <c r="B1161" s="558"/>
      <c r="C1161" s="559"/>
    </row>
    <row r="1162" spans="2:3">
      <c r="B1162" s="558"/>
      <c r="C1162" s="559"/>
    </row>
    <row r="1163" spans="2:3">
      <c r="B1163" s="558"/>
      <c r="C1163" s="559"/>
    </row>
    <row r="1164" spans="2:3">
      <c r="B1164" s="558"/>
      <c r="C1164" s="559"/>
    </row>
    <row r="1165" spans="2:3">
      <c r="B1165" s="558"/>
      <c r="C1165" s="559"/>
    </row>
    <row r="1166" spans="2:3">
      <c r="B1166" s="558"/>
      <c r="C1166" s="559"/>
    </row>
    <row r="1167" spans="2:3">
      <c r="B1167" s="558"/>
      <c r="C1167" s="559"/>
    </row>
    <row r="1168" spans="2:3">
      <c r="B1168" s="558"/>
      <c r="C1168" s="559"/>
    </row>
    <row r="1169" spans="2:3">
      <c r="B1169" s="558"/>
      <c r="C1169" s="559"/>
    </row>
    <row r="1170" spans="2:3">
      <c r="B1170" s="558"/>
      <c r="C1170" s="559"/>
    </row>
    <row r="1171" spans="2:3">
      <c r="B1171" s="558"/>
      <c r="C1171" s="559"/>
    </row>
    <row r="1172" spans="2:3">
      <c r="B1172" s="558"/>
      <c r="C1172" s="559"/>
    </row>
    <row r="1173" spans="2:3">
      <c r="B1173" s="558"/>
      <c r="C1173" s="559"/>
    </row>
    <row r="1174" spans="2:3">
      <c r="B1174" s="558"/>
      <c r="C1174" s="559"/>
    </row>
    <row r="1175" spans="2:3">
      <c r="B1175" s="558"/>
      <c r="C1175" s="559"/>
    </row>
    <row r="1176" spans="2:3">
      <c r="B1176" s="558"/>
      <c r="C1176" s="559"/>
    </row>
    <row r="1177" spans="2:3">
      <c r="B1177" s="558"/>
      <c r="C1177" s="559"/>
    </row>
    <row r="1178" spans="2:3">
      <c r="B1178" s="558"/>
      <c r="C1178" s="559"/>
    </row>
    <row r="1179" spans="2:3">
      <c r="B1179" s="558"/>
      <c r="C1179" s="559"/>
    </row>
    <row r="1180" spans="2:3">
      <c r="B1180" s="558"/>
      <c r="C1180" s="559"/>
    </row>
    <row r="1181" spans="2:3">
      <c r="B1181" s="558"/>
      <c r="C1181" s="559"/>
    </row>
    <row r="1182" spans="2:3">
      <c r="B1182" s="558"/>
      <c r="C1182" s="559"/>
    </row>
    <row r="1183" spans="2:3">
      <c r="B1183" s="558"/>
      <c r="C1183" s="559"/>
    </row>
    <row r="1184" spans="2:3">
      <c r="B1184" s="558"/>
      <c r="C1184" s="559"/>
    </row>
    <row r="1185" spans="2:3">
      <c r="B1185" s="558"/>
      <c r="C1185" s="559"/>
    </row>
    <row r="1186" spans="2:3">
      <c r="B1186" s="558"/>
      <c r="C1186" s="559"/>
    </row>
    <row r="1187" spans="2:3">
      <c r="B1187" s="558"/>
      <c r="C1187" s="559"/>
    </row>
    <row r="1188" spans="2:3">
      <c r="B1188" s="558"/>
      <c r="C1188" s="559"/>
    </row>
    <row r="1189" spans="2:3">
      <c r="B1189" s="558"/>
      <c r="C1189" s="559"/>
    </row>
    <row r="1190" spans="2:3">
      <c r="B1190" s="558"/>
      <c r="C1190" s="559"/>
    </row>
    <row r="1191" spans="2:3">
      <c r="B1191" s="558"/>
      <c r="C1191" s="559"/>
    </row>
    <row r="1192" spans="2:3">
      <c r="B1192" s="558"/>
      <c r="C1192" s="559"/>
    </row>
    <row r="1193" spans="2:3">
      <c r="B1193" s="558"/>
      <c r="C1193" s="559"/>
    </row>
    <row r="1194" spans="2:3">
      <c r="B1194" s="558"/>
      <c r="C1194" s="559"/>
    </row>
    <row r="1195" spans="2:3">
      <c r="B1195" s="558"/>
      <c r="C1195" s="559"/>
    </row>
    <row r="1196" spans="2:3">
      <c r="B1196" s="558"/>
      <c r="C1196" s="559"/>
    </row>
    <row r="1197" spans="2:3">
      <c r="B1197" s="558"/>
      <c r="C1197" s="559"/>
    </row>
    <row r="1198" spans="2:3">
      <c r="B1198" s="558"/>
      <c r="C1198" s="559"/>
    </row>
    <row r="1199" spans="2:3">
      <c r="B1199" s="558"/>
      <c r="C1199" s="559"/>
    </row>
    <row r="1200" spans="2:3">
      <c r="B1200" s="558"/>
      <c r="C1200" s="559"/>
    </row>
    <row r="1201" spans="2:3">
      <c r="B1201" s="558"/>
      <c r="C1201" s="559"/>
    </row>
    <row r="1202" spans="2:3">
      <c r="B1202" s="558"/>
      <c r="C1202" s="559"/>
    </row>
    <row r="1203" spans="2:3">
      <c r="B1203" s="558"/>
      <c r="C1203" s="559"/>
    </row>
    <row r="1204" spans="2:3">
      <c r="B1204" s="558"/>
      <c r="C1204" s="559"/>
    </row>
    <row r="1205" spans="2:3">
      <c r="B1205" s="558"/>
      <c r="C1205" s="559"/>
    </row>
    <row r="1206" spans="2:3">
      <c r="B1206" s="558"/>
      <c r="C1206" s="559"/>
    </row>
    <row r="1207" spans="2:3">
      <c r="B1207" s="558"/>
      <c r="C1207" s="559"/>
    </row>
    <row r="1208" spans="2:3">
      <c r="B1208" s="558"/>
      <c r="C1208" s="559"/>
    </row>
    <row r="1209" spans="2:3">
      <c r="B1209" s="558"/>
      <c r="C1209" s="559"/>
    </row>
    <row r="1210" spans="2:3">
      <c r="B1210" s="558"/>
      <c r="C1210" s="559"/>
    </row>
    <row r="1211" spans="2:3">
      <c r="B1211" s="558"/>
      <c r="C1211" s="559"/>
    </row>
    <row r="1212" spans="2:3">
      <c r="B1212" s="558"/>
      <c r="C1212" s="559"/>
    </row>
    <row r="1213" spans="2:3">
      <c r="B1213" s="558"/>
      <c r="C1213" s="559"/>
    </row>
    <row r="1214" spans="2:3">
      <c r="B1214" s="558"/>
      <c r="C1214" s="559"/>
    </row>
    <row r="1215" spans="2:3">
      <c r="B1215" s="558"/>
      <c r="C1215" s="559"/>
    </row>
    <row r="1216" spans="2:3">
      <c r="B1216" s="558"/>
      <c r="C1216" s="559"/>
    </row>
    <row r="1217" spans="2:3">
      <c r="B1217" s="558"/>
      <c r="C1217" s="559"/>
    </row>
    <row r="1218" spans="2:3">
      <c r="B1218" s="558"/>
      <c r="C1218" s="559"/>
    </row>
    <row r="1219" spans="2:3">
      <c r="B1219" s="558"/>
      <c r="C1219" s="559"/>
    </row>
    <row r="1220" spans="2:3">
      <c r="B1220" s="558"/>
      <c r="C1220" s="559"/>
    </row>
    <row r="1221" spans="2:3">
      <c r="B1221" s="558"/>
      <c r="C1221" s="559"/>
    </row>
    <row r="1222" spans="2:3">
      <c r="B1222" s="558"/>
      <c r="C1222" s="559"/>
    </row>
    <row r="1223" spans="2:3">
      <c r="B1223" s="558"/>
      <c r="C1223" s="559"/>
    </row>
    <row r="1224" spans="2:3">
      <c r="B1224" s="558"/>
      <c r="C1224" s="559"/>
    </row>
    <row r="1225" spans="2:3">
      <c r="B1225" s="558"/>
      <c r="C1225" s="559"/>
    </row>
    <row r="1226" spans="2:3">
      <c r="B1226" s="558"/>
      <c r="C1226" s="559"/>
    </row>
    <row r="1227" spans="2:3">
      <c r="B1227" s="558"/>
      <c r="C1227" s="559"/>
    </row>
    <row r="1228" spans="2:3">
      <c r="B1228" s="558"/>
      <c r="C1228" s="559"/>
    </row>
    <row r="1229" spans="2:3">
      <c r="B1229" s="558"/>
      <c r="C1229" s="559"/>
    </row>
    <row r="1230" spans="2:3">
      <c r="B1230" s="558"/>
      <c r="C1230" s="559"/>
    </row>
    <row r="1231" spans="2:3">
      <c r="B1231" s="558"/>
      <c r="C1231" s="559"/>
    </row>
    <row r="1232" spans="2:3">
      <c r="B1232" s="558"/>
      <c r="C1232" s="559"/>
    </row>
    <row r="1233" spans="2:3">
      <c r="B1233" s="558"/>
      <c r="C1233" s="559"/>
    </row>
    <row r="1234" spans="2:3">
      <c r="B1234" s="558"/>
      <c r="C1234" s="559"/>
    </row>
    <row r="1235" spans="2:3">
      <c r="B1235" s="558"/>
      <c r="C1235" s="559"/>
    </row>
    <row r="1236" spans="2:3">
      <c r="B1236" s="558"/>
      <c r="C1236" s="559"/>
    </row>
    <row r="1237" spans="2:3">
      <c r="B1237" s="558"/>
      <c r="C1237" s="559"/>
    </row>
    <row r="1238" spans="2:3">
      <c r="B1238" s="558"/>
      <c r="C1238" s="559"/>
    </row>
    <row r="1239" spans="2:3">
      <c r="B1239" s="558"/>
      <c r="C1239" s="559"/>
    </row>
    <row r="1240" spans="2:3">
      <c r="B1240" s="558"/>
      <c r="C1240" s="559"/>
    </row>
    <row r="1241" spans="2:3">
      <c r="B1241" s="558"/>
      <c r="C1241" s="559"/>
    </row>
    <row r="1242" spans="2:3">
      <c r="B1242" s="558"/>
      <c r="C1242" s="559"/>
    </row>
    <row r="1243" spans="2:3">
      <c r="B1243" s="558"/>
      <c r="C1243" s="559"/>
    </row>
    <row r="1244" spans="2:3">
      <c r="B1244" s="558"/>
      <c r="C1244" s="559"/>
    </row>
    <row r="1245" spans="2:3">
      <c r="B1245" s="558"/>
      <c r="C1245" s="559"/>
    </row>
    <row r="1246" spans="2:3">
      <c r="B1246" s="558"/>
      <c r="C1246" s="559"/>
    </row>
    <row r="1247" spans="2:3">
      <c r="B1247" s="558"/>
      <c r="C1247" s="559"/>
    </row>
    <row r="1248" spans="2:3">
      <c r="B1248" s="558"/>
      <c r="C1248" s="559"/>
    </row>
    <row r="1249" spans="2:3">
      <c r="B1249" s="558"/>
      <c r="C1249" s="559"/>
    </row>
    <row r="1250" spans="2:3">
      <c r="B1250" s="558"/>
      <c r="C1250" s="559"/>
    </row>
    <row r="1251" spans="2:3">
      <c r="B1251" s="558"/>
      <c r="C1251" s="559"/>
    </row>
    <row r="1252" spans="2:3">
      <c r="B1252" s="558"/>
      <c r="C1252" s="559"/>
    </row>
    <row r="1253" spans="2:3">
      <c r="B1253" s="558"/>
      <c r="C1253" s="559"/>
    </row>
    <row r="1254" spans="2:3">
      <c r="B1254" s="558"/>
      <c r="C1254" s="559"/>
    </row>
    <row r="1255" spans="2:3">
      <c r="B1255" s="558"/>
      <c r="C1255" s="559"/>
    </row>
    <row r="1256" spans="2:3">
      <c r="B1256" s="558"/>
      <c r="C1256" s="559"/>
    </row>
    <row r="1257" spans="2:3">
      <c r="B1257" s="558"/>
      <c r="C1257" s="559"/>
    </row>
    <row r="1258" spans="2:3">
      <c r="B1258" s="558"/>
      <c r="C1258" s="559"/>
    </row>
    <row r="1259" spans="2:3">
      <c r="B1259" s="558"/>
      <c r="C1259" s="559"/>
    </row>
    <row r="1260" spans="2:3">
      <c r="B1260" s="558"/>
      <c r="C1260" s="559"/>
    </row>
    <row r="1261" spans="2:3">
      <c r="B1261" s="558"/>
      <c r="C1261" s="559"/>
    </row>
    <row r="1262" spans="2:3">
      <c r="B1262" s="558"/>
      <c r="C1262" s="559"/>
    </row>
    <row r="1263" spans="2:3">
      <c r="B1263" s="558"/>
      <c r="C1263" s="559"/>
    </row>
    <row r="1264" spans="2:3">
      <c r="B1264" s="558"/>
      <c r="C1264" s="559"/>
    </row>
    <row r="1265" spans="2:3">
      <c r="B1265" s="558"/>
      <c r="C1265" s="559"/>
    </row>
    <row r="1266" spans="2:3">
      <c r="B1266" s="558"/>
      <c r="C1266" s="559"/>
    </row>
    <row r="1267" spans="2:3">
      <c r="B1267" s="558"/>
      <c r="C1267" s="559"/>
    </row>
    <row r="1268" spans="2:3">
      <c r="B1268" s="558"/>
      <c r="C1268" s="559"/>
    </row>
    <row r="1269" spans="2:3">
      <c r="B1269" s="558"/>
      <c r="C1269" s="559"/>
    </row>
    <row r="1270" spans="2:3">
      <c r="B1270" s="558"/>
      <c r="C1270" s="559"/>
    </row>
    <row r="1271" spans="2:3">
      <c r="B1271" s="558"/>
      <c r="C1271" s="559"/>
    </row>
    <row r="1272" spans="2:3">
      <c r="B1272" s="558"/>
      <c r="C1272" s="559"/>
    </row>
    <row r="1273" spans="2:3">
      <c r="B1273" s="558"/>
      <c r="C1273" s="559"/>
    </row>
    <row r="1274" spans="2:3">
      <c r="B1274" s="558"/>
      <c r="C1274" s="559"/>
    </row>
    <row r="1275" spans="2:3">
      <c r="B1275" s="558"/>
      <c r="C1275" s="559"/>
    </row>
    <row r="1276" spans="2:3">
      <c r="B1276" s="558"/>
      <c r="C1276" s="559"/>
    </row>
    <row r="1277" spans="2:3">
      <c r="B1277" s="558"/>
      <c r="C1277" s="559"/>
    </row>
    <row r="1278" spans="2:3">
      <c r="B1278" s="558"/>
      <c r="C1278" s="559"/>
    </row>
    <row r="1279" spans="2:3">
      <c r="B1279" s="558"/>
      <c r="C1279" s="559"/>
    </row>
    <row r="1280" spans="2:3">
      <c r="B1280" s="558"/>
      <c r="C1280" s="559"/>
    </row>
    <row r="1281" spans="2:3">
      <c r="B1281" s="558"/>
      <c r="C1281" s="559"/>
    </row>
    <row r="1282" spans="2:3">
      <c r="B1282" s="558"/>
      <c r="C1282" s="559"/>
    </row>
    <row r="1283" spans="2:3">
      <c r="B1283" s="558"/>
      <c r="C1283" s="559"/>
    </row>
    <row r="1284" spans="2:3">
      <c r="B1284" s="558"/>
      <c r="C1284" s="559"/>
    </row>
    <row r="1285" spans="2:3">
      <c r="B1285" s="558"/>
      <c r="C1285" s="559"/>
    </row>
    <row r="1286" spans="2:3">
      <c r="B1286" s="558"/>
      <c r="C1286" s="559"/>
    </row>
    <row r="1287" spans="2:3">
      <c r="B1287" s="558"/>
      <c r="C1287" s="559"/>
    </row>
    <row r="1288" spans="2:3">
      <c r="B1288" s="558"/>
      <c r="C1288" s="559"/>
    </row>
    <row r="1289" spans="2:3">
      <c r="B1289" s="558"/>
      <c r="C1289" s="559"/>
    </row>
    <row r="1290" spans="2:3">
      <c r="B1290" s="558"/>
      <c r="C1290" s="559"/>
    </row>
    <row r="1291" spans="2:3">
      <c r="B1291" s="558"/>
      <c r="C1291" s="559"/>
    </row>
    <row r="1292" spans="2:3">
      <c r="B1292" s="558"/>
      <c r="C1292" s="559"/>
    </row>
    <row r="1293" spans="2:3">
      <c r="B1293" s="558"/>
      <c r="C1293" s="559"/>
    </row>
    <row r="1294" spans="2:3">
      <c r="B1294" s="558"/>
      <c r="C1294" s="559"/>
    </row>
    <row r="1295" spans="2:3">
      <c r="B1295" s="558"/>
      <c r="C1295" s="559"/>
    </row>
    <row r="1296" spans="2:3">
      <c r="B1296" s="558"/>
      <c r="C1296" s="559"/>
    </row>
    <row r="1297" spans="2:3">
      <c r="B1297" s="558"/>
      <c r="C1297" s="559"/>
    </row>
    <row r="1298" spans="2:3">
      <c r="B1298" s="558"/>
      <c r="C1298" s="559"/>
    </row>
    <row r="1299" spans="2:3">
      <c r="B1299" s="558"/>
      <c r="C1299" s="559"/>
    </row>
    <row r="1300" spans="2:3">
      <c r="B1300" s="558"/>
      <c r="C1300" s="559"/>
    </row>
    <row r="1301" spans="2:3">
      <c r="B1301" s="558"/>
      <c r="C1301" s="559"/>
    </row>
    <row r="1302" spans="2:3">
      <c r="B1302" s="558"/>
      <c r="C1302" s="559"/>
    </row>
    <row r="1303" spans="2:3">
      <c r="B1303" s="558"/>
      <c r="C1303" s="559"/>
    </row>
    <row r="1304" spans="2:3">
      <c r="B1304" s="558"/>
      <c r="C1304" s="559"/>
    </row>
    <row r="1305" spans="2:3">
      <c r="B1305" s="558"/>
      <c r="C1305" s="559"/>
    </row>
    <row r="1306" spans="2:3">
      <c r="B1306" s="558"/>
      <c r="C1306" s="559"/>
    </row>
    <row r="1307" spans="2:3">
      <c r="B1307" s="558"/>
      <c r="C1307" s="559"/>
    </row>
    <row r="1308" spans="2:3">
      <c r="B1308" s="558"/>
      <c r="C1308" s="559"/>
    </row>
    <row r="1309" spans="2:3">
      <c r="B1309" s="558"/>
      <c r="C1309" s="559"/>
    </row>
    <row r="1310" spans="2:3">
      <c r="B1310" s="558"/>
      <c r="C1310" s="559"/>
    </row>
    <row r="1311" spans="2:3">
      <c r="B1311" s="558"/>
      <c r="C1311" s="559"/>
    </row>
    <row r="1312" spans="2:3">
      <c r="B1312" s="558"/>
      <c r="C1312" s="559"/>
    </row>
    <row r="1313" spans="2:3">
      <c r="B1313" s="558"/>
      <c r="C1313" s="559"/>
    </row>
    <row r="1314" spans="2:3">
      <c r="B1314" s="558"/>
      <c r="C1314" s="559"/>
    </row>
    <row r="1315" spans="2:3">
      <c r="B1315" s="558"/>
      <c r="C1315" s="559"/>
    </row>
    <row r="1316" spans="2:3">
      <c r="B1316" s="558"/>
      <c r="C1316" s="559"/>
    </row>
    <row r="1317" spans="2:3">
      <c r="B1317" s="558"/>
      <c r="C1317" s="559"/>
    </row>
    <row r="1318" spans="2:3">
      <c r="B1318" s="558"/>
      <c r="C1318" s="559"/>
    </row>
    <row r="1319" spans="2:3">
      <c r="B1319" s="558"/>
      <c r="C1319" s="559"/>
    </row>
    <row r="1320" spans="2:3">
      <c r="B1320" s="558"/>
      <c r="C1320" s="559"/>
    </row>
    <row r="1321" spans="2:3">
      <c r="B1321" s="558"/>
      <c r="C1321" s="559"/>
    </row>
    <row r="1322" spans="2:3">
      <c r="B1322" s="558"/>
      <c r="C1322" s="559"/>
    </row>
    <row r="1323" spans="2:3">
      <c r="B1323" s="558"/>
      <c r="C1323" s="559"/>
    </row>
    <row r="1324" spans="2:3">
      <c r="B1324" s="558"/>
      <c r="C1324" s="559"/>
    </row>
    <row r="1325" spans="2:3">
      <c r="B1325" s="558"/>
      <c r="C1325" s="559"/>
    </row>
    <row r="1326" spans="2:3">
      <c r="B1326" s="558"/>
      <c r="C1326" s="559"/>
    </row>
    <row r="1327" spans="2:3">
      <c r="B1327" s="558"/>
      <c r="C1327" s="559"/>
    </row>
    <row r="1328" spans="2:3">
      <c r="B1328" s="558"/>
      <c r="C1328" s="559"/>
    </row>
    <row r="1329" spans="2:3">
      <c r="B1329" s="558"/>
      <c r="C1329" s="559"/>
    </row>
    <row r="1330" spans="2:3">
      <c r="B1330" s="558"/>
      <c r="C1330" s="559"/>
    </row>
    <row r="1331" spans="2:3">
      <c r="B1331" s="558"/>
      <c r="C1331" s="559"/>
    </row>
    <row r="1332" spans="2:3">
      <c r="B1332" s="558"/>
      <c r="C1332" s="559"/>
    </row>
    <row r="1333" spans="2:3">
      <c r="B1333" s="558"/>
      <c r="C1333" s="559"/>
    </row>
    <row r="1334" spans="2:3">
      <c r="B1334" s="558"/>
      <c r="C1334" s="559"/>
    </row>
    <row r="1335" spans="2:3">
      <c r="B1335" s="558"/>
      <c r="C1335" s="559"/>
    </row>
    <row r="1336" spans="2:3">
      <c r="B1336" s="558"/>
      <c r="C1336" s="559"/>
    </row>
    <row r="1337" spans="2:3">
      <c r="B1337" s="558"/>
      <c r="C1337" s="559"/>
    </row>
    <row r="1338" spans="2:3">
      <c r="B1338" s="558"/>
      <c r="C1338" s="559"/>
    </row>
    <row r="1339" spans="2:3">
      <c r="B1339" s="558"/>
      <c r="C1339" s="559"/>
    </row>
    <row r="1340" spans="2:3">
      <c r="B1340" s="558"/>
      <c r="C1340" s="559"/>
    </row>
    <row r="1341" spans="2:3">
      <c r="B1341" s="558"/>
      <c r="C1341" s="559"/>
    </row>
    <row r="1342" spans="2:3">
      <c r="B1342" s="558"/>
      <c r="C1342" s="559"/>
    </row>
    <row r="1343" spans="2:3">
      <c r="B1343" s="558"/>
      <c r="C1343" s="559"/>
    </row>
    <row r="1344" spans="2:3">
      <c r="B1344" s="558"/>
      <c r="C1344" s="559"/>
    </row>
    <row r="1345" spans="2:3">
      <c r="B1345" s="558"/>
      <c r="C1345" s="559"/>
    </row>
    <row r="1346" spans="2:3">
      <c r="B1346" s="558"/>
      <c r="C1346" s="559"/>
    </row>
    <row r="1347" spans="2:3">
      <c r="B1347" s="558"/>
      <c r="C1347" s="559"/>
    </row>
    <row r="1348" spans="2:3">
      <c r="B1348" s="558"/>
      <c r="C1348" s="559"/>
    </row>
    <row r="1349" spans="2:3">
      <c r="B1349" s="558"/>
      <c r="C1349" s="559"/>
    </row>
    <row r="1350" spans="2:3">
      <c r="B1350" s="558"/>
      <c r="C1350" s="559"/>
    </row>
    <row r="1351" spans="2:3">
      <c r="B1351" s="558"/>
      <c r="C1351" s="559"/>
    </row>
    <row r="1352" spans="2:3">
      <c r="B1352" s="558"/>
      <c r="C1352" s="559"/>
    </row>
    <row r="1353" spans="2:3">
      <c r="B1353" s="558"/>
      <c r="C1353" s="559"/>
    </row>
    <row r="1354" spans="2:3">
      <c r="B1354" s="558"/>
      <c r="C1354" s="559"/>
    </row>
    <row r="1355" spans="2:3">
      <c r="B1355" s="558"/>
      <c r="C1355" s="559"/>
    </row>
    <row r="1356" spans="2:3">
      <c r="B1356" s="558"/>
      <c r="C1356" s="559"/>
    </row>
    <row r="1357" spans="2:3">
      <c r="B1357" s="558"/>
      <c r="C1357" s="559"/>
    </row>
    <row r="1358" spans="2:3">
      <c r="B1358" s="558"/>
      <c r="C1358" s="559"/>
    </row>
    <row r="1359" spans="2:3">
      <c r="B1359" s="558"/>
      <c r="C1359" s="559"/>
    </row>
    <row r="1360" spans="2:3">
      <c r="B1360" s="558"/>
      <c r="C1360" s="559"/>
    </row>
    <row r="1361" spans="2:3">
      <c r="B1361" s="558"/>
      <c r="C1361" s="559"/>
    </row>
    <row r="1362" spans="2:3">
      <c r="B1362" s="558"/>
      <c r="C1362" s="559"/>
    </row>
    <row r="1363" spans="2:3">
      <c r="B1363" s="558"/>
      <c r="C1363" s="559"/>
    </row>
    <row r="1364" spans="2:3">
      <c r="B1364" s="558"/>
      <c r="C1364" s="559"/>
    </row>
    <row r="1365" spans="2:3">
      <c r="B1365" s="558"/>
      <c r="C1365" s="559"/>
    </row>
    <row r="1366" spans="2:3">
      <c r="B1366" s="558"/>
      <c r="C1366" s="559"/>
    </row>
    <row r="1367" spans="2:3">
      <c r="B1367" s="558"/>
      <c r="C1367" s="559"/>
    </row>
    <row r="1368" spans="2:3">
      <c r="B1368" s="558"/>
      <c r="C1368" s="559"/>
    </row>
    <row r="1369" spans="2:3">
      <c r="B1369" s="558"/>
      <c r="C1369" s="559"/>
    </row>
    <row r="1370" spans="2:3">
      <c r="B1370" s="558"/>
      <c r="C1370" s="559"/>
    </row>
    <row r="1371" spans="2:3">
      <c r="B1371" s="558"/>
      <c r="C1371" s="559"/>
    </row>
    <row r="1372" spans="2:3">
      <c r="B1372" s="558"/>
      <c r="C1372" s="559"/>
    </row>
  </sheetData>
  <mergeCells count="1142">
    <mergeCell ref="I210:K210"/>
    <mergeCell ref="L210:R210"/>
    <mergeCell ref="L217:R217"/>
    <mergeCell ref="S217:U217"/>
    <mergeCell ref="V217:X217"/>
    <mergeCell ref="F218:H218"/>
    <mergeCell ref="I218:K218"/>
    <mergeCell ref="L218:R218"/>
    <mergeCell ref="S218:U218"/>
    <mergeCell ref="V218:X218"/>
    <mergeCell ref="I221:K221"/>
    <mergeCell ref="L221:R221"/>
    <mergeCell ref="S221:U221"/>
    <mergeCell ref="V221:X221"/>
    <mergeCell ref="F219:H219"/>
    <mergeCell ref="I219:K219"/>
    <mergeCell ref="L219:R219"/>
    <mergeCell ref="S219:U219"/>
    <mergeCell ref="S215:U215"/>
    <mergeCell ref="S210:U210"/>
    <mergeCell ref="V210:X210"/>
    <mergeCell ref="F211:H211"/>
    <mergeCell ref="I211:K211"/>
    <mergeCell ref="L211:R211"/>
    <mergeCell ref="S211:U211"/>
    <mergeCell ref="V211:X211"/>
    <mergeCell ref="F221:H221"/>
    <mergeCell ref="V219:X219"/>
    <mergeCell ref="F220:H220"/>
    <mergeCell ref="I220:K220"/>
    <mergeCell ref="L220:R220"/>
    <mergeCell ref="S220:U220"/>
    <mergeCell ref="F209:H209"/>
    <mergeCell ref="I209:K209"/>
    <mergeCell ref="L209:R209"/>
    <mergeCell ref="S209:U209"/>
    <mergeCell ref="F212:H212"/>
    <mergeCell ref="I212:K212"/>
    <mergeCell ref="L212:R212"/>
    <mergeCell ref="S212:U212"/>
    <mergeCell ref="V212:X212"/>
    <mergeCell ref="F213:H213"/>
    <mergeCell ref="I213:K213"/>
    <mergeCell ref="L213:R213"/>
    <mergeCell ref="C204:U204"/>
    <mergeCell ref="V204:X204"/>
    <mergeCell ref="B205:E221"/>
    <mergeCell ref="F205:H205"/>
    <mergeCell ref="I205:K205"/>
    <mergeCell ref="L205:R205"/>
    <mergeCell ref="S205:U205"/>
    <mergeCell ref="V205:X205"/>
    <mergeCell ref="F214:H214"/>
    <mergeCell ref="I214:K214"/>
    <mergeCell ref="L214:R214"/>
    <mergeCell ref="S214:U214"/>
    <mergeCell ref="V214:X214"/>
    <mergeCell ref="F215:H215"/>
    <mergeCell ref="I215:K215"/>
    <mergeCell ref="L215:R215"/>
    <mergeCell ref="S213:U213"/>
    <mergeCell ref="V213:X213"/>
    <mergeCell ref="V209:X209"/>
    <mergeCell ref="F210:H210"/>
    <mergeCell ref="V220:X220"/>
    <mergeCell ref="I217:K217"/>
    <mergeCell ref="L188:R188"/>
    <mergeCell ref="L196:R196"/>
    <mergeCell ref="S196:U196"/>
    <mergeCell ref="V196:X196"/>
    <mergeCell ref="V215:X215"/>
    <mergeCell ref="F216:H216"/>
    <mergeCell ref="I216:K216"/>
    <mergeCell ref="L216:R216"/>
    <mergeCell ref="S216:U216"/>
    <mergeCell ref="V216:X216"/>
    <mergeCell ref="F217:H217"/>
    <mergeCell ref="F203:H203"/>
    <mergeCell ref="I203:K203"/>
    <mergeCell ref="L203:R203"/>
    <mergeCell ref="S203:U203"/>
    <mergeCell ref="V203:X203"/>
    <mergeCell ref="F202:H202"/>
    <mergeCell ref="I202:K202"/>
    <mergeCell ref="L202:R202"/>
    <mergeCell ref="S202:U202"/>
    <mergeCell ref="V202:X202"/>
    <mergeCell ref="F206:H206"/>
    <mergeCell ref="I206:K206"/>
    <mergeCell ref="L206:R206"/>
    <mergeCell ref="S206:U206"/>
    <mergeCell ref="V206:X206"/>
    <mergeCell ref="F207:H207"/>
    <mergeCell ref="I207:K207"/>
    <mergeCell ref="L207:R207"/>
    <mergeCell ref="S207:U207"/>
    <mergeCell ref="V207:X207"/>
    <mergeCell ref="F208:H208"/>
    <mergeCell ref="F195:H195"/>
    <mergeCell ref="I195:K195"/>
    <mergeCell ref="L195:R195"/>
    <mergeCell ref="S195:U195"/>
    <mergeCell ref="V195:X195"/>
    <mergeCell ref="F196:H196"/>
    <mergeCell ref="I196:K196"/>
    <mergeCell ref="F200:H200"/>
    <mergeCell ref="I200:K200"/>
    <mergeCell ref="L200:R200"/>
    <mergeCell ref="S200:U200"/>
    <mergeCell ref="V200:X200"/>
    <mergeCell ref="F201:H201"/>
    <mergeCell ref="I201:K201"/>
    <mergeCell ref="L201:R201"/>
    <mergeCell ref="S201:U201"/>
    <mergeCell ref="V201:X201"/>
    <mergeCell ref="I208:K208"/>
    <mergeCell ref="L208:R208"/>
    <mergeCell ref="S208:U208"/>
    <mergeCell ref="V208:X208"/>
    <mergeCell ref="B183:E186"/>
    <mergeCell ref="F183:H183"/>
    <mergeCell ref="I183:K183"/>
    <mergeCell ref="L183:R183"/>
    <mergeCell ref="S183:U183"/>
    <mergeCell ref="V183:X183"/>
    <mergeCell ref="F184:H184"/>
    <mergeCell ref="I184:K184"/>
    <mergeCell ref="B195:E203"/>
    <mergeCell ref="F197:H197"/>
    <mergeCell ref="I197:K197"/>
    <mergeCell ref="L197:R197"/>
    <mergeCell ref="S197:U197"/>
    <mergeCell ref="V197:X197"/>
    <mergeCell ref="F198:H198"/>
    <mergeCell ref="I198:K198"/>
    <mergeCell ref="L198:R198"/>
    <mergeCell ref="S198:U198"/>
    <mergeCell ref="V198:X198"/>
    <mergeCell ref="F199:H199"/>
    <mergeCell ref="I199:K199"/>
    <mergeCell ref="L199:R199"/>
    <mergeCell ref="S199:U199"/>
    <mergeCell ref="V199:X199"/>
    <mergeCell ref="F189:H189"/>
    <mergeCell ref="F190:H190"/>
    <mergeCell ref="F191:H191"/>
    <mergeCell ref="I189:K189"/>
    <mergeCell ref="I190:K190"/>
    <mergeCell ref="I191:K191"/>
    <mergeCell ref="L189:R189"/>
    <mergeCell ref="L190:R190"/>
    <mergeCell ref="B187:E194"/>
    <mergeCell ref="F187:H187"/>
    <mergeCell ref="I187:K187"/>
    <mergeCell ref="L187:R187"/>
    <mergeCell ref="S187:U187"/>
    <mergeCell ref="V187:X187"/>
    <mergeCell ref="F192:H192"/>
    <mergeCell ref="I192:K192"/>
    <mergeCell ref="L192:R192"/>
    <mergeCell ref="S192:U192"/>
    <mergeCell ref="V192:X192"/>
    <mergeCell ref="F193:H193"/>
    <mergeCell ref="I193:K193"/>
    <mergeCell ref="L193:R193"/>
    <mergeCell ref="S193:U193"/>
    <mergeCell ref="V193:X193"/>
    <mergeCell ref="F194:H194"/>
    <mergeCell ref="I194:K194"/>
    <mergeCell ref="L194:R194"/>
    <mergeCell ref="S194:U194"/>
    <mergeCell ref="V194:X194"/>
    <mergeCell ref="F188:H188"/>
    <mergeCell ref="L191:R191"/>
    <mergeCell ref="S188:U188"/>
    <mergeCell ref="S189:U189"/>
    <mergeCell ref="S190:U190"/>
    <mergeCell ref="S191:U191"/>
    <mergeCell ref="V188:X188"/>
    <mergeCell ref="V189:X189"/>
    <mergeCell ref="V190:X190"/>
    <mergeCell ref="V191:X191"/>
    <mergeCell ref="I188:K188"/>
    <mergeCell ref="L185:R185"/>
    <mergeCell ref="S185:U185"/>
    <mergeCell ref="V185:X185"/>
    <mergeCell ref="F186:H186"/>
    <mergeCell ref="I186:K186"/>
    <mergeCell ref="L186:R186"/>
    <mergeCell ref="V175:X175"/>
    <mergeCell ref="V176:X176"/>
    <mergeCell ref="V177:X177"/>
    <mergeCell ref="V178:X178"/>
    <mergeCell ref="V179:X179"/>
    <mergeCell ref="V180:X180"/>
    <mergeCell ref="V181:X181"/>
    <mergeCell ref="F175:H175"/>
    <mergeCell ref="F176:H176"/>
    <mergeCell ref="F177:H177"/>
    <mergeCell ref="F178:H178"/>
    <mergeCell ref="F179:H179"/>
    <mergeCell ref="F180:H180"/>
    <mergeCell ref="F181:H181"/>
    <mergeCell ref="S186:U186"/>
    <mergeCell ref="V186:X186"/>
    <mergeCell ref="L175:R175"/>
    <mergeCell ref="L176:R176"/>
    <mergeCell ref="L177:R177"/>
    <mergeCell ref="L178:R178"/>
    <mergeCell ref="L179:R179"/>
    <mergeCell ref="L180:R180"/>
    <mergeCell ref="L181:R181"/>
    <mergeCell ref="I173:K173"/>
    <mergeCell ref="I174:K174"/>
    <mergeCell ref="I175:K175"/>
    <mergeCell ref="I176:K176"/>
    <mergeCell ref="I177:K177"/>
    <mergeCell ref="I178:K178"/>
    <mergeCell ref="I179:K179"/>
    <mergeCell ref="I180:K180"/>
    <mergeCell ref="I181:K181"/>
    <mergeCell ref="F173:H173"/>
    <mergeCell ref="F174:H174"/>
    <mergeCell ref="O225:R225"/>
    <mergeCell ref="S225:U225"/>
    <mergeCell ref="V228:X228"/>
    <mergeCell ref="D229:E229"/>
    <mergeCell ref="F229:N229"/>
    <mergeCell ref="O229:R229"/>
    <mergeCell ref="S229:U229"/>
    <mergeCell ref="V229:X229"/>
    <mergeCell ref="D227:E227"/>
    <mergeCell ref="F227:N227"/>
    <mergeCell ref="O227:R227"/>
    <mergeCell ref="S227:U227"/>
    <mergeCell ref="D228:E228"/>
    <mergeCell ref="F228:N228"/>
    <mergeCell ref="O228:R228"/>
    <mergeCell ref="S228:U228"/>
    <mergeCell ref="L184:R184"/>
    <mergeCell ref="S184:U184"/>
    <mergeCell ref="V184:X184"/>
    <mergeCell ref="I185:K185"/>
    <mergeCell ref="F185:H185"/>
    <mergeCell ref="F171:H171"/>
    <mergeCell ref="I171:K171"/>
    <mergeCell ref="L171:R171"/>
    <mergeCell ref="S171:U171"/>
    <mergeCell ref="V171:X171"/>
    <mergeCell ref="F172:H172"/>
    <mergeCell ref="I172:K172"/>
    <mergeCell ref="L172:R172"/>
    <mergeCell ref="S172:U172"/>
    <mergeCell ref="V172:X172"/>
    <mergeCell ref="B162:E181"/>
    <mergeCell ref="C182:U182"/>
    <mergeCell ref="V182:X182"/>
    <mergeCell ref="S173:U173"/>
    <mergeCell ref="S174:U174"/>
    <mergeCell ref="S175:U175"/>
    <mergeCell ref="S176:U176"/>
    <mergeCell ref="S177:U177"/>
    <mergeCell ref="S178:U178"/>
    <mergeCell ref="S179:U179"/>
    <mergeCell ref="S180:U180"/>
    <mergeCell ref="S181:U181"/>
    <mergeCell ref="I166:K166"/>
    <mergeCell ref="V163:X163"/>
    <mergeCell ref="F164:H164"/>
    <mergeCell ref="I164:K164"/>
    <mergeCell ref="V164:X164"/>
    <mergeCell ref="F163:H163"/>
    <mergeCell ref="I163:K163"/>
    <mergeCell ref="L166:R166"/>
    <mergeCell ref="S166:U166"/>
    <mergeCell ref="I170:K170"/>
    <mergeCell ref="S304:U305"/>
    <mergeCell ref="V304:X305"/>
    <mergeCell ref="D305:E305"/>
    <mergeCell ref="F305:H305"/>
    <mergeCell ref="I305:K305"/>
    <mergeCell ref="T224:U224"/>
    <mergeCell ref="V224:X224"/>
    <mergeCell ref="V225:X225"/>
    <mergeCell ref="D226:E226"/>
    <mergeCell ref="F226:H226"/>
    <mergeCell ref="I226:K226"/>
    <mergeCell ref="L226:N226"/>
    <mergeCell ref="O226:R226"/>
    <mergeCell ref="S226:U226"/>
    <mergeCell ref="I162:K162"/>
    <mergeCell ref="L162:R162"/>
    <mergeCell ref="S162:U162"/>
    <mergeCell ref="V162:X162"/>
    <mergeCell ref="L163:R163"/>
    <mergeCell ref="S163:U163"/>
    <mergeCell ref="L164:R164"/>
    <mergeCell ref="S164:U164"/>
    <mergeCell ref="F165:H165"/>
    <mergeCell ref="I165:K165"/>
    <mergeCell ref="L165:R165"/>
    <mergeCell ref="S165:U165"/>
    <mergeCell ref="V235:X236"/>
    <mergeCell ref="V226:X226"/>
    <mergeCell ref="D225:E225"/>
    <mergeCell ref="F225:H225"/>
    <mergeCell ref="I225:K225"/>
    <mergeCell ref="L225:N225"/>
    <mergeCell ref="C142:X142"/>
    <mergeCell ref="T222:U223"/>
    <mergeCell ref="V222:X222"/>
    <mergeCell ref="V223:X223"/>
    <mergeCell ref="S150:U150"/>
    <mergeCell ref="L150:R150"/>
    <mergeCell ref="B150:E154"/>
    <mergeCell ref="L151:R151"/>
    <mergeCell ref="L152:R152"/>
    <mergeCell ref="L153:R153"/>
    <mergeCell ref="L154:R154"/>
    <mergeCell ref="S151:U151"/>
    <mergeCell ref="S152:U152"/>
    <mergeCell ref="S153:U153"/>
    <mergeCell ref="V152:X152"/>
    <mergeCell ref="V153:X153"/>
    <mergeCell ref="S154:U154"/>
    <mergeCell ref="V154:X154"/>
    <mergeCell ref="B155:E158"/>
    <mergeCell ref="L167:R167"/>
    <mergeCell ref="S167:U167"/>
    <mergeCell ref="F168:H168"/>
    <mergeCell ref="I168:K168"/>
    <mergeCell ref="L168:R168"/>
    <mergeCell ref="S168:U168"/>
    <mergeCell ref="V168:X168"/>
    <mergeCell ref="F169:H169"/>
    <mergeCell ref="I169:K169"/>
    <mergeCell ref="L169:R169"/>
    <mergeCell ref="S169:U169"/>
    <mergeCell ref="V169:X169"/>
    <mergeCell ref="F170:H170"/>
    <mergeCell ref="C119:C120"/>
    <mergeCell ref="L119:M119"/>
    <mergeCell ref="N119:N120"/>
    <mergeCell ref="O119:R120"/>
    <mergeCell ref="S119:U120"/>
    <mergeCell ref="V119:X120"/>
    <mergeCell ref="D120:E120"/>
    <mergeCell ref="F120:H120"/>
    <mergeCell ref="I120:K120"/>
    <mergeCell ref="L120:M120"/>
    <mergeCell ref="D137:E137"/>
    <mergeCell ref="F137:N137"/>
    <mergeCell ref="O137:R137"/>
    <mergeCell ref="S137:U137"/>
    <mergeCell ref="D138:E138"/>
    <mergeCell ref="F138:N138"/>
    <mergeCell ref="O138:R138"/>
    <mergeCell ref="S138:U138"/>
    <mergeCell ref="V135:X135"/>
    <mergeCell ref="D136:E136"/>
    <mergeCell ref="F136:H136"/>
    <mergeCell ref="I136:K136"/>
    <mergeCell ref="L136:N136"/>
    <mergeCell ref="O136:R136"/>
    <mergeCell ref="S136:U136"/>
    <mergeCell ref="V136:X136"/>
    <mergeCell ref="D135:E135"/>
    <mergeCell ref="F135:H135"/>
    <mergeCell ref="I135:K135"/>
    <mergeCell ref="L135:N135"/>
    <mergeCell ref="O135:R135"/>
    <mergeCell ref="S135:U135"/>
    <mergeCell ref="D81:E81"/>
    <mergeCell ref="F81:H81"/>
    <mergeCell ref="I81:K81"/>
    <mergeCell ref="L81:N81"/>
    <mergeCell ref="O81:R81"/>
    <mergeCell ref="S81:U81"/>
    <mergeCell ref="V81:X81"/>
    <mergeCell ref="C109:C110"/>
    <mergeCell ref="D109:K109"/>
    <mergeCell ref="L109:N110"/>
    <mergeCell ref="O109:R110"/>
    <mergeCell ref="S109:U110"/>
    <mergeCell ref="V109:X110"/>
    <mergeCell ref="D110:E110"/>
    <mergeCell ref="F110:H110"/>
    <mergeCell ref="I110:K110"/>
    <mergeCell ref="W107:X108"/>
    <mergeCell ref="D101:E101"/>
    <mergeCell ref="F101:N101"/>
    <mergeCell ref="O101:R101"/>
    <mergeCell ref="S101:U101"/>
    <mergeCell ref="V101:X101"/>
    <mergeCell ref="D99:E99"/>
    <mergeCell ref="F99:N99"/>
    <mergeCell ref="O99:R99"/>
    <mergeCell ref="S99:U99"/>
    <mergeCell ref="D100:E100"/>
    <mergeCell ref="F100:N100"/>
    <mergeCell ref="V100:X100"/>
    <mergeCell ref="S82:U82"/>
    <mergeCell ref="V97:X97"/>
    <mergeCell ref="D98:E98"/>
    <mergeCell ref="V4:X5"/>
    <mergeCell ref="D46:E46"/>
    <mergeCell ref="F46:H46"/>
    <mergeCell ref="I46:K46"/>
    <mergeCell ref="L46:N46"/>
    <mergeCell ref="O46:R46"/>
    <mergeCell ref="S46:U46"/>
    <mergeCell ref="V46:X46"/>
    <mergeCell ref="D47:E47"/>
    <mergeCell ref="F47:H47"/>
    <mergeCell ref="I47:K47"/>
    <mergeCell ref="L47:N47"/>
    <mergeCell ref="O47:R47"/>
    <mergeCell ref="S47:U47"/>
    <mergeCell ref="V47:X47"/>
    <mergeCell ref="D10:E10"/>
    <mergeCell ref="F10:H10"/>
    <mergeCell ref="I10:K10"/>
    <mergeCell ref="L10:N10"/>
    <mergeCell ref="O10:R10"/>
    <mergeCell ref="S10:U10"/>
    <mergeCell ref="V10:X10"/>
    <mergeCell ref="D8:X8"/>
    <mergeCell ref="D41:X41"/>
    <mergeCell ref="V37:X38"/>
    <mergeCell ref="F29:H29"/>
    <mergeCell ref="I29:K29"/>
    <mergeCell ref="L29:N29"/>
    <mergeCell ref="O29:R29"/>
    <mergeCell ref="S29:U29"/>
    <mergeCell ref="V29:X29"/>
    <mergeCell ref="D32:E32"/>
    <mergeCell ref="C43:C44"/>
    <mergeCell ref="D43:E44"/>
    <mergeCell ref="F43:H43"/>
    <mergeCell ref="I43:K44"/>
    <mergeCell ref="L43:M43"/>
    <mergeCell ref="L44:M44"/>
    <mergeCell ref="N43:N44"/>
    <mergeCell ref="O43:R44"/>
    <mergeCell ref="S43:U44"/>
    <mergeCell ref="V43:X44"/>
    <mergeCell ref="O9:R9"/>
    <mergeCell ref="S9:U9"/>
    <mergeCell ref="V9:X9"/>
    <mergeCell ref="D11:E11"/>
    <mergeCell ref="F11:H11"/>
    <mergeCell ref="L11:N11"/>
    <mergeCell ref="O11:R11"/>
    <mergeCell ref="S11:U11"/>
    <mergeCell ref="V11:X11"/>
    <mergeCell ref="B13:X24"/>
    <mergeCell ref="B25:B27"/>
    <mergeCell ref="V25:X25"/>
    <mergeCell ref="V26:X26"/>
    <mergeCell ref="V27:X27"/>
    <mergeCell ref="D28:E28"/>
    <mergeCell ref="F28:H28"/>
    <mergeCell ref="I28:K28"/>
    <mergeCell ref="L28:N28"/>
    <mergeCell ref="O28:R28"/>
    <mergeCell ref="S28:U28"/>
    <mergeCell ref="V28:X28"/>
    <mergeCell ref="D29:E29"/>
    <mergeCell ref="B6:B7"/>
    <mergeCell ref="C6:C7"/>
    <mergeCell ref="D6:K6"/>
    <mergeCell ref="L6:N7"/>
    <mergeCell ref="O6:R7"/>
    <mergeCell ref="S6:U7"/>
    <mergeCell ref="C1:X1"/>
    <mergeCell ref="Y1:Z1"/>
    <mergeCell ref="C2:X2"/>
    <mergeCell ref="Y2:Z27"/>
    <mergeCell ref="C3:R3"/>
    <mergeCell ref="S3:U3"/>
    <mergeCell ref="V3:X3"/>
    <mergeCell ref="C4:R4"/>
    <mergeCell ref="S4:U5"/>
    <mergeCell ref="C5:R5"/>
    <mergeCell ref="V6:X7"/>
    <mergeCell ref="D7:E7"/>
    <mergeCell ref="F7:H7"/>
    <mergeCell ref="I7:K7"/>
    <mergeCell ref="D12:E12"/>
    <mergeCell ref="F12:H12"/>
    <mergeCell ref="I12:K12"/>
    <mergeCell ref="L12:N12"/>
    <mergeCell ref="O12:R12"/>
    <mergeCell ref="S12:U12"/>
    <mergeCell ref="V12:X12"/>
    <mergeCell ref="I11:K11"/>
    <mergeCell ref="D9:E9"/>
    <mergeCell ref="F9:H9"/>
    <mergeCell ref="I9:K9"/>
    <mergeCell ref="L9:N9"/>
    <mergeCell ref="F32:N32"/>
    <mergeCell ref="O32:R32"/>
    <mergeCell ref="S32:U32"/>
    <mergeCell ref="V32:X32"/>
    <mergeCell ref="D30:E30"/>
    <mergeCell ref="F30:N30"/>
    <mergeCell ref="O30:R30"/>
    <mergeCell ref="S30:U30"/>
    <mergeCell ref="D31:E31"/>
    <mergeCell ref="F31:N31"/>
    <mergeCell ref="O31:R31"/>
    <mergeCell ref="S31:U31"/>
    <mergeCell ref="B39:B40"/>
    <mergeCell ref="C39:C40"/>
    <mergeCell ref="D39:K39"/>
    <mergeCell ref="L39:N40"/>
    <mergeCell ref="O39:R40"/>
    <mergeCell ref="V33:X33"/>
    <mergeCell ref="C34:X34"/>
    <mergeCell ref="V31:X31"/>
    <mergeCell ref="Y34:Z34"/>
    <mergeCell ref="C35:X35"/>
    <mergeCell ref="Y35:Z63"/>
    <mergeCell ref="C36:R36"/>
    <mergeCell ref="S36:U36"/>
    <mergeCell ref="V36:X36"/>
    <mergeCell ref="C37:R37"/>
    <mergeCell ref="S37:U38"/>
    <mergeCell ref="D33:E33"/>
    <mergeCell ref="F33:H33"/>
    <mergeCell ref="I33:K33"/>
    <mergeCell ref="L33:N33"/>
    <mergeCell ref="O33:R33"/>
    <mergeCell ref="S33:U33"/>
    <mergeCell ref="B50:X60"/>
    <mergeCell ref="B61:B63"/>
    <mergeCell ref="C61:U63"/>
    <mergeCell ref="V61:X61"/>
    <mergeCell ref="V62:X62"/>
    <mergeCell ref="V63:X63"/>
    <mergeCell ref="B41:B49"/>
    <mergeCell ref="V42:X42"/>
    <mergeCell ref="F42:H42"/>
    <mergeCell ref="D42:E42"/>
    <mergeCell ref="I42:K42"/>
    <mergeCell ref="S39:U40"/>
    <mergeCell ref="V39:X40"/>
    <mergeCell ref="D40:E40"/>
    <mergeCell ref="F40:H40"/>
    <mergeCell ref="I40:K40"/>
    <mergeCell ref="C38:R38"/>
    <mergeCell ref="V49:X49"/>
    <mergeCell ref="D66:E66"/>
    <mergeCell ref="F66:N66"/>
    <mergeCell ref="O66:R66"/>
    <mergeCell ref="S66:U66"/>
    <mergeCell ref="D67:E67"/>
    <mergeCell ref="F67:N67"/>
    <mergeCell ref="O67:R67"/>
    <mergeCell ref="S67:U67"/>
    <mergeCell ref="V64:X64"/>
    <mergeCell ref="D65:E65"/>
    <mergeCell ref="F65:H65"/>
    <mergeCell ref="I65:K65"/>
    <mergeCell ref="L65:N65"/>
    <mergeCell ref="O65:R65"/>
    <mergeCell ref="S65:U65"/>
    <mergeCell ref="V65:X65"/>
    <mergeCell ref="D64:E64"/>
    <mergeCell ref="F64:H64"/>
    <mergeCell ref="I64:K64"/>
    <mergeCell ref="L64:N64"/>
    <mergeCell ref="O64:R64"/>
    <mergeCell ref="S64:U64"/>
    <mergeCell ref="V67:X67"/>
    <mergeCell ref="Y70:Z70"/>
    <mergeCell ref="C71:X71"/>
    <mergeCell ref="Y71:Z96"/>
    <mergeCell ref="C72:S72"/>
    <mergeCell ref="T72:V72"/>
    <mergeCell ref="W72:X72"/>
    <mergeCell ref="C73:S73"/>
    <mergeCell ref="T73:V74"/>
    <mergeCell ref="B83:X93"/>
    <mergeCell ref="B94:B96"/>
    <mergeCell ref="C94:V96"/>
    <mergeCell ref="W95:X95"/>
    <mergeCell ref="W96:X96"/>
    <mergeCell ref="D82:E82"/>
    <mergeCell ref="F82:H82"/>
    <mergeCell ref="I82:K82"/>
    <mergeCell ref="L82:N82"/>
    <mergeCell ref="O82:R82"/>
    <mergeCell ref="B75:B76"/>
    <mergeCell ref="B77:B82"/>
    <mergeCell ref="D77:E77"/>
    <mergeCell ref="F77:H77"/>
    <mergeCell ref="I77:K77"/>
    <mergeCell ref="L77:N77"/>
    <mergeCell ref="O77:R77"/>
    <mergeCell ref="S77:U77"/>
    <mergeCell ref="V77:X77"/>
    <mergeCell ref="V82:X82"/>
    <mergeCell ref="W94:X94"/>
    <mergeCell ref="W73:X74"/>
    <mergeCell ref="C74:S74"/>
    <mergeCell ref="C79:C80"/>
    <mergeCell ref="Y104:Z104"/>
    <mergeCell ref="C105:X105"/>
    <mergeCell ref="Y105:Z134"/>
    <mergeCell ref="C106:S106"/>
    <mergeCell ref="T106:V106"/>
    <mergeCell ref="W106:X106"/>
    <mergeCell ref="C107:S107"/>
    <mergeCell ref="T107:V108"/>
    <mergeCell ref="C108:S108"/>
    <mergeCell ref="B121:X131"/>
    <mergeCell ref="B132:B134"/>
    <mergeCell ref="C132:V134"/>
    <mergeCell ref="W132:X132"/>
    <mergeCell ref="W133:X133"/>
    <mergeCell ref="W134:X134"/>
    <mergeCell ref="B111:B120"/>
    <mergeCell ref="B109:B110"/>
    <mergeCell ref="V111:X111"/>
    <mergeCell ref="C104:X104"/>
    <mergeCell ref="F111:H111"/>
    <mergeCell ref="I111:K111"/>
    <mergeCell ref="L111:N111"/>
    <mergeCell ref="O111:R111"/>
    <mergeCell ref="S111:U111"/>
    <mergeCell ref="O116:R116"/>
    <mergeCell ref="S116:U116"/>
    <mergeCell ref="D111:E111"/>
    <mergeCell ref="D118:E118"/>
    <mergeCell ref="F118:H118"/>
    <mergeCell ref="I118:K118"/>
    <mergeCell ref="V113:X113"/>
    <mergeCell ref="D113:U113"/>
    <mergeCell ref="V140:X140"/>
    <mergeCell ref="D140:E140"/>
    <mergeCell ref="F140:H140"/>
    <mergeCell ref="I140:K140"/>
    <mergeCell ref="L140:N140"/>
    <mergeCell ref="O140:R140"/>
    <mergeCell ref="S140:U140"/>
    <mergeCell ref="V138:X138"/>
    <mergeCell ref="D139:E139"/>
    <mergeCell ref="F139:N139"/>
    <mergeCell ref="O139:R139"/>
    <mergeCell ref="S139:U139"/>
    <mergeCell ref="V139:X139"/>
    <mergeCell ref="Y142:Z142"/>
    <mergeCell ref="C143:X143"/>
    <mergeCell ref="Y143:Z224"/>
    <mergeCell ref="C144:R144"/>
    <mergeCell ref="S144:U144"/>
    <mergeCell ref="V144:X144"/>
    <mergeCell ref="C145:R145"/>
    <mergeCell ref="S145:U146"/>
    <mergeCell ref="V167:X167"/>
    <mergeCell ref="F167:H167"/>
    <mergeCell ref="I167:K167"/>
    <mergeCell ref="V165:X165"/>
    <mergeCell ref="V166:X166"/>
    <mergeCell ref="F154:H154"/>
    <mergeCell ref="I154:K154"/>
    <mergeCell ref="C149:U149"/>
    <mergeCell ref="V149:X149"/>
    <mergeCell ref="F158:H158"/>
    <mergeCell ref="I158:K158"/>
    <mergeCell ref="V158:X158"/>
    <mergeCell ref="L158:R158"/>
    <mergeCell ref="S158:U158"/>
    <mergeCell ref="V161:X161"/>
    <mergeCell ref="V160:X160"/>
    <mergeCell ref="B159:E160"/>
    <mergeCell ref="F159:H159"/>
    <mergeCell ref="I159:K159"/>
    <mergeCell ref="L159:R159"/>
    <mergeCell ref="S159:U159"/>
    <mergeCell ref="V159:X159"/>
    <mergeCell ref="B222:B224"/>
    <mergeCell ref="C222:S224"/>
    <mergeCell ref="B147:B148"/>
    <mergeCell ref="F148:H148"/>
    <mergeCell ref="I148:K148"/>
    <mergeCell ref="V148:X148"/>
    <mergeCell ref="C147:E148"/>
    <mergeCell ref="S148:U148"/>
    <mergeCell ref="L148:R148"/>
    <mergeCell ref="F147:X147"/>
    <mergeCell ref="F150:H150"/>
    <mergeCell ref="I150:K150"/>
    <mergeCell ref="V173:X173"/>
    <mergeCell ref="V174:X174"/>
    <mergeCell ref="F160:H160"/>
    <mergeCell ref="I160:K160"/>
    <mergeCell ref="L160:R160"/>
    <mergeCell ref="S160:U160"/>
    <mergeCell ref="C161:U161"/>
    <mergeCell ref="F162:H162"/>
    <mergeCell ref="F166:H166"/>
    <mergeCell ref="C146:R146"/>
    <mergeCell ref="V150:X150"/>
    <mergeCell ref="F151:H151"/>
    <mergeCell ref="I151:K151"/>
    <mergeCell ref="V151:X151"/>
    <mergeCell ref="V145:X146"/>
    <mergeCell ref="F157:H157"/>
    <mergeCell ref="I157:K157"/>
    <mergeCell ref="F153:H153"/>
    <mergeCell ref="I153:K153"/>
    <mergeCell ref="F152:H152"/>
    <mergeCell ref="I152:K152"/>
    <mergeCell ref="V157:X157"/>
    <mergeCell ref="V156:X156"/>
    <mergeCell ref="F156:H156"/>
    <mergeCell ref="I156:K156"/>
    <mergeCell ref="L156:R156"/>
    <mergeCell ref="S156:U156"/>
    <mergeCell ref="L157:R157"/>
    <mergeCell ref="S157:U157"/>
    <mergeCell ref="F155:H155"/>
    <mergeCell ref="I155:K155"/>
    <mergeCell ref="L155:R155"/>
    <mergeCell ref="S155:U155"/>
    <mergeCell ref="V155:X155"/>
    <mergeCell ref="C236:R236"/>
    <mergeCell ref="B237:B238"/>
    <mergeCell ref="C237:C238"/>
    <mergeCell ref="D237:K237"/>
    <mergeCell ref="L237:N238"/>
    <mergeCell ref="O237:R238"/>
    <mergeCell ref="V230:X230"/>
    <mergeCell ref="C232:X232"/>
    <mergeCell ref="Y232:Z232"/>
    <mergeCell ref="C233:X233"/>
    <mergeCell ref="Y233:Z258"/>
    <mergeCell ref="C234:R234"/>
    <mergeCell ref="S234:U234"/>
    <mergeCell ref="V234:X234"/>
    <mergeCell ref="C235:R235"/>
    <mergeCell ref="S235:U236"/>
    <mergeCell ref="D230:E230"/>
    <mergeCell ref="F230:H230"/>
    <mergeCell ref="I230:K230"/>
    <mergeCell ref="L230:N230"/>
    <mergeCell ref="O230:R230"/>
    <mergeCell ref="S230:U230"/>
    <mergeCell ref="S237:U238"/>
    <mergeCell ref="V237:X238"/>
    <mergeCell ref="D238:E238"/>
    <mergeCell ref="F238:H238"/>
    <mergeCell ref="I238:K238"/>
    <mergeCell ref="B239:B240"/>
    <mergeCell ref="D239:E239"/>
    <mergeCell ref="F239:H239"/>
    <mergeCell ref="I239:K239"/>
    <mergeCell ref="L239:N239"/>
    <mergeCell ref="B241:X255"/>
    <mergeCell ref="B256:B258"/>
    <mergeCell ref="C256:U258"/>
    <mergeCell ref="V256:X256"/>
    <mergeCell ref="V257:X257"/>
    <mergeCell ref="V258:X258"/>
    <mergeCell ref="O239:R239"/>
    <mergeCell ref="S239:U239"/>
    <mergeCell ref="V239:X239"/>
    <mergeCell ref="D240:E240"/>
    <mergeCell ref="F240:H240"/>
    <mergeCell ref="I240:K240"/>
    <mergeCell ref="L240:N240"/>
    <mergeCell ref="O240:R240"/>
    <mergeCell ref="S240:U240"/>
    <mergeCell ref="V240:X240"/>
    <mergeCell ref="V259:X259"/>
    <mergeCell ref="D260:E260"/>
    <mergeCell ref="F260:H260"/>
    <mergeCell ref="I260:K260"/>
    <mergeCell ref="L260:N260"/>
    <mergeCell ref="O260:R260"/>
    <mergeCell ref="S260:U260"/>
    <mergeCell ref="V260:X260"/>
    <mergeCell ref="D259:E259"/>
    <mergeCell ref="F259:H259"/>
    <mergeCell ref="I259:K259"/>
    <mergeCell ref="L259:N259"/>
    <mergeCell ref="O259:R259"/>
    <mergeCell ref="S259:U259"/>
    <mergeCell ref="V262:X262"/>
    <mergeCell ref="D263:E263"/>
    <mergeCell ref="F263:N263"/>
    <mergeCell ref="O263:R263"/>
    <mergeCell ref="S263:U263"/>
    <mergeCell ref="V263:X263"/>
    <mergeCell ref="D261:E261"/>
    <mergeCell ref="F261:N261"/>
    <mergeCell ref="O261:R261"/>
    <mergeCell ref="S261:U261"/>
    <mergeCell ref="D262:E262"/>
    <mergeCell ref="F262:N262"/>
    <mergeCell ref="O262:R262"/>
    <mergeCell ref="S262:U262"/>
    <mergeCell ref="V264:X264"/>
    <mergeCell ref="C266:X266"/>
    <mergeCell ref="Y266:Z266"/>
    <mergeCell ref="C267:X267"/>
    <mergeCell ref="Y267:Z291"/>
    <mergeCell ref="C268:T268"/>
    <mergeCell ref="U268:W268"/>
    <mergeCell ref="C269:T269"/>
    <mergeCell ref="U269:W270"/>
    <mergeCell ref="C270:T270"/>
    <mergeCell ref="D264:E264"/>
    <mergeCell ref="F264:H264"/>
    <mergeCell ref="I264:K264"/>
    <mergeCell ref="L264:N264"/>
    <mergeCell ref="O264:R264"/>
    <mergeCell ref="S264:U264"/>
    <mergeCell ref="X271:X272"/>
    <mergeCell ref="E272:G272"/>
    <mergeCell ref="H272:J272"/>
    <mergeCell ref="K272:M272"/>
    <mergeCell ref="Q271:T272"/>
    <mergeCell ref="U271:W272"/>
    <mergeCell ref="Q273:T273"/>
    <mergeCell ref="U273:W273"/>
    <mergeCell ref="X269:X270"/>
    <mergeCell ref="B271:B272"/>
    <mergeCell ref="C271:D272"/>
    <mergeCell ref="E271:M271"/>
    <mergeCell ref="N271:P272"/>
    <mergeCell ref="C274:D274"/>
    <mergeCell ref="E274:G274"/>
    <mergeCell ref="H274:J274"/>
    <mergeCell ref="K274:M274"/>
    <mergeCell ref="N274:P274"/>
    <mergeCell ref="Q274:T274"/>
    <mergeCell ref="U274:W274"/>
    <mergeCell ref="B275:X288"/>
    <mergeCell ref="B289:B291"/>
    <mergeCell ref="C289:W291"/>
    <mergeCell ref="D292:E292"/>
    <mergeCell ref="F292:H292"/>
    <mergeCell ref="I292:K292"/>
    <mergeCell ref="L292:N292"/>
    <mergeCell ref="O292:R292"/>
    <mergeCell ref="S292:U292"/>
    <mergeCell ref="V292:X292"/>
    <mergeCell ref="B273:B274"/>
    <mergeCell ref="C273:D273"/>
    <mergeCell ref="E273:G273"/>
    <mergeCell ref="H273:J273"/>
    <mergeCell ref="K273:M273"/>
    <mergeCell ref="N273:P273"/>
    <mergeCell ref="V293:X293"/>
    <mergeCell ref="D294:E294"/>
    <mergeCell ref="F294:N294"/>
    <mergeCell ref="O294:R294"/>
    <mergeCell ref="S294:U294"/>
    <mergeCell ref="D295:E295"/>
    <mergeCell ref="F295:N295"/>
    <mergeCell ref="O295:R295"/>
    <mergeCell ref="S295:U295"/>
    <mergeCell ref="V295:X295"/>
    <mergeCell ref="D293:E293"/>
    <mergeCell ref="F293:H293"/>
    <mergeCell ref="I293:K293"/>
    <mergeCell ref="L293:N293"/>
    <mergeCell ref="O293:R293"/>
    <mergeCell ref="S293:U293"/>
    <mergeCell ref="D296:E296"/>
    <mergeCell ref="F296:N296"/>
    <mergeCell ref="O296:R296"/>
    <mergeCell ref="S296:U296"/>
    <mergeCell ref="V296:X296"/>
    <mergeCell ref="D297:E297"/>
    <mergeCell ref="F297:H297"/>
    <mergeCell ref="I297:K297"/>
    <mergeCell ref="L297:N297"/>
    <mergeCell ref="O297:R297"/>
    <mergeCell ref="S302:U303"/>
    <mergeCell ref="C303:R303"/>
    <mergeCell ref="S297:U297"/>
    <mergeCell ref="V297:X297"/>
    <mergeCell ref="C299:X299"/>
    <mergeCell ref="Y299:Z299"/>
    <mergeCell ref="C300:X300"/>
    <mergeCell ref="Y300:Z329"/>
    <mergeCell ref="C301:R301"/>
    <mergeCell ref="S301:U301"/>
    <mergeCell ref="V301:X301"/>
    <mergeCell ref="C302:R302"/>
    <mergeCell ref="V302:X303"/>
    <mergeCell ref="C304:C305"/>
    <mergeCell ref="C306:C307"/>
    <mergeCell ref="D306:E307"/>
    <mergeCell ref="I306:K307"/>
    <mergeCell ref="L306:M306"/>
    <mergeCell ref="N306:N307"/>
    <mergeCell ref="O306:R307"/>
    <mergeCell ref="S306:U307"/>
    <mergeCell ref="V306:X307"/>
    <mergeCell ref="F307:H307"/>
    <mergeCell ref="L307:M307"/>
    <mergeCell ref="D304:K304"/>
    <mergeCell ref="L304:N305"/>
    <mergeCell ref="O304:R305"/>
    <mergeCell ref="B327:B329"/>
    <mergeCell ref="C327:U329"/>
    <mergeCell ref="V327:X327"/>
    <mergeCell ref="V328:X328"/>
    <mergeCell ref="V329:X329"/>
    <mergeCell ref="O309:R309"/>
    <mergeCell ref="S309:U309"/>
    <mergeCell ref="V309:X309"/>
    <mergeCell ref="F306:H306"/>
    <mergeCell ref="B306:B309"/>
    <mergeCell ref="B310:X326"/>
    <mergeCell ref="D309:E309"/>
    <mergeCell ref="F309:H309"/>
    <mergeCell ref="I309:K309"/>
    <mergeCell ref="L309:N309"/>
    <mergeCell ref="D308:E308"/>
    <mergeCell ref="F308:H308"/>
    <mergeCell ref="I308:K308"/>
    <mergeCell ref="L308:N308"/>
    <mergeCell ref="O308:R308"/>
    <mergeCell ref="S308:U308"/>
    <mergeCell ref="V308:X308"/>
    <mergeCell ref="V330:X330"/>
    <mergeCell ref="D331:E331"/>
    <mergeCell ref="F331:H331"/>
    <mergeCell ref="I331:K331"/>
    <mergeCell ref="L331:N331"/>
    <mergeCell ref="O331:R331"/>
    <mergeCell ref="S331:U331"/>
    <mergeCell ref="V331:X331"/>
    <mergeCell ref="D330:E330"/>
    <mergeCell ref="F330:H330"/>
    <mergeCell ref="I330:K330"/>
    <mergeCell ref="L330:N330"/>
    <mergeCell ref="O330:R330"/>
    <mergeCell ref="S330:U330"/>
    <mergeCell ref="V333:X333"/>
    <mergeCell ref="D334:E334"/>
    <mergeCell ref="F334:N334"/>
    <mergeCell ref="O334:R334"/>
    <mergeCell ref="S334:U334"/>
    <mergeCell ref="V334:X334"/>
    <mergeCell ref="D332:E332"/>
    <mergeCell ref="F332:N332"/>
    <mergeCell ref="O332:R332"/>
    <mergeCell ref="S332:U332"/>
    <mergeCell ref="D333:E333"/>
    <mergeCell ref="F333:N333"/>
    <mergeCell ref="O333:R333"/>
    <mergeCell ref="S333:U333"/>
    <mergeCell ref="V335:X335"/>
    <mergeCell ref="C337:X337"/>
    <mergeCell ref="Y337:Z337"/>
    <mergeCell ref="C338:X338"/>
    <mergeCell ref="Y338:Z364"/>
    <mergeCell ref="C339:R339"/>
    <mergeCell ref="S339:U339"/>
    <mergeCell ref="V339:X339"/>
    <mergeCell ref="C340:R340"/>
    <mergeCell ref="S340:U341"/>
    <mergeCell ref="D335:E335"/>
    <mergeCell ref="F335:H335"/>
    <mergeCell ref="I335:K335"/>
    <mergeCell ref="L335:N335"/>
    <mergeCell ref="O335:R335"/>
    <mergeCell ref="S335:U335"/>
    <mergeCell ref="F343:H343"/>
    <mergeCell ref="I343:K343"/>
    <mergeCell ref="D344:E344"/>
    <mergeCell ref="F344:H344"/>
    <mergeCell ref="I344:K344"/>
    <mergeCell ref="L344:N344"/>
    <mergeCell ref="C341:R341"/>
    <mergeCell ref="O344:R344"/>
    <mergeCell ref="D345:U345"/>
    <mergeCell ref="V340:X341"/>
    <mergeCell ref="B342:B343"/>
    <mergeCell ref="C342:C343"/>
    <mergeCell ref="D342:K342"/>
    <mergeCell ref="L342:N343"/>
    <mergeCell ref="O342:R343"/>
    <mergeCell ref="V365:X365"/>
    <mergeCell ref="D366:E366"/>
    <mergeCell ref="F366:H366"/>
    <mergeCell ref="I366:K366"/>
    <mergeCell ref="L366:N366"/>
    <mergeCell ref="O366:R366"/>
    <mergeCell ref="S366:U366"/>
    <mergeCell ref="V366:X366"/>
    <mergeCell ref="B362:B364"/>
    <mergeCell ref="V362:X362"/>
    <mergeCell ref="V363:X363"/>
    <mergeCell ref="V364:X364"/>
    <mergeCell ref="D365:E365"/>
    <mergeCell ref="F365:H365"/>
    <mergeCell ref="I365:K365"/>
    <mergeCell ref="L365:N365"/>
    <mergeCell ref="O365:R365"/>
    <mergeCell ref="B344:B345"/>
    <mergeCell ref="B346:X361"/>
    <mergeCell ref="S342:U343"/>
    <mergeCell ref="V342:X343"/>
    <mergeCell ref="D343:E343"/>
    <mergeCell ref="S344:U344"/>
    <mergeCell ref="V344:X344"/>
    <mergeCell ref="V345:X345"/>
    <mergeCell ref="D367:E367"/>
    <mergeCell ref="F367:N367"/>
    <mergeCell ref="O367:R367"/>
    <mergeCell ref="S367:U367"/>
    <mergeCell ref="D368:E368"/>
    <mergeCell ref="F368:N368"/>
    <mergeCell ref="O368:R368"/>
    <mergeCell ref="S368:U368"/>
    <mergeCell ref="S365:U365"/>
    <mergeCell ref="V370:X370"/>
    <mergeCell ref="D370:E370"/>
    <mergeCell ref="F370:H370"/>
    <mergeCell ref="I370:K370"/>
    <mergeCell ref="L370:N370"/>
    <mergeCell ref="O370:R370"/>
    <mergeCell ref="S370:U370"/>
    <mergeCell ref="V368:X368"/>
    <mergeCell ref="D369:E369"/>
    <mergeCell ref="F369:N369"/>
    <mergeCell ref="O369:R369"/>
    <mergeCell ref="S369:U369"/>
    <mergeCell ref="V369:X369"/>
    <mergeCell ref="F44:H44"/>
    <mergeCell ref="D49:E49"/>
    <mergeCell ref="F49:H49"/>
    <mergeCell ref="I49:K49"/>
    <mergeCell ref="L49:N49"/>
    <mergeCell ref="O49:R49"/>
    <mergeCell ref="S49:U49"/>
    <mergeCell ref="D45:E45"/>
    <mergeCell ref="F45:H45"/>
    <mergeCell ref="I45:K45"/>
    <mergeCell ref="L45:N45"/>
    <mergeCell ref="O45:R45"/>
    <mergeCell ref="S45:U45"/>
    <mergeCell ref="V45:X45"/>
    <mergeCell ref="D48:E48"/>
    <mergeCell ref="F48:H48"/>
    <mergeCell ref="L42:N42"/>
    <mergeCell ref="O42:R42"/>
    <mergeCell ref="S42:U42"/>
    <mergeCell ref="I48:K48"/>
    <mergeCell ref="L48:N48"/>
    <mergeCell ref="O48:R48"/>
    <mergeCell ref="S48:U48"/>
    <mergeCell ref="V48:X48"/>
    <mergeCell ref="D68:E68"/>
    <mergeCell ref="F68:N68"/>
    <mergeCell ref="C70:X70"/>
    <mergeCell ref="O68:R68"/>
    <mergeCell ref="S68:U68"/>
    <mergeCell ref="V68:X68"/>
    <mergeCell ref="C75:C76"/>
    <mergeCell ref="D75:K75"/>
    <mergeCell ref="L75:N76"/>
    <mergeCell ref="O75:R76"/>
    <mergeCell ref="S75:U76"/>
    <mergeCell ref="V75:X76"/>
    <mergeCell ref="D76:E76"/>
    <mergeCell ref="F76:H76"/>
    <mergeCell ref="I76:K76"/>
    <mergeCell ref="V78:X78"/>
    <mergeCell ref="F80:H80"/>
    <mergeCell ref="D78:E78"/>
    <mergeCell ref="F78:H78"/>
    <mergeCell ref="I78:K78"/>
    <mergeCell ref="L78:N78"/>
    <mergeCell ref="O78:R78"/>
    <mergeCell ref="S78:U78"/>
    <mergeCell ref="D79:E80"/>
    <mergeCell ref="F79:H79"/>
    <mergeCell ref="I79:K80"/>
    <mergeCell ref="L79:M79"/>
    <mergeCell ref="N79:N80"/>
    <mergeCell ref="O79:R80"/>
    <mergeCell ref="S79:U80"/>
    <mergeCell ref="V79:X80"/>
    <mergeCell ref="L80:M80"/>
    <mergeCell ref="F98:H98"/>
    <mergeCell ref="V112:X112"/>
    <mergeCell ref="I98:K98"/>
    <mergeCell ref="L98:N98"/>
    <mergeCell ref="O98:R98"/>
    <mergeCell ref="S98:U98"/>
    <mergeCell ref="V98:X98"/>
    <mergeCell ref="D97:E97"/>
    <mergeCell ref="F97:H97"/>
    <mergeCell ref="I97:K97"/>
    <mergeCell ref="L97:N97"/>
    <mergeCell ref="O97:R97"/>
    <mergeCell ref="S97:U97"/>
    <mergeCell ref="D112:E112"/>
    <mergeCell ref="F112:H112"/>
    <mergeCell ref="O100:R100"/>
    <mergeCell ref="S100:U100"/>
    <mergeCell ref="L170:R170"/>
    <mergeCell ref="S170:U170"/>
    <mergeCell ref="V170:X170"/>
    <mergeCell ref="L173:R173"/>
    <mergeCell ref="L174:R174"/>
    <mergeCell ref="V117:X117"/>
    <mergeCell ref="D117:U117"/>
    <mergeCell ref="O112:R112"/>
    <mergeCell ref="S112:U112"/>
    <mergeCell ref="I119:K119"/>
    <mergeCell ref="V116:X116"/>
    <mergeCell ref="S118:U118"/>
    <mergeCell ref="V118:X118"/>
    <mergeCell ref="I112:K112"/>
    <mergeCell ref="L112:N112"/>
    <mergeCell ref="D116:E116"/>
    <mergeCell ref="F116:H116"/>
    <mergeCell ref="I116:K116"/>
    <mergeCell ref="L116:N116"/>
    <mergeCell ref="D115:E115"/>
    <mergeCell ref="F115:H115"/>
    <mergeCell ref="I115:K115"/>
    <mergeCell ref="L115:N115"/>
    <mergeCell ref="O115:R115"/>
    <mergeCell ref="S115:U115"/>
    <mergeCell ref="V115:X115"/>
    <mergeCell ref="D119:E119"/>
    <mergeCell ref="F119:H119"/>
    <mergeCell ref="L118:N118"/>
    <mergeCell ref="O118:R118"/>
    <mergeCell ref="D114:U114"/>
    <mergeCell ref="V114:X114"/>
  </mergeCells>
  <phoneticPr fontId="75" type="noConversion"/>
  <printOptions verticalCentered="1"/>
  <pageMargins left="0.70866141732283472" right="0.70866141732283472" top="0.74803149606299213" bottom="0.74803149606299213" header="0.31496062992125984" footer="0.31496062992125984"/>
  <pageSetup scale="36" fitToHeight="0" pageOrder="overThenDown" orientation="landscape" r:id="rId1"/>
  <rowBreaks count="9" manualBreakCount="9">
    <brk id="33" min="1" max="25" man="1"/>
    <brk id="69" min="1" max="25" man="1"/>
    <brk id="102" min="1" max="25" man="1"/>
    <brk id="140" min="1" max="25" man="1"/>
    <brk id="181" min="1" max="25" man="1"/>
    <brk id="230" min="1" max="25" man="1"/>
    <brk id="264" min="1" max="25" man="1"/>
    <brk id="297" min="1" max="25" man="1"/>
    <brk id="335" min="1" max="25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342F-A8C0-45C2-92D3-404E1E1E42FB}">
  <sheetPr>
    <tabColor rgb="FF7030A0"/>
    <pageSetUpPr fitToPage="1"/>
  </sheetPr>
  <dimension ref="B1:Z858"/>
  <sheetViews>
    <sheetView view="pageBreakPreview" topLeftCell="A24" zoomScale="64" zoomScaleNormal="40" zoomScaleSheetLayoutView="64" workbookViewId="0">
      <selection activeCell="Y180" sqref="Y180:Z205"/>
    </sheetView>
  </sheetViews>
  <sheetFormatPr baseColWidth="10" defaultColWidth="8" defaultRowHeight="18"/>
  <cols>
    <col min="1" max="1" width="0.5546875" style="516" customWidth="1"/>
    <col min="2" max="2" width="25.6640625" style="543" customWidth="1"/>
    <col min="3" max="3" width="43.6640625" style="516" customWidth="1"/>
    <col min="4" max="4" width="6" style="516" customWidth="1"/>
    <col min="5" max="5" width="13.6640625" style="516" customWidth="1"/>
    <col min="6" max="6" width="1.88671875" style="516" customWidth="1"/>
    <col min="7" max="7" width="2.88671875" style="516" customWidth="1"/>
    <col min="8" max="8" width="14.5546875" style="516" customWidth="1"/>
    <col min="9" max="9" width="5.88671875" style="540" customWidth="1"/>
    <col min="10" max="10" width="2.88671875" style="540" customWidth="1"/>
    <col min="11" max="11" width="9.88671875" style="540" customWidth="1"/>
    <col min="12" max="12" width="2.88671875" style="516" customWidth="1"/>
    <col min="13" max="13" width="8.44140625" style="516" customWidth="1"/>
    <col min="14" max="14" width="10.88671875" style="516" customWidth="1"/>
    <col min="15" max="15" width="1.88671875" style="516" customWidth="1"/>
    <col min="16" max="16" width="2.88671875" style="516" customWidth="1"/>
    <col min="17" max="17" width="6.88671875" style="516" customWidth="1"/>
    <col min="18" max="18" width="1" style="516" customWidth="1"/>
    <col min="19" max="19" width="1.88671875" style="516" customWidth="1"/>
    <col min="20" max="20" width="8.6640625" style="516" customWidth="1"/>
    <col min="21" max="21" width="19.6640625" style="516" customWidth="1"/>
    <col min="22" max="23" width="2.88671875" style="516" customWidth="1"/>
    <col min="24" max="24" width="25.6640625" style="516" customWidth="1"/>
    <col min="25" max="25" width="82.88671875" style="516" customWidth="1"/>
    <col min="26" max="26" width="26.44140625" style="516" customWidth="1"/>
    <col min="27" max="28" width="14.88671875" style="516" customWidth="1"/>
    <col min="29" max="16384" width="8" style="516"/>
  </cols>
  <sheetData>
    <row r="1" spans="2:26" ht="108" customHeight="1" thickBot="1">
      <c r="B1" s="510"/>
      <c r="C1" s="1332" t="s">
        <v>291</v>
      </c>
      <c r="D1" s="1333"/>
      <c r="E1" s="1333"/>
      <c r="F1" s="1333"/>
      <c r="G1" s="1333"/>
      <c r="H1" s="1333"/>
      <c r="I1" s="1333"/>
      <c r="J1" s="1333"/>
      <c r="K1" s="1333"/>
      <c r="L1" s="1333"/>
      <c r="M1" s="1333"/>
      <c r="N1" s="1333"/>
      <c r="O1" s="1333"/>
      <c r="P1" s="1333"/>
      <c r="Q1" s="1333"/>
      <c r="R1" s="1333"/>
      <c r="S1" s="1333"/>
      <c r="T1" s="1333"/>
      <c r="U1" s="1333"/>
      <c r="V1" s="1333"/>
      <c r="W1" s="1333"/>
      <c r="X1" s="1334"/>
      <c r="Y1" s="1332" t="str">
        <f>+'MEMO-alcantarilla-200'!Y337</f>
        <v>ESQUEMA O SOPORTE GRAFICO</v>
      </c>
      <c r="Z1" s="1334"/>
    </row>
    <row r="2" spans="2:26" ht="125.25" customHeight="1">
      <c r="B2" s="448" t="s">
        <v>394</v>
      </c>
      <c r="C2" s="1374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2" s="1375"/>
      <c r="E2" s="1375"/>
      <c r="F2" s="1375"/>
      <c r="G2" s="1375"/>
      <c r="H2" s="1375"/>
      <c r="I2" s="1375"/>
      <c r="J2" s="1375"/>
      <c r="K2" s="1375"/>
      <c r="L2" s="1375"/>
      <c r="M2" s="1375"/>
      <c r="N2" s="1375"/>
      <c r="O2" s="1375"/>
      <c r="P2" s="1375"/>
      <c r="Q2" s="1375"/>
      <c r="R2" s="1375"/>
      <c r="S2" s="1375"/>
      <c r="T2" s="1375"/>
      <c r="U2" s="1375"/>
      <c r="V2" s="1375"/>
      <c r="W2" s="1375"/>
      <c r="X2" s="1375"/>
      <c r="Y2" s="1387"/>
      <c r="Z2" s="1388"/>
    </row>
    <row r="3" spans="2:26" ht="39.75" customHeight="1">
      <c r="B3" s="448" t="s">
        <v>349</v>
      </c>
      <c r="C3" s="1393" t="str">
        <f>+'PRESUPUESTO OFICIAL PLIEGO TIPO'!A43</f>
        <v xml:space="preserve">OBRAS DE CONTENCION </v>
      </c>
      <c r="D3" s="1377"/>
      <c r="E3" s="1377"/>
      <c r="F3" s="1377"/>
      <c r="G3" s="1377"/>
      <c r="H3" s="1377"/>
      <c r="I3" s="1377"/>
      <c r="J3" s="1377"/>
      <c r="K3" s="1377"/>
      <c r="L3" s="1377"/>
      <c r="M3" s="1377"/>
      <c r="N3" s="1377"/>
      <c r="O3" s="1377"/>
      <c r="P3" s="1377"/>
      <c r="Q3" s="1377"/>
      <c r="R3" s="1368"/>
      <c r="S3" s="1393" t="s">
        <v>41</v>
      </c>
      <c r="T3" s="1377"/>
      <c r="U3" s="1368"/>
      <c r="V3" s="1393" t="str">
        <f>+'PRESUPUESTO OFICIAL PLIEGO TIPO'!F45</f>
        <v>M²</v>
      </c>
      <c r="W3" s="1377"/>
      <c r="X3" s="1394"/>
      <c r="Y3" s="1389"/>
      <c r="Z3" s="1390"/>
    </row>
    <row r="4" spans="2:26" ht="25.5" customHeight="1">
      <c r="B4" s="448" t="s">
        <v>151</v>
      </c>
      <c r="C4" s="1467">
        <f>+'PRESUPUESTO OFICIAL PLIEGO TIPO'!B45</f>
        <v>301</v>
      </c>
      <c r="D4" s="1396"/>
      <c r="E4" s="1396"/>
      <c r="F4" s="1396"/>
      <c r="G4" s="1396"/>
      <c r="H4" s="1396"/>
      <c r="I4" s="1396"/>
      <c r="J4" s="1396"/>
      <c r="K4" s="1396"/>
      <c r="L4" s="1396"/>
      <c r="M4" s="1396"/>
      <c r="N4" s="1396"/>
      <c r="O4" s="1396"/>
      <c r="P4" s="1396"/>
      <c r="Q4" s="1396"/>
      <c r="R4" s="1397"/>
      <c r="S4" s="1371" t="s">
        <v>7</v>
      </c>
      <c r="T4" s="1372"/>
      <c r="U4" s="1373"/>
      <c r="V4" s="1482">
        <f>+V32</f>
        <v>80</v>
      </c>
      <c r="W4" s="1483"/>
      <c r="X4" s="1484"/>
      <c r="Y4" s="1389"/>
      <c r="Z4" s="1390"/>
    </row>
    <row r="5" spans="2:26" ht="25.5" customHeight="1">
      <c r="B5" s="448" t="s">
        <v>395</v>
      </c>
      <c r="C5" s="1393" t="str">
        <f>+'PRESUPUESTO OFICIAL PLIEGO TIPO'!E45</f>
        <v>Replanteo y localizacion para obras de proteccion (Planimetria y Altimetria)</v>
      </c>
      <c r="D5" s="1377"/>
      <c r="E5" s="1377"/>
      <c r="F5" s="1377"/>
      <c r="G5" s="1377"/>
      <c r="H5" s="1377"/>
      <c r="I5" s="1377"/>
      <c r="J5" s="1377"/>
      <c r="K5" s="1377"/>
      <c r="L5" s="1377"/>
      <c r="M5" s="1377"/>
      <c r="N5" s="1377"/>
      <c r="O5" s="1377"/>
      <c r="P5" s="1377"/>
      <c r="Q5" s="1377"/>
      <c r="R5" s="1368"/>
      <c r="S5" s="1374"/>
      <c r="T5" s="1375"/>
      <c r="U5" s="1376"/>
      <c r="V5" s="1485"/>
      <c r="W5" s="1486"/>
      <c r="X5" s="1487"/>
      <c r="Y5" s="1389"/>
      <c r="Z5" s="1390"/>
    </row>
    <row r="6" spans="2:26" ht="25.5" customHeight="1">
      <c r="B6" s="1490" t="s">
        <v>270</v>
      </c>
      <c r="C6" s="1381" t="s">
        <v>271</v>
      </c>
      <c r="D6" s="1341" t="s">
        <v>143</v>
      </c>
      <c r="E6" s="1342"/>
      <c r="F6" s="1342"/>
      <c r="G6" s="1342"/>
      <c r="H6" s="1342"/>
      <c r="I6" s="1342"/>
      <c r="J6" s="1342"/>
      <c r="K6" s="1343"/>
      <c r="L6" s="1335" t="s">
        <v>272</v>
      </c>
      <c r="M6" s="1336"/>
      <c r="N6" s="1384"/>
      <c r="O6" s="1335" t="s">
        <v>273</v>
      </c>
      <c r="P6" s="1336"/>
      <c r="Q6" s="1336"/>
      <c r="R6" s="1384"/>
      <c r="S6" s="1335" t="s">
        <v>274</v>
      </c>
      <c r="T6" s="1336"/>
      <c r="U6" s="1384"/>
      <c r="V6" s="1335" t="s">
        <v>400</v>
      </c>
      <c r="W6" s="1336"/>
      <c r="X6" s="1336"/>
      <c r="Y6" s="1389"/>
      <c r="Z6" s="1390"/>
    </row>
    <row r="7" spans="2:26" ht="35.25" customHeight="1">
      <c r="B7" s="1491"/>
      <c r="C7" s="1383"/>
      <c r="D7" s="1339" t="s">
        <v>409</v>
      </c>
      <c r="E7" s="1340"/>
      <c r="F7" s="1339" t="s">
        <v>411</v>
      </c>
      <c r="G7" s="1469"/>
      <c r="H7" s="1340"/>
      <c r="I7" s="1341" t="s">
        <v>98</v>
      </c>
      <c r="J7" s="1342"/>
      <c r="K7" s="1343"/>
      <c r="L7" s="1337"/>
      <c r="M7" s="1338"/>
      <c r="N7" s="1385"/>
      <c r="O7" s="1337"/>
      <c r="P7" s="1338"/>
      <c r="Q7" s="1338"/>
      <c r="R7" s="1385"/>
      <c r="S7" s="1337"/>
      <c r="T7" s="1338"/>
      <c r="U7" s="1385"/>
      <c r="V7" s="1337"/>
      <c r="W7" s="1338"/>
      <c r="X7" s="1338"/>
      <c r="Y7" s="1389"/>
      <c r="Z7" s="1390"/>
    </row>
    <row r="8" spans="2:26">
      <c r="B8" s="1369"/>
      <c r="C8" s="1480" t="s">
        <v>501</v>
      </c>
      <c r="D8" s="1413"/>
      <c r="E8" s="1415"/>
      <c r="F8" s="1415"/>
      <c r="G8" s="1415"/>
      <c r="H8" s="1415"/>
      <c r="I8" s="1415"/>
      <c r="J8" s="1415"/>
      <c r="K8" s="1415"/>
      <c r="L8" s="1415"/>
      <c r="M8" s="1415"/>
      <c r="N8" s="1415"/>
      <c r="O8" s="1415"/>
      <c r="P8" s="1415"/>
      <c r="Q8" s="1415"/>
      <c r="R8" s="1415"/>
      <c r="S8" s="1415"/>
      <c r="T8" s="1415"/>
      <c r="U8" s="1415"/>
      <c r="V8" s="1415"/>
      <c r="W8" s="1415"/>
      <c r="X8" s="1421"/>
      <c r="Y8" s="1389"/>
      <c r="Z8" s="1390"/>
    </row>
    <row r="9" spans="2:26" ht="36" customHeight="1" thickBot="1">
      <c r="B9" s="1370"/>
      <c r="C9" s="1481"/>
      <c r="D9" s="1406">
        <v>20</v>
      </c>
      <c r="E9" s="1403"/>
      <c r="F9" s="1406"/>
      <c r="G9" s="1405"/>
      <c r="H9" s="1403"/>
      <c r="I9" s="1407">
        <v>4</v>
      </c>
      <c r="J9" s="1408"/>
      <c r="K9" s="1409"/>
      <c r="L9" s="1407"/>
      <c r="M9" s="1408"/>
      <c r="N9" s="1409"/>
      <c r="O9" s="1407"/>
      <c r="P9" s="1408"/>
      <c r="Q9" s="1408"/>
      <c r="R9" s="1409"/>
      <c r="S9" s="1404">
        <v>1</v>
      </c>
      <c r="T9" s="1410"/>
      <c r="U9" s="1411"/>
      <c r="V9" s="1406">
        <f>+S9*I9*D9</f>
        <v>80</v>
      </c>
      <c r="W9" s="1405"/>
      <c r="X9" s="1468"/>
      <c r="Y9" s="1389"/>
      <c r="Z9" s="1390"/>
    </row>
    <row r="10" spans="2:26" ht="23.25" customHeight="1">
      <c r="B10" s="1344"/>
      <c r="C10" s="1345"/>
      <c r="D10" s="1345"/>
      <c r="E10" s="1345"/>
      <c r="F10" s="1345"/>
      <c r="G10" s="1345"/>
      <c r="H10" s="1345"/>
      <c r="I10" s="1345"/>
      <c r="J10" s="1345"/>
      <c r="K10" s="1345"/>
      <c r="L10" s="1345"/>
      <c r="M10" s="1345"/>
      <c r="N10" s="1345"/>
      <c r="O10" s="1345"/>
      <c r="P10" s="1345"/>
      <c r="Q10" s="1345"/>
      <c r="R10" s="1345"/>
      <c r="S10" s="1345"/>
      <c r="T10" s="1345"/>
      <c r="U10" s="1345"/>
      <c r="V10" s="1345"/>
      <c r="W10" s="1345"/>
      <c r="X10" s="1346"/>
      <c r="Y10" s="1389"/>
      <c r="Z10" s="1390"/>
    </row>
    <row r="11" spans="2:26" ht="23.25" customHeight="1">
      <c r="B11" s="1347"/>
      <c r="C11" s="1348"/>
      <c r="D11" s="1348"/>
      <c r="E11" s="1348"/>
      <c r="F11" s="1348"/>
      <c r="G11" s="1348"/>
      <c r="H11" s="1348"/>
      <c r="I11" s="1348"/>
      <c r="J11" s="1348"/>
      <c r="K11" s="1348"/>
      <c r="L11" s="1348"/>
      <c r="M11" s="1348"/>
      <c r="N11" s="1348"/>
      <c r="O11" s="1348"/>
      <c r="P11" s="1348"/>
      <c r="Q11" s="1348"/>
      <c r="R11" s="1348"/>
      <c r="S11" s="1348"/>
      <c r="T11" s="1348"/>
      <c r="U11" s="1348"/>
      <c r="V11" s="1348"/>
      <c r="W11" s="1348"/>
      <c r="X11" s="1349"/>
      <c r="Y11" s="1389"/>
      <c r="Z11" s="1390"/>
    </row>
    <row r="12" spans="2:26" ht="23.25" customHeight="1">
      <c r="B12" s="1347"/>
      <c r="C12" s="1348"/>
      <c r="D12" s="1348"/>
      <c r="E12" s="1348"/>
      <c r="F12" s="1348"/>
      <c r="G12" s="1348"/>
      <c r="H12" s="1348"/>
      <c r="I12" s="1348"/>
      <c r="J12" s="1348"/>
      <c r="K12" s="1348"/>
      <c r="L12" s="1348"/>
      <c r="M12" s="1348"/>
      <c r="N12" s="1348"/>
      <c r="O12" s="1348"/>
      <c r="P12" s="1348"/>
      <c r="Q12" s="1348"/>
      <c r="R12" s="1348"/>
      <c r="S12" s="1348"/>
      <c r="T12" s="1348"/>
      <c r="U12" s="1348"/>
      <c r="V12" s="1348"/>
      <c r="W12" s="1348"/>
      <c r="X12" s="1349"/>
      <c r="Y12" s="1389"/>
      <c r="Z12" s="1390"/>
    </row>
    <row r="13" spans="2:26" ht="23.25" customHeight="1">
      <c r="B13" s="1347"/>
      <c r="C13" s="1348"/>
      <c r="D13" s="1348"/>
      <c r="E13" s="1348"/>
      <c r="F13" s="1348"/>
      <c r="G13" s="1348"/>
      <c r="H13" s="1348"/>
      <c r="I13" s="1348"/>
      <c r="J13" s="1348"/>
      <c r="K13" s="1348"/>
      <c r="L13" s="1348"/>
      <c r="M13" s="1348"/>
      <c r="N13" s="1348"/>
      <c r="O13" s="1348"/>
      <c r="P13" s="1348"/>
      <c r="Q13" s="1348"/>
      <c r="R13" s="1348"/>
      <c r="S13" s="1348"/>
      <c r="T13" s="1348"/>
      <c r="U13" s="1348"/>
      <c r="V13" s="1348"/>
      <c r="W13" s="1348"/>
      <c r="X13" s="1349"/>
      <c r="Y13" s="1389"/>
      <c r="Z13" s="1390"/>
    </row>
    <row r="14" spans="2:26" ht="23.25" customHeight="1">
      <c r="B14" s="1347"/>
      <c r="C14" s="1348"/>
      <c r="D14" s="1348"/>
      <c r="E14" s="1348"/>
      <c r="F14" s="1348"/>
      <c r="G14" s="1348"/>
      <c r="H14" s="1348"/>
      <c r="I14" s="1348"/>
      <c r="J14" s="1348"/>
      <c r="K14" s="1348"/>
      <c r="L14" s="1348"/>
      <c r="M14" s="1348"/>
      <c r="N14" s="1348"/>
      <c r="O14" s="1348"/>
      <c r="P14" s="1348"/>
      <c r="Q14" s="1348"/>
      <c r="R14" s="1348"/>
      <c r="S14" s="1348"/>
      <c r="T14" s="1348"/>
      <c r="U14" s="1348"/>
      <c r="V14" s="1348"/>
      <c r="W14" s="1348"/>
      <c r="X14" s="1349"/>
      <c r="Y14" s="1389"/>
      <c r="Z14" s="1390"/>
    </row>
    <row r="15" spans="2:26" ht="23.25" customHeight="1">
      <c r="B15" s="1347"/>
      <c r="C15" s="1348"/>
      <c r="D15" s="1348"/>
      <c r="E15" s="1348"/>
      <c r="F15" s="1348"/>
      <c r="G15" s="1348"/>
      <c r="H15" s="1348"/>
      <c r="I15" s="1348"/>
      <c r="J15" s="1348"/>
      <c r="K15" s="1348"/>
      <c r="L15" s="1348"/>
      <c r="M15" s="1348"/>
      <c r="N15" s="1348"/>
      <c r="O15" s="1348"/>
      <c r="P15" s="1348"/>
      <c r="Q15" s="1348"/>
      <c r="R15" s="1348"/>
      <c r="S15" s="1348"/>
      <c r="T15" s="1348"/>
      <c r="U15" s="1348"/>
      <c r="V15" s="1348"/>
      <c r="W15" s="1348"/>
      <c r="X15" s="1349"/>
      <c r="Y15" s="1389"/>
      <c r="Z15" s="1390"/>
    </row>
    <row r="16" spans="2:26" ht="23.25" customHeight="1">
      <c r="B16" s="1347"/>
      <c r="C16" s="1348"/>
      <c r="D16" s="1348"/>
      <c r="E16" s="1348"/>
      <c r="F16" s="1348"/>
      <c r="G16" s="1348"/>
      <c r="H16" s="1348"/>
      <c r="I16" s="1348"/>
      <c r="J16" s="1348"/>
      <c r="K16" s="1348"/>
      <c r="L16" s="1348"/>
      <c r="M16" s="1348"/>
      <c r="N16" s="1348"/>
      <c r="O16" s="1348"/>
      <c r="P16" s="1348"/>
      <c r="Q16" s="1348"/>
      <c r="R16" s="1348"/>
      <c r="S16" s="1348"/>
      <c r="T16" s="1348"/>
      <c r="U16" s="1348"/>
      <c r="V16" s="1348"/>
      <c r="W16" s="1348"/>
      <c r="X16" s="1349"/>
      <c r="Y16" s="1389"/>
      <c r="Z16" s="1390"/>
    </row>
    <row r="17" spans="2:26" ht="23.25" customHeight="1">
      <c r="B17" s="1347"/>
      <c r="C17" s="1348"/>
      <c r="D17" s="1348"/>
      <c r="E17" s="1348"/>
      <c r="F17" s="1348"/>
      <c r="G17" s="1348"/>
      <c r="H17" s="1348"/>
      <c r="I17" s="1348"/>
      <c r="J17" s="1348"/>
      <c r="K17" s="1348"/>
      <c r="L17" s="1348"/>
      <c r="M17" s="1348"/>
      <c r="N17" s="1348"/>
      <c r="O17" s="1348"/>
      <c r="P17" s="1348"/>
      <c r="Q17" s="1348"/>
      <c r="R17" s="1348"/>
      <c r="S17" s="1348"/>
      <c r="T17" s="1348"/>
      <c r="U17" s="1348"/>
      <c r="V17" s="1348"/>
      <c r="W17" s="1348"/>
      <c r="X17" s="1349"/>
      <c r="Y17" s="1389"/>
      <c r="Z17" s="1390"/>
    </row>
    <row r="18" spans="2:26" ht="23.25" customHeight="1">
      <c r="B18" s="1347"/>
      <c r="C18" s="1348"/>
      <c r="D18" s="1348"/>
      <c r="E18" s="1348"/>
      <c r="F18" s="1348"/>
      <c r="G18" s="1348"/>
      <c r="H18" s="1348"/>
      <c r="I18" s="1348"/>
      <c r="J18" s="1348"/>
      <c r="K18" s="1348"/>
      <c r="L18" s="1348"/>
      <c r="M18" s="1348"/>
      <c r="N18" s="1348"/>
      <c r="O18" s="1348"/>
      <c r="P18" s="1348"/>
      <c r="Q18" s="1348"/>
      <c r="R18" s="1348"/>
      <c r="S18" s="1348"/>
      <c r="T18" s="1348"/>
      <c r="U18" s="1348"/>
      <c r="V18" s="1348"/>
      <c r="W18" s="1348"/>
      <c r="X18" s="1349"/>
      <c r="Y18" s="1389"/>
      <c r="Z18" s="1390"/>
    </row>
    <row r="19" spans="2:26" ht="23.25" customHeight="1">
      <c r="B19" s="1347"/>
      <c r="C19" s="1348"/>
      <c r="D19" s="1348"/>
      <c r="E19" s="1348"/>
      <c r="F19" s="1348"/>
      <c r="G19" s="1348"/>
      <c r="H19" s="1348"/>
      <c r="I19" s="1348"/>
      <c r="J19" s="1348"/>
      <c r="K19" s="1348"/>
      <c r="L19" s="1348"/>
      <c r="M19" s="1348"/>
      <c r="N19" s="1348"/>
      <c r="O19" s="1348"/>
      <c r="P19" s="1348"/>
      <c r="Q19" s="1348"/>
      <c r="R19" s="1348"/>
      <c r="S19" s="1348"/>
      <c r="T19" s="1348"/>
      <c r="U19" s="1348"/>
      <c r="V19" s="1348"/>
      <c r="W19" s="1348"/>
      <c r="X19" s="1349"/>
      <c r="Y19" s="1389"/>
      <c r="Z19" s="1390"/>
    </row>
    <row r="20" spans="2:26" ht="23.25" customHeight="1">
      <c r="B20" s="1347"/>
      <c r="C20" s="1348"/>
      <c r="D20" s="1348"/>
      <c r="E20" s="1348"/>
      <c r="F20" s="1348"/>
      <c r="G20" s="1348"/>
      <c r="H20" s="1348"/>
      <c r="I20" s="1348"/>
      <c r="J20" s="1348"/>
      <c r="K20" s="1348"/>
      <c r="L20" s="1348"/>
      <c r="M20" s="1348"/>
      <c r="N20" s="1348"/>
      <c r="O20" s="1348"/>
      <c r="P20" s="1348"/>
      <c r="Q20" s="1348"/>
      <c r="R20" s="1348"/>
      <c r="S20" s="1348"/>
      <c r="T20" s="1348"/>
      <c r="U20" s="1348"/>
      <c r="V20" s="1348"/>
      <c r="W20" s="1348"/>
      <c r="X20" s="1349"/>
      <c r="Y20" s="1389"/>
      <c r="Z20" s="1390"/>
    </row>
    <row r="21" spans="2:26" ht="23.25" customHeight="1">
      <c r="B21" s="1347"/>
      <c r="C21" s="1348"/>
      <c r="D21" s="1348"/>
      <c r="E21" s="1348"/>
      <c r="F21" s="1348"/>
      <c r="G21" s="1348"/>
      <c r="H21" s="1348"/>
      <c r="I21" s="1348"/>
      <c r="J21" s="1348"/>
      <c r="K21" s="1348"/>
      <c r="L21" s="1348"/>
      <c r="M21" s="1348"/>
      <c r="N21" s="1348"/>
      <c r="O21" s="1348"/>
      <c r="P21" s="1348"/>
      <c r="Q21" s="1348"/>
      <c r="R21" s="1348"/>
      <c r="S21" s="1348"/>
      <c r="T21" s="1348"/>
      <c r="U21" s="1348"/>
      <c r="V21" s="1348"/>
      <c r="W21" s="1348"/>
      <c r="X21" s="1349"/>
      <c r="Y21" s="1389"/>
      <c r="Z21" s="1390"/>
    </row>
    <row r="22" spans="2:26" ht="23.25" customHeight="1">
      <c r="B22" s="1347"/>
      <c r="C22" s="1348"/>
      <c r="D22" s="1348"/>
      <c r="E22" s="1348"/>
      <c r="F22" s="1348"/>
      <c r="G22" s="1348"/>
      <c r="H22" s="1348"/>
      <c r="I22" s="1348"/>
      <c r="J22" s="1348"/>
      <c r="K22" s="1348"/>
      <c r="L22" s="1348"/>
      <c r="M22" s="1348"/>
      <c r="N22" s="1348"/>
      <c r="O22" s="1348"/>
      <c r="P22" s="1348"/>
      <c r="Q22" s="1348"/>
      <c r="R22" s="1348"/>
      <c r="S22" s="1348"/>
      <c r="T22" s="1348"/>
      <c r="U22" s="1348"/>
      <c r="V22" s="1348"/>
      <c r="W22" s="1348"/>
      <c r="X22" s="1349"/>
      <c r="Y22" s="1389"/>
      <c r="Z22" s="1390"/>
    </row>
    <row r="23" spans="2:26" ht="23.25" customHeight="1">
      <c r="B23" s="1347"/>
      <c r="C23" s="1348"/>
      <c r="D23" s="1348"/>
      <c r="E23" s="1348"/>
      <c r="F23" s="1348"/>
      <c r="G23" s="1348"/>
      <c r="H23" s="1348"/>
      <c r="I23" s="1348"/>
      <c r="J23" s="1348"/>
      <c r="K23" s="1348"/>
      <c r="L23" s="1348"/>
      <c r="M23" s="1348"/>
      <c r="N23" s="1348"/>
      <c r="O23" s="1348"/>
      <c r="P23" s="1348"/>
      <c r="Q23" s="1348"/>
      <c r="R23" s="1348"/>
      <c r="S23" s="1348"/>
      <c r="T23" s="1348"/>
      <c r="U23" s="1348"/>
      <c r="V23" s="1348"/>
      <c r="W23" s="1348"/>
      <c r="X23" s="1349"/>
      <c r="Y23" s="1389"/>
      <c r="Z23" s="1390"/>
    </row>
    <row r="24" spans="2:26" ht="23.25" customHeight="1">
      <c r="B24" s="1347"/>
      <c r="C24" s="1348"/>
      <c r="D24" s="1348"/>
      <c r="E24" s="1348"/>
      <c r="F24" s="1348"/>
      <c r="G24" s="1348"/>
      <c r="H24" s="1348"/>
      <c r="I24" s="1348"/>
      <c r="J24" s="1348"/>
      <c r="K24" s="1348"/>
      <c r="L24" s="1348"/>
      <c r="M24" s="1348"/>
      <c r="N24" s="1348"/>
      <c r="O24" s="1348"/>
      <c r="P24" s="1348"/>
      <c r="Q24" s="1348"/>
      <c r="R24" s="1348"/>
      <c r="S24" s="1348"/>
      <c r="T24" s="1348"/>
      <c r="U24" s="1348"/>
      <c r="V24" s="1348"/>
      <c r="W24" s="1348"/>
      <c r="X24" s="1349"/>
      <c r="Y24" s="1389"/>
      <c r="Z24" s="1390"/>
    </row>
    <row r="25" spans="2:26" ht="23.25" customHeight="1">
      <c r="B25" s="1347"/>
      <c r="C25" s="1348"/>
      <c r="D25" s="1348"/>
      <c r="E25" s="1348"/>
      <c r="F25" s="1348"/>
      <c r="G25" s="1348"/>
      <c r="H25" s="1348"/>
      <c r="I25" s="1348"/>
      <c r="J25" s="1348"/>
      <c r="K25" s="1348"/>
      <c r="L25" s="1348"/>
      <c r="M25" s="1348"/>
      <c r="N25" s="1348"/>
      <c r="O25" s="1348"/>
      <c r="P25" s="1348"/>
      <c r="Q25" s="1348"/>
      <c r="R25" s="1348"/>
      <c r="S25" s="1348"/>
      <c r="T25" s="1348"/>
      <c r="U25" s="1348"/>
      <c r="V25" s="1348"/>
      <c r="W25" s="1348"/>
      <c r="X25" s="1349"/>
      <c r="Y25" s="1389"/>
      <c r="Z25" s="1390"/>
    </row>
    <row r="26" spans="2:26" ht="23.25" customHeight="1">
      <c r="B26" s="1347"/>
      <c r="C26" s="1348"/>
      <c r="D26" s="1348"/>
      <c r="E26" s="1348"/>
      <c r="F26" s="1348"/>
      <c r="G26" s="1348"/>
      <c r="H26" s="1348"/>
      <c r="I26" s="1348"/>
      <c r="J26" s="1348"/>
      <c r="K26" s="1348"/>
      <c r="L26" s="1348"/>
      <c r="M26" s="1348"/>
      <c r="N26" s="1348"/>
      <c r="O26" s="1348"/>
      <c r="P26" s="1348"/>
      <c r="Q26" s="1348"/>
      <c r="R26" s="1348"/>
      <c r="S26" s="1348"/>
      <c r="T26" s="1348"/>
      <c r="U26" s="1348"/>
      <c r="V26" s="1348"/>
      <c r="W26" s="1348"/>
      <c r="X26" s="1349"/>
      <c r="Y26" s="1389"/>
      <c r="Z26" s="1390"/>
    </row>
    <row r="27" spans="2:26" ht="23.25" customHeight="1">
      <c r="B27" s="1347"/>
      <c r="C27" s="1348"/>
      <c r="D27" s="1348"/>
      <c r="E27" s="1348"/>
      <c r="F27" s="1348"/>
      <c r="G27" s="1348"/>
      <c r="H27" s="1348"/>
      <c r="I27" s="1348"/>
      <c r="J27" s="1348"/>
      <c r="K27" s="1348"/>
      <c r="L27" s="1348"/>
      <c r="M27" s="1348"/>
      <c r="N27" s="1348"/>
      <c r="O27" s="1348"/>
      <c r="P27" s="1348"/>
      <c r="Q27" s="1348"/>
      <c r="R27" s="1348"/>
      <c r="S27" s="1348"/>
      <c r="T27" s="1348"/>
      <c r="U27" s="1348"/>
      <c r="V27" s="1348"/>
      <c r="W27" s="1348"/>
      <c r="X27" s="1349"/>
      <c r="Y27" s="1389"/>
      <c r="Z27" s="1390"/>
    </row>
    <row r="28" spans="2:26" ht="23.25" customHeight="1">
      <c r="B28" s="1347"/>
      <c r="C28" s="1348"/>
      <c r="D28" s="1348"/>
      <c r="E28" s="1348"/>
      <c r="F28" s="1348"/>
      <c r="G28" s="1348"/>
      <c r="H28" s="1348"/>
      <c r="I28" s="1348"/>
      <c r="J28" s="1348"/>
      <c r="K28" s="1348"/>
      <c r="L28" s="1348"/>
      <c r="M28" s="1348"/>
      <c r="N28" s="1348"/>
      <c r="O28" s="1348"/>
      <c r="P28" s="1348"/>
      <c r="Q28" s="1348"/>
      <c r="R28" s="1348"/>
      <c r="S28" s="1348"/>
      <c r="T28" s="1348"/>
      <c r="U28" s="1348"/>
      <c r="V28" s="1348"/>
      <c r="W28" s="1348"/>
      <c r="X28" s="1349"/>
      <c r="Y28" s="1389"/>
      <c r="Z28" s="1390"/>
    </row>
    <row r="29" spans="2:26" ht="23.25" customHeight="1" thickBot="1">
      <c r="B29" s="1350"/>
      <c r="C29" s="1351"/>
      <c r="D29" s="1351"/>
      <c r="E29" s="1351"/>
      <c r="F29" s="1351"/>
      <c r="G29" s="1351"/>
      <c r="H29" s="1351"/>
      <c r="I29" s="1351"/>
      <c r="J29" s="1351"/>
      <c r="K29" s="1351"/>
      <c r="L29" s="1351"/>
      <c r="M29" s="1351"/>
      <c r="N29" s="1351"/>
      <c r="O29" s="1351"/>
      <c r="P29" s="1351"/>
      <c r="Q29" s="1351"/>
      <c r="R29" s="1351"/>
      <c r="S29" s="1351"/>
      <c r="T29" s="1351"/>
      <c r="U29" s="1351"/>
      <c r="V29" s="1351"/>
      <c r="W29" s="1351"/>
      <c r="X29" s="1352"/>
      <c r="Y29" s="1389"/>
      <c r="Z29" s="1390"/>
    </row>
    <row r="30" spans="2:26" ht="23.25" customHeight="1">
      <c r="B30" s="1353" t="s">
        <v>397</v>
      </c>
      <c r="C30" s="546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7"/>
      <c r="T30" s="547"/>
      <c r="U30" s="547"/>
      <c r="V30" s="1471">
        <f>ROUND(V9+B10,2)</f>
        <v>80</v>
      </c>
      <c r="W30" s="1472"/>
      <c r="X30" s="1473"/>
      <c r="Y30" s="1389"/>
      <c r="Z30" s="1390"/>
    </row>
    <row r="31" spans="2:26" ht="23.25" customHeight="1" thickBot="1">
      <c r="B31" s="1353"/>
      <c r="C31" s="548"/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49"/>
      <c r="T31" s="549"/>
      <c r="U31" s="549"/>
      <c r="V31" s="1474" t="s">
        <v>89</v>
      </c>
      <c r="W31" s="1475"/>
      <c r="X31" s="1476"/>
      <c r="Y31" s="1389"/>
      <c r="Z31" s="1390"/>
    </row>
    <row r="32" spans="2:26" ht="23.25" customHeight="1" thickBot="1">
      <c r="B32" s="1470"/>
      <c r="C32" s="550"/>
      <c r="D32" s="551"/>
      <c r="E32" s="551"/>
      <c r="F32" s="551"/>
      <c r="G32" s="551"/>
      <c r="H32" s="551"/>
      <c r="I32" s="551"/>
      <c r="J32" s="551"/>
      <c r="K32" s="551"/>
      <c r="L32" s="551"/>
      <c r="M32" s="551"/>
      <c r="N32" s="551"/>
      <c r="O32" s="551"/>
      <c r="P32" s="551"/>
      <c r="Q32" s="551"/>
      <c r="R32" s="551"/>
      <c r="S32" s="551"/>
      <c r="T32" s="551"/>
      <c r="U32" s="551"/>
      <c r="V32" s="1477">
        <f>V30</f>
        <v>80</v>
      </c>
      <c r="W32" s="1478"/>
      <c r="X32" s="1479"/>
      <c r="Y32" s="1391"/>
      <c r="Z32" s="1392"/>
    </row>
    <row r="33" spans="2:26" ht="109.5" customHeight="1">
      <c r="B33" s="517"/>
      <c r="C33" s="518"/>
      <c r="D33" s="1465"/>
      <c r="E33" s="1465"/>
      <c r="F33" s="1465"/>
      <c r="G33" s="1465"/>
      <c r="H33" s="1465"/>
      <c r="I33" s="1465"/>
      <c r="J33" s="1465"/>
      <c r="K33" s="1465"/>
      <c r="L33" s="1465"/>
      <c r="M33" s="1465"/>
      <c r="N33" s="1465"/>
      <c r="O33" s="1465"/>
      <c r="P33" s="1465"/>
      <c r="Q33" s="1465"/>
      <c r="R33" s="1465"/>
      <c r="S33" s="1465"/>
      <c r="T33" s="1465"/>
      <c r="U33" s="1465"/>
      <c r="V33" s="1465"/>
      <c r="W33" s="1465"/>
      <c r="X33" s="1465"/>
      <c r="Y33" s="519"/>
      <c r="Z33" s="520"/>
    </row>
    <row r="34" spans="2:26" ht="19.5" customHeight="1" thickBot="1">
      <c r="B34" s="521"/>
      <c r="C34" s="522"/>
      <c r="D34" s="1464" t="s">
        <v>389</v>
      </c>
      <c r="E34" s="1464"/>
      <c r="F34" s="1466"/>
      <c r="G34" s="1466"/>
      <c r="H34" s="1466"/>
      <c r="I34" s="1466"/>
      <c r="J34" s="1466"/>
      <c r="K34" s="1466"/>
      <c r="L34" s="1466"/>
      <c r="M34" s="1466"/>
      <c r="N34" s="1466"/>
      <c r="O34" s="1464"/>
      <c r="P34" s="1464"/>
      <c r="Q34" s="1464"/>
      <c r="R34" s="1464"/>
      <c r="S34" s="1464" t="str">
        <f>+'MEMO-alcantarilla-200'!S366</f>
        <v xml:space="preserve">Revisó y aprobó: </v>
      </c>
      <c r="T34" s="1464"/>
      <c r="U34" s="1464"/>
      <c r="V34" s="1464"/>
      <c r="W34" s="1464"/>
      <c r="X34" s="1464"/>
      <c r="Y34" s="524"/>
      <c r="Z34" s="525"/>
    </row>
    <row r="35" spans="2:26" ht="18.75" customHeight="1">
      <c r="B35" s="521"/>
      <c r="C35" s="522"/>
      <c r="D35" s="1464"/>
      <c r="E35" s="1464"/>
      <c r="F35" s="1464" t="s">
        <v>337</v>
      </c>
      <c r="G35" s="1464"/>
      <c r="H35" s="1464"/>
      <c r="I35" s="1464"/>
      <c r="J35" s="1464"/>
      <c r="K35" s="1464"/>
      <c r="L35" s="1464"/>
      <c r="M35" s="1464"/>
      <c r="N35" s="1464"/>
      <c r="O35" s="1464"/>
      <c r="P35" s="1464"/>
      <c r="Q35" s="1464"/>
      <c r="R35" s="1464"/>
      <c r="S35" s="1464"/>
      <c r="T35" s="1464"/>
      <c r="U35" s="1464"/>
      <c r="V35" s="522"/>
      <c r="W35" s="522"/>
      <c r="X35" s="522"/>
      <c r="Y35" s="526" t="s">
        <v>342</v>
      </c>
      <c r="Z35" s="525"/>
    </row>
    <row r="36" spans="2:26" ht="18.75" customHeight="1">
      <c r="B36" s="521"/>
      <c r="C36" s="522"/>
      <c r="D36" s="1464"/>
      <c r="E36" s="1464"/>
      <c r="F36" s="1464" t="s">
        <v>607</v>
      </c>
      <c r="G36" s="1464"/>
      <c r="H36" s="1464"/>
      <c r="I36" s="1464"/>
      <c r="J36" s="1464"/>
      <c r="K36" s="1464"/>
      <c r="L36" s="1464"/>
      <c r="M36" s="1464"/>
      <c r="N36" s="1464"/>
      <c r="O36" s="1464"/>
      <c r="P36" s="1464"/>
      <c r="Q36" s="1464"/>
      <c r="R36" s="1464"/>
      <c r="S36" s="1464"/>
      <c r="T36" s="1464"/>
      <c r="U36" s="1464"/>
      <c r="V36" s="1464"/>
      <c r="W36" s="1464"/>
      <c r="X36" s="1464"/>
      <c r="Y36" s="527" t="s">
        <v>392</v>
      </c>
      <c r="Z36" s="525"/>
    </row>
    <row r="37" spans="2:26">
      <c r="B37" s="521"/>
      <c r="C37" s="522"/>
      <c r="D37" s="1464"/>
      <c r="E37" s="1464"/>
      <c r="F37" s="1464"/>
      <c r="G37" s="1464"/>
      <c r="H37" s="1464"/>
      <c r="I37" s="1464"/>
      <c r="J37" s="1464"/>
      <c r="K37" s="1464"/>
      <c r="L37" s="1464"/>
      <c r="M37" s="1464"/>
      <c r="N37" s="1464"/>
      <c r="O37" s="1464"/>
      <c r="P37" s="1464"/>
      <c r="Q37" s="1464"/>
      <c r="R37" s="1464"/>
      <c r="S37" s="1464"/>
      <c r="T37" s="1464"/>
      <c r="U37" s="1464"/>
      <c r="V37" s="1464"/>
      <c r="W37" s="1464"/>
      <c r="X37" s="1464"/>
      <c r="Y37" s="527" t="s">
        <v>393</v>
      </c>
      <c r="Z37" s="525"/>
    </row>
    <row r="38" spans="2:26" ht="18.600000000000001" thickBot="1">
      <c r="B38" s="528"/>
      <c r="C38" s="523"/>
      <c r="D38" s="1466"/>
      <c r="E38" s="1466"/>
      <c r="F38" s="1466"/>
      <c r="G38" s="1466"/>
      <c r="H38" s="1466"/>
      <c r="I38" s="1466"/>
      <c r="J38" s="1466"/>
      <c r="K38" s="1466"/>
      <c r="L38" s="1466"/>
      <c r="M38" s="1466"/>
      <c r="N38" s="1466"/>
      <c r="O38" s="1466"/>
      <c r="P38" s="1466"/>
      <c r="Q38" s="1466"/>
      <c r="R38" s="1466"/>
      <c r="S38" s="1466"/>
      <c r="T38" s="1466"/>
      <c r="U38" s="1466"/>
      <c r="V38" s="1466"/>
      <c r="W38" s="1466"/>
      <c r="X38" s="1466"/>
      <c r="Y38" s="524"/>
      <c r="Z38" s="529"/>
    </row>
    <row r="39" spans="2:26" ht="18.600000000000001" thickBot="1">
      <c r="B39" s="526"/>
      <c r="C39" s="532"/>
      <c r="D39" s="1322"/>
      <c r="E39" s="1322"/>
      <c r="F39" s="1322"/>
      <c r="G39" s="1322"/>
      <c r="H39" s="1322"/>
      <c r="I39" s="1324"/>
      <c r="J39" s="1324"/>
      <c r="K39" s="1324"/>
      <c r="L39" s="1322"/>
      <c r="M39" s="1322"/>
      <c r="N39" s="1322"/>
      <c r="O39" s="1322"/>
      <c r="P39" s="1322"/>
      <c r="Q39" s="1322"/>
      <c r="R39" s="1322"/>
      <c r="S39" s="1322"/>
      <c r="T39" s="1322"/>
      <c r="U39" s="1322"/>
      <c r="V39" s="1322"/>
      <c r="W39" s="1322"/>
      <c r="X39" s="1322"/>
      <c r="Y39" s="534"/>
      <c r="Z39" s="534"/>
    </row>
    <row r="40" spans="2:26" ht="91.5" customHeight="1" thickBot="1">
      <c r="B40" s="510"/>
      <c r="C40" s="1332" t="s">
        <v>291</v>
      </c>
      <c r="D40" s="1333"/>
      <c r="E40" s="1333"/>
      <c r="F40" s="1333"/>
      <c r="G40" s="1333"/>
      <c r="H40" s="1333"/>
      <c r="I40" s="1333"/>
      <c r="J40" s="1333"/>
      <c r="K40" s="1333"/>
      <c r="L40" s="1333"/>
      <c r="M40" s="1333"/>
      <c r="N40" s="1333"/>
      <c r="O40" s="1333"/>
      <c r="P40" s="1333"/>
      <c r="Q40" s="1333"/>
      <c r="R40" s="1333"/>
      <c r="S40" s="1333"/>
      <c r="T40" s="1333"/>
      <c r="U40" s="1333"/>
      <c r="V40" s="1333"/>
      <c r="W40" s="1333"/>
      <c r="X40" s="1334"/>
      <c r="Y40" s="1332" t="s">
        <v>290</v>
      </c>
      <c r="Z40" s="1334"/>
    </row>
    <row r="41" spans="2:26" ht="120.75" customHeight="1">
      <c r="B41" s="513" t="s">
        <v>394</v>
      </c>
      <c r="C41" s="1386" t="str">
        <f>+C2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41" s="1375"/>
      <c r="E41" s="1375"/>
      <c r="F41" s="1375"/>
      <c r="G41" s="1375"/>
      <c r="H41" s="1375"/>
      <c r="I41" s="1375"/>
      <c r="J41" s="1375"/>
      <c r="K41" s="1375"/>
      <c r="L41" s="1375"/>
      <c r="M41" s="1375"/>
      <c r="N41" s="1375"/>
      <c r="O41" s="1375"/>
      <c r="P41" s="1375"/>
      <c r="Q41" s="1375"/>
      <c r="R41" s="1375"/>
      <c r="S41" s="1375"/>
      <c r="T41" s="1375"/>
      <c r="U41" s="1375"/>
      <c r="V41" s="1375"/>
      <c r="W41" s="1375"/>
      <c r="X41" s="1375"/>
      <c r="Y41" s="1387"/>
      <c r="Z41" s="1388"/>
    </row>
    <row r="42" spans="2:26" ht="36" customHeight="1">
      <c r="B42" s="513" t="s">
        <v>349</v>
      </c>
      <c r="C42" s="1367" t="str">
        <f>+C3</f>
        <v xml:space="preserve">OBRAS DE CONTENCION </v>
      </c>
      <c r="D42" s="1377"/>
      <c r="E42" s="1377"/>
      <c r="F42" s="1377"/>
      <c r="G42" s="1377"/>
      <c r="H42" s="1377"/>
      <c r="I42" s="1377"/>
      <c r="J42" s="1377"/>
      <c r="K42" s="1377"/>
      <c r="L42" s="1377"/>
      <c r="M42" s="1377"/>
      <c r="N42" s="1377"/>
      <c r="O42" s="1377"/>
      <c r="P42" s="1377"/>
      <c r="Q42" s="1377"/>
      <c r="R42" s="1377"/>
      <c r="S42" s="1368"/>
      <c r="T42" s="1393" t="s">
        <v>41</v>
      </c>
      <c r="U42" s="1377"/>
      <c r="V42" s="1368"/>
      <c r="W42" s="1393" t="str">
        <f>+'PRESUPUESTO OFICIAL PLIEGO TIPO'!F46</f>
        <v>M³</v>
      </c>
      <c r="X42" s="1394"/>
      <c r="Y42" s="1389"/>
      <c r="Z42" s="1390"/>
    </row>
    <row r="43" spans="2:26" ht="23.25" customHeight="1">
      <c r="B43" s="513" t="s">
        <v>151</v>
      </c>
      <c r="C43" s="1395">
        <f>+'PRESUPUESTO OFICIAL PLIEGO TIPO'!B46</f>
        <v>302</v>
      </c>
      <c r="D43" s="1396"/>
      <c r="E43" s="1396"/>
      <c r="F43" s="1396"/>
      <c r="G43" s="1396"/>
      <c r="H43" s="1396"/>
      <c r="I43" s="1396"/>
      <c r="J43" s="1396"/>
      <c r="K43" s="1396"/>
      <c r="L43" s="1396"/>
      <c r="M43" s="1396"/>
      <c r="N43" s="1396"/>
      <c r="O43" s="1396"/>
      <c r="P43" s="1396"/>
      <c r="Q43" s="1396"/>
      <c r="R43" s="1396"/>
      <c r="S43" s="1397"/>
      <c r="T43" s="1371" t="s">
        <v>7</v>
      </c>
      <c r="U43" s="1372"/>
      <c r="V43" s="1373"/>
      <c r="W43" s="1371">
        <f>+W76</f>
        <v>248</v>
      </c>
      <c r="X43" s="1488"/>
      <c r="Y43" s="1389"/>
      <c r="Z43" s="1390"/>
    </row>
    <row r="44" spans="2:26" ht="28.5" customHeight="1">
      <c r="B44" s="513" t="s">
        <v>395</v>
      </c>
      <c r="C44" s="1367" t="str">
        <f>+'PRESUPUESTO OFICIAL PLIEGO TIPO'!E46</f>
        <v>Excavacion mecanica en material comun hasta 4 m (oruga)</v>
      </c>
      <c r="D44" s="1377"/>
      <c r="E44" s="1377"/>
      <c r="F44" s="1377"/>
      <c r="G44" s="1377"/>
      <c r="H44" s="1377"/>
      <c r="I44" s="1377"/>
      <c r="J44" s="1377"/>
      <c r="K44" s="1377"/>
      <c r="L44" s="1377"/>
      <c r="M44" s="1377"/>
      <c r="N44" s="1377"/>
      <c r="O44" s="1377"/>
      <c r="P44" s="1377"/>
      <c r="Q44" s="1377"/>
      <c r="R44" s="1377"/>
      <c r="S44" s="1368"/>
      <c r="T44" s="1374"/>
      <c r="U44" s="1375"/>
      <c r="V44" s="1376"/>
      <c r="W44" s="1374"/>
      <c r="X44" s="1489"/>
      <c r="Y44" s="1389"/>
      <c r="Z44" s="1390"/>
    </row>
    <row r="45" spans="2:26" ht="23.25" customHeight="1">
      <c r="B45" s="1378" t="s">
        <v>270</v>
      </c>
      <c r="C45" s="1380" t="s">
        <v>271</v>
      </c>
      <c r="D45" s="1381"/>
      <c r="E45" s="1341" t="s">
        <v>143</v>
      </c>
      <c r="F45" s="1342"/>
      <c r="G45" s="1342"/>
      <c r="H45" s="1342"/>
      <c r="I45" s="1342"/>
      <c r="J45" s="1342"/>
      <c r="K45" s="1342"/>
      <c r="L45" s="1343"/>
      <c r="M45" s="1335" t="s">
        <v>272</v>
      </c>
      <c r="N45" s="1336"/>
      <c r="O45" s="1384"/>
      <c r="P45" s="1335" t="s">
        <v>273</v>
      </c>
      <c r="Q45" s="1336"/>
      <c r="R45" s="1336"/>
      <c r="S45" s="1384"/>
      <c r="T45" s="1335" t="s">
        <v>274</v>
      </c>
      <c r="U45" s="1336"/>
      <c r="V45" s="1384"/>
      <c r="W45" s="1335" t="s">
        <v>400</v>
      </c>
      <c r="X45" s="1336"/>
      <c r="Y45" s="1389"/>
      <c r="Z45" s="1390"/>
    </row>
    <row r="46" spans="2:26" ht="37.5" customHeight="1" thickBot="1">
      <c r="B46" s="1458"/>
      <c r="C46" s="1459"/>
      <c r="D46" s="1460"/>
      <c r="E46" s="1450" t="s">
        <v>409</v>
      </c>
      <c r="F46" s="1451"/>
      <c r="G46" s="1335" t="s">
        <v>484</v>
      </c>
      <c r="H46" s="1336"/>
      <c r="I46" s="1384"/>
      <c r="J46" s="1335" t="s">
        <v>98</v>
      </c>
      <c r="K46" s="1336"/>
      <c r="L46" s="1384"/>
      <c r="M46" s="1461"/>
      <c r="N46" s="1462"/>
      <c r="O46" s="1463"/>
      <c r="P46" s="1461"/>
      <c r="Q46" s="1462"/>
      <c r="R46" s="1462"/>
      <c r="S46" s="1463"/>
      <c r="T46" s="1461"/>
      <c r="U46" s="1462"/>
      <c r="V46" s="1463"/>
      <c r="W46" s="1461"/>
      <c r="X46" s="1462"/>
      <c r="Y46" s="1389"/>
      <c r="Z46" s="1390"/>
    </row>
    <row r="47" spans="2:26" ht="49.5" customHeight="1">
      <c r="B47" s="1452"/>
      <c r="C47" s="1454" t="s">
        <v>608</v>
      </c>
      <c r="D47" s="1455"/>
      <c r="E47" s="1456">
        <v>20</v>
      </c>
      <c r="F47" s="1457"/>
      <c r="G47" s="1441">
        <v>2.8</v>
      </c>
      <c r="H47" s="1442"/>
      <c r="I47" s="1443"/>
      <c r="J47" s="1441">
        <v>3</v>
      </c>
      <c r="K47" s="1442"/>
      <c r="L47" s="1443"/>
      <c r="M47" s="1441">
        <f>+J47*G47*E47</f>
        <v>167.99999999999997</v>
      </c>
      <c r="N47" s="1442"/>
      <c r="O47" s="1443"/>
      <c r="P47" s="1441">
        <f>+M47</f>
        <v>167.99999999999997</v>
      </c>
      <c r="Q47" s="1442"/>
      <c r="R47" s="1442"/>
      <c r="S47" s="1443"/>
      <c r="T47" s="1444">
        <v>1</v>
      </c>
      <c r="U47" s="1445"/>
      <c r="V47" s="1446"/>
      <c r="W47" s="1441">
        <f>+T47*P47</f>
        <v>167.99999999999997</v>
      </c>
      <c r="X47" s="1447"/>
      <c r="Y47" s="1389"/>
      <c r="Z47" s="1390"/>
    </row>
    <row r="48" spans="2:26" ht="48" customHeight="1">
      <c r="B48" s="1370"/>
      <c r="C48" s="1448" t="s">
        <v>609</v>
      </c>
      <c r="D48" s="1449"/>
      <c r="E48" s="1361">
        <v>20</v>
      </c>
      <c r="F48" s="1418"/>
      <c r="G48" s="1419">
        <v>1</v>
      </c>
      <c r="H48" s="1420"/>
      <c r="I48" s="1417"/>
      <c r="J48" s="1361">
        <v>4</v>
      </c>
      <c r="K48" s="1420"/>
      <c r="L48" s="1417"/>
      <c r="M48" s="1419">
        <f>+J48*G48*E48</f>
        <v>80</v>
      </c>
      <c r="N48" s="1420"/>
      <c r="O48" s="1417"/>
      <c r="P48" s="1413">
        <f>+M48</f>
        <v>80</v>
      </c>
      <c r="Q48" s="1415"/>
      <c r="R48" s="1415"/>
      <c r="S48" s="1414"/>
      <c r="T48" s="1361">
        <v>1</v>
      </c>
      <c r="U48" s="1418"/>
      <c r="V48" s="1422"/>
      <c r="W48" s="1361">
        <f>+T48*P48</f>
        <v>80</v>
      </c>
      <c r="X48" s="1401"/>
      <c r="Y48" s="1389"/>
      <c r="Z48" s="1390"/>
    </row>
    <row r="49" spans="2:26" ht="27.75" customHeight="1">
      <c r="B49" s="1370"/>
      <c r="C49" s="1416"/>
      <c r="D49" s="1417"/>
      <c r="E49" s="1361"/>
      <c r="F49" s="1418"/>
      <c r="G49" s="1419"/>
      <c r="H49" s="1420"/>
      <c r="I49" s="1417"/>
      <c r="J49" s="1361"/>
      <c r="K49" s="1420"/>
      <c r="L49" s="1417"/>
      <c r="M49" s="1419"/>
      <c r="N49" s="1420"/>
      <c r="O49" s="1417"/>
      <c r="P49" s="1413"/>
      <c r="Q49" s="1415"/>
      <c r="R49" s="1415"/>
      <c r="S49" s="1414"/>
      <c r="T49" s="1361"/>
      <c r="U49" s="1418"/>
      <c r="V49" s="1422"/>
      <c r="W49" s="1361"/>
      <c r="X49" s="1401"/>
      <c r="Y49" s="1389"/>
      <c r="Z49" s="1390"/>
    </row>
    <row r="50" spans="2:26" ht="27.75" customHeight="1">
      <c r="B50" s="1453"/>
      <c r="C50" s="1416"/>
      <c r="D50" s="1417"/>
      <c r="E50" s="1436"/>
      <c r="F50" s="1437"/>
      <c r="G50" s="1438"/>
      <c r="H50" s="1439"/>
      <c r="I50" s="1440"/>
      <c r="J50" s="1436"/>
      <c r="K50" s="1436"/>
      <c r="L50" s="1436"/>
      <c r="M50" s="1419"/>
      <c r="N50" s="1420"/>
      <c r="O50" s="1417"/>
      <c r="P50" s="1413"/>
      <c r="Q50" s="1415"/>
      <c r="R50" s="1415"/>
      <c r="S50" s="1414"/>
      <c r="T50" s="1361"/>
      <c r="U50" s="1418"/>
      <c r="V50" s="1422"/>
      <c r="W50" s="1361"/>
      <c r="X50" s="1401"/>
      <c r="Y50" s="1389"/>
      <c r="Z50" s="1390"/>
    </row>
    <row r="51" spans="2:26" ht="27.75" customHeight="1">
      <c r="B51" s="1347"/>
      <c r="C51" s="1348"/>
      <c r="D51" s="1348"/>
      <c r="E51" s="1348"/>
      <c r="F51" s="1348"/>
      <c r="G51" s="1348"/>
      <c r="H51" s="1348"/>
      <c r="I51" s="1348"/>
      <c r="J51" s="1348"/>
      <c r="K51" s="1348"/>
      <c r="L51" s="1348"/>
      <c r="M51" s="1348"/>
      <c r="N51" s="1348"/>
      <c r="O51" s="1348"/>
      <c r="P51" s="1348"/>
      <c r="Q51" s="1348"/>
      <c r="R51" s="1348"/>
      <c r="S51" s="1348"/>
      <c r="T51" s="1348"/>
      <c r="U51" s="1348"/>
      <c r="V51" s="1348"/>
      <c r="W51" s="1348"/>
      <c r="X51" s="1349"/>
      <c r="Y51" s="1389"/>
      <c r="Z51" s="1390"/>
    </row>
    <row r="52" spans="2:26" ht="27.75" customHeight="1">
      <c r="B52" s="1347"/>
      <c r="C52" s="1348"/>
      <c r="D52" s="1348"/>
      <c r="E52" s="1348"/>
      <c r="F52" s="1348"/>
      <c r="G52" s="1348"/>
      <c r="H52" s="1348"/>
      <c r="I52" s="1348"/>
      <c r="J52" s="1348"/>
      <c r="K52" s="1348"/>
      <c r="L52" s="1348"/>
      <c r="M52" s="1348"/>
      <c r="N52" s="1348"/>
      <c r="O52" s="1348"/>
      <c r="P52" s="1348"/>
      <c r="Q52" s="1348"/>
      <c r="R52" s="1348"/>
      <c r="S52" s="1348"/>
      <c r="T52" s="1348"/>
      <c r="U52" s="1348"/>
      <c r="V52" s="1348"/>
      <c r="W52" s="1348"/>
      <c r="X52" s="1349"/>
      <c r="Y52" s="1389"/>
      <c r="Z52" s="1390"/>
    </row>
    <row r="53" spans="2:26" ht="27.75" customHeight="1">
      <c r="B53" s="1347"/>
      <c r="C53" s="1348"/>
      <c r="D53" s="1348"/>
      <c r="E53" s="1348"/>
      <c r="F53" s="1348"/>
      <c r="G53" s="1348"/>
      <c r="H53" s="1348"/>
      <c r="I53" s="1348"/>
      <c r="J53" s="1348"/>
      <c r="K53" s="1348"/>
      <c r="L53" s="1348"/>
      <c r="M53" s="1348"/>
      <c r="N53" s="1348"/>
      <c r="O53" s="1348"/>
      <c r="P53" s="1348"/>
      <c r="Q53" s="1348"/>
      <c r="R53" s="1348"/>
      <c r="S53" s="1348"/>
      <c r="T53" s="1348"/>
      <c r="U53" s="1348"/>
      <c r="V53" s="1348"/>
      <c r="W53" s="1348"/>
      <c r="X53" s="1349"/>
      <c r="Y53" s="1389"/>
      <c r="Z53" s="1390"/>
    </row>
    <row r="54" spans="2:26" ht="27.75" customHeight="1">
      <c r="B54" s="1347"/>
      <c r="C54" s="1348"/>
      <c r="D54" s="1348"/>
      <c r="E54" s="1348"/>
      <c r="F54" s="1348"/>
      <c r="G54" s="1348"/>
      <c r="H54" s="1348"/>
      <c r="I54" s="1348"/>
      <c r="J54" s="1348"/>
      <c r="K54" s="1348"/>
      <c r="L54" s="1348"/>
      <c r="M54" s="1348"/>
      <c r="N54" s="1348"/>
      <c r="O54" s="1348"/>
      <c r="P54" s="1348"/>
      <c r="Q54" s="1348"/>
      <c r="R54" s="1348"/>
      <c r="S54" s="1348"/>
      <c r="T54" s="1348"/>
      <c r="U54" s="1348"/>
      <c r="V54" s="1348"/>
      <c r="W54" s="1348"/>
      <c r="X54" s="1349"/>
      <c r="Y54" s="1389"/>
      <c r="Z54" s="1390"/>
    </row>
    <row r="55" spans="2:26" ht="27.75" customHeight="1">
      <c r="B55" s="1347"/>
      <c r="C55" s="1348"/>
      <c r="D55" s="1348"/>
      <c r="E55" s="1348"/>
      <c r="F55" s="1348"/>
      <c r="G55" s="1348"/>
      <c r="H55" s="1348"/>
      <c r="I55" s="1348"/>
      <c r="J55" s="1348"/>
      <c r="K55" s="1348"/>
      <c r="L55" s="1348"/>
      <c r="M55" s="1348"/>
      <c r="N55" s="1348"/>
      <c r="O55" s="1348"/>
      <c r="P55" s="1348"/>
      <c r="Q55" s="1348"/>
      <c r="R55" s="1348"/>
      <c r="S55" s="1348"/>
      <c r="T55" s="1348"/>
      <c r="U55" s="1348"/>
      <c r="V55" s="1348"/>
      <c r="W55" s="1348"/>
      <c r="X55" s="1349"/>
      <c r="Y55" s="1389"/>
      <c r="Z55" s="1390"/>
    </row>
    <row r="56" spans="2:26" ht="27.75" customHeight="1">
      <c r="B56" s="1347"/>
      <c r="C56" s="1348"/>
      <c r="D56" s="1348"/>
      <c r="E56" s="1348"/>
      <c r="F56" s="1348"/>
      <c r="G56" s="1348"/>
      <c r="H56" s="1348"/>
      <c r="I56" s="1348"/>
      <c r="J56" s="1348"/>
      <c r="K56" s="1348"/>
      <c r="L56" s="1348"/>
      <c r="M56" s="1348"/>
      <c r="N56" s="1348"/>
      <c r="O56" s="1348"/>
      <c r="P56" s="1348"/>
      <c r="Q56" s="1348"/>
      <c r="R56" s="1348"/>
      <c r="S56" s="1348"/>
      <c r="T56" s="1348"/>
      <c r="U56" s="1348"/>
      <c r="V56" s="1348"/>
      <c r="W56" s="1348"/>
      <c r="X56" s="1349"/>
      <c r="Y56" s="1389"/>
      <c r="Z56" s="1390"/>
    </row>
    <row r="57" spans="2:26" ht="27.75" customHeight="1">
      <c r="B57" s="1347"/>
      <c r="C57" s="1348"/>
      <c r="D57" s="1348"/>
      <c r="E57" s="1348"/>
      <c r="F57" s="1348"/>
      <c r="G57" s="1348"/>
      <c r="H57" s="1348"/>
      <c r="I57" s="1348"/>
      <c r="J57" s="1348"/>
      <c r="K57" s="1348"/>
      <c r="L57" s="1348"/>
      <c r="M57" s="1348"/>
      <c r="N57" s="1348"/>
      <c r="O57" s="1348"/>
      <c r="P57" s="1348"/>
      <c r="Q57" s="1348"/>
      <c r="R57" s="1348"/>
      <c r="S57" s="1348"/>
      <c r="T57" s="1348"/>
      <c r="U57" s="1348"/>
      <c r="V57" s="1348"/>
      <c r="W57" s="1348"/>
      <c r="X57" s="1349"/>
      <c r="Y57" s="1389"/>
      <c r="Z57" s="1390"/>
    </row>
    <row r="58" spans="2:26" ht="27.75" customHeight="1">
      <c r="B58" s="1347"/>
      <c r="C58" s="1348"/>
      <c r="D58" s="1348"/>
      <c r="E58" s="1348"/>
      <c r="F58" s="1348"/>
      <c r="G58" s="1348"/>
      <c r="H58" s="1348"/>
      <c r="I58" s="1348"/>
      <c r="J58" s="1348"/>
      <c r="K58" s="1348"/>
      <c r="L58" s="1348"/>
      <c r="M58" s="1348"/>
      <c r="N58" s="1348"/>
      <c r="O58" s="1348"/>
      <c r="P58" s="1348"/>
      <c r="Q58" s="1348"/>
      <c r="R58" s="1348"/>
      <c r="S58" s="1348"/>
      <c r="T58" s="1348"/>
      <c r="U58" s="1348"/>
      <c r="V58" s="1348"/>
      <c r="W58" s="1348"/>
      <c r="X58" s="1349"/>
      <c r="Y58" s="1389"/>
      <c r="Z58" s="1390"/>
    </row>
    <row r="59" spans="2:26" ht="27.75" customHeight="1">
      <c r="B59" s="1347"/>
      <c r="C59" s="1348"/>
      <c r="D59" s="1348"/>
      <c r="E59" s="1348"/>
      <c r="F59" s="1348"/>
      <c r="G59" s="1348"/>
      <c r="H59" s="1348"/>
      <c r="I59" s="1348"/>
      <c r="J59" s="1348"/>
      <c r="K59" s="1348"/>
      <c r="L59" s="1348"/>
      <c r="M59" s="1348"/>
      <c r="N59" s="1348"/>
      <c r="O59" s="1348"/>
      <c r="P59" s="1348"/>
      <c r="Q59" s="1348"/>
      <c r="R59" s="1348"/>
      <c r="S59" s="1348"/>
      <c r="T59" s="1348"/>
      <c r="U59" s="1348"/>
      <c r="V59" s="1348"/>
      <c r="W59" s="1348"/>
      <c r="X59" s="1349"/>
      <c r="Y59" s="1389"/>
      <c r="Z59" s="1390"/>
    </row>
    <row r="60" spans="2:26" ht="27.75" customHeight="1">
      <c r="B60" s="1347"/>
      <c r="C60" s="1348"/>
      <c r="D60" s="1348"/>
      <c r="E60" s="1348"/>
      <c r="F60" s="1348"/>
      <c r="G60" s="1348"/>
      <c r="H60" s="1348"/>
      <c r="I60" s="1348"/>
      <c r="J60" s="1348"/>
      <c r="K60" s="1348"/>
      <c r="L60" s="1348"/>
      <c r="M60" s="1348"/>
      <c r="N60" s="1348"/>
      <c r="O60" s="1348"/>
      <c r="P60" s="1348"/>
      <c r="Q60" s="1348"/>
      <c r="R60" s="1348"/>
      <c r="S60" s="1348"/>
      <c r="T60" s="1348"/>
      <c r="U60" s="1348"/>
      <c r="V60" s="1348"/>
      <c r="W60" s="1348"/>
      <c r="X60" s="1349"/>
      <c r="Y60" s="1389"/>
      <c r="Z60" s="1390"/>
    </row>
    <row r="61" spans="2:26" ht="27.75" customHeight="1">
      <c r="B61" s="1347"/>
      <c r="C61" s="1348"/>
      <c r="D61" s="1348"/>
      <c r="E61" s="1348"/>
      <c r="F61" s="1348"/>
      <c r="G61" s="1348"/>
      <c r="H61" s="1348"/>
      <c r="I61" s="1348"/>
      <c r="J61" s="1348"/>
      <c r="K61" s="1348"/>
      <c r="L61" s="1348"/>
      <c r="M61" s="1348"/>
      <c r="N61" s="1348"/>
      <c r="O61" s="1348"/>
      <c r="P61" s="1348"/>
      <c r="Q61" s="1348"/>
      <c r="R61" s="1348"/>
      <c r="S61" s="1348"/>
      <c r="T61" s="1348"/>
      <c r="U61" s="1348"/>
      <c r="V61" s="1348"/>
      <c r="W61" s="1348"/>
      <c r="X61" s="1349"/>
      <c r="Y61" s="1389"/>
      <c r="Z61" s="1390"/>
    </row>
    <row r="62" spans="2:26" ht="27.75" customHeight="1">
      <c r="B62" s="1347"/>
      <c r="C62" s="1348"/>
      <c r="D62" s="1348"/>
      <c r="E62" s="1348"/>
      <c r="F62" s="1348"/>
      <c r="G62" s="1348"/>
      <c r="H62" s="1348"/>
      <c r="I62" s="1348"/>
      <c r="J62" s="1348"/>
      <c r="K62" s="1348"/>
      <c r="L62" s="1348"/>
      <c r="M62" s="1348"/>
      <c r="N62" s="1348"/>
      <c r="O62" s="1348"/>
      <c r="P62" s="1348"/>
      <c r="Q62" s="1348"/>
      <c r="R62" s="1348"/>
      <c r="S62" s="1348"/>
      <c r="T62" s="1348"/>
      <c r="U62" s="1348"/>
      <c r="V62" s="1348"/>
      <c r="W62" s="1348"/>
      <c r="X62" s="1349"/>
      <c r="Y62" s="1389"/>
      <c r="Z62" s="1390"/>
    </row>
    <row r="63" spans="2:26" ht="27.75" customHeight="1">
      <c r="B63" s="1347"/>
      <c r="C63" s="1348"/>
      <c r="D63" s="1348"/>
      <c r="E63" s="1348"/>
      <c r="F63" s="1348"/>
      <c r="G63" s="1348"/>
      <c r="H63" s="1348"/>
      <c r="I63" s="1348"/>
      <c r="J63" s="1348"/>
      <c r="K63" s="1348"/>
      <c r="L63" s="1348"/>
      <c r="M63" s="1348"/>
      <c r="N63" s="1348"/>
      <c r="O63" s="1348"/>
      <c r="P63" s="1348"/>
      <c r="Q63" s="1348"/>
      <c r="R63" s="1348"/>
      <c r="S63" s="1348"/>
      <c r="T63" s="1348"/>
      <c r="U63" s="1348"/>
      <c r="V63" s="1348"/>
      <c r="W63" s="1348"/>
      <c r="X63" s="1349"/>
      <c r="Y63" s="1389"/>
      <c r="Z63" s="1390"/>
    </row>
    <row r="64" spans="2:26" ht="27.75" customHeight="1">
      <c r="B64" s="1347"/>
      <c r="C64" s="1348"/>
      <c r="D64" s="1348"/>
      <c r="E64" s="1348"/>
      <c r="F64" s="1348"/>
      <c r="G64" s="1348"/>
      <c r="H64" s="1348"/>
      <c r="I64" s="1348"/>
      <c r="J64" s="1348"/>
      <c r="K64" s="1348"/>
      <c r="L64" s="1348"/>
      <c r="M64" s="1348"/>
      <c r="N64" s="1348"/>
      <c r="O64" s="1348"/>
      <c r="P64" s="1348"/>
      <c r="Q64" s="1348"/>
      <c r="R64" s="1348"/>
      <c r="S64" s="1348"/>
      <c r="T64" s="1348"/>
      <c r="U64" s="1348"/>
      <c r="V64" s="1348"/>
      <c r="W64" s="1348"/>
      <c r="X64" s="1349"/>
      <c r="Y64" s="1389"/>
      <c r="Z64" s="1390"/>
    </row>
    <row r="65" spans="2:26" ht="27.75" customHeight="1">
      <c r="B65" s="1347"/>
      <c r="C65" s="1348"/>
      <c r="D65" s="1348"/>
      <c r="E65" s="1348"/>
      <c r="F65" s="1348"/>
      <c r="G65" s="1348"/>
      <c r="H65" s="1348"/>
      <c r="I65" s="1348"/>
      <c r="J65" s="1348"/>
      <c r="K65" s="1348"/>
      <c r="L65" s="1348"/>
      <c r="M65" s="1348"/>
      <c r="N65" s="1348"/>
      <c r="O65" s="1348"/>
      <c r="P65" s="1348"/>
      <c r="Q65" s="1348"/>
      <c r="R65" s="1348"/>
      <c r="S65" s="1348"/>
      <c r="T65" s="1348"/>
      <c r="U65" s="1348"/>
      <c r="V65" s="1348"/>
      <c r="W65" s="1348"/>
      <c r="X65" s="1349"/>
      <c r="Y65" s="1389"/>
      <c r="Z65" s="1390"/>
    </row>
    <row r="66" spans="2:26" ht="27.75" customHeight="1">
      <c r="B66" s="1347"/>
      <c r="C66" s="1348"/>
      <c r="D66" s="1348"/>
      <c r="E66" s="1348"/>
      <c r="F66" s="1348"/>
      <c r="G66" s="1348"/>
      <c r="H66" s="1348"/>
      <c r="I66" s="1348"/>
      <c r="J66" s="1348"/>
      <c r="K66" s="1348"/>
      <c r="L66" s="1348"/>
      <c r="M66" s="1348"/>
      <c r="N66" s="1348"/>
      <c r="O66" s="1348"/>
      <c r="P66" s="1348"/>
      <c r="Q66" s="1348"/>
      <c r="R66" s="1348"/>
      <c r="S66" s="1348"/>
      <c r="T66" s="1348"/>
      <c r="U66" s="1348"/>
      <c r="V66" s="1348"/>
      <c r="W66" s="1348"/>
      <c r="X66" s="1349"/>
      <c r="Y66" s="1389"/>
      <c r="Z66" s="1390"/>
    </row>
    <row r="67" spans="2:26" ht="27.75" customHeight="1">
      <c r="B67" s="1347"/>
      <c r="C67" s="1348"/>
      <c r="D67" s="1348"/>
      <c r="E67" s="1348"/>
      <c r="F67" s="1348"/>
      <c r="G67" s="1348"/>
      <c r="H67" s="1348"/>
      <c r="I67" s="1348"/>
      <c r="J67" s="1348"/>
      <c r="K67" s="1348"/>
      <c r="L67" s="1348"/>
      <c r="M67" s="1348"/>
      <c r="N67" s="1348"/>
      <c r="O67" s="1348"/>
      <c r="P67" s="1348"/>
      <c r="Q67" s="1348"/>
      <c r="R67" s="1348"/>
      <c r="S67" s="1348"/>
      <c r="T67" s="1348"/>
      <c r="U67" s="1348"/>
      <c r="V67" s="1348"/>
      <c r="W67" s="1348"/>
      <c r="X67" s="1349"/>
      <c r="Y67" s="1389"/>
      <c r="Z67" s="1390"/>
    </row>
    <row r="68" spans="2:26" ht="27.75" customHeight="1">
      <c r="B68" s="1347"/>
      <c r="C68" s="1348"/>
      <c r="D68" s="1348"/>
      <c r="E68" s="1348"/>
      <c r="F68" s="1348"/>
      <c r="G68" s="1348"/>
      <c r="H68" s="1348"/>
      <c r="I68" s="1348"/>
      <c r="J68" s="1348"/>
      <c r="K68" s="1348"/>
      <c r="L68" s="1348"/>
      <c r="M68" s="1348"/>
      <c r="N68" s="1348"/>
      <c r="O68" s="1348"/>
      <c r="P68" s="1348"/>
      <c r="Q68" s="1348"/>
      <c r="R68" s="1348"/>
      <c r="S68" s="1348"/>
      <c r="T68" s="1348"/>
      <c r="U68" s="1348"/>
      <c r="V68" s="1348"/>
      <c r="W68" s="1348"/>
      <c r="X68" s="1349"/>
      <c r="Y68" s="1389"/>
      <c r="Z68" s="1390"/>
    </row>
    <row r="69" spans="2:26" ht="27.75" customHeight="1">
      <c r="B69" s="1347"/>
      <c r="C69" s="1348"/>
      <c r="D69" s="1348"/>
      <c r="E69" s="1348"/>
      <c r="F69" s="1348"/>
      <c r="G69" s="1348"/>
      <c r="H69" s="1348"/>
      <c r="I69" s="1348"/>
      <c r="J69" s="1348"/>
      <c r="K69" s="1348"/>
      <c r="L69" s="1348"/>
      <c r="M69" s="1348"/>
      <c r="N69" s="1348"/>
      <c r="O69" s="1348"/>
      <c r="P69" s="1348"/>
      <c r="Q69" s="1348"/>
      <c r="R69" s="1348"/>
      <c r="S69" s="1348"/>
      <c r="T69" s="1348"/>
      <c r="U69" s="1348"/>
      <c r="V69" s="1348"/>
      <c r="W69" s="1348"/>
      <c r="X69" s="1349"/>
      <c r="Y69" s="1389"/>
      <c r="Z69" s="1390"/>
    </row>
    <row r="70" spans="2:26" ht="27.75" customHeight="1">
      <c r="B70" s="1347"/>
      <c r="C70" s="1348"/>
      <c r="D70" s="1348"/>
      <c r="E70" s="1348"/>
      <c r="F70" s="1348"/>
      <c r="G70" s="1348"/>
      <c r="H70" s="1348"/>
      <c r="I70" s="1348"/>
      <c r="J70" s="1348"/>
      <c r="K70" s="1348"/>
      <c r="L70" s="1348"/>
      <c r="M70" s="1348"/>
      <c r="N70" s="1348"/>
      <c r="O70" s="1348"/>
      <c r="P70" s="1348"/>
      <c r="Q70" s="1348"/>
      <c r="R70" s="1348"/>
      <c r="S70" s="1348"/>
      <c r="T70" s="1348"/>
      <c r="U70" s="1348"/>
      <c r="V70" s="1348"/>
      <c r="W70" s="1348"/>
      <c r="X70" s="1349"/>
      <c r="Y70" s="1389"/>
      <c r="Z70" s="1390"/>
    </row>
    <row r="71" spans="2:26" ht="27.75" customHeight="1">
      <c r="B71" s="1347"/>
      <c r="C71" s="1348"/>
      <c r="D71" s="1348"/>
      <c r="E71" s="1348"/>
      <c r="F71" s="1348"/>
      <c r="G71" s="1348"/>
      <c r="H71" s="1348"/>
      <c r="I71" s="1348"/>
      <c r="J71" s="1348"/>
      <c r="K71" s="1348"/>
      <c r="L71" s="1348"/>
      <c r="M71" s="1348"/>
      <c r="N71" s="1348"/>
      <c r="O71" s="1348"/>
      <c r="P71" s="1348"/>
      <c r="Q71" s="1348"/>
      <c r="R71" s="1348"/>
      <c r="S71" s="1348"/>
      <c r="T71" s="1348"/>
      <c r="U71" s="1348"/>
      <c r="V71" s="1348"/>
      <c r="W71" s="1348"/>
      <c r="X71" s="1349"/>
      <c r="Y71" s="1389"/>
      <c r="Z71" s="1390"/>
    </row>
    <row r="72" spans="2:26" ht="27.75" customHeight="1">
      <c r="B72" s="1347"/>
      <c r="C72" s="1348"/>
      <c r="D72" s="1348"/>
      <c r="E72" s="1348"/>
      <c r="F72" s="1348"/>
      <c r="G72" s="1348"/>
      <c r="H72" s="1348"/>
      <c r="I72" s="1348"/>
      <c r="J72" s="1348"/>
      <c r="K72" s="1348"/>
      <c r="L72" s="1348"/>
      <c r="M72" s="1348"/>
      <c r="N72" s="1348"/>
      <c r="O72" s="1348"/>
      <c r="P72" s="1348"/>
      <c r="Q72" s="1348"/>
      <c r="R72" s="1348"/>
      <c r="S72" s="1348"/>
      <c r="T72" s="1348"/>
      <c r="U72" s="1348"/>
      <c r="V72" s="1348"/>
      <c r="W72" s="1348"/>
      <c r="X72" s="1349"/>
      <c r="Y72" s="1389"/>
      <c r="Z72" s="1390"/>
    </row>
    <row r="73" spans="2:26" ht="27.75" customHeight="1">
      <c r="B73" s="1423"/>
      <c r="C73" s="1424"/>
      <c r="D73" s="1424"/>
      <c r="E73" s="1424"/>
      <c r="F73" s="1424"/>
      <c r="G73" s="1424"/>
      <c r="H73" s="1424"/>
      <c r="I73" s="1424"/>
      <c r="J73" s="1424"/>
      <c r="K73" s="1424"/>
      <c r="L73" s="1424"/>
      <c r="M73" s="1424"/>
      <c r="N73" s="1424"/>
      <c r="O73" s="1424"/>
      <c r="P73" s="1424"/>
      <c r="Q73" s="1424"/>
      <c r="R73" s="1424"/>
      <c r="S73" s="1424"/>
      <c r="T73" s="1424"/>
      <c r="U73" s="1424"/>
      <c r="V73" s="1424"/>
      <c r="W73" s="1424"/>
      <c r="X73" s="1425"/>
      <c r="Y73" s="1389"/>
      <c r="Z73" s="1390"/>
    </row>
    <row r="74" spans="2:26" ht="27" customHeight="1">
      <c r="B74" s="1402" t="s">
        <v>397</v>
      </c>
      <c r="C74" s="1428"/>
      <c r="D74" s="1429"/>
      <c r="E74" s="1429"/>
      <c r="F74" s="1429"/>
      <c r="G74" s="1429"/>
      <c r="H74" s="1429"/>
      <c r="I74" s="1429"/>
      <c r="J74" s="1429"/>
      <c r="K74" s="1429"/>
      <c r="L74" s="1429"/>
      <c r="M74" s="1429"/>
      <c r="N74" s="1429"/>
      <c r="O74" s="1429"/>
      <c r="P74" s="1429"/>
      <c r="Q74" s="1429"/>
      <c r="R74" s="1429"/>
      <c r="S74" s="1429"/>
      <c r="T74" s="1429"/>
      <c r="U74" s="1429"/>
      <c r="V74" s="1430"/>
      <c r="W74" s="1361">
        <f>ROUND(W47+W48,2)</f>
        <v>248</v>
      </c>
      <c r="X74" s="1362"/>
      <c r="Y74" s="1389"/>
      <c r="Z74" s="1390"/>
    </row>
    <row r="75" spans="2:26" ht="27" customHeight="1">
      <c r="B75" s="1426"/>
      <c r="C75" s="1355"/>
      <c r="D75" s="1356"/>
      <c r="E75" s="1356"/>
      <c r="F75" s="1356"/>
      <c r="G75" s="1356"/>
      <c r="H75" s="1356"/>
      <c r="I75" s="1356"/>
      <c r="J75" s="1356"/>
      <c r="K75" s="1356"/>
      <c r="L75" s="1356"/>
      <c r="M75" s="1356"/>
      <c r="N75" s="1356"/>
      <c r="O75" s="1356"/>
      <c r="P75" s="1356"/>
      <c r="Q75" s="1356"/>
      <c r="R75" s="1356"/>
      <c r="S75" s="1356"/>
      <c r="T75" s="1356"/>
      <c r="U75" s="1356"/>
      <c r="V75" s="1357"/>
      <c r="W75" s="1419" t="s">
        <v>89</v>
      </c>
      <c r="X75" s="1362"/>
      <c r="Y75" s="1389"/>
      <c r="Z75" s="1390"/>
    </row>
    <row r="76" spans="2:26" ht="27" customHeight="1" thickBot="1">
      <c r="B76" s="1427"/>
      <c r="C76" s="1431"/>
      <c r="D76" s="1432"/>
      <c r="E76" s="1432"/>
      <c r="F76" s="1432"/>
      <c r="G76" s="1432"/>
      <c r="H76" s="1432"/>
      <c r="I76" s="1432"/>
      <c r="J76" s="1432"/>
      <c r="K76" s="1432"/>
      <c r="L76" s="1432"/>
      <c r="M76" s="1432"/>
      <c r="N76" s="1432"/>
      <c r="O76" s="1432"/>
      <c r="P76" s="1432"/>
      <c r="Q76" s="1432"/>
      <c r="R76" s="1432"/>
      <c r="S76" s="1432"/>
      <c r="T76" s="1432"/>
      <c r="U76" s="1432"/>
      <c r="V76" s="1433"/>
      <c r="W76" s="1434">
        <f>W74</f>
        <v>248</v>
      </c>
      <c r="X76" s="1435"/>
      <c r="Y76" s="1391"/>
      <c r="Z76" s="1392"/>
    </row>
    <row r="77" spans="2:26" ht="78" customHeight="1">
      <c r="B77" s="531"/>
      <c r="C77" s="532"/>
      <c r="D77" s="1322"/>
      <c r="E77" s="1322"/>
      <c r="F77" s="1322"/>
      <c r="G77" s="1322"/>
      <c r="H77" s="1322"/>
      <c r="I77" s="1324"/>
      <c r="J77" s="1324"/>
      <c r="K77" s="1324"/>
      <c r="L77" s="1322"/>
      <c r="M77" s="1322"/>
      <c r="N77" s="1322"/>
      <c r="O77" s="1322"/>
      <c r="P77" s="1322"/>
      <c r="Q77" s="1322"/>
      <c r="R77" s="1322"/>
      <c r="S77" s="1322"/>
      <c r="T77" s="1322"/>
      <c r="U77" s="1322"/>
      <c r="V77" s="1322"/>
      <c r="W77" s="1322"/>
      <c r="X77" s="1322"/>
      <c r="Y77" s="534"/>
      <c r="Z77" s="525"/>
    </row>
    <row r="78" spans="2:26" ht="19.5" customHeight="1" thickBot="1">
      <c r="B78" s="531"/>
      <c r="C78" s="532"/>
      <c r="D78" s="1322" t="s">
        <v>389</v>
      </c>
      <c r="E78" s="1322"/>
      <c r="F78" s="1323"/>
      <c r="G78" s="1323"/>
      <c r="H78" s="1323"/>
      <c r="I78" s="1325"/>
      <c r="J78" s="1325"/>
      <c r="K78" s="1325"/>
      <c r="L78" s="1323"/>
      <c r="M78" s="1323"/>
      <c r="N78" s="1323"/>
      <c r="O78" s="1322"/>
      <c r="P78" s="1322"/>
      <c r="Q78" s="1322"/>
      <c r="R78" s="1322"/>
      <c r="S78" s="1322"/>
      <c r="T78" s="1322"/>
      <c r="U78" s="1322"/>
      <c r="V78" s="1322" t="s">
        <v>391</v>
      </c>
      <c r="W78" s="1322"/>
      <c r="X78" s="1322"/>
      <c r="Y78" s="524"/>
      <c r="Z78" s="525"/>
    </row>
    <row r="79" spans="2:26" ht="18.75" customHeight="1">
      <c r="B79" s="531"/>
      <c r="C79" s="532"/>
      <c r="D79" s="1322"/>
      <c r="E79" s="1322"/>
      <c r="F79" s="1324" t="s">
        <v>337</v>
      </c>
      <c r="G79" s="1324"/>
      <c r="H79" s="1324"/>
      <c r="I79" s="1324"/>
      <c r="J79" s="1324"/>
      <c r="K79" s="1324"/>
      <c r="L79" s="1324"/>
      <c r="M79" s="1324"/>
      <c r="N79" s="1324"/>
      <c r="O79" s="1322"/>
      <c r="P79" s="1322"/>
      <c r="Q79" s="1322"/>
      <c r="R79" s="1322"/>
      <c r="S79" s="1322"/>
      <c r="T79" s="1322"/>
      <c r="U79" s="1322"/>
      <c r="V79" s="537"/>
      <c r="W79" s="537"/>
      <c r="X79" s="537"/>
      <c r="Y79" s="526" t="s">
        <v>342</v>
      </c>
      <c r="Z79" s="525"/>
    </row>
    <row r="80" spans="2:26" ht="18.75" customHeight="1">
      <c r="B80" s="531"/>
      <c r="C80" s="532"/>
      <c r="D80" s="1322"/>
      <c r="E80" s="1322"/>
      <c r="F80" s="1324" t="str">
        <f>+F36</f>
        <v xml:space="preserve">Profesional de apoyo contratada S.P.O.P </v>
      </c>
      <c r="G80" s="1324"/>
      <c r="H80" s="1324"/>
      <c r="I80" s="1324"/>
      <c r="J80" s="1324"/>
      <c r="K80" s="1324"/>
      <c r="L80" s="1324"/>
      <c r="M80" s="1324"/>
      <c r="N80" s="1324"/>
      <c r="O80" s="1322"/>
      <c r="P80" s="1322"/>
      <c r="Q80" s="1322"/>
      <c r="R80" s="1322"/>
      <c r="S80" s="1322"/>
      <c r="T80" s="1322"/>
      <c r="U80" s="1322"/>
      <c r="V80" s="1322"/>
      <c r="W80" s="1322"/>
      <c r="X80" s="1322"/>
      <c r="Y80" s="527" t="s">
        <v>392</v>
      </c>
      <c r="Z80" s="525"/>
    </row>
    <row r="81" spans="2:26">
      <c r="B81" s="531"/>
      <c r="C81" s="532"/>
      <c r="D81" s="1322"/>
      <c r="E81" s="1322"/>
      <c r="F81" s="1324"/>
      <c r="G81" s="1324"/>
      <c r="H81" s="1324"/>
      <c r="I81" s="1324"/>
      <c r="J81" s="1324"/>
      <c r="K81" s="1324"/>
      <c r="L81" s="1324"/>
      <c r="M81" s="1324"/>
      <c r="N81" s="1324"/>
      <c r="O81" s="1322"/>
      <c r="P81" s="1322"/>
      <c r="Q81" s="1322"/>
      <c r="R81" s="1322"/>
      <c r="S81" s="1322"/>
      <c r="T81" s="1322"/>
      <c r="U81" s="1322"/>
      <c r="V81" s="1322"/>
      <c r="W81" s="1322"/>
      <c r="X81" s="1322"/>
      <c r="Y81" s="527" t="s">
        <v>393</v>
      </c>
      <c r="Z81" s="525"/>
    </row>
    <row r="82" spans="2:26" ht="18.600000000000001" thickBot="1">
      <c r="B82" s="538"/>
      <c r="C82" s="535"/>
      <c r="D82" s="535"/>
      <c r="E82" s="535"/>
      <c r="F82" s="536"/>
      <c r="G82" s="536"/>
      <c r="H82" s="536"/>
      <c r="I82" s="536"/>
      <c r="J82" s="536"/>
      <c r="K82" s="536"/>
      <c r="L82" s="536"/>
      <c r="M82" s="536"/>
      <c r="N82" s="536"/>
      <c r="O82" s="535"/>
      <c r="P82" s="535"/>
      <c r="Q82" s="535"/>
      <c r="R82" s="535"/>
      <c r="S82" s="535"/>
      <c r="T82" s="535"/>
      <c r="U82" s="535"/>
      <c r="V82" s="535"/>
      <c r="W82" s="535"/>
      <c r="X82" s="535"/>
      <c r="Y82" s="539"/>
      <c r="Z82" s="529"/>
    </row>
    <row r="83" spans="2:26" ht="18.600000000000001" thickBot="1">
      <c r="B83" s="540"/>
    </row>
    <row r="84" spans="2:26" ht="93" customHeight="1" thickBot="1">
      <c r="B84" s="510"/>
      <c r="C84" s="1332" t="s">
        <v>291</v>
      </c>
      <c r="D84" s="1333"/>
      <c r="E84" s="1333"/>
      <c r="F84" s="1333"/>
      <c r="G84" s="1333"/>
      <c r="H84" s="1333"/>
      <c r="I84" s="1333"/>
      <c r="J84" s="1333"/>
      <c r="K84" s="1333"/>
      <c r="L84" s="1333"/>
      <c r="M84" s="1333"/>
      <c r="N84" s="1333"/>
      <c r="O84" s="1333"/>
      <c r="P84" s="1333"/>
      <c r="Q84" s="1333"/>
      <c r="R84" s="1333"/>
      <c r="S84" s="1333"/>
      <c r="T84" s="1333"/>
      <c r="U84" s="1333"/>
      <c r="V84" s="1333"/>
      <c r="W84" s="1333"/>
      <c r="X84" s="1334"/>
      <c r="Y84" s="1332" t="s">
        <v>290</v>
      </c>
      <c r="Z84" s="1334"/>
    </row>
    <row r="85" spans="2:26" ht="86.25" customHeight="1">
      <c r="B85" s="513" t="s">
        <v>394</v>
      </c>
      <c r="C85" s="1386" t="str">
        <f>+C41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85" s="1375"/>
      <c r="E85" s="1375"/>
      <c r="F85" s="1375"/>
      <c r="G85" s="1375"/>
      <c r="H85" s="1375"/>
      <c r="I85" s="1375"/>
      <c r="J85" s="1375"/>
      <c r="K85" s="1375"/>
      <c r="L85" s="1375"/>
      <c r="M85" s="1375"/>
      <c r="N85" s="1375"/>
      <c r="O85" s="1375"/>
      <c r="P85" s="1375"/>
      <c r="Q85" s="1375"/>
      <c r="R85" s="1375"/>
      <c r="S85" s="1375"/>
      <c r="T85" s="1375"/>
      <c r="U85" s="1375"/>
      <c r="V85" s="1375"/>
      <c r="W85" s="1375"/>
      <c r="X85" s="1375"/>
      <c r="Y85" s="1387"/>
      <c r="Z85" s="1388"/>
    </row>
    <row r="86" spans="2:26" ht="38.25" customHeight="1">
      <c r="B86" s="513" t="s">
        <v>349</v>
      </c>
      <c r="C86" s="1367" t="str">
        <f>+C42</f>
        <v xml:space="preserve">OBRAS DE CONTENCION </v>
      </c>
      <c r="D86" s="1377"/>
      <c r="E86" s="1377"/>
      <c r="F86" s="1377"/>
      <c r="G86" s="1377"/>
      <c r="H86" s="1377"/>
      <c r="I86" s="1377"/>
      <c r="J86" s="1377"/>
      <c r="K86" s="1377"/>
      <c r="L86" s="1377"/>
      <c r="M86" s="1377"/>
      <c r="N86" s="1377"/>
      <c r="O86" s="1377"/>
      <c r="P86" s="1377"/>
      <c r="Q86" s="1377"/>
      <c r="R86" s="1377"/>
      <c r="S86" s="1368"/>
      <c r="T86" s="1393" t="s">
        <v>41</v>
      </c>
      <c r="U86" s="1377"/>
      <c r="V86" s="1368"/>
      <c r="W86" s="1393" t="str">
        <f>+'PRESUPUESTO OFICIAL PLIEGO TIPO'!F47</f>
        <v>M³</v>
      </c>
      <c r="X86" s="1394"/>
      <c r="Y86" s="1389"/>
      <c r="Z86" s="1390"/>
    </row>
    <row r="87" spans="2:26" ht="30" customHeight="1">
      <c r="B87" s="513" t="s">
        <v>151</v>
      </c>
      <c r="C87" s="1395">
        <f>+'PRESUPUESTO OFICIAL PLIEGO TIPO'!B47</f>
        <v>303</v>
      </c>
      <c r="D87" s="1396"/>
      <c r="E87" s="1396"/>
      <c r="F87" s="1396"/>
      <c r="G87" s="1396"/>
      <c r="H87" s="1396"/>
      <c r="I87" s="1396"/>
      <c r="J87" s="1396"/>
      <c r="K87" s="1396"/>
      <c r="L87" s="1396"/>
      <c r="M87" s="1396"/>
      <c r="N87" s="1396"/>
      <c r="O87" s="1396"/>
      <c r="P87" s="1396"/>
      <c r="Q87" s="1396"/>
      <c r="R87" s="1396"/>
      <c r="S87" s="1397"/>
      <c r="T87" s="1371" t="s">
        <v>7</v>
      </c>
      <c r="U87" s="1372"/>
      <c r="V87" s="1373"/>
      <c r="W87" s="1371">
        <f>+W107</f>
        <v>134.4</v>
      </c>
      <c r="X87" s="1488"/>
      <c r="Y87" s="1389"/>
      <c r="Z87" s="1390"/>
    </row>
    <row r="88" spans="2:26" ht="43.5" customHeight="1">
      <c r="B88" s="513" t="s">
        <v>395</v>
      </c>
      <c r="C88" s="1367" t="str">
        <f>+'PRESUPUESTO OFICIAL PLIEGO TIPO'!E47</f>
        <v>Relleno con material crudo de rio T.m 6",
compactado y transportado</v>
      </c>
      <c r="D88" s="1377"/>
      <c r="E88" s="1377"/>
      <c r="F88" s="1377"/>
      <c r="G88" s="1377"/>
      <c r="H88" s="1377"/>
      <c r="I88" s="1377"/>
      <c r="J88" s="1377"/>
      <c r="K88" s="1377"/>
      <c r="L88" s="1377"/>
      <c r="M88" s="1377"/>
      <c r="N88" s="1377"/>
      <c r="O88" s="1377"/>
      <c r="P88" s="1377"/>
      <c r="Q88" s="1377"/>
      <c r="R88" s="1377"/>
      <c r="S88" s="1368"/>
      <c r="T88" s="1374"/>
      <c r="U88" s="1375"/>
      <c r="V88" s="1376"/>
      <c r="W88" s="1374"/>
      <c r="X88" s="1489"/>
      <c r="Y88" s="1389"/>
      <c r="Z88" s="1390"/>
    </row>
    <row r="89" spans="2:26" ht="30" customHeight="1">
      <c r="B89" s="1378" t="s">
        <v>270</v>
      </c>
      <c r="C89" s="1380" t="s">
        <v>271</v>
      </c>
      <c r="D89" s="1381"/>
      <c r="E89" s="1341" t="s">
        <v>143</v>
      </c>
      <c r="F89" s="1342"/>
      <c r="G89" s="1342"/>
      <c r="H89" s="1342"/>
      <c r="I89" s="1342"/>
      <c r="J89" s="1342"/>
      <c r="K89" s="1342"/>
      <c r="L89" s="1343"/>
      <c r="M89" s="1335" t="s">
        <v>272</v>
      </c>
      <c r="N89" s="1336"/>
      <c r="O89" s="1384"/>
      <c r="P89" s="1335" t="s">
        <v>273</v>
      </c>
      <c r="Q89" s="1336"/>
      <c r="R89" s="1336"/>
      <c r="S89" s="1384"/>
      <c r="T89" s="1335" t="s">
        <v>274</v>
      </c>
      <c r="U89" s="1336"/>
      <c r="V89" s="1384"/>
      <c r="W89" s="1335" t="s">
        <v>400</v>
      </c>
      <c r="X89" s="1336"/>
      <c r="Y89" s="1389"/>
      <c r="Z89" s="1390"/>
    </row>
    <row r="90" spans="2:26" ht="64.5" customHeight="1">
      <c r="B90" s="1379"/>
      <c r="C90" s="1382"/>
      <c r="D90" s="1383"/>
      <c r="E90" s="1339" t="s">
        <v>409</v>
      </c>
      <c r="F90" s="1340"/>
      <c r="G90" s="1341" t="s">
        <v>484</v>
      </c>
      <c r="H90" s="1342"/>
      <c r="I90" s="1343"/>
      <c r="J90" s="1341" t="s">
        <v>98</v>
      </c>
      <c r="K90" s="1342"/>
      <c r="L90" s="1343"/>
      <c r="M90" s="1337"/>
      <c r="N90" s="1338"/>
      <c r="O90" s="1385"/>
      <c r="P90" s="1337"/>
      <c r="Q90" s="1338"/>
      <c r="R90" s="1338"/>
      <c r="S90" s="1385"/>
      <c r="T90" s="1337"/>
      <c r="U90" s="1338"/>
      <c r="V90" s="1385"/>
      <c r="W90" s="1337"/>
      <c r="X90" s="1338"/>
      <c r="Y90" s="1389"/>
      <c r="Z90" s="1390"/>
    </row>
    <row r="91" spans="2:26" ht="27" customHeight="1">
      <c r="B91" s="1369"/>
      <c r="C91" s="1367" t="s">
        <v>90</v>
      </c>
      <c r="D91" s="1368"/>
      <c r="E91" s="1413"/>
      <c r="F91" s="1414"/>
      <c r="G91" s="1413"/>
      <c r="H91" s="1415"/>
      <c r="I91" s="1414"/>
      <c r="J91" s="1413"/>
      <c r="K91" s="1415"/>
      <c r="L91" s="1414"/>
      <c r="M91" s="1413"/>
      <c r="N91" s="1415"/>
      <c r="O91" s="1414"/>
      <c r="P91" s="1413"/>
      <c r="Q91" s="1415"/>
      <c r="R91" s="1415"/>
      <c r="S91" s="1414"/>
      <c r="T91" s="1413"/>
      <c r="U91" s="1415"/>
      <c r="V91" s="1414"/>
      <c r="W91" s="1413"/>
      <c r="X91" s="1421"/>
      <c r="Y91" s="1389"/>
      <c r="Z91" s="1390"/>
    </row>
    <row r="92" spans="2:26" ht="27" customHeight="1">
      <c r="B92" s="1370"/>
      <c r="C92" s="1416"/>
      <c r="D92" s="1417"/>
      <c r="E92" s="1361"/>
      <c r="F92" s="1418"/>
      <c r="G92" s="1419"/>
      <c r="H92" s="1420"/>
      <c r="I92" s="1417"/>
      <c r="J92" s="1361"/>
      <c r="K92" s="1420"/>
      <c r="L92" s="1417"/>
      <c r="M92" s="1419"/>
      <c r="N92" s="1420"/>
      <c r="O92" s="1417"/>
      <c r="P92" s="1413"/>
      <c r="Q92" s="1415"/>
      <c r="R92" s="1415"/>
      <c r="S92" s="1414"/>
      <c r="T92" s="1361"/>
      <c r="U92" s="1418"/>
      <c r="V92" s="1422"/>
      <c r="W92" s="1361">
        <f>M92*T92</f>
        <v>0</v>
      </c>
      <c r="X92" s="1401"/>
      <c r="Y92" s="1389"/>
      <c r="Z92" s="1390"/>
    </row>
    <row r="93" spans="2:26" ht="27" customHeight="1" thickBot="1">
      <c r="B93" s="1370"/>
      <c r="C93" s="1402"/>
      <c r="D93" s="1403"/>
      <c r="E93" s="1404">
        <v>16</v>
      </c>
      <c r="F93" s="1405"/>
      <c r="G93" s="1406">
        <v>2.8</v>
      </c>
      <c r="H93" s="1405"/>
      <c r="I93" s="1403"/>
      <c r="J93" s="1404">
        <v>3</v>
      </c>
      <c r="K93" s="1405"/>
      <c r="L93" s="1403"/>
      <c r="M93" s="1406">
        <f>(+E93*G93*J93)</f>
        <v>134.39999999999998</v>
      </c>
      <c r="N93" s="1405"/>
      <c r="O93" s="1403"/>
      <c r="P93" s="1407"/>
      <c r="Q93" s="1408"/>
      <c r="R93" s="1408"/>
      <c r="S93" s="1409"/>
      <c r="T93" s="1404">
        <v>1</v>
      </c>
      <c r="U93" s="1410"/>
      <c r="V93" s="1411"/>
      <c r="W93" s="1404">
        <f>M93*T93</f>
        <v>134.39999999999998</v>
      </c>
      <c r="X93" s="1412"/>
      <c r="Y93" s="1389"/>
      <c r="Z93" s="1390"/>
    </row>
    <row r="94" spans="2:26" ht="27" customHeight="1">
      <c r="B94" s="1344"/>
      <c r="C94" s="1345"/>
      <c r="D94" s="1345"/>
      <c r="E94" s="1345"/>
      <c r="F94" s="1345"/>
      <c r="G94" s="1345"/>
      <c r="H94" s="1345"/>
      <c r="I94" s="1345"/>
      <c r="J94" s="1345"/>
      <c r="K94" s="1345"/>
      <c r="L94" s="1345"/>
      <c r="M94" s="1345"/>
      <c r="N94" s="1345"/>
      <c r="O94" s="1345"/>
      <c r="P94" s="1345"/>
      <c r="Q94" s="1345"/>
      <c r="R94" s="1345"/>
      <c r="S94" s="1345"/>
      <c r="T94" s="1345"/>
      <c r="U94" s="1345"/>
      <c r="V94" s="1345"/>
      <c r="W94" s="1345"/>
      <c r="X94" s="1346"/>
      <c r="Y94" s="1389"/>
      <c r="Z94" s="1390"/>
    </row>
    <row r="95" spans="2:26" ht="27" customHeight="1">
      <c r="B95" s="1347"/>
      <c r="C95" s="1348"/>
      <c r="D95" s="1348"/>
      <c r="E95" s="1348"/>
      <c r="F95" s="1348"/>
      <c r="G95" s="1348"/>
      <c r="H95" s="1348"/>
      <c r="I95" s="1348"/>
      <c r="J95" s="1348"/>
      <c r="K95" s="1348"/>
      <c r="L95" s="1348"/>
      <c r="M95" s="1348"/>
      <c r="N95" s="1348"/>
      <c r="O95" s="1348"/>
      <c r="P95" s="1348"/>
      <c r="Q95" s="1348"/>
      <c r="R95" s="1348"/>
      <c r="S95" s="1348"/>
      <c r="T95" s="1348"/>
      <c r="U95" s="1348"/>
      <c r="V95" s="1348"/>
      <c r="W95" s="1348"/>
      <c r="X95" s="1349"/>
      <c r="Y95" s="1389"/>
      <c r="Z95" s="1390"/>
    </row>
    <row r="96" spans="2:26">
      <c r="B96" s="1347"/>
      <c r="C96" s="1348"/>
      <c r="D96" s="1348"/>
      <c r="E96" s="1348"/>
      <c r="F96" s="1348"/>
      <c r="G96" s="1348"/>
      <c r="H96" s="1348"/>
      <c r="I96" s="1348"/>
      <c r="J96" s="1348"/>
      <c r="K96" s="1348"/>
      <c r="L96" s="1348"/>
      <c r="M96" s="1348"/>
      <c r="N96" s="1348"/>
      <c r="O96" s="1348"/>
      <c r="P96" s="1348"/>
      <c r="Q96" s="1348"/>
      <c r="R96" s="1348"/>
      <c r="S96" s="1348"/>
      <c r="T96" s="1348"/>
      <c r="U96" s="1348"/>
      <c r="V96" s="1348"/>
      <c r="W96" s="1348"/>
      <c r="X96" s="1349"/>
      <c r="Y96" s="1389"/>
      <c r="Z96" s="1390"/>
    </row>
    <row r="97" spans="2:26" ht="119.4" customHeight="1">
      <c r="B97" s="1347"/>
      <c r="C97" s="1348"/>
      <c r="D97" s="1348"/>
      <c r="E97" s="1348"/>
      <c r="F97" s="1348"/>
      <c r="G97" s="1348"/>
      <c r="H97" s="1348"/>
      <c r="I97" s="1348"/>
      <c r="J97" s="1348"/>
      <c r="K97" s="1348"/>
      <c r="L97" s="1348"/>
      <c r="M97" s="1348"/>
      <c r="N97" s="1348"/>
      <c r="O97" s="1348"/>
      <c r="P97" s="1348"/>
      <c r="Q97" s="1348"/>
      <c r="R97" s="1348"/>
      <c r="S97" s="1348"/>
      <c r="T97" s="1348"/>
      <c r="U97" s="1348"/>
      <c r="V97" s="1348"/>
      <c r="W97" s="1348"/>
      <c r="X97" s="1349"/>
      <c r="Y97" s="1389"/>
      <c r="Z97" s="1390"/>
    </row>
    <row r="98" spans="2:26">
      <c r="B98" s="1347"/>
      <c r="C98" s="1348"/>
      <c r="D98" s="1348"/>
      <c r="E98" s="1348"/>
      <c r="F98" s="1348"/>
      <c r="G98" s="1348"/>
      <c r="H98" s="1348"/>
      <c r="I98" s="1348"/>
      <c r="J98" s="1348"/>
      <c r="K98" s="1348"/>
      <c r="L98" s="1348"/>
      <c r="M98" s="1348"/>
      <c r="N98" s="1348"/>
      <c r="O98" s="1348"/>
      <c r="P98" s="1348"/>
      <c r="Q98" s="1348"/>
      <c r="R98" s="1348"/>
      <c r="S98" s="1348"/>
      <c r="T98" s="1348"/>
      <c r="U98" s="1348"/>
      <c r="V98" s="1348"/>
      <c r="W98" s="1348"/>
      <c r="X98" s="1349"/>
      <c r="Y98" s="1389"/>
      <c r="Z98" s="1390"/>
    </row>
    <row r="99" spans="2:26">
      <c r="B99" s="1347"/>
      <c r="C99" s="1348"/>
      <c r="D99" s="1348"/>
      <c r="E99" s="1348"/>
      <c r="F99" s="1348"/>
      <c r="G99" s="1348"/>
      <c r="H99" s="1348"/>
      <c r="I99" s="1348"/>
      <c r="J99" s="1348"/>
      <c r="K99" s="1348"/>
      <c r="L99" s="1348"/>
      <c r="M99" s="1348"/>
      <c r="N99" s="1348"/>
      <c r="O99" s="1348"/>
      <c r="P99" s="1348"/>
      <c r="Q99" s="1348"/>
      <c r="R99" s="1348"/>
      <c r="S99" s="1348"/>
      <c r="T99" s="1348"/>
      <c r="U99" s="1348"/>
      <c r="V99" s="1348"/>
      <c r="W99" s="1348"/>
      <c r="X99" s="1349"/>
      <c r="Y99" s="1389"/>
      <c r="Z99" s="1390"/>
    </row>
    <row r="100" spans="2:26" ht="119.4" customHeight="1">
      <c r="B100" s="1347"/>
      <c r="C100" s="1348"/>
      <c r="D100" s="1348"/>
      <c r="E100" s="1348"/>
      <c r="F100" s="1348"/>
      <c r="G100" s="1348"/>
      <c r="H100" s="1348"/>
      <c r="I100" s="1348"/>
      <c r="J100" s="1348"/>
      <c r="K100" s="1348"/>
      <c r="L100" s="1348"/>
      <c r="M100" s="1348"/>
      <c r="N100" s="1348"/>
      <c r="O100" s="1348"/>
      <c r="P100" s="1348"/>
      <c r="Q100" s="1348"/>
      <c r="R100" s="1348"/>
      <c r="S100" s="1348"/>
      <c r="T100" s="1348"/>
      <c r="U100" s="1348"/>
      <c r="V100" s="1348"/>
      <c r="W100" s="1348"/>
      <c r="X100" s="1349"/>
      <c r="Y100" s="1389"/>
      <c r="Z100" s="1390"/>
    </row>
    <row r="101" spans="2:26">
      <c r="B101" s="1347"/>
      <c r="C101" s="1348"/>
      <c r="D101" s="1348"/>
      <c r="E101" s="1348"/>
      <c r="F101" s="1348"/>
      <c r="G101" s="1348"/>
      <c r="H101" s="1348"/>
      <c r="I101" s="1348"/>
      <c r="J101" s="1348"/>
      <c r="K101" s="1348"/>
      <c r="L101" s="1348"/>
      <c r="M101" s="1348"/>
      <c r="N101" s="1348"/>
      <c r="O101" s="1348"/>
      <c r="P101" s="1348"/>
      <c r="Q101" s="1348"/>
      <c r="R101" s="1348"/>
      <c r="S101" s="1348"/>
      <c r="T101" s="1348"/>
      <c r="U101" s="1348"/>
      <c r="V101" s="1348"/>
      <c r="W101" s="1348"/>
      <c r="X101" s="1349"/>
      <c r="Y101" s="1389"/>
      <c r="Z101" s="1390"/>
    </row>
    <row r="102" spans="2:26">
      <c r="B102" s="1347"/>
      <c r="C102" s="1348"/>
      <c r="D102" s="1348"/>
      <c r="E102" s="1348"/>
      <c r="F102" s="1348"/>
      <c r="G102" s="1348"/>
      <c r="H102" s="1348"/>
      <c r="I102" s="1348"/>
      <c r="J102" s="1348"/>
      <c r="K102" s="1348"/>
      <c r="L102" s="1348"/>
      <c r="M102" s="1348"/>
      <c r="N102" s="1348"/>
      <c r="O102" s="1348"/>
      <c r="P102" s="1348"/>
      <c r="Q102" s="1348"/>
      <c r="R102" s="1348"/>
      <c r="S102" s="1348"/>
      <c r="T102" s="1348"/>
      <c r="U102" s="1348"/>
      <c r="V102" s="1348"/>
      <c r="W102" s="1348"/>
      <c r="X102" s="1349"/>
      <c r="Y102" s="1389"/>
      <c r="Z102" s="1390"/>
    </row>
    <row r="103" spans="2:26">
      <c r="B103" s="1347"/>
      <c r="C103" s="1348"/>
      <c r="D103" s="1348"/>
      <c r="E103" s="1348"/>
      <c r="F103" s="1348"/>
      <c r="G103" s="1348"/>
      <c r="H103" s="1348"/>
      <c r="I103" s="1348"/>
      <c r="J103" s="1348"/>
      <c r="K103" s="1348"/>
      <c r="L103" s="1348"/>
      <c r="M103" s="1348"/>
      <c r="N103" s="1348"/>
      <c r="O103" s="1348"/>
      <c r="P103" s="1348"/>
      <c r="Q103" s="1348"/>
      <c r="R103" s="1348"/>
      <c r="S103" s="1348"/>
      <c r="T103" s="1348"/>
      <c r="U103" s="1348"/>
      <c r="V103" s="1348"/>
      <c r="W103" s="1348"/>
      <c r="X103" s="1349"/>
      <c r="Y103" s="1389"/>
      <c r="Z103" s="1390"/>
    </row>
    <row r="104" spans="2:26" ht="18.600000000000001" thickBot="1">
      <c r="B104" s="1350"/>
      <c r="C104" s="1351"/>
      <c r="D104" s="1351"/>
      <c r="E104" s="1351"/>
      <c r="F104" s="1351"/>
      <c r="G104" s="1351"/>
      <c r="H104" s="1351"/>
      <c r="I104" s="1351"/>
      <c r="J104" s="1351"/>
      <c r="K104" s="1351"/>
      <c r="L104" s="1351"/>
      <c r="M104" s="1351"/>
      <c r="N104" s="1351"/>
      <c r="O104" s="1351"/>
      <c r="P104" s="1351"/>
      <c r="Q104" s="1351"/>
      <c r="R104" s="1351"/>
      <c r="S104" s="1351"/>
      <c r="T104" s="1351"/>
      <c r="U104" s="1351"/>
      <c r="V104" s="1351"/>
      <c r="W104" s="1351"/>
      <c r="X104" s="1352"/>
      <c r="Y104" s="1389"/>
      <c r="Z104" s="1390"/>
    </row>
    <row r="105" spans="2:26">
      <c r="B105" s="1353" t="s">
        <v>397</v>
      </c>
      <c r="C105" s="1355"/>
      <c r="D105" s="1356"/>
      <c r="E105" s="1356"/>
      <c r="F105" s="1356"/>
      <c r="G105" s="1356"/>
      <c r="H105" s="1356"/>
      <c r="I105" s="1356"/>
      <c r="J105" s="1356"/>
      <c r="K105" s="1356"/>
      <c r="L105" s="1356"/>
      <c r="M105" s="1356"/>
      <c r="N105" s="1356"/>
      <c r="O105" s="1356"/>
      <c r="P105" s="1356"/>
      <c r="Q105" s="1356"/>
      <c r="R105" s="1356"/>
      <c r="S105" s="1356"/>
      <c r="T105" s="1356"/>
      <c r="U105" s="1356"/>
      <c r="V105" s="1357"/>
      <c r="W105" s="1361">
        <f>ROUND(W92+W93,2)</f>
        <v>134.4</v>
      </c>
      <c r="X105" s="1362"/>
      <c r="Y105" s="1389"/>
      <c r="Z105" s="1390"/>
    </row>
    <row r="106" spans="2:26">
      <c r="B106" s="1353"/>
      <c r="C106" s="1355"/>
      <c r="D106" s="1356"/>
      <c r="E106" s="1356"/>
      <c r="F106" s="1356"/>
      <c r="G106" s="1356"/>
      <c r="H106" s="1356"/>
      <c r="I106" s="1356"/>
      <c r="J106" s="1356"/>
      <c r="K106" s="1356"/>
      <c r="L106" s="1356"/>
      <c r="M106" s="1356"/>
      <c r="N106" s="1356"/>
      <c r="O106" s="1356"/>
      <c r="P106" s="1356"/>
      <c r="Q106" s="1356"/>
      <c r="R106" s="1356"/>
      <c r="S106" s="1356"/>
      <c r="T106" s="1356"/>
      <c r="U106" s="1356"/>
      <c r="V106" s="1357"/>
      <c r="W106" s="1363" t="s">
        <v>89</v>
      </c>
      <c r="X106" s="1364"/>
      <c r="Y106" s="1389"/>
      <c r="Z106" s="1390"/>
    </row>
    <row r="107" spans="2:26" ht="18.600000000000001" thickBot="1">
      <c r="B107" s="1354"/>
      <c r="C107" s="1358"/>
      <c r="D107" s="1359"/>
      <c r="E107" s="1359"/>
      <c r="F107" s="1359"/>
      <c r="G107" s="1359"/>
      <c r="H107" s="1359"/>
      <c r="I107" s="1359"/>
      <c r="J107" s="1359"/>
      <c r="K107" s="1359"/>
      <c r="L107" s="1359"/>
      <c r="M107" s="1359"/>
      <c r="N107" s="1359"/>
      <c r="O107" s="1359"/>
      <c r="P107" s="1359"/>
      <c r="Q107" s="1359"/>
      <c r="R107" s="1359"/>
      <c r="S107" s="1359"/>
      <c r="T107" s="1359"/>
      <c r="U107" s="1359"/>
      <c r="V107" s="1360"/>
      <c r="W107" s="1365">
        <f>W105</f>
        <v>134.4</v>
      </c>
      <c r="X107" s="1366"/>
      <c r="Y107" s="1391"/>
      <c r="Z107" s="1392"/>
    </row>
    <row r="108" spans="2:26" ht="69" customHeight="1">
      <c r="B108" s="541"/>
      <c r="C108" s="533"/>
      <c r="D108" s="1330"/>
      <c r="E108" s="1330"/>
      <c r="F108" s="1330"/>
      <c r="G108" s="1330"/>
      <c r="H108" s="1330"/>
      <c r="I108" s="1331"/>
      <c r="J108" s="1331"/>
      <c r="K108" s="1331"/>
      <c r="L108" s="1330"/>
      <c r="M108" s="1330"/>
      <c r="N108" s="1330"/>
      <c r="O108" s="1330"/>
      <c r="P108" s="1330"/>
      <c r="Q108" s="1330"/>
      <c r="R108" s="1330"/>
      <c r="S108" s="1330"/>
      <c r="T108" s="1330"/>
      <c r="U108" s="1330"/>
      <c r="V108" s="1330"/>
      <c r="W108" s="1330"/>
      <c r="X108" s="1330"/>
      <c r="Y108" s="519"/>
      <c r="Z108" s="520"/>
    </row>
    <row r="109" spans="2:26" ht="18.600000000000001" thickBot="1">
      <c r="B109" s="531"/>
      <c r="C109" s="532"/>
      <c r="D109" s="1322" t="s">
        <v>389</v>
      </c>
      <c r="E109" s="1322"/>
      <c r="F109" s="1323"/>
      <c r="G109" s="1323"/>
      <c r="H109" s="1323"/>
      <c r="I109" s="1325"/>
      <c r="J109" s="1325"/>
      <c r="K109" s="1325"/>
      <c r="L109" s="1323"/>
      <c r="M109" s="1323"/>
      <c r="N109" s="1323"/>
      <c r="O109" s="1322"/>
      <c r="P109" s="1322"/>
      <c r="Q109" s="1322"/>
      <c r="R109" s="1322"/>
      <c r="S109" s="1322" t="s">
        <v>391</v>
      </c>
      <c r="T109" s="1322"/>
      <c r="U109" s="1322"/>
      <c r="V109" s="1322"/>
      <c r="W109" s="1322"/>
      <c r="X109" s="1322"/>
      <c r="Y109" s="524"/>
      <c r="Z109" s="525"/>
    </row>
    <row r="110" spans="2:26">
      <c r="B110" s="531"/>
      <c r="C110" s="532"/>
      <c r="D110" s="1322"/>
      <c r="E110" s="1322"/>
      <c r="F110" s="1324" t="s">
        <v>337</v>
      </c>
      <c r="G110" s="1324"/>
      <c r="H110" s="1324"/>
      <c r="I110" s="1324"/>
      <c r="J110" s="1324"/>
      <c r="K110" s="1324"/>
      <c r="L110" s="1324"/>
      <c r="M110" s="1324"/>
      <c r="N110" s="1324"/>
      <c r="O110" s="1322"/>
      <c r="P110" s="1322"/>
      <c r="Q110" s="1322"/>
      <c r="R110" s="1322"/>
      <c r="S110" s="1322"/>
      <c r="T110" s="1322"/>
      <c r="U110" s="1322"/>
      <c r="V110" s="537"/>
      <c r="W110" s="537"/>
      <c r="X110" s="537"/>
      <c r="Y110" s="526" t="s">
        <v>342</v>
      </c>
      <c r="Z110" s="525"/>
    </row>
    <row r="111" spans="2:26">
      <c r="B111" s="531"/>
      <c r="C111" s="532"/>
      <c r="D111" s="1322"/>
      <c r="E111" s="1322"/>
      <c r="F111" s="1324" t="str">
        <f>+F80</f>
        <v xml:space="preserve">Profesional de apoyo contratada S.P.O.P </v>
      </c>
      <c r="G111" s="1324"/>
      <c r="H111" s="1324"/>
      <c r="I111" s="1324"/>
      <c r="J111" s="1324"/>
      <c r="K111" s="1324"/>
      <c r="L111" s="1324"/>
      <c r="M111" s="1324"/>
      <c r="N111" s="1324"/>
      <c r="O111" s="1322"/>
      <c r="P111" s="1322"/>
      <c r="Q111" s="1322"/>
      <c r="R111" s="1322"/>
      <c r="S111" s="1322"/>
      <c r="T111" s="1322"/>
      <c r="U111" s="1322"/>
      <c r="V111" s="1322"/>
      <c r="W111" s="1322"/>
      <c r="X111" s="1322"/>
      <c r="Y111" s="527" t="s">
        <v>392</v>
      </c>
      <c r="Z111" s="525"/>
    </row>
    <row r="112" spans="2:26">
      <c r="B112" s="531"/>
      <c r="C112" s="532"/>
      <c r="D112" s="1322"/>
      <c r="E112" s="1322"/>
      <c r="F112" s="1324"/>
      <c r="G112" s="1324"/>
      <c r="H112" s="1324"/>
      <c r="I112" s="1324"/>
      <c r="J112" s="1324"/>
      <c r="K112" s="1324"/>
      <c r="L112" s="1324"/>
      <c r="M112" s="1324"/>
      <c r="N112" s="1324"/>
      <c r="O112" s="1322"/>
      <c r="P112" s="1322"/>
      <c r="Q112" s="1322"/>
      <c r="R112" s="1322"/>
      <c r="S112" s="1322"/>
      <c r="T112" s="1322"/>
      <c r="U112" s="1322"/>
      <c r="V112" s="1322"/>
      <c r="W112" s="1322"/>
      <c r="X112" s="1322"/>
      <c r="Y112" s="527" t="s">
        <v>393</v>
      </c>
      <c r="Z112" s="525"/>
    </row>
    <row r="113" spans="2:26" ht="18.600000000000001" thickBot="1">
      <c r="B113" s="538"/>
      <c r="C113" s="535"/>
      <c r="D113" s="1323"/>
      <c r="E113" s="1323"/>
      <c r="F113" s="1323"/>
      <c r="G113" s="1323"/>
      <c r="H113" s="1323"/>
      <c r="I113" s="1325"/>
      <c r="J113" s="1325"/>
      <c r="K113" s="1325"/>
      <c r="L113" s="1323"/>
      <c r="M113" s="1323"/>
      <c r="N113" s="1323"/>
      <c r="O113" s="1323"/>
      <c r="P113" s="1323"/>
      <c r="Q113" s="1323"/>
      <c r="R113" s="1323"/>
      <c r="S113" s="1323"/>
      <c r="T113" s="1323"/>
      <c r="U113" s="1323"/>
      <c r="V113" s="1323"/>
      <c r="W113" s="1323"/>
      <c r="X113" s="1323"/>
      <c r="Y113" s="524"/>
      <c r="Z113" s="529"/>
    </row>
    <row r="114" spans="2:26" ht="18.600000000000001" thickBot="1">
      <c r="B114" s="540"/>
    </row>
    <row r="115" spans="2:26" ht="94.5" customHeight="1" thickBot="1">
      <c r="B115" s="510"/>
      <c r="C115" s="1332" t="s">
        <v>291</v>
      </c>
      <c r="D115" s="1333"/>
      <c r="E115" s="1333"/>
      <c r="F115" s="1333"/>
      <c r="G115" s="1333"/>
      <c r="H115" s="1333"/>
      <c r="I115" s="1333"/>
      <c r="J115" s="1333"/>
      <c r="K115" s="1333"/>
      <c r="L115" s="1333"/>
      <c r="M115" s="1333"/>
      <c r="N115" s="1333"/>
      <c r="O115" s="1333"/>
      <c r="P115" s="1333"/>
      <c r="Q115" s="1333"/>
      <c r="R115" s="1333"/>
      <c r="S115" s="1333"/>
      <c r="T115" s="1333"/>
      <c r="U115" s="1333"/>
      <c r="V115" s="1333"/>
      <c r="W115" s="1333"/>
      <c r="X115" s="1334"/>
      <c r="Y115" s="1332" t="s">
        <v>290</v>
      </c>
      <c r="Z115" s="1334"/>
    </row>
    <row r="116" spans="2:26" ht="93" customHeight="1">
      <c r="B116" s="513" t="s">
        <v>394</v>
      </c>
      <c r="C116" s="1386" t="str">
        <f>+C85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16" s="1375"/>
      <c r="E116" s="1375"/>
      <c r="F116" s="1375"/>
      <c r="G116" s="1375"/>
      <c r="H116" s="1375"/>
      <c r="I116" s="1375"/>
      <c r="J116" s="1375"/>
      <c r="K116" s="1375"/>
      <c r="L116" s="1375"/>
      <c r="M116" s="1375"/>
      <c r="N116" s="1375"/>
      <c r="O116" s="1375"/>
      <c r="P116" s="1375"/>
      <c r="Q116" s="1375"/>
      <c r="R116" s="1375"/>
      <c r="S116" s="1375"/>
      <c r="T116" s="1375"/>
      <c r="U116" s="1375"/>
      <c r="V116" s="1375"/>
      <c r="W116" s="1375"/>
      <c r="X116" s="1375"/>
      <c r="Y116" s="1387"/>
      <c r="Z116" s="1388"/>
    </row>
    <row r="117" spans="2:26" ht="59.25" customHeight="1">
      <c r="B117" s="513" t="s">
        <v>349</v>
      </c>
      <c r="C117" s="1367" t="str">
        <f>+C86</f>
        <v xml:space="preserve">OBRAS DE CONTENCION </v>
      </c>
      <c r="D117" s="1377"/>
      <c r="E117" s="1377"/>
      <c r="F117" s="1377"/>
      <c r="G117" s="1377"/>
      <c r="H117" s="1377"/>
      <c r="I117" s="1377"/>
      <c r="J117" s="1377"/>
      <c r="K117" s="1377"/>
      <c r="L117" s="1377"/>
      <c r="M117" s="1377"/>
      <c r="N117" s="1377"/>
      <c r="O117" s="1377"/>
      <c r="P117" s="1377"/>
      <c r="Q117" s="1377"/>
      <c r="R117" s="1377"/>
      <c r="S117" s="1368"/>
      <c r="T117" s="1393" t="s">
        <v>41</v>
      </c>
      <c r="U117" s="1377"/>
      <c r="V117" s="1368"/>
      <c r="W117" s="1393" t="str">
        <f>+'PRESUPUESTO OFICIAL PLIEGO TIPO'!F48</f>
        <v>M³</v>
      </c>
      <c r="X117" s="1394"/>
      <c r="Y117" s="1389"/>
      <c r="Z117" s="1390"/>
    </row>
    <row r="118" spans="2:26">
      <c r="B118" s="513" t="s">
        <v>151</v>
      </c>
      <c r="C118" s="1395">
        <f>+'PRESUPUESTO OFICIAL PLIEGO TIPO'!B48</f>
        <v>304</v>
      </c>
      <c r="D118" s="1396"/>
      <c r="E118" s="1396"/>
      <c r="F118" s="1396"/>
      <c r="G118" s="1396"/>
      <c r="H118" s="1396"/>
      <c r="I118" s="1396"/>
      <c r="J118" s="1396"/>
      <c r="K118" s="1396"/>
      <c r="L118" s="1396"/>
      <c r="M118" s="1396"/>
      <c r="N118" s="1396"/>
      <c r="O118" s="1396"/>
      <c r="P118" s="1396"/>
      <c r="Q118" s="1396"/>
      <c r="R118" s="1396"/>
      <c r="S118" s="1397"/>
      <c r="T118" s="1371" t="s">
        <v>7</v>
      </c>
      <c r="U118" s="1372"/>
      <c r="V118" s="1373"/>
      <c r="W118" s="1371">
        <f>+W138</f>
        <v>180</v>
      </c>
      <c r="X118" s="1488"/>
      <c r="Y118" s="1389"/>
      <c r="Z118" s="1390"/>
    </row>
    <row r="119" spans="2:26" ht="33.75" customHeight="1">
      <c r="B119" s="513" t="s">
        <v>395</v>
      </c>
      <c r="C119" s="1367" t="str">
        <f>+'PRESUPUESTO OFICIAL PLIEGO TIPO'!E48</f>
        <v>Gavion en malla triple torsion en alambre galvanizado calibre 12 recubierta en PVC hueco 7.5 x 7.5 cm.</v>
      </c>
      <c r="D119" s="1377"/>
      <c r="E119" s="1377"/>
      <c r="F119" s="1377"/>
      <c r="G119" s="1377"/>
      <c r="H119" s="1377"/>
      <c r="I119" s="1377"/>
      <c r="J119" s="1377"/>
      <c r="K119" s="1377"/>
      <c r="L119" s="1377"/>
      <c r="M119" s="1377"/>
      <c r="N119" s="1377"/>
      <c r="O119" s="1377"/>
      <c r="P119" s="1377"/>
      <c r="Q119" s="1377"/>
      <c r="R119" s="1377"/>
      <c r="S119" s="1368"/>
      <c r="T119" s="1374"/>
      <c r="U119" s="1375"/>
      <c r="V119" s="1376"/>
      <c r="W119" s="1374"/>
      <c r="X119" s="1489"/>
      <c r="Y119" s="1389"/>
      <c r="Z119" s="1390"/>
    </row>
    <row r="120" spans="2:26">
      <c r="B120" s="1378" t="s">
        <v>270</v>
      </c>
      <c r="C120" s="1380" t="s">
        <v>271</v>
      </c>
      <c r="D120" s="1381"/>
      <c r="E120" s="1341" t="s">
        <v>143</v>
      </c>
      <c r="F120" s="1342"/>
      <c r="G120" s="1342"/>
      <c r="H120" s="1342"/>
      <c r="I120" s="1342"/>
      <c r="J120" s="1342"/>
      <c r="K120" s="1342"/>
      <c r="L120" s="1343"/>
      <c r="M120" s="1335" t="s">
        <v>272</v>
      </c>
      <c r="N120" s="1336"/>
      <c r="O120" s="1384"/>
      <c r="P120" s="1335" t="s">
        <v>273</v>
      </c>
      <c r="Q120" s="1336"/>
      <c r="R120" s="1336"/>
      <c r="S120" s="1384"/>
      <c r="T120" s="1335" t="s">
        <v>274</v>
      </c>
      <c r="U120" s="1336"/>
      <c r="V120" s="1384"/>
      <c r="W120" s="1335" t="s">
        <v>400</v>
      </c>
      <c r="X120" s="1336"/>
      <c r="Y120" s="1389"/>
      <c r="Z120" s="1390"/>
    </row>
    <row r="121" spans="2:26">
      <c r="B121" s="1379"/>
      <c r="C121" s="1382"/>
      <c r="D121" s="1383"/>
      <c r="E121" s="1339" t="s">
        <v>409</v>
      </c>
      <c r="F121" s="1340"/>
      <c r="G121" s="1341" t="s">
        <v>129</v>
      </c>
      <c r="H121" s="1342"/>
      <c r="I121" s="1343"/>
      <c r="J121" s="1341" t="s">
        <v>98</v>
      </c>
      <c r="K121" s="1342"/>
      <c r="L121" s="1343"/>
      <c r="M121" s="1337"/>
      <c r="N121" s="1338"/>
      <c r="O121" s="1385"/>
      <c r="P121" s="1337"/>
      <c r="Q121" s="1338"/>
      <c r="R121" s="1338"/>
      <c r="S121" s="1385"/>
      <c r="T121" s="1337"/>
      <c r="U121" s="1338"/>
      <c r="V121" s="1385"/>
      <c r="W121" s="1337"/>
      <c r="X121" s="1338"/>
      <c r="Y121" s="1389"/>
      <c r="Z121" s="1390"/>
    </row>
    <row r="122" spans="2:26">
      <c r="B122" s="1369"/>
      <c r="C122" s="1367" t="s">
        <v>502</v>
      </c>
      <c r="D122" s="1368"/>
      <c r="E122" s="1326">
        <v>20</v>
      </c>
      <c r="F122" s="1328"/>
      <c r="G122" s="1326">
        <v>1</v>
      </c>
      <c r="H122" s="1327"/>
      <c r="I122" s="1328"/>
      <c r="J122" s="1326">
        <v>4</v>
      </c>
      <c r="K122" s="1327"/>
      <c r="L122" s="1328"/>
      <c r="M122" s="1326">
        <f>+J122*G122*E122</f>
        <v>80</v>
      </c>
      <c r="N122" s="1327"/>
      <c r="O122" s="1328"/>
      <c r="P122" s="1326">
        <f>+M122</f>
        <v>80</v>
      </c>
      <c r="Q122" s="1327"/>
      <c r="R122" s="1327"/>
      <c r="S122" s="1328"/>
      <c r="T122" s="1326">
        <v>1</v>
      </c>
      <c r="U122" s="1327"/>
      <c r="V122" s="1328"/>
      <c r="W122" s="1326">
        <f>+T122*P122</f>
        <v>80</v>
      </c>
      <c r="X122" s="1329"/>
      <c r="Y122" s="1389"/>
      <c r="Z122" s="1390"/>
    </row>
    <row r="123" spans="2:26">
      <c r="B123" s="1370"/>
      <c r="C123" s="1367" t="s">
        <v>503</v>
      </c>
      <c r="D123" s="1368"/>
      <c r="E123" s="1326">
        <v>20</v>
      </c>
      <c r="F123" s="1327"/>
      <c r="G123" s="1326">
        <v>1</v>
      </c>
      <c r="H123" s="1327"/>
      <c r="I123" s="1328"/>
      <c r="J123" s="1326">
        <v>3</v>
      </c>
      <c r="K123" s="1327"/>
      <c r="L123" s="1328"/>
      <c r="M123" s="1326">
        <f t="shared" ref="M123:M124" si="0">+J123*G123*E123</f>
        <v>60</v>
      </c>
      <c r="N123" s="1327"/>
      <c r="O123" s="1328"/>
      <c r="P123" s="1326">
        <f t="shared" ref="P123:P124" si="1">+M123</f>
        <v>60</v>
      </c>
      <c r="Q123" s="1327"/>
      <c r="R123" s="1327"/>
      <c r="S123" s="1328"/>
      <c r="T123" s="1326">
        <v>1</v>
      </c>
      <c r="U123" s="1327"/>
      <c r="V123" s="1328"/>
      <c r="W123" s="1326">
        <f>+T123*P123</f>
        <v>60</v>
      </c>
      <c r="X123" s="1329"/>
      <c r="Y123" s="1389"/>
      <c r="Z123" s="1390"/>
    </row>
    <row r="124" spans="2:26" ht="18.600000000000001" thickBot="1">
      <c r="B124" s="1370"/>
      <c r="C124" s="1367" t="s">
        <v>504</v>
      </c>
      <c r="D124" s="1368"/>
      <c r="E124" s="1398">
        <v>20</v>
      </c>
      <c r="F124" s="1399"/>
      <c r="G124" s="1398">
        <v>1</v>
      </c>
      <c r="H124" s="1399"/>
      <c r="I124" s="1400"/>
      <c r="J124" s="1398">
        <v>2</v>
      </c>
      <c r="K124" s="1399"/>
      <c r="L124" s="1400"/>
      <c r="M124" s="1326">
        <f t="shared" si="0"/>
        <v>40</v>
      </c>
      <c r="N124" s="1327"/>
      <c r="O124" s="1328"/>
      <c r="P124" s="1326">
        <f t="shared" si="1"/>
        <v>40</v>
      </c>
      <c r="Q124" s="1327"/>
      <c r="R124" s="1327"/>
      <c r="S124" s="1328"/>
      <c r="T124" s="1326">
        <v>1</v>
      </c>
      <c r="U124" s="1327"/>
      <c r="V124" s="1328"/>
      <c r="W124" s="1326">
        <f>+T124*P124</f>
        <v>40</v>
      </c>
      <c r="X124" s="1329"/>
      <c r="Y124" s="1389"/>
      <c r="Z124" s="1390"/>
    </row>
    <row r="125" spans="2:26">
      <c r="B125" s="1344"/>
      <c r="C125" s="1345"/>
      <c r="D125" s="1345"/>
      <c r="E125" s="1345"/>
      <c r="F125" s="1345"/>
      <c r="G125" s="1345"/>
      <c r="H125" s="1345"/>
      <c r="I125" s="1345"/>
      <c r="J125" s="1345"/>
      <c r="K125" s="1345"/>
      <c r="L125" s="1345"/>
      <c r="M125" s="1345"/>
      <c r="N125" s="1345"/>
      <c r="O125" s="1345"/>
      <c r="P125" s="1345"/>
      <c r="Q125" s="1345"/>
      <c r="R125" s="1345"/>
      <c r="S125" s="1345"/>
      <c r="T125" s="1345"/>
      <c r="U125" s="1345"/>
      <c r="V125" s="1345"/>
      <c r="W125" s="1345"/>
      <c r="X125" s="1346"/>
      <c r="Y125" s="1389"/>
      <c r="Z125" s="1390"/>
    </row>
    <row r="126" spans="2:26">
      <c r="B126" s="1347"/>
      <c r="C126" s="1348"/>
      <c r="D126" s="1348"/>
      <c r="E126" s="1348"/>
      <c r="F126" s="1348"/>
      <c r="G126" s="1348"/>
      <c r="H126" s="1348"/>
      <c r="I126" s="1348"/>
      <c r="J126" s="1348"/>
      <c r="K126" s="1348"/>
      <c r="L126" s="1348"/>
      <c r="M126" s="1348"/>
      <c r="N126" s="1348"/>
      <c r="O126" s="1348"/>
      <c r="P126" s="1348"/>
      <c r="Q126" s="1348"/>
      <c r="R126" s="1348"/>
      <c r="S126" s="1348"/>
      <c r="T126" s="1348"/>
      <c r="U126" s="1348"/>
      <c r="V126" s="1348"/>
      <c r="W126" s="1348"/>
      <c r="X126" s="1349"/>
      <c r="Y126" s="1389"/>
      <c r="Z126" s="1390"/>
    </row>
    <row r="127" spans="2:26" ht="39.75" customHeight="1">
      <c r="B127" s="1347"/>
      <c r="C127" s="1348"/>
      <c r="D127" s="1348"/>
      <c r="E127" s="1348"/>
      <c r="F127" s="1348"/>
      <c r="G127" s="1348"/>
      <c r="H127" s="1348"/>
      <c r="I127" s="1348"/>
      <c r="J127" s="1348"/>
      <c r="K127" s="1348"/>
      <c r="L127" s="1348"/>
      <c r="M127" s="1348"/>
      <c r="N127" s="1348"/>
      <c r="O127" s="1348"/>
      <c r="P127" s="1348"/>
      <c r="Q127" s="1348"/>
      <c r="R127" s="1348"/>
      <c r="S127" s="1348"/>
      <c r="T127" s="1348"/>
      <c r="U127" s="1348"/>
      <c r="V127" s="1348"/>
      <c r="W127" s="1348"/>
      <c r="X127" s="1349"/>
      <c r="Y127" s="1389"/>
      <c r="Z127" s="1390"/>
    </row>
    <row r="128" spans="2:26" ht="39.75" customHeight="1">
      <c r="B128" s="1347"/>
      <c r="C128" s="1348"/>
      <c r="D128" s="1348"/>
      <c r="E128" s="1348"/>
      <c r="F128" s="1348"/>
      <c r="G128" s="1348"/>
      <c r="H128" s="1348"/>
      <c r="I128" s="1348"/>
      <c r="J128" s="1348"/>
      <c r="K128" s="1348"/>
      <c r="L128" s="1348"/>
      <c r="M128" s="1348"/>
      <c r="N128" s="1348"/>
      <c r="O128" s="1348"/>
      <c r="P128" s="1348"/>
      <c r="Q128" s="1348"/>
      <c r="R128" s="1348"/>
      <c r="S128" s="1348"/>
      <c r="T128" s="1348"/>
      <c r="U128" s="1348"/>
      <c r="V128" s="1348"/>
      <c r="W128" s="1348"/>
      <c r="X128" s="1349"/>
      <c r="Y128" s="1389"/>
      <c r="Z128" s="1390"/>
    </row>
    <row r="129" spans="2:26" ht="37.5" customHeight="1">
      <c r="B129" s="1347"/>
      <c r="C129" s="1348"/>
      <c r="D129" s="1348"/>
      <c r="E129" s="1348"/>
      <c r="F129" s="1348"/>
      <c r="G129" s="1348"/>
      <c r="H129" s="1348"/>
      <c r="I129" s="1348"/>
      <c r="J129" s="1348"/>
      <c r="K129" s="1348"/>
      <c r="L129" s="1348"/>
      <c r="M129" s="1348"/>
      <c r="N129" s="1348"/>
      <c r="O129" s="1348"/>
      <c r="P129" s="1348"/>
      <c r="Q129" s="1348"/>
      <c r="R129" s="1348"/>
      <c r="S129" s="1348"/>
      <c r="T129" s="1348"/>
      <c r="U129" s="1348"/>
      <c r="V129" s="1348"/>
      <c r="W129" s="1348"/>
      <c r="X129" s="1349"/>
      <c r="Y129" s="1389"/>
      <c r="Z129" s="1390"/>
    </row>
    <row r="130" spans="2:26">
      <c r="B130" s="1347"/>
      <c r="C130" s="1348"/>
      <c r="D130" s="1348"/>
      <c r="E130" s="1348"/>
      <c r="F130" s="1348"/>
      <c r="G130" s="1348"/>
      <c r="H130" s="1348"/>
      <c r="I130" s="1348"/>
      <c r="J130" s="1348"/>
      <c r="K130" s="1348"/>
      <c r="L130" s="1348"/>
      <c r="M130" s="1348"/>
      <c r="N130" s="1348"/>
      <c r="O130" s="1348"/>
      <c r="P130" s="1348"/>
      <c r="Q130" s="1348"/>
      <c r="R130" s="1348"/>
      <c r="S130" s="1348"/>
      <c r="T130" s="1348"/>
      <c r="U130" s="1348"/>
      <c r="V130" s="1348"/>
      <c r="W130" s="1348"/>
      <c r="X130" s="1349"/>
      <c r="Y130" s="1389"/>
      <c r="Z130" s="1390"/>
    </row>
    <row r="131" spans="2:26" ht="30.75" customHeight="1">
      <c r="B131" s="1347"/>
      <c r="C131" s="1348"/>
      <c r="D131" s="1348"/>
      <c r="E131" s="1348"/>
      <c r="F131" s="1348"/>
      <c r="G131" s="1348"/>
      <c r="H131" s="1348"/>
      <c r="I131" s="1348"/>
      <c r="J131" s="1348"/>
      <c r="K131" s="1348"/>
      <c r="L131" s="1348"/>
      <c r="M131" s="1348"/>
      <c r="N131" s="1348"/>
      <c r="O131" s="1348"/>
      <c r="P131" s="1348"/>
      <c r="Q131" s="1348"/>
      <c r="R131" s="1348"/>
      <c r="S131" s="1348"/>
      <c r="T131" s="1348"/>
      <c r="U131" s="1348"/>
      <c r="V131" s="1348"/>
      <c r="W131" s="1348"/>
      <c r="X131" s="1349"/>
      <c r="Y131" s="1389"/>
      <c r="Z131" s="1390"/>
    </row>
    <row r="132" spans="2:26" ht="33.75" customHeight="1">
      <c r="B132" s="1347"/>
      <c r="C132" s="1348"/>
      <c r="D132" s="1348"/>
      <c r="E132" s="1348"/>
      <c r="F132" s="1348"/>
      <c r="G132" s="1348"/>
      <c r="H132" s="1348"/>
      <c r="I132" s="1348"/>
      <c r="J132" s="1348"/>
      <c r="K132" s="1348"/>
      <c r="L132" s="1348"/>
      <c r="M132" s="1348"/>
      <c r="N132" s="1348"/>
      <c r="O132" s="1348"/>
      <c r="P132" s="1348"/>
      <c r="Q132" s="1348"/>
      <c r="R132" s="1348"/>
      <c r="S132" s="1348"/>
      <c r="T132" s="1348"/>
      <c r="U132" s="1348"/>
      <c r="V132" s="1348"/>
      <c r="W132" s="1348"/>
      <c r="X132" s="1349"/>
      <c r="Y132" s="1389"/>
      <c r="Z132" s="1390"/>
    </row>
    <row r="133" spans="2:26">
      <c r="B133" s="1347"/>
      <c r="C133" s="1348"/>
      <c r="D133" s="1348"/>
      <c r="E133" s="1348"/>
      <c r="F133" s="1348"/>
      <c r="G133" s="1348"/>
      <c r="H133" s="1348"/>
      <c r="I133" s="1348"/>
      <c r="J133" s="1348"/>
      <c r="K133" s="1348"/>
      <c r="L133" s="1348"/>
      <c r="M133" s="1348"/>
      <c r="N133" s="1348"/>
      <c r="O133" s="1348"/>
      <c r="P133" s="1348"/>
      <c r="Q133" s="1348"/>
      <c r="R133" s="1348"/>
      <c r="S133" s="1348"/>
      <c r="T133" s="1348"/>
      <c r="U133" s="1348"/>
      <c r="V133" s="1348"/>
      <c r="W133" s="1348"/>
      <c r="X133" s="1349"/>
      <c r="Y133" s="1389"/>
      <c r="Z133" s="1390"/>
    </row>
    <row r="134" spans="2:26" ht="36" customHeight="1">
      <c r="B134" s="1347"/>
      <c r="C134" s="1348"/>
      <c r="D134" s="1348"/>
      <c r="E134" s="1348"/>
      <c r="F134" s="1348"/>
      <c r="G134" s="1348"/>
      <c r="H134" s="1348"/>
      <c r="I134" s="1348"/>
      <c r="J134" s="1348"/>
      <c r="K134" s="1348"/>
      <c r="L134" s="1348"/>
      <c r="M134" s="1348"/>
      <c r="N134" s="1348"/>
      <c r="O134" s="1348"/>
      <c r="P134" s="1348"/>
      <c r="Q134" s="1348"/>
      <c r="R134" s="1348"/>
      <c r="S134" s="1348"/>
      <c r="T134" s="1348"/>
      <c r="U134" s="1348"/>
      <c r="V134" s="1348"/>
      <c r="W134" s="1348"/>
      <c r="X134" s="1349"/>
      <c r="Y134" s="1389"/>
      <c r="Z134" s="1390"/>
    </row>
    <row r="135" spans="2:26" ht="18.600000000000001" thickBot="1">
      <c r="B135" s="1350"/>
      <c r="C135" s="1351"/>
      <c r="D135" s="1351"/>
      <c r="E135" s="1351"/>
      <c r="F135" s="1351"/>
      <c r="G135" s="1351"/>
      <c r="H135" s="1351"/>
      <c r="I135" s="1351"/>
      <c r="J135" s="1351"/>
      <c r="K135" s="1351"/>
      <c r="L135" s="1351"/>
      <c r="M135" s="1351"/>
      <c r="N135" s="1351"/>
      <c r="O135" s="1351"/>
      <c r="P135" s="1351"/>
      <c r="Q135" s="1351"/>
      <c r="R135" s="1351"/>
      <c r="S135" s="1351"/>
      <c r="T135" s="1351"/>
      <c r="U135" s="1351"/>
      <c r="V135" s="1351"/>
      <c r="W135" s="1351"/>
      <c r="X135" s="1352"/>
      <c r="Y135" s="1389"/>
      <c r="Z135" s="1390"/>
    </row>
    <row r="136" spans="2:26">
      <c r="B136" s="1353" t="s">
        <v>397</v>
      </c>
      <c r="C136" s="1355"/>
      <c r="D136" s="1356"/>
      <c r="E136" s="1356"/>
      <c r="F136" s="1356"/>
      <c r="G136" s="1356"/>
      <c r="H136" s="1356"/>
      <c r="I136" s="1356"/>
      <c r="J136" s="1356"/>
      <c r="K136" s="1356"/>
      <c r="L136" s="1356"/>
      <c r="M136" s="1356"/>
      <c r="N136" s="1356"/>
      <c r="O136" s="1356"/>
      <c r="P136" s="1356"/>
      <c r="Q136" s="1356"/>
      <c r="R136" s="1356"/>
      <c r="S136" s="1356"/>
      <c r="T136" s="1356"/>
      <c r="U136" s="1356"/>
      <c r="V136" s="1357"/>
      <c r="W136" s="1361">
        <f>ROUND(W123+W124+W122,2)</f>
        <v>180</v>
      </c>
      <c r="X136" s="1362"/>
      <c r="Y136" s="1389"/>
      <c r="Z136" s="1390"/>
    </row>
    <row r="137" spans="2:26">
      <c r="B137" s="1353"/>
      <c r="C137" s="1355"/>
      <c r="D137" s="1356"/>
      <c r="E137" s="1356"/>
      <c r="F137" s="1356"/>
      <c r="G137" s="1356"/>
      <c r="H137" s="1356"/>
      <c r="I137" s="1356"/>
      <c r="J137" s="1356"/>
      <c r="K137" s="1356"/>
      <c r="L137" s="1356"/>
      <c r="M137" s="1356"/>
      <c r="N137" s="1356"/>
      <c r="O137" s="1356"/>
      <c r="P137" s="1356"/>
      <c r="Q137" s="1356"/>
      <c r="R137" s="1356"/>
      <c r="S137" s="1356"/>
      <c r="T137" s="1356"/>
      <c r="U137" s="1356"/>
      <c r="V137" s="1357"/>
      <c r="W137" s="1363" t="s">
        <v>89</v>
      </c>
      <c r="X137" s="1364"/>
      <c r="Y137" s="1389"/>
      <c r="Z137" s="1390"/>
    </row>
    <row r="138" spans="2:26" ht="18.600000000000001" thickBot="1">
      <c r="B138" s="1354"/>
      <c r="C138" s="1358"/>
      <c r="D138" s="1359"/>
      <c r="E138" s="1359"/>
      <c r="F138" s="1359"/>
      <c r="G138" s="1359"/>
      <c r="H138" s="1359"/>
      <c r="I138" s="1359"/>
      <c r="J138" s="1359"/>
      <c r="K138" s="1359"/>
      <c r="L138" s="1359"/>
      <c r="M138" s="1359"/>
      <c r="N138" s="1359"/>
      <c r="O138" s="1359"/>
      <c r="P138" s="1359"/>
      <c r="Q138" s="1359"/>
      <c r="R138" s="1359"/>
      <c r="S138" s="1359"/>
      <c r="T138" s="1359"/>
      <c r="U138" s="1359"/>
      <c r="V138" s="1360"/>
      <c r="W138" s="1365">
        <f>W136</f>
        <v>180</v>
      </c>
      <c r="X138" s="1366"/>
      <c r="Y138" s="1391"/>
      <c r="Z138" s="1392"/>
    </row>
    <row r="139" spans="2:26">
      <c r="B139" s="541"/>
      <c r="C139" s="533"/>
      <c r="D139" s="1330"/>
      <c r="E139" s="1330"/>
      <c r="F139" s="1330"/>
      <c r="G139" s="1330"/>
      <c r="H139" s="1330"/>
      <c r="I139" s="1331"/>
      <c r="J139" s="1331"/>
      <c r="K139" s="1331"/>
      <c r="L139" s="1330"/>
      <c r="M139" s="1330"/>
      <c r="N139" s="1330"/>
      <c r="O139" s="1330"/>
      <c r="P139" s="1330"/>
      <c r="Q139" s="1330"/>
      <c r="R139" s="1330"/>
      <c r="S139" s="1330"/>
      <c r="T139" s="1330"/>
      <c r="U139" s="1330"/>
      <c r="V139" s="1330"/>
      <c r="W139" s="1330"/>
      <c r="X139" s="1330"/>
      <c r="Y139" s="519"/>
      <c r="Z139" s="520"/>
    </row>
    <row r="140" spans="2:26" ht="18.600000000000001" thickBot="1">
      <c r="B140" s="531"/>
      <c r="C140" s="532"/>
      <c r="D140" s="1322" t="s">
        <v>389</v>
      </c>
      <c r="E140" s="1322"/>
      <c r="F140" s="1323"/>
      <c r="G140" s="1323"/>
      <c r="H140" s="1323"/>
      <c r="I140" s="1325"/>
      <c r="J140" s="1325"/>
      <c r="K140" s="1325"/>
      <c r="L140" s="1323"/>
      <c r="M140" s="1323"/>
      <c r="N140" s="1323"/>
      <c r="O140" s="1322"/>
      <c r="P140" s="1322"/>
      <c r="Q140" s="1322"/>
      <c r="R140" s="1322"/>
      <c r="S140" s="1322" t="s">
        <v>391</v>
      </c>
      <c r="T140" s="1322"/>
      <c r="U140" s="1322"/>
      <c r="V140" s="1322"/>
      <c r="W140" s="1322"/>
      <c r="X140" s="1322"/>
      <c r="Y140" s="524"/>
      <c r="Z140" s="525"/>
    </row>
    <row r="141" spans="2:26">
      <c r="B141" s="531"/>
      <c r="C141" s="532"/>
      <c r="D141" s="1322"/>
      <c r="E141" s="1322"/>
      <c r="F141" s="1324" t="s">
        <v>337</v>
      </c>
      <c r="G141" s="1324"/>
      <c r="H141" s="1324"/>
      <c r="I141" s="1324"/>
      <c r="J141" s="1324"/>
      <c r="K141" s="1324"/>
      <c r="L141" s="1324"/>
      <c r="M141" s="1324"/>
      <c r="N141" s="1324"/>
      <c r="O141" s="1322"/>
      <c r="P141" s="1322"/>
      <c r="Q141" s="1322"/>
      <c r="R141" s="1322"/>
      <c r="S141" s="1322"/>
      <c r="T141" s="1322"/>
      <c r="U141" s="1322"/>
      <c r="V141" s="537"/>
      <c r="W141" s="537"/>
      <c r="X141" s="537"/>
      <c r="Y141" s="526" t="s">
        <v>342</v>
      </c>
      <c r="Z141" s="525"/>
    </row>
    <row r="142" spans="2:26">
      <c r="B142" s="531"/>
      <c r="C142" s="532"/>
      <c r="D142" s="1322"/>
      <c r="E142" s="1322"/>
      <c r="F142" s="1324" t="str">
        <f>+F111</f>
        <v xml:space="preserve">Profesional de apoyo contratada S.P.O.P </v>
      </c>
      <c r="G142" s="1324"/>
      <c r="H142" s="1324"/>
      <c r="I142" s="1324"/>
      <c r="J142" s="1324"/>
      <c r="K142" s="1324"/>
      <c r="L142" s="1324"/>
      <c r="M142" s="1324"/>
      <c r="N142" s="1324"/>
      <c r="O142" s="1322"/>
      <c r="P142" s="1322"/>
      <c r="Q142" s="1322"/>
      <c r="R142" s="1322"/>
      <c r="S142" s="1322"/>
      <c r="T142" s="1322"/>
      <c r="U142" s="1322"/>
      <c r="V142" s="1322"/>
      <c r="W142" s="1322"/>
      <c r="X142" s="1322"/>
      <c r="Y142" s="527" t="s">
        <v>392</v>
      </c>
      <c r="Z142" s="525"/>
    </row>
    <row r="143" spans="2:26">
      <c r="B143" s="531"/>
      <c r="C143" s="532"/>
      <c r="D143" s="1322"/>
      <c r="E143" s="1322"/>
      <c r="F143" s="1324"/>
      <c r="G143" s="1324"/>
      <c r="H143" s="1324"/>
      <c r="I143" s="1324"/>
      <c r="J143" s="1324"/>
      <c r="K143" s="1324"/>
      <c r="L143" s="1324"/>
      <c r="M143" s="1324"/>
      <c r="N143" s="1324"/>
      <c r="O143" s="1322"/>
      <c r="P143" s="1322"/>
      <c r="Q143" s="1322"/>
      <c r="R143" s="1322"/>
      <c r="S143" s="1322"/>
      <c r="T143" s="1322"/>
      <c r="U143" s="1322"/>
      <c r="V143" s="1322"/>
      <c r="W143" s="1322"/>
      <c r="X143" s="1322"/>
      <c r="Y143" s="527" t="s">
        <v>393</v>
      </c>
      <c r="Z143" s="525"/>
    </row>
    <row r="144" spans="2:26" ht="18.600000000000001" thickBot="1">
      <c r="B144" s="538"/>
      <c r="C144" s="535"/>
      <c r="D144" s="1323"/>
      <c r="E144" s="1323"/>
      <c r="F144" s="1323"/>
      <c r="G144" s="1323"/>
      <c r="H144" s="1323"/>
      <c r="I144" s="1325"/>
      <c r="J144" s="1325"/>
      <c r="K144" s="1325"/>
      <c r="L144" s="1323"/>
      <c r="M144" s="1323"/>
      <c r="N144" s="1323"/>
      <c r="O144" s="1323"/>
      <c r="P144" s="1323"/>
      <c r="Q144" s="1323"/>
      <c r="R144" s="1323"/>
      <c r="S144" s="1323"/>
      <c r="T144" s="1323"/>
      <c r="U144" s="1323"/>
      <c r="V144" s="1323"/>
      <c r="W144" s="1323"/>
      <c r="X144" s="1323"/>
      <c r="Y144" s="524"/>
      <c r="Z144" s="529"/>
    </row>
    <row r="145" spans="2:26" ht="92.25" customHeight="1" thickBot="1">
      <c r="B145" s="510"/>
      <c r="C145" s="1332" t="s">
        <v>291</v>
      </c>
      <c r="D145" s="1333"/>
      <c r="E145" s="1333"/>
      <c r="F145" s="1333"/>
      <c r="G145" s="1333"/>
      <c r="H145" s="1333"/>
      <c r="I145" s="1333"/>
      <c r="J145" s="1333"/>
      <c r="K145" s="1333"/>
      <c r="L145" s="1333"/>
      <c r="M145" s="1333"/>
      <c r="N145" s="1333"/>
      <c r="O145" s="1333"/>
      <c r="P145" s="1333"/>
      <c r="Q145" s="1333"/>
      <c r="R145" s="1333"/>
      <c r="S145" s="1333"/>
      <c r="T145" s="1333"/>
      <c r="U145" s="1333"/>
      <c r="V145" s="1333"/>
      <c r="W145" s="1333"/>
      <c r="X145" s="1334"/>
      <c r="Y145" s="1332" t="s">
        <v>290</v>
      </c>
      <c r="Z145" s="1334"/>
    </row>
    <row r="146" spans="2:26" ht="117.75" customHeight="1">
      <c r="B146" s="513" t="s">
        <v>394</v>
      </c>
      <c r="C146" s="1386" t="str">
        <f>+C116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46" s="1375"/>
      <c r="E146" s="1375"/>
      <c r="F146" s="1375"/>
      <c r="G146" s="1375"/>
      <c r="H146" s="1375"/>
      <c r="I146" s="1375"/>
      <c r="J146" s="1375"/>
      <c r="K146" s="1375"/>
      <c r="L146" s="1375"/>
      <c r="M146" s="1375"/>
      <c r="N146" s="1375"/>
      <c r="O146" s="1375"/>
      <c r="P146" s="1375"/>
      <c r="Q146" s="1375"/>
      <c r="R146" s="1375"/>
      <c r="S146" s="1375"/>
      <c r="T146" s="1375"/>
      <c r="U146" s="1375"/>
      <c r="V146" s="1375"/>
      <c r="W146" s="1375"/>
      <c r="X146" s="1375"/>
      <c r="Y146" s="1387"/>
      <c r="Z146" s="1388"/>
    </row>
    <row r="147" spans="2:26" ht="71.25" customHeight="1">
      <c r="B147" s="513" t="s">
        <v>349</v>
      </c>
      <c r="C147" s="1367" t="str">
        <f>+C117</f>
        <v xml:space="preserve">OBRAS DE CONTENCION </v>
      </c>
      <c r="D147" s="1377"/>
      <c r="E147" s="1377"/>
      <c r="F147" s="1377"/>
      <c r="G147" s="1377"/>
      <c r="H147" s="1377"/>
      <c r="I147" s="1377"/>
      <c r="J147" s="1377"/>
      <c r="K147" s="1377"/>
      <c r="L147" s="1377"/>
      <c r="M147" s="1377"/>
      <c r="N147" s="1377"/>
      <c r="O147" s="1377"/>
      <c r="P147" s="1377"/>
      <c r="Q147" s="1377"/>
      <c r="R147" s="1377"/>
      <c r="S147" s="1368"/>
      <c r="T147" s="1393" t="s">
        <v>41</v>
      </c>
      <c r="U147" s="1377"/>
      <c r="V147" s="1368"/>
      <c r="W147" s="1393" t="str">
        <f>+'PRESUPUESTO OFICIAL PLIEGO TIPO'!F49</f>
        <v>M²</v>
      </c>
      <c r="X147" s="1394"/>
      <c r="Y147" s="1389"/>
      <c r="Z147" s="1390"/>
    </row>
    <row r="148" spans="2:26">
      <c r="B148" s="513" t="s">
        <v>151</v>
      </c>
      <c r="C148" s="1395">
        <f>'PRESUPUESTO OFICIAL PLIEGO TIPO'!B49</f>
        <v>305</v>
      </c>
      <c r="D148" s="1396"/>
      <c r="E148" s="1396"/>
      <c r="F148" s="1396"/>
      <c r="G148" s="1396"/>
      <c r="H148" s="1396"/>
      <c r="I148" s="1396"/>
      <c r="J148" s="1396"/>
      <c r="K148" s="1396"/>
      <c r="L148" s="1396"/>
      <c r="M148" s="1396"/>
      <c r="N148" s="1396"/>
      <c r="O148" s="1396"/>
      <c r="P148" s="1396"/>
      <c r="Q148" s="1396"/>
      <c r="R148" s="1396"/>
      <c r="S148" s="1397"/>
      <c r="T148" s="1371" t="s">
        <v>7</v>
      </c>
      <c r="U148" s="1372"/>
      <c r="V148" s="1373"/>
      <c r="W148" s="554"/>
      <c r="X148" s="555">
        <f>+W171</f>
        <v>99</v>
      </c>
      <c r="Y148" s="1389"/>
      <c r="Z148" s="1390"/>
    </row>
    <row r="149" spans="2:26">
      <c r="B149" s="513" t="s">
        <v>395</v>
      </c>
      <c r="C149" s="1367" t="str">
        <f>+'PRESUPUESTO OFICIAL PLIEGO TIPO'!E49</f>
        <v>Geotextil Tejido TR 4000</v>
      </c>
      <c r="D149" s="1377"/>
      <c r="E149" s="1377"/>
      <c r="F149" s="1377"/>
      <c r="G149" s="1377"/>
      <c r="H149" s="1377"/>
      <c r="I149" s="1377"/>
      <c r="J149" s="1377"/>
      <c r="K149" s="1377"/>
      <c r="L149" s="1377"/>
      <c r="M149" s="1377"/>
      <c r="N149" s="1377"/>
      <c r="O149" s="1377"/>
      <c r="P149" s="1377"/>
      <c r="Q149" s="1377"/>
      <c r="R149" s="1377"/>
      <c r="S149" s="1368"/>
      <c r="T149" s="1374"/>
      <c r="U149" s="1375"/>
      <c r="V149" s="1376"/>
      <c r="W149" s="556"/>
      <c r="X149" s="557"/>
      <c r="Y149" s="1389"/>
      <c r="Z149" s="1390"/>
    </row>
    <row r="150" spans="2:26">
      <c r="B150" s="1378" t="s">
        <v>270</v>
      </c>
      <c r="C150" s="1380" t="s">
        <v>271</v>
      </c>
      <c r="D150" s="1381"/>
      <c r="E150" s="1341" t="s">
        <v>143</v>
      </c>
      <c r="F150" s="1342"/>
      <c r="G150" s="1342"/>
      <c r="H150" s="1342"/>
      <c r="I150" s="1342"/>
      <c r="J150" s="1342"/>
      <c r="K150" s="1342"/>
      <c r="L150" s="1343"/>
      <c r="M150" s="1335" t="s">
        <v>560</v>
      </c>
      <c r="N150" s="1336"/>
      <c r="O150" s="1384"/>
      <c r="P150" s="1335" t="s">
        <v>273</v>
      </c>
      <c r="Q150" s="1336"/>
      <c r="R150" s="1336"/>
      <c r="S150" s="1384"/>
      <c r="T150" s="1335" t="s">
        <v>274</v>
      </c>
      <c r="U150" s="1336"/>
      <c r="V150" s="1384"/>
      <c r="W150" s="1335" t="s">
        <v>400</v>
      </c>
      <c r="X150" s="1336"/>
      <c r="Y150" s="1389"/>
      <c r="Z150" s="1390"/>
    </row>
    <row r="151" spans="2:26">
      <c r="B151" s="1379"/>
      <c r="C151" s="1382"/>
      <c r="D151" s="1383"/>
      <c r="E151" s="1339" t="s">
        <v>409</v>
      </c>
      <c r="F151" s="1340"/>
      <c r="G151" s="1341" t="s">
        <v>129</v>
      </c>
      <c r="H151" s="1342"/>
      <c r="I151" s="1343"/>
      <c r="J151" s="1341" t="s">
        <v>98</v>
      </c>
      <c r="K151" s="1342"/>
      <c r="L151" s="1343"/>
      <c r="M151" s="1337"/>
      <c r="N151" s="1338"/>
      <c r="O151" s="1385"/>
      <c r="P151" s="1337"/>
      <c r="Q151" s="1338"/>
      <c r="R151" s="1338"/>
      <c r="S151" s="1385"/>
      <c r="T151" s="1337"/>
      <c r="U151" s="1338"/>
      <c r="V151" s="1385"/>
      <c r="W151" s="1337"/>
      <c r="X151" s="1338"/>
      <c r="Y151" s="1389"/>
      <c r="Z151" s="1390"/>
    </row>
    <row r="152" spans="2:26">
      <c r="B152" s="1369"/>
      <c r="C152" s="1367" t="s">
        <v>502</v>
      </c>
      <c r="D152" s="1368"/>
      <c r="E152" s="1326">
        <v>22</v>
      </c>
      <c r="F152" s="1328"/>
      <c r="G152" s="1326">
        <v>4.5</v>
      </c>
      <c r="H152" s="1327"/>
      <c r="I152" s="1328"/>
      <c r="J152" s="1326"/>
      <c r="K152" s="1327"/>
      <c r="L152" s="1328"/>
      <c r="M152" s="1326">
        <f>G152*E152</f>
        <v>99</v>
      </c>
      <c r="N152" s="1327"/>
      <c r="O152" s="1328"/>
      <c r="P152" s="1326">
        <f>+M152</f>
        <v>99</v>
      </c>
      <c r="Q152" s="1327"/>
      <c r="R152" s="1327"/>
      <c r="S152" s="1328"/>
      <c r="T152" s="1326">
        <v>1</v>
      </c>
      <c r="U152" s="1327"/>
      <c r="V152" s="1328"/>
      <c r="W152" s="1326">
        <f>+T152*P152</f>
        <v>99</v>
      </c>
      <c r="X152" s="1329"/>
      <c r="Y152" s="1389"/>
      <c r="Z152" s="1390"/>
    </row>
    <row r="153" spans="2:26">
      <c r="B153" s="1370"/>
      <c r="C153" s="1367"/>
      <c r="D153" s="1368"/>
      <c r="E153" s="1326"/>
      <c r="F153" s="1327"/>
      <c r="G153" s="1326"/>
      <c r="H153" s="1327"/>
      <c r="I153" s="1328"/>
      <c r="J153" s="1326"/>
      <c r="K153" s="1327"/>
      <c r="L153" s="1328"/>
      <c r="M153" s="1326"/>
      <c r="N153" s="1327"/>
      <c r="O153" s="1328"/>
      <c r="P153" s="1326"/>
      <c r="Q153" s="1327"/>
      <c r="R153" s="1327"/>
      <c r="S153" s="1328"/>
      <c r="T153" s="1326"/>
      <c r="U153" s="1327"/>
      <c r="V153" s="1328"/>
      <c r="W153" s="1326">
        <f>+T153*P153</f>
        <v>0</v>
      </c>
      <c r="X153" s="1329"/>
      <c r="Y153" s="1389"/>
      <c r="Z153" s="1390"/>
    </row>
    <row r="154" spans="2:26" ht="18.600000000000001" thickBot="1">
      <c r="B154" s="1370"/>
      <c r="C154" s="1367"/>
      <c r="D154" s="1368"/>
      <c r="E154" s="1398"/>
      <c r="F154" s="1399"/>
      <c r="G154" s="1398"/>
      <c r="H154" s="1399"/>
      <c r="I154" s="1400"/>
      <c r="J154" s="1398"/>
      <c r="K154" s="1399"/>
      <c r="L154" s="1400"/>
      <c r="M154" s="1326"/>
      <c r="N154" s="1327"/>
      <c r="O154" s="1328"/>
      <c r="P154" s="1326"/>
      <c r="Q154" s="1327"/>
      <c r="R154" s="1327"/>
      <c r="S154" s="1328"/>
      <c r="T154" s="1326"/>
      <c r="U154" s="1327"/>
      <c r="V154" s="1328"/>
      <c r="W154" s="1326">
        <f>+T154*P154</f>
        <v>0</v>
      </c>
      <c r="X154" s="1329"/>
      <c r="Y154" s="1389"/>
      <c r="Z154" s="1390"/>
    </row>
    <row r="155" spans="2:26">
      <c r="B155" s="1344"/>
      <c r="C155" s="1345"/>
      <c r="D155" s="1345"/>
      <c r="E155" s="1345"/>
      <c r="F155" s="1345"/>
      <c r="G155" s="1345"/>
      <c r="H155" s="1345"/>
      <c r="I155" s="1345"/>
      <c r="J155" s="1345"/>
      <c r="K155" s="1345"/>
      <c r="L155" s="1345"/>
      <c r="M155" s="1345"/>
      <c r="N155" s="1345"/>
      <c r="O155" s="1345"/>
      <c r="P155" s="1345"/>
      <c r="Q155" s="1345"/>
      <c r="R155" s="1345"/>
      <c r="S155" s="1345"/>
      <c r="T155" s="1345"/>
      <c r="U155" s="1345"/>
      <c r="V155" s="1345"/>
      <c r="W155" s="1345"/>
      <c r="X155" s="1346"/>
      <c r="Y155" s="1389"/>
      <c r="Z155" s="1390"/>
    </row>
    <row r="156" spans="2:26">
      <c r="B156" s="1347"/>
      <c r="C156" s="1348"/>
      <c r="D156" s="1348"/>
      <c r="E156" s="1348"/>
      <c r="F156" s="1348"/>
      <c r="G156" s="1348"/>
      <c r="H156" s="1348"/>
      <c r="I156" s="1348"/>
      <c r="J156" s="1348"/>
      <c r="K156" s="1348"/>
      <c r="L156" s="1348"/>
      <c r="M156" s="1348"/>
      <c r="N156" s="1348"/>
      <c r="O156" s="1348"/>
      <c r="P156" s="1348"/>
      <c r="Q156" s="1348"/>
      <c r="R156" s="1348"/>
      <c r="S156" s="1348"/>
      <c r="T156" s="1348"/>
      <c r="U156" s="1348"/>
      <c r="V156" s="1348"/>
      <c r="W156" s="1348"/>
      <c r="X156" s="1349"/>
      <c r="Y156" s="1389"/>
      <c r="Z156" s="1390"/>
    </row>
    <row r="157" spans="2:26">
      <c r="B157" s="1347"/>
      <c r="C157" s="1348"/>
      <c r="D157" s="1348"/>
      <c r="E157" s="1348"/>
      <c r="F157" s="1348"/>
      <c r="G157" s="1348"/>
      <c r="H157" s="1348"/>
      <c r="I157" s="1348"/>
      <c r="J157" s="1348"/>
      <c r="K157" s="1348"/>
      <c r="L157" s="1348"/>
      <c r="M157" s="1348"/>
      <c r="N157" s="1348"/>
      <c r="O157" s="1348"/>
      <c r="P157" s="1348"/>
      <c r="Q157" s="1348"/>
      <c r="R157" s="1348"/>
      <c r="S157" s="1348"/>
      <c r="T157" s="1348"/>
      <c r="U157" s="1348"/>
      <c r="V157" s="1348"/>
      <c r="W157" s="1348"/>
      <c r="X157" s="1349"/>
      <c r="Y157" s="1389"/>
      <c r="Z157" s="1390"/>
    </row>
    <row r="158" spans="2:26" ht="86.4" customHeight="1">
      <c r="B158" s="1347"/>
      <c r="C158" s="1348"/>
      <c r="D158" s="1348"/>
      <c r="E158" s="1348"/>
      <c r="F158" s="1348"/>
      <c r="G158" s="1348"/>
      <c r="H158" s="1348"/>
      <c r="I158" s="1348"/>
      <c r="J158" s="1348"/>
      <c r="K158" s="1348"/>
      <c r="L158" s="1348"/>
      <c r="M158" s="1348"/>
      <c r="N158" s="1348"/>
      <c r="O158" s="1348"/>
      <c r="P158" s="1348"/>
      <c r="Q158" s="1348"/>
      <c r="R158" s="1348"/>
      <c r="S158" s="1348"/>
      <c r="T158" s="1348"/>
      <c r="U158" s="1348"/>
      <c r="V158" s="1348"/>
      <c r="W158" s="1348"/>
      <c r="X158" s="1349"/>
      <c r="Y158" s="1389"/>
      <c r="Z158" s="1390"/>
    </row>
    <row r="159" spans="2:26" ht="86.4" customHeight="1">
      <c r="B159" s="1347"/>
      <c r="C159" s="1348"/>
      <c r="D159" s="1348"/>
      <c r="E159" s="1348"/>
      <c r="F159" s="1348"/>
      <c r="G159" s="1348"/>
      <c r="H159" s="1348"/>
      <c r="I159" s="1348"/>
      <c r="J159" s="1348"/>
      <c r="K159" s="1348"/>
      <c r="L159" s="1348"/>
      <c r="M159" s="1348"/>
      <c r="N159" s="1348"/>
      <c r="O159" s="1348"/>
      <c r="P159" s="1348"/>
      <c r="Q159" s="1348"/>
      <c r="R159" s="1348"/>
      <c r="S159" s="1348"/>
      <c r="T159" s="1348"/>
      <c r="U159" s="1348"/>
      <c r="V159" s="1348"/>
      <c r="W159" s="1348"/>
      <c r="X159" s="1349"/>
      <c r="Y159" s="1389"/>
      <c r="Z159" s="1390"/>
    </row>
    <row r="160" spans="2:26">
      <c r="B160" s="1347"/>
      <c r="C160" s="1348"/>
      <c r="D160" s="1348"/>
      <c r="E160" s="1348"/>
      <c r="F160" s="1348"/>
      <c r="G160" s="1348"/>
      <c r="H160" s="1348"/>
      <c r="I160" s="1348"/>
      <c r="J160" s="1348"/>
      <c r="K160" s="1348"/>
      <c r="L160" s="1348"/>
      <c r="M160" s="1348"/>
      <c r="N160" s="1348"/>
      <c r="O160" s="1348"/>
      <c r="P160" s="1348"/>
      <c r="Q160" s="1348"/>
      <c r="R160" s="1348"/>
      <c r="S160" s="1348"/>
      <c r="T160" s="1348"/>
      <c r="U160" s="1348"/>
      <c r="V160" s="1348"/>
      <c r="W160" s="1348"/>
      <c r="X160" s="1349"/>
      <c r="Y160" s="1389"/>
      <c r="Z160" s="1390"/>
    </row>
    <row r="161" spans="2:26">
      <c r="B161" s="1347"/>
      <c r="C161" s="1348"/>
      <c r="D161" s="1348"/>
      <c r="E161" s="1348"/>
      <c r="F161" s="1348"/>
      <c r="G161" s="1348"/>
      <c r="H161" s="1348"/>
      <c r="I161" s="1348"/>
      <c r="J161" s="1348"/>
      <c r="K161" s="1348"/>
      <c r="L161" s="1348"/>
      <c r="M161" s="1348"/>
      <c r="N161" s="1348"/>
      <c r="O161" s="1348"/>
      <c r="P161" s="1348"/>
      <c r="Q161" s="1348"/>
      <c r="R161" s="1348"/>
      <c r="S161" s="1348"/>
      <c r="T161" s="1348"/>
      <c r="U161" s="1348"/>
      <c r="V161" s="1348"/>
      <c r="W161" s="1348"/>
      <c r="X161" s="1349"/>
      <c r="Y161" s="1389"/>
      <c r="Z161" s="1390"/>
    </row>
    <row r="162" spans="2:26">
      <c r="B162" s="1347"/>
      <c r="C162" s="1348"/>
      <c r="D162" s="1348"/>
      <c r="E162" s="1348"/>
      <c r="F162" s="1348"/>
      <c r="G162" s="1348"/>
      <c r="H162" s="1348"/>
      <c r="I162" s="1348"/>
      <c r="J162" s="1348"/>
      <c r="K162" s="1348"/>
      <c r="L162" s="1348"/>
      <c r="M162" s="1348"/>
      <c r="N162" s="1348"/>
      <c r="O162" s="1348"/>
      <c r="P162" s="1348"/>
      <c r="Q162" s="1348"/>
      <c r="R162" s="1348"/>
      <c r="S162" s="1348"/>
      <c r="T162" s="1348"/>
      <c r="U162" s="1348"/>
      <c r="V162" s="1348"/>
      <c r="W162" s="1348"/>
      <c r="X162" s="1349"/>
      <c r="Y162" s="1389"/>
      <c r="Z162" s="1390"/>
    </row>
    <row r="163" spans="2:26" ht="86.4" customHeight="1">
      <c r="B163" s="1347"/>
      <c r="C163" s="1348"/>
      <c r="D163" s="1348"/>
      <c r="E163" s="1348"/>
      <c r="F163" s="1348"/>
      <c r="G163" s="1348"/>
      <c r="H163" s="1348"/>
      <c r="I163" s="1348"/>
      <c r="J163" s="1348"/>
      <c r="K163" s="1348"/>
      <c r="L163" s="1348"/>
      <c r="M163" s="1348"/>
      <c r="N163" s="1348"/>
      <c r="O163" s="1348"/>
      <c r="P163" s="1348"/>
      <c r="Q163" s="1348"/>
      <c r="R163" s="1348"/>
      <c r="S163" s="1348"/>
      <c r="T163" s="1348"/>
      <c r="U163" s="1348"/>
      <c r="V163" s="1348"/>
      <c r="W163" s="1348"/>
      <c r="X163" s="1349"/>
      <c r="Y163" s="1389"/>
      <c r="Z163" s="1390"/>
    </row>
    <row r="164" spans="2:26">
      <c r="B164" s="1347"/>
      <c r="C164" s="1348"/>
      <c r="D164" s="1348"/>
      <c r="E164" s="1348"/>
      <c r="F164" s="1348"/>
      <c r="G164" s="1348"/>
      <c r="H164" s="1348"/>
      <c r="I164" s="1348"/>
      <c r="J164" s="1348"/>
      <c r="K164" s="1348"/>
      <c r="L164" s="1348"/>
      <c r="M164" s="1348"/>
      <c r="N164" s="1348"/>
      <c r="O164" s="1348"/>
      <c r="P164" s="1348"/>
      <c r="Q164" s="1348"/>
      <c r="R164" s="1348"/>
      <c r="S164" s="1348"/>
      <c r="T164" s="1348"/>
      <c r="U164" s="1348"/>
      <c r="V164" s="1348"/>
      <c r="W164" s="1348"/>
      <c r="X164" s="1349"/>
      <c r="Y164" s="1389"/>
      <c r="Z164" s="1390"/>
    </row>
    <row r="165" spans="2:26">
      <c r="B165" s="1347"/>
      <c r="C165" s="1348"/>
      <c r="D165" s="1348"/>
      <c r="E165" s="1348"/>
      <c r="F165" s="1348"/>
      <c r="G165" s="1348"/>
      <c r="H165" s="1348"/>
      <c r="I165" s="1348"/>
      <c r="J165" s="1348"/>
      <c r="K165" s="1348"/>
      <c r="L165" s="1348"/>
      <c r="M165" s="1348"/>
      <c r="N165" s="1348"/>
      <c r="O165" s="1348"/>
      <c r="P165" s="1348"/>
      <c r="Q165" s="1348"/>
      <c r="R165" s="1348"/>
      <c r="S165" s="1348"/>
      <c r="T165" s="1348"/>
      <c r="U165" s="1348"/>
      <c r="V165" s="1348"/>
      <c r="W165" s="1348"/>
      <c r="X165" s="1349"/>
      <c r="Y165" s="1389"/>
      <c r="Z165" s="1390"/>
    </row>
    <row r="166" spans="2:26">
      <c r="B166" s="1347"/>
      <c r="C166" s="1348"/>
      <c r="D166" s="1348"/>
      <c r="E166" s="1348"/>
      <c r="F166" s="1348"/>
      <c r="G166" s="1348"/>
      <c r="H166" s="1348"/>
      <c r="I166" s="1348"/>
      <c r="J166" s="1348"/>
      <c r="K166" s="1348"/>
      <c r="L166" s="1348"/>
      <c r="M166" s="1348"/>
      <c r="N166" s="1348"/>
      <c r="O166" s="1348"/>
      <c r="P166" s="1348"/>
      <c r="Q166" s="1348"/>
      <c r="R166" s="1348"/>
      <c r="S166" s="1348"/>
      <c r="T166" s="1348"/>
      <c r="U166" s="1348"/>
      <c r="V166" s="1348"/>
      <c r="W166" s="1348"/>
      <c r="X166" s="1349"/>
      <c r="Y166" s="1389"/>
      <c r="Z166" s="1390"/>
    </row>
    <row r="167" spans="2:26">
      <c r="B167" s="1347"/>
      <c r="C167" s="1348"/>
      <c r="D167" s="1348"/>
      <c r="E167" s="1348"/>
      <c r="F167" s="1348"/>
      <c r="G167" s="1348"/>
      <c r="H167" s="1348"/>
      <c r="I167" s="1348"/>
      <c r="J167" s="1348"/>
      <c r="K167" s="1348"/>
      <c r="L167" s="1348"/>
      <c r="M167" s="1348"/>
      <c r="N167" s="1348"/>
      <c r="O167" s="1348"/>
      <c r="P167" s="1348"/>
      <c r="Q167" s="1348"/>
      <c r="R167" s="1348"/>
      <c r="S167" s="1348"/>
      <c r="T167" s="1348"/>
      <c r="U167" s="1348"/>
      <c r="V167" s="1348"/>
      <c r="W167" s="1348"/>
      <c r="X167" s="1349"/>
      <c r="Y167" s="1389"/>
      <c r="Z167" s="1390"/>
    </row>
    <row r="168" spans="2:26" ht="18.600000000000001" thickBot="1">
      <c r="B168" s="1350"/>
      <c r="C168" s="1351"/>
      <c r="D168" s="1351"/>
      <c r="E168" s="1351"/>
      <c r="F168" s="1351"/>
      <c r="G168" s="1351"/>
      <c r="H168" s="1351"/>
      <c r="I168" s="1351"/>
      <c r="J168" s="1351"/>
      <c r="K168" s="1351"/>
      <c r="L168" s="1351"/>
      <c r="M168" s="1351"/>
      <c r="N168" s="1351"/>
      <c r="O168" s="1351"/>
      <c r="P168" s="1351"/>
      <c r="Q168" s="1351"/>
      <c r="R168" s="1351"/>
      <c r="S168" s="1351"/>
      <c r="T168" s="1351"/>
      <c r="U168" s="1351"/>
      <c r="V168" s="1351"/>
      <c r="W168" s="1351"/>
      <c r="X168" s="1352"/>
      <c r="Y168" s="1389"/>
      <c r="Z168" s="1390"/>
    </row>
    <row r="169" spans="2:26">
      <c r="B169" s="1353" t="s">
        <v>397</v>
      </c>
      <c r="C169" s="1355"/>
      <c r="D169" s="1356"/>
      <c r="E169" s="1356"/>
      <c r="F169" s="1356"/>
      <c r="G169" s="1356"/>
      <c r="H169" s="1356"/>
      <c r="I169" s="1356"/>
      <c r="J169" s="1356"/>
      <c r="K169" s="1356"/>
      <c r="L169" s="1356"/>
      <c r="M169" s="1356"/>
      <c r="N169" s="1356"/>
      <c r="O169" s="1356"/>
      <c r="P169" s="1356"/>
      <c r="Q169" s="1356"/>
      <c r="R169" s="1356"/>
      <c r="S169" s="1356"/>
      <c r="T169" s="1356"/>
      <c r="U169" s="1356"/>
      <c r="V169" s="1357"/>
      <c r="W169" s="1361">
        <f>ROUND(W153+W154+W152,2)</f>
        <v>99</v>
      </c>
      <c r="X169" s="1362"/>
      <c r="Y169" s="1389"/>
      <c r="Z169" s="1390"/>
    </row>
    <row r="170" spans="2:26">
      <c r="B170" s="1353"/>
      <c r="C170" s="1355"/>
      <c r="D170" s="1356"/>
      <c r="E170" s="1356"/>
      <c r="F170" s="1356"/>
      <c r="G170" s="1356"/>
      <c r="H170" s="1356"/>
      <c r="I170" s="1356"/>
      <c r="J170" s="1356"/>
      <c r="K170" s="1356"/>
      <c r="L170" s="1356"/>
      <c r="M170" s="1356"/>
      <c r="N170" s="1356"/>
      <c r="O170" s="1356"/>
      <c r="P170" s="1356"/>
      <c r="Q170" s="1356"/>
      <c r="R170" s="1356"/>
      <c r="S170" s="1356"/>
      <c r="T170" s="1356"/>
      <c r="U170" s="1356"/>
      <c r="V170" s="1357"/>
      <c r="W170" s="1363" t="s">
        <v>89</v>
      </c>
      <c r="X170" s="1364"/>
      <c r="Y170" s="1389"/>
      <c r="Z170" s="1390"/>
    </row>
    <row r="171" spans="2:26" ht="18.600000000000001" thickBot="1">
      <c r="B171" s="1354"/>
      <c r="C171" s="1358"/>
      <c r="D171" s="1359"/>
      <c r="E171" s="1359"/>
      <c r="F171" s="1359"/>
      <c r="G171" s="1359"/>
      <c r="H171" s="1359"/>
      <c r="I171" s="1359"/>
      <c r="J171" s="1359"/>
      <c r="K171" s="1359"/>
      <c r="L171" s="1359"/>
      <c r="M171" s="1359"/>
      <c r="N171" s="1359"/>
      <c r="O171" s="1359"/>
      <c r="P171" s="1359"/>
      <c r="Q171" s="1359"/>
      <c r="R171" s="1359"/>
      <c r="S171" s="1359"/>
      <c r="T171" s="1359"/>
      <c r="U171" s="1359"/>
      <c r="V171" s="1360"/>
      <c r="W171" s="1365">
        <f>W169</f>
        <v>99</v>
      </c>
      <c r="X171" s="1366"/>
      <c r="Y171" s="1391"/>
      <c r="Z171" s="1392"/>
    </row>
    <row r="172" spans="2:26">
      <c r="B172" s="541"/>
      <c r="C172" s="533"/>
      <c r="D172" s="1330"/>
      <c r="E172" s="1330"/>
      <c r="F172" s="1330"/>
      <c r="G172" s="1330"/>
      <c r="H172" s="1330"/>
      <c r="I172" s="1331"/>
      <c r="J172" s="1331"/>
      <c r="K172" s="1331"/>
      <c r="L172" s="1330"/>
      <c r="M172" s="1330"/>
      <c r="N172" s="1330"/>
      <c r="O172" s="1330"/>
      <c r="P172" s="1330"/>
      <c r="Q172" s="1330"/>
      <c r="R172" s="1330"/>
      <c r="S172" s="1330"/>
      <c r="T172" s="1330"/>
      <c r="U172" s="1330"/>
      <c r="V172" s="1330"/>
      <c r="W172" s="1330"/>
      <c r="X172" s="1330"/>
      <c r="Y172" s="519"/>
      <c r="Z172" s="520"/>
    </row>
    <row r="173" spans="2:26" ht="18.600000000000001" thickBot="1">
      <c r="B173" s="531"/>
      <c r="C173" s="532"/>
      <c r="D173" s="1322" t="s">
        <v>389</v>
      </c>
      <c r="E173" s="1322"/>
      <c r="F173" s="1323"/>
      <c r="G173" s="1323"/>
      <c r="H173" s="1323"/>
      <c r="I173" s="1325"/>
      <c r="J173" s="1325"/>
      <c r="K173" s="1325"/>
      <c r="L173" s="1323"/>
      <c r="M173" s="1323"/>
      <c r="N173" s="1323"/>
      <c r="O173" s="1322"/>
      <c r="P173" s="1322"/>
      <c r="Q173" s="1322"/>
      <c r="R173" s="1322"/>
      <c r="S173" s="1322" t="s">
        <v>391</v>
      </c>
      <c r="T173" s="1322"/>
      <c r="U173" s="1322"/>
      <c r="V173" s="1322"/>
      <c r="W173" s="1322"/>
      <c r="X173" s="1322"/>
      <c r="Y173" s="524"/>
      <c r="Z173" s="525"/>
    </row>
    <row r="174" spans="2:26">
      <c r="B174" s="531"/>
      <c r="C174" s="532"/>
      <c r="D174" s="1322"/>
      <c r="E174" s="1322"/>
      <c r="F174" s="1324" t="s">
        <v>337</v>
      </c>
      <c r="G174" s="1324"/>
      <c r="H174" s="1324"/>
      <c r="I174" s="1324"/>
      <c r="J174" s="1324"/>
      <c r="K174" s="1324"/>
      <c r="L174" s="1324"/>
      <c r="M174" s="1324"/>
      <c r="N174" s="1324"/>
      <c r="O174" s="1322"/>
      <c r="P174" s="1322"/>
      <c r="Q174" s="1322"/>
      <c r="R174" s="1322"/>
      <c r="S174" s="1322"/>
      <c r="T174" s="1322"/>
      <c r="U174" s="1322"/>
      <c r="V174" s="537"/>
      <c r="W174" s="537"/>
      <c r="X174" s="537"/>
      <c r="Y174" s="526" t="s">
        <v>342</v>
      </c>
      <c r="Z174" s="525"/>
    </row>
    <row r="175" spans="2:26">
      <c r="B175" s="531"/>
      <c r="C175" s="532"/>
      <c r="D175" s="1322"/>
      <c r="E175" s="1322"/>
      <c r="F175" s="1324" t="str">
        <f>+F142</f>
        <v xml:space="preserve">Profesional de apoyo contratada S.P.O.P </v>
      </c>
      <c r="G175" s="1324"/>
      <c r="H175" s="1324"/>
      <c r="I175" s="1324"/>
      <c r="J175" s="1324"/>
      <c r="K175" s="1324"/>
      <c r="L175" s="1324"/>
      <c r="M175" s="1324"/>
      <c r="N175" s="1324"/>
      <c r="O175" s="1322"/>
      <c r="P175" s="1322"/>
      <c r="Q175" s="1322"/>
      <c r="R175" s="1322"/>
      <c r="S175" s="1322"/>
      <c r="T175" s="1322"/>
      <c r="U175" s="1322"/>
      <c r="V175" s="1322"/>
      <c r="W175" s="1322"/>
      <c r="X175" s="1322"/>
      <c r="Y175" s="527" t="s">
        <v>392</v>
      </c>
      <c r="Z175" s="525"/>
    </row>
    <row r="176" spans="2:26">
      <c r="B176" s="531"/>
      <c r="C176" s="532"/>
      <c r="D176" s="1322"/>
      <c r="E176" s="1322"/>
      <c r="F176" s="1324"/>
      <c r="G176" s="1324"/>
      <c r="H176" s="1324"/>
      <c r="I176" s="1324"/>
      <c r="J176" s="1324"/>
      <c r="K176" s="1324"/>
      <c r="L176" s="1324"/>
      <c r="M176" s="1324"/>
      <c r="N176" s="1324"/>
      <c r="O176" s="1322"/>
      <c r="P176" s="1322"/>
      <c r="Q176" s="1322"/>
      <c r="R176" s="1322"/>
      <c r="S176" s="1322"/>
      <c r="T176" s="1322"/>
      <c r="U176" s="1322"/>
      <c r="V176" s="1322"/>
      <c r="W176" s="1322"/>
      <c r="X176" s="1322"/>
      <c r="Y176" s="527" t="s">
        <v>393</v>
      </c>
      <c r="Z176" s="525"/>
    </row>
    <row r="177" spans="2:26" ht="18.600000000000001" thickBot="1">
      <c r="B177" s="538"/>
      <c r="C177" s="535"/>
      <c r="D177" s="1323"/>
      <c r="E177" s="1323"/>
      <c r="F177" s="1323"/>
      <c r="G177" s="1323"/>
      <c r="H177" s="1323"/>
      <c r="I177" s="1325"/>
      <c r="J177" s="1325"/>
      <c r="K177" s="1325"/>
      <c r="L177" s="1323"/>
      <c r="M177" s="1323"/>
      <c r="N177" s="1323"/>
      <c r="O177" s="1323"/>
      <c r="P177" s="1323"/>
      <c r="Q177" s="1323"/>
      <c r="R177" s="1323"/>
      <c r="S177" s="1323"/>
      <c r="T177" s="1323"/>
      <c r="U177" s="1323"/>
      <c r="V177" s="1323"/>
      <c r="W177" s="1323"/>
      <c r="X177" s="1323"/>
      <c r="Y177" s="524"/>
      <c r="Z177" s="529"/>
    </row>
    <row r="178" spans="2:26" ht="18.600000000000001" thickBot="1">
      <c r="B178" s="558"/>
      <c r="C178" s="559"/>
    </row>
    <row r="179" spans="2:26" ht="91.95" customHeight="1" thickBot="1">
      <c r="B179" s="510"/>
      <c r="C179" s="1332" t="s">
        <v>291</v>
      </c>
      <c r="D179" s="1333"/>
      <c r="E179" s="1333"/>
      <c r="F179" s="1333"/>
      <c r="G179" s="1333"/>
      <c r="H179" s="1333"/>
      <c r="I179" s="1333"/>
      <c r="J179" s="1333"/>
      <c r="K179" s="1333"/>
      <c r="L179" s="1333"/>
      <c r="M179" s="1333"/>
      <c r="N179" s="1333"/>
      <c r="O179" s="1333"/>
      <c r="P179" s="1333"/>
      <c r="Q179" s="1333"/>
      <c r="R179" s="1333"/>
      <c r="S179" s="1333"/>
      <c r="T179" s="1333"/>
      <c r="U179" s="1333"/>
      <c r="V179" s="1333"/>
      <c r="W179" s="1333"/>
      <c r="X179" s="1334"/>
      <c r="Y179" s="1332" t="s">
        <v>290</v>
      </c>
      <c r="Z179" s="1334"/>
    </row>
    <row r="180" spans="2:26" ht="75" customHeight="1">
      <c r="B180" s="513" t="s">
        <v>394</v>
      </c>
      <c r="C180" s="1386" t="str">
        <f>+C146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D180" s="1375"/>
      <c r="E180" s="1375"/>
      <c r="F180" s="1375"/>
      <c r="G180" s="1375"/>
      <c r="H180" s="1375"/>
      <c r="I180" s="1375"/>
      <c r="J180" s="1375"/>
      <c r="K180" s="1375"/>
      <c r="L180" s="1375"/>
      <c r="M180" s="1375"/>
      <c r="N180" s="1375"/>
      <c r="O180" s="1375"/>
      <c r="P180" s="1375"/>
      <c r="Q180" s="1375"/>
      <c r="R180" s="1375"/>
      <c r="S180" s="1375"/>
      <c r="T180" s="1375"/>
      <c r="U180" s="1375"/>
      <c r="V180" s="1375"/>
      <c r="W180" s="1375"/>
      <c r="X180" s="1375"/>
      <c r="Y180" s="1387"/>
      <c r="Z180" s="1388"/>
    </row>
    <row r="181" spans="2:26">
      <c r="B181" s="513" t="s">
        <v>349</v>
      </c>
      <c r="C181" s="1367" t="str">
        <f>+C147</f>
        <v xml:space="preserve">OBRAS DE CONTENCION </v>
      </c>
      <c r="D181" s="1377"/>
      <c r="E181" s="1377"/>
      <c r="F181" s="1377"/>
      <c r="G181" s="1377"/>
      <c r="H181" s="1377"/>
      <c r="I181" s="1377"/>
      <c r="J181" s="1377"/>
      <c r="K181" s="1377"/>
      <c r="L181" s="1377"/>
      <c r="M181" s="1377"/>
      <c r="N181" s="1377"/>
      <c r="O181" s="1377"/>
      <c r="P181" s="1377"/>
      <c r="Q181" s="1377"/>
      <c r="R181" s="1377"/>
      <c r="S181" s="1368"/>
      <c r="T181" s="1393" t="s">
        <v>41</v>
      </c>
      <c r="U181" s="1377"/>
      <c r="V181" s="1368"/>
      <c r="W181" s="1393" t="str">
        <f>+'PRESUPUESTO OFICIAL PLIEGO TIPO'!F50</f>
        <v>M³</v>
      </c>
      <c r="X181" s="1394"/>
      <c r="Y181" s="1389"/>
      <c r="Z181" s="1390"/>
    </row>
    <row r="182" spans="2:26">
      <c r="B182" s="513" t="s">
        <v>151</v>
      </c>
      <c r="C182" s="1395">
        <v>306</v>
      </c>
      <c r="D182" s="1396"/>
      <c r="E182" s="1396"/>
      <c r="F182" s="1396"/>
      <c r="G182" s="1396"/>
      <c r="H182" s="1396"/>
      <c r="I182" s="1396"/>
      <c r="J182" s="1396"/>
      <c r="K182" s="1396"/>
      <c r="L182" s="1396"/>
      <c r="M182" s="1396"/>
      <c r="N182" s="1396"/>
      <c r="O182" s="1396"/>
      <c r="P182" s="1396"/>
      <c r="Q182" s="1396"/>
      <c r="R182" s="1396"/>
      <c r="S182" s="1397"/>
      <c r="T182" s="1371" t="s">
        <v>7</v>
      </c>
      <c r="U182" s="1372"/>
      <c r="V182" s="1373"/>
      <c r="W182" s="1371">
        <f>+W205</f>
        <v>5.94</v>
      </c>
      <c r="X182" s="1488"/>
      <c r="Y182" s="1389"/>
      <c r="Z182" s="1390"/>
    </row>
    <row r="183" spans="2:26" ht="36.75" customHeight="1">
      <c r="B183" s="513" t="s">
        <v>395</v>
      </c>
      <c r="C183" s="1367" t="str">
        <f>+'PRESUPUESTO OFICIAL PLIEGO TIPO'!E50</f>
        <v>Placa o losa concreto resistencia 210 kg/cm2-3000 psi</v>
      </c>
      <c r="D183" s="1377"/>
      <c r="E183" s="1377"/>
      <c r="F183" s="1377"/>
      <c r="G183" s="1377"/>
      <c r="H183" s="1377"/>
      <c r="I183" s="1377"/>
      <c r="J183" s="1377"/>
      <c r="K183" s="1377"/>
      <c r="L183" s="1377"/>
      <c r="M183" s="1377"/>
      <c r="N183" s="1377"/>
      <c r="O183" s="1377"/>
      <c r="P183" s="1377"/>
      <c r="Q183" s="1377"/>
      <c r="R183" s="1377"/>
      <c r="S183" s="1368"/>
      <c r="T183" s="1374"/>
      <c r="U183" s="1375"/>
      <c r="V183" s="1376"/>
      <c r="W183" s="1374"/>
      <c r="X183" s="1489"/>
      <c r="Y183" s="1389"/>
      <c r="Z183" s="1390"/>
    </row>
    <row r="184" spans="2:26">
      <c r="B184" s="1378" t="s">
        <v>270</v>
      </c>
      <c r="C184" s="1380" t="s">
        <v>271</v>
      </c>
      <c r="D184" s="1381"/>
      <c r="E184" s="1341" t="s">
        <v>143</v>
      </c>
      <c r="F184" s="1342"/>
      <c r="G184" s="1342"/>
      <c r="H184" s="1342"/>
      <c r="I184" s="1342"/>
      <c r="J184" s="1342"/>
      <c r="K184" s="1342"/>
      <c r="L184" s="1343"/>
      <c r="M184" s="1335" t="s">
        <v>272</v>
      </c>
      <c r="N184" s="1336"/>
      <c r="O184" s="1384"/>
      <c r="P184" s="1335" t="s">
        <v>273</v>
      </c>
      <c r="Q184" s="1336"/>
      <c r="R184" s="1336"/>
      <c r="S184" s="1384"/>
      <c r="T184" s="1335" t="s">
        <v>274</v>
      </c>
      <c r="U184" s="1336"/>
      <c r="V184" s="1384"/>
      <c r="W184" s="1335" t="s">
        <v>400</v>
      </c>
      <c r="X184" s="1336"/>
      <c r="Y184" s="1389"/>
      <c r="Z184" s="1390"/>
    </row>
    <row r="185" spans="2:26">
      <c r="B185" s="1379"/>
      <c r="C185" s="1382"/>
      <c r="D185" s="1383"/>
      <c r="E185" s="1339" t="s">
        <v>409</v>
      </c>
      <c r="F185" s="1340"/>
      <c r="G185" s="1341" t="s">
        <v>439</v>
      </c>
      <c r="H185" s="1342"/>
      <c r="I185" s="1343"/>
      <c r="J185" s="1341" t="s">
        <v>98</v>
      </c>
      <c r="K185" s="1342"/>
      <c r="L185" s="1343"/>
      <c r="M185" s="1337"/>
      <c r="N185" s="1338"/>
      <c r="O185" s="1385"/>
      <c r="P185" s="1337"/>
      <c r="Q185" s="1338"/>
      <c r="R185" s="1338"/>
      <c r="S185" s="1385"/>
      <c r="T185" s="1337"/>
      <c r="U185" s="1338"/>
      <c r="V185" s="1385"/>
      <c r="W185" s="1337"/>
      <c r="X185" s="1338"/>
      <c r="Y185" s="1389"/>
      <c r="Z185" s="1390"/>
    </row>
    <row r="186" spans="2:26">
      <c r="B186" s="1369"/>
      <c r="C186" s="1367" t="s">
        <v>602</v>
      </c>
      <c r="D186" s="1368"/>
      <c r="E186" s="1326">
        <v>20.2</v>
      </c>
      <c r="F186" s="1328"/>
      <c r="G186" s="1326">
        <v>7.0000000000000007E-2</v>
      </c>
      <c r="H186" s="1327"/>
      <c r="I186" s="1328"/>
      <c r="J186" s="1326">
        <v>4.2</v>
      </c>
      <c r="K186" s="1327"/>
      <c r="L186" s="1328"/>
      <c r="M186" s="1326">
        <f>G186*E186*J186</f>
        <v>5.9388000000000005</v>
      </c>
      <c r="N186" s="1327"/>
      <c r="O186" s="1328"/>
      <c r="P186" s="1326">
        <f>+M186</f>
        <v>5.9388000000000005</v>
      </c>
      <c r="Q186" s="1327"/>
      <c r="R186" s="1327"/>
      <c r="S186" s="1328"/>
      <c r="T186" s="1326">
        <v>1</v>
      </c>
      <c r="U186" s="1327"/>
      <c r="V186" s="1328"/>
      <c r="W186" s="1326">
        <f>+T186*P186</f>
        <v>5.9388000000000005</v>
      </c>
      <c r="X186" s="1329"/>
      <c r="Y186" s="1389"/>
      <c r="Z186" s="1390"/>
    </row>
    <row r="187" spans="2:26">
      <c r="B187" s="1370"/>
      <c r="C187" s="1367"/>
      <c r="D187" s="1368"/>
      <c r="E187" s="1326"/>
      <c r="F187" s="1327"/>
      <c r="G187" s="1326"/>
      <c r="H187" s="1327"/>
      <c r="I187" s="1328"/>
      <c r="J187" s="1326"/>
      <c r="K187" s="1327"/>
      <c r="L187" s="1328"/>
      <c r="M187" s="1326"/>
      <c r="N187" s="1327"/>
      <c r="O187" s="1328"/>
      <c r="P187" s="1326"/>
      <c r="Q187" s="1327"/>
      <c r="R187" s="1327"/>
      <c r="S187" s="1328"/>
      <c r="T187" s="1326"/>
      <c r="U187" s="1327"/>
      <c r="V187" s="1328"/>
      <c r="W187" s="1326">
        <f>+T187*P187</f>
        <v>0</v>
      </c>
      <c r="X187" s="1329"/>
      <c r="Y187" s="1389"/>
      <c r="Z187" s="1390"/>
    </row>
    <row r="188" spans="2:26" ht="18.600000000000001" thickBot="1">
      <c r="B188" s="1370"/>
      <c r="C188" s="1367"/>
      <c r="D188" s="1368"/>
      <c r="E188" s="1398"/>
      <c r="F188" s="1399"/>
      <c r="G188" s="1398"/>
      <c r="H188" s="1399"/>
      <c r="I188" s="1400"/>
      <c r="J188" s="1398"/>
      <c r="K188" s="1399"/>
      <c r="L188" s="1400"/>
      <c r="M188" s="1326"/>
      <c r="N188" s="1327"/>
      <c r="O188" s="1328"/>
      <c r="P188" s="1326"/>
      <c r="Q188" s="1327"/>
      <c r="R188" s="1327"/>
      <c r="S188" s="1328"/>
      <c r="T188" s="1326"/>
      <c r="U188" s="1327"/>
      <c r="V188" s="1328"/>
      <c r="W188" s="1326">
        <f>+T188*P188</f>
        <v>0</v>
      </c>
      <c r="X188" s="1329"/>
      <c r="Y188" s="1389"/>
      <c r="Z188" s="1390"/>
    </row>
    <row r="189" spans="2:26">
      <c r="B189" s="1344"/>
      <c r="C189" s="1345"/>
      <c r="D189" s="1345"/>
      <c r="E189" s="1345"/>
      <c r="F189" s="1345"/>
      <c r="G189" s="1345"/>
      <c r="H189" s="1345"/>
      <c r="I189" s="1345"/>
      <c r="J189" s="1345"/>
      <c r="K189" s="1345"/>
      <c r="L189" s="1345"/>
      <c r="M189" s="1345"/>
      <c r="N189" s="1345"/>
      <c r="O189" s="1345"/>
      <c r="P189" s="1345"/>
      <c r="Q189" s="1345"/>
      <c r="R189" s="1345"/>
      <c r="S189" s="1345"/>
      <c r="T189" s="1345"/>
      <c r="U189" s="1345"/>
      <c r="V189" s="1345"/>
      <c r="W189" s="1345"/>
      <c r="X189" s="1346"/>
      <c r="Y189" s="1389"/>
      <c r="Z189" s="1390"/>
    </row>
    <row r="190" spans="2:26">
      <c r="B190" s="1347"/>
      <c r="C190" s="1348"/>
      <c r="D190" s="1348"/>
      <c r="E190" s="1348"/>
      <c r="F190" s="1348"/>
      <c r="G190" s="1348"/>
      <c r="H190" s="1348"/>
      <c r="I190" s="1348"/>
      <c r="J190" s="1348"/>
      <c r="K190" s="1348"/>
      <c r="L190" s="1348"/>
      <c r="M190" s="1348"/>
      <c r="N190" s="1348"/>
      <c r="O190" s="1348"/>
      <c r="P190" s="1348"/>
      <c r="Q190" s="1348"/>
      <c r="R190" s="1348"/>
      <c r="S190" s="1348"/>
      <c r="T190" s="1348"/>
      <c r="U190" s="1348"/>
      <c r="V190" s="1348"/>
      <c r="W190" s="1348"/>
      <c r="X190" s="1349"/>
      <c r="Y190" s="1389"/>
      <c r="Z190" s="1390"/>
    </row>
    <row r="191" spans="2:26">
      <c r="B191" s="1347"/>
      <c r="C191" s="1348"/>
      <c r="D191" s="1348"/>
      <c r="E191" s="1348"/>
      <c r="F191" s="1348"/>
      <c r="G191" s="1348"/>
      <c r="H191" s="1348"/>
      <c r="I191" s="1348"/>
      <c r="J191" s="1348"/>
      <c r="K191" s="1348"/>
      <c r="L191" s="1348"/>
      <c r="M191" s="1348"/>
      <c r="N191" s="1348"/>
      <c r="O191" s="1348"/>
      <c r="P191" s="1348"/>
      <c r="Q191" s="1348"/>
      <c r="R191" s="1348"/>
      <c r="S191" s="1348"/>
      <c r="T191" s="1348"/>
      <c r="U191" s="1348"/>
      <c r="V191" s="1348"/>
      <c r="W191" s="1348"/>
      <c r="X191" s="1349"/>
      <c r="Y191" s="1389"/>
      <c r="Z191" s="1390"/>
    </row>
    <row r="192" spans="2:26">
      <c r="B192" s="1347"/>
      <c r="C192" s="1348"/>
      <c r="D192" s="1348"/>
      <c r="E192" s="1348"/>
      <c r="F192" s="1348"/>
      <c r="G192" s="1348"/>
      <c r="H192" s="1348"/>
      <c r="I192" s="1348"/>
      <c r="J192" s="1348"/>
      <c r="K192" s="1348"/>
      <c r="L192" s="1348"/>
      <c r="M192" s="1348"/>
      <c r="N192" s="1348"/>
      <c r="O192" s="1348"/>
      <c r="P192" s="1348"/>
      <c r="Q192" s="1348"/>
      <c r="R192" s="1348"/>
      <c r="S192" s="1348"/>
      <c r="T192" s="1348"/>
      <c r="U192" s="1348"/>
      <c r="V192" s="1348"/>
      <c r="W192" s="1348"/>
      <c r="X192" s="1349"/>
      <c r="Y192" s="1389"/>
      <c r="Z192" s="1390"/>
    </row>
    <row r="193" spans="2:26" ht="162.6" customHeight="1">
      <c r="B193" s="1347"/>
      <c r="C193" s="1348"/>
      <c r="D193" s="1348"/>
      <c r="E193" s="1348"/>
      <c r="F193" s="1348"/>
      <c r="G193" s="1348"/>
      <c r="H193" s="1348"/>
      <c r="I193" s="1348"/>
      <c r="J193" s="1348"/>
      <c r="K193" s="1348"/>
      <c r="L193" s="1348"/>
      <c r="M193" s="1348"/>
      <c r="N193" s="1348"/>
      <c r="O193" s="1348"/>
      <c r="P193" s="1348"/>
      <c r="Q193" s="1348"/>
      <c r="R193" s="1348"/>
      <c r="S193" s="1348"/>
      <c r="T193" s="1348"/>
      <c r="U193" s="1348"/>
      <c r="V193" s="1348"/>
      <c r="W193" s="1348"/>
      <c r="X193" s="1349"/>
      <c r="Y193" s="1389"/>
      <c r="Z193" s="1390"/>
    </row>
    <row r="194" spans="2:26">
      <c r="B194" s="1347"/>
      <c r="C194" s="1348"/>
      <c r="D194" s="1348"/>
      <c r="E194" s="1348"/>
      <c r="F194" s="1348"/>
      <c r="G194" s="1348"/>
      <c r="H194" s="1348"/>
      <c r="I194" s="1348"/>
      <c r="J194" s="1348"/>
      <c r="K194" s="1348"/>
      <c r="L194" s="1348"/>
      <c r="M194" s="1348"/>
      <c r="N194" s="1348"/>
      <c r="O194" s="1348"/>
      <c r="P194" s="1348"/>
      <c r="Q194" s="1348"/>
      <c r="R194" s="1348"/>
      <c r="S194" s="1348"/>
      <c r="T194" s="1348"/>
      <c r="U194" s="1348"/>
      <c r="V194" s="1348"/>
      <c r="W194" s="1348"/>
      <c r="X194" s="1349"/>
      <c r="Y194" s="1389"/>
      <c r="Z194" s="1390"/>
    </row>
    <row r="195" spans="2:26">
      <c r="B195" s="1347"/>
      <c r="C195" s="1348"/>
      <c r="D195" s="1348"/>
      <c r="E195" s="1348"/>
      <c r="F195" s="1348"/>
      <c r="G195" s="1348"/>
      <c r="H195" s="1348"/>
      <c r="I195" s="1348"/>
      <c r="J195" s="1348"/>
      <c r="K195" s="1348"/>
      <c r="L195" s="1348"/>
      <c r="M195" s="1348"/>
      <c r="N195" s="1348"/>
      <c r="O195" s="1348"/>
      <c r="P195" s="1348"/>
      <c r="Q195" s="1348"/>
      <c r="R195" s="1348"/>
      <c r="S195" s="1348"/>
      <c r="T195" s="1348"/>
      <c r="U195" s="1348"/>
      <c r="V195" s="1348"/>
      <c r="W195" s="1348"/>
      <c r="X195" s="1349"/>
      <c r="Y195" s="1389"/>
      <c r="Z195" s="1390"/>
    </row>
    <row r="196" spans="2:26">
      <c r="B196" s="1347"/>
      <c r="C196" s="1348"/>
      <c r="D196" s="1348"/>
      <c r="E196" s="1348"/>
      <c r="F196" s="1348"/>
      <c r="G196" s="1348"/>
      <c r="H196" s="1348"/>
      <c r="I196" s="1348"/>
      <c r="J196" s="1348"/>
      <c r="K196" s="1348"/>
      <c r="L196" s="1348"/>
      <c r="M196" s="1348"/>
      <c r="N196" s="1348"/>
      <c r="O196" s="1348"/>
      <c r="P196" s="1348"/>
      <c r="Q196" s="1348"/>
      <c r="R196" s="1348"/>
      <c r="S196" s="1348"/>
      <c r="T196" s="1348"/>
      <c r="U196" s="1348"/>
      <c r="V196" s="1348"/>
      <c r="W196" s="1348"/>
      <c r="X196" s="1349"/>
      <c r="Y196" s="1389"/>
      <c r="Z196" s="1390"/>
    </row>
    <row r="197" spans="2:26">
      <c r="B197" s="1347"/>
      <c r="C197" s="1348"/>
      <c r="D197" s="1348"/>
      <c r="E197" s="1348"/>
      <c r="F197" s="1348"/>
      <c r="G197" s="1348"/>
      <c r="H197" s="1348"/>
      <c r="I197" s="1348"/>
      <c r="J197" s="1348"/>
      <c r="K197" s="1348"/>
      <c r="L197" s="1348"/>
      <c r="M197" s="1348"/>
      <c r="N197" s="1348"/>
      <c r="O197" s="1348"/>
      <c r="P197" s="1348"/>
      <c r="Q197" s="1348"/>
      <c r="R197" s="1348"/>
      <c r="S197" s="1348"/>
      <c r="T197" s="1348"/>
      <c r="U197" s="1348"/>
      <c r="V197" s="1348"/>
      <c r="W197" s="1348"/>
      <c r="X197" s="1349"/>
      <c r="Y197" s="1389"/>
      <c r="Z197" s="1390"/>
    </row>
    <row r="198" spans="2:26">
      <c r="B198" s="1347"/>
      <c r="C198" s="1348"/>
      <c r="D198" s="1348"/>
      <c r="E198" s="1348"/>
      <c r="F198" s="1348"/>
      <c r="G198" s="1348"/>
      <c r="H198" s="1348"/>
      <c r="I198" s="1348"/>
      <c r="J198" s="1348"/>
      <c r="K198" s="1348"/>
      <c r="L198" s="1348"/>
      <c r="M198" s="1348"/>
      <c r="N198" s="1348"/>
      <c r="O198" s="1348"/>
      <c r="P198" s="1348"/>
      <c r="Q198" s="1348"/>
      <c r="R198" s="1348"/>
      <c r="S198" s="1348"/>
      <c r="T198" s="1348"/>
      <c r="U198" s="1348"/>
      <c r="V198" s="1348"/>
      <c r="W198" s="1348"/>
      <c r="X198" s="1349"/>
      <c r="Y198" s="1389"/>
      <c r="Z198" s="1390"/>
    </row>
    <row r="199" spans="2:26">
      <c r="B199" s="1347"/>
      <c r="C199" s="1348"/>
      <c r="D199" s="1348"/>
      <c r="E199" s="1348"/>
      <c r="F199" s="1348"/>
      <c r="G199" s="1348"/>
      <c r="H199" s="1348"/>
      <c r="I199" s="1348"/>
      <c r="J199" s="1348"/>
      <c r="K199" s="1348"/>
      <c r="L199" s="1348"/>
      <c r="M199" s="1348"/>
      <c r="N199" s="1348"/>
      <c r="O199" s="1348"/>
      <c r="P199" s="1348"/>
      <c r="Q199" s="1348"/>
      <c r="R199" s="1348"/>
      <c r="S199" s="1348"/>
      <c r="T199" s="1348"/>
      <c r="U199" s="1348"/>
      <c r="V199" s="1348"/>
      <c r="W199" s="1348"/>
      <c r="X199" s="1349"/>
      <c r="Y199" s="1389"/>
      <c r="Z199" s="1390"/>
    </row>
    <row r="200" spans="2:26">
      <c r="B200" s="1347"/>
      <c r="C200" s="1348"/>
      <c r="D200" s="1348"/>
      <c r="E200" s="1348"/>
      <c r="F200" s="1348"/>
      <c r="G200" s="1348"/>
      <c r="H200" s="1348"/>
      <c r="I200" s="1348"/>
      <c r="J200" s="1348"/>
      <c r="K200" s="1348"/>
      <c r="L200" s="1348"/>
      <c r="M200" s="1348"/>
      <c r="N200" s="1348"/>
      <c r="O200" s="1348"/>
      <c r="P200" s="1348"/>
      <c r="Q200" s="1348"/>
      <c r="R200" s="1348"/>
      <c r="S200" s="1348"/>
      <c r="T200" s="1348"/>
      <c r="U200" s="1348"/>
      <c r="V200" s="1348"/>
      <c r="W200" s="1348"/>
      <c r="X200" s="1349"/>
      <c r="Y200" s="1389"/>
      <c r="Z200" s="1390"/>
    </row>
    <row r="201" spans="2:26">
      <c r="B201" s="1347"/>
      <c r="C201" s="1348"/>
      <c r="D201" s="1348"/>
      <c r="E201" s="1348"/>
      <c r="F201" s="1348"/>
      <c r="G201" s="1348"/>
      <c r="H201" s="1348"/>
      <c r="I201" s="1348"/>
      <c r="J201" s="1348"/>
      <c r="K201" s="1348"/>
      <c r="L201" s="1348"/>
      <c r="M201" s="1348"/>
      <c r="N201" s="1348"/>
      <c r="O201" s="1348"/>
      <c r="P201" s="1348"/>
      <c r="Q201" s="1348"/>
      <c r="R201" s="1348"/>
      <c r="S201" s="1348"/>
      <c r="T201" s="1348"/>
      <c r="U201" s="1348"/>
      <c r="V201" s="1348"/>
      <c r="W201" s="1348"/>
      <c r="X201" s="1349"/>
      <c r="Y201" s="1389"/>
      <c r="Z201" s="1390"/>
    </row>
    <row r="202" spans="2:26" ht="18.600000000000001" thickBot="1">
      <c r="B202" s="1350"/>
      <c r="C202" s="1351"/>
      <c r="D202" s="1351"/>
      <c r="E202" s="1351"/>
      <c r="F202" s="1351"/>
      <c r="G202" s="1351"/>
      <c r="H202" s="1351"/>
      <c r="I202" s="1351"/>
      <c r="J202" s="1351"/>
      <c r="K202" s="1351"/>
      <c r="L202" s="1351"/>
      <c r="M202" s="1351"/>
      <c r="N202" s="1351"/>
      <c r="O202" s="1351"/>
      <c r="P202" s="1351"/>
      <c r="Q202" s="1351"/>
      <c r="R202" s="1351"/>
      <c r="S202" s="1351"/>
      <c r="T202" s="1351"/>
      <c r="U202" s="1351"/>
      <c r="V202" s="1351"/>
      <c r="W202" s="1351"/>
      <c r="X202" s="1352"/>
      <c r="Y202" s="1389"/>
      <c r="Z202" s="1390"/>
    </row>
    <row r="203" spans="2:26">
      <c r="B203" s="1353" t="s">
        <v>397</v>
      </c>
      <c r="C203" s="1355"/>
      <c r="D203" s="1356"/>
      <c r="E203" s="1356"/>
      <c r="F203" s="1356"/>
      <c r="G203" s="1356"/>
      <c r="H203" s="1356"/>
      <c r="I203" s="1356"/>
      <c r="J203" s="1356"/>
      <c r="K203" s="1356"/>
      <c r="L203" s="1356"/>
      <c r="M203" s="1356"/>
      <c r="N203" s="1356"/>
      <c r="O203" s="1356"/>
      <c r="P203" s="1356"/>
      <c r="Q203" s="1356"/>
      <c r="R203" s="1356"/>
      <c r="S203" s="1356"/>
      <c r="T203" s="1356"/>
      <c r="U203" s="1356"/>
      <c r="V203" s="1357"/>
      <c r="W203" s="1361">
        <f>ROUND(W187+W188+W186,2)</f>
        <v>5.94</v>
      </c>
      <c r="X203" s="1362"/>
      <c r="Y203" s="1389"/>
      <c r="Z203" s="1390"/>
    </row>
    <row r="204" spans="2:26">
      <c r="B204" s="1353"/>
      <c r="C204" s="1355"/>
      <c r="D204" s="1356"/>
      <c r="E204" s="1356"/>
      <c r="F204" s="1356"/>
      <c r="G204" s="1356"/>
      <c r="H204" s="1356"/>
      <c r="I204" s="1356"/>
      <c r="J204" s="1356"/>
      <c r="K204" s="1356"/>
      <c r="L204" s="1356"/>
      <c r="M204" s="1356"/>
      <c r="N204" s="1356"/>
      <c r="O204" s="1356"/>
      <c r="P204" s="1356"/>
      <c r="Q204" s="1356"/>
      <c r="R204" s="1356"/>
      <c r="S204" s="1356"/>
      <c r="T204" s="1356"/>
      <c r="U204" s="1356"/>
      <c r="V204" s="1357"/>
      <c r="W204" s="1363" t="s">
        <v>89</v>
      </c>
      <c r="X204" s="1364"/>
      <c r="Y204" s="1389"/>
      <c r="Z204" s="1390"/>
    </row>
    <row r="205" spans="2:26" ht="18.600000000000001" thickBot="1">
      <c r="B205" s="1354"/>
      <c r="C205" s="1358"/>
      <c r="D205" s="1359"/>
      <c r="E205" s="1359"/>
      <c r="F205" s="1359"/>
      <c r="G205" s="1359"/>
      <c r="H205" s="1359"/>
      <c r="I205" s="1359"/>
      <c r="J205" s="1359"/>
      <c r="K205" s="1359"/>
      <c r="L205" s="1359"/>
      <c r="M205" s="1359"/>
      <c r="N205" s="1359"/>
      <c r="O205" s="1359"/>
      <c r="P205" s="1359"/>
      <c r="Q205" s="1359"/>
      <c r="R205" s="1359"/>
      <c r="S205" s="1359"/>
      <c r="T205" s="1359"/>
      <c r="U205" s="1359"/>
      <c r="V205" s="1360"/>
      <c r="W205" s="1365">
        <f>W203</f>
        <v>5.94</v>
      </c>
      <c r="X205" s="1366"/>
      <c r="Y205" s="1391"/>
      <c r="Z205" s="1392"/>
    </row>
    <row r="206" spans="2:26">
      <c r="B206" s="541"/>
      <c r="C206" s="533"/>
      <c r="D206" s="1330"/>
      <c r="E206" s="1330"/>
      <c r="F206" s="1330"/>
      <c r="G206" s="1330"/>
      <c r="H206" s="1330"/>
      <c r="I206" s="1331"/>
      <c r="J206" s="1331"/>
      <c r="K206" s="1331"/>
      <c r="L206" s="1330"/>
      <c r="M206" s="1330"/>
      <c r="N206" s="1330"/>
      <c r="O206" s="1330"/>
      <c r="P206" s="1330"/>
      <c r="Q206" s="1330"/>
      <c r="R206" s="1330"/>
      <c r="S206" s="1330"/>
      <c r="T206" s="1330"/>
      <c r="U206" s="1330"/>
      <c r="V206" s="1330"/>
      <c r="W206" s="1330"/>
      <c r="X206" s="1330"/>
      <c r="Y206" s="519"/>
      <c r="Z206" s="520"/>
    </row>
    <row r="207" spans="2:26" ht="18.600000000000001" thickBot="1">
      <c r="B207" s="531"/>
      <c r="C207" s="532"/>
      <c r="D207" s="1322" t="s">
        <v>389</v>
      </c>
      <c r="E207" s="1322"/>
      <c r="F207" s="1323"/>
      <c r="G207" s="1323"/>
      <c r="H207" s="1323"/>
      <c r="I207" s="1325"/>
      <c r="J207" s="1325"/>
      <c r="K207" s="1325"/>
      <c r="L207" s="1323"/>
      <c r="M207" s="1323"/>
      <c r="N207" s="1323"/>
      <c r="O207" s="1322"/>
      <c r="P207" s="1322"/>
      <c r="Q207" s="1322"/>
      <c r="R207" s="1322"/>
      <c r="S207" s="1322" t="s">
        <v>391</v>
      </c>
      <c r="T207" s="1322"/>
      <c r="U207" s="1322"/>
      <c r="V207" s="1322"/>
      <c r="W207" s="1322"/>
      <c r="X207" s="1322"/>
      <c r="Y207" s="524"/>
      <c r="Z207" s="525"/>
    </row>
    <row r="208" spans="2:26">
      <c r="B208" s="531"/>
      <c r="C208" s="532"/>
      <c r="D208" s="1322"/>
      <c r="E208" s="1322"/>
      <c r="F208" s="1324" t="s">
        <v>337</v>
      </c>
      <c r="G208" s="1324"/>
      <c r="H208" s="1324"/>
      <c r="I208" s="1324"/>
      <c r="J208" s="1324"/>
      <c r="K208" s="1324"/>
      <c r="L208" s="1324"/>
      <c r="M208" s="1324"/>
      <c r="N208" s="1324"/>
      <c r="O208" s="1322"/>
      <c r="P208" s="1322"/>
      <c r="Q208" s="1322"/>
      <c r="R208" s="1322"/>
      <c r="S208" s="1322"/>
      <c r="T208" s="1322"/>
      <c r="U208" s="1322"/>
      <c r="V208" s="537"/>
      <c r="W208" s="537"/>
      <c r="X208" s="537"/>
      <c r="Y208" s="526" t="s">
        <v>342</v>
      </c>
      <c r="Z208" s="525"/>
    </row>
    <row r="209" spans="2:26">
      <c r="B209" s="531"/>
      <c r="C209" s="532"/>
      <c r="D209" s="1322"/>
      <c r="E209" s="1322"/>
      <c r="F209" s="1324" t="str">
        <f>+F175</f>
        <v xml:space="preserve">Profesional de apoyo contratada S.P.O.P </v>
      </c>
      <c r="G209" s="1324"/>
      <c r="H209" s="1324"/>
      <c r="I209" s="1324"/>
      <c r="J209" s="1324"/>
      <c r="K209" s="1324"/>
      <c r="L209" s="1324"/>
      <c r="M209" s="1324"/>
      <c r="N209" s="1324"/>
      <c r="O209" s="1322"/>
      <c r="P209" s="1322"/>
      <c r="Q209" s="1322"/>
      <c r="R209" s="1322"/>
      <c r="S209" s="1322"/>
      <c r="T209" s="1322"/>
      <c r="U209" s="1322"/>
      <c r="V209" s="1322"/>
      <c r="W209" s="1322"/>
      <c r="X209" s="1322"/>
      <c r="Y209" s="527" t="s">
        <v>392</v>
      </c>
      <c r="Z209" s="525"/>
    </row>
    <row r="210" spans="2:26">
      <c r="B210" s="531"/>
      <c r="C210" s="532"/>
      <c r="D210" s="1322"/>
      <c r="E210" s="1322"/>
      <c r="F210" s="1324"/>
      <c r="G210" s="1324"/>
      <c r="H210" s="1324"/>
      <c r="I210" s="1324"/>
      <c r="J210" s="1324"/>
      <c r="K210" s="1324"/>
      <c r="L210" s="1324"/>
      <c r="M210" s="1324"/>
      <c r="N210" s="1324"/>
      <c r="O210" s="1322"/>
      <c r="P210" s="1322"/>
      <c r="Q210" s="1322"/>
      <c r="R210" s="1322"/>
      <c r="S210" s="1322"/>
      <c r="T210" s="1322"/>
      <c r="U210" s="1322"/>
      <c r="V210" s="1322"/>
      <c r="W210" s="1322"/>
      <c r="X210" s="1322"/>
      <c r="Y210" s="527" t="s">
        <v>393</v>
      </c>
      <c r="Z210" s="525"/>
    </row>
    <row r="211" spans="2:26" ht="18.600000000000001" thickBot="1">
      <c r="B211" s="538"/>
      <c r="C211" s="535"/>
      <c r="D211" s="1323"/>
      <c r="E211" s="1323"/>
      <c r="F211" s="1323"/>
      <c r="G211" s="1323"/>
      <c r="H211" s="1323"/>
      <c r="I211" s="1325"/>
      <c r="J211" s="1325"/>
      <c r="K211" s="1325"/>
      <c r="L211" s="1323"/>
      <c r="M211" s="1323"/>
      <c r="N211" s="1323"/>
      <c r="O211" s="1323"/>
      <c r="P211" s="1323"/>
      <c r="Q211" s="1323"/>
      <c r="R211" s="1323"/>
      <c r="S211" s="1323"/>
      <c r="T211" s="1323"/>
      <c r="U211" s="1323"/>
      <c r="V211" s="1323"/>
      <c r="W211" s="1323"/>
      <c r="X211" s="1323"/>
      <c r="Y211" s="524"/>
      <c r="Z211" s="529"/>
    </row>
    <row r="212" spans="2:26">
      <c r="B212" s="558"/>
      <c r="C212" s="559"/>
    </row>
    <row r="213" spans="2:26">
      <c r="B213" s="558"/>
      <c r="C213" s="559"/>
    </row>
    <row r="214" spans="2:26">
      <c r="B214" s="558"/>
      <c r="C214" s="559"/>
    </row>
    <row r="215" spans="2:26">
      <c r="B215" s="558"/>
      <c r="C215" s="559"/>
    </row>
    <row r="216" spans="2:26">
      <c r="B216" s="558"/>
      <c r="C216" s="559"/>
    </row>
    <row r="217" spans="2:26">
      <c r="B217" s="558"/>
      <c r="C217" s="559"/>
    </row>
    <row r="218" spans="2:26">
      <c r="B218" s="558"/>
      <c r="C218" s="559"/>
    </row>
    <row r="219" spans="2:26">
      <c r="B219" s="558"/>
      <c r="C219" s="559"/>
    </row>
    <row r="220" spans="2:26">
      <c r="B220" s="558"/>
      <c r="C220" s="559"/>
    </row>
    <row r="221" spans="2:26">
      <c r="B221" s="558"/>
      <c r="C221" s="559"/>
    </row>
    <row r="222" spans="2:26">
      <c r="B222" s="558"/>
      <c r="C222" s="559"/>
    </row>
    <row r="223" spans="2:26">
      <c r="B223" s="558"/>
      <c r="C223" s="559"/>
    </row>
    <row r="224" spans="2:26">
      <c r="B224" s="558"/>
      <c r="C224" s="559"/>
    </row>
    <row r="225" spans="2:3">
      <c r="B225" s="558"/>
      <c r="C225" s="559"/>
    </row>
    <row r="226" spans="2:3">
      <c r="B226" s="558"/>
      <c r="C226" s="559"/>
    </row>
    <row r="227" spans="2:3">
      <c r="B227" s="558"/>
      <c r="C227" s="559"/>
    </row>
    <row r="228" spans="2:3">
      <c r="B228" s="558"/>
      <c r="C228" s="559"/>
    </row>
    <row r="229" spans="2:3">
      <c r="B229" s="558"/>
      <c r="C229" s="559"/>
    </row>
    <row r="230" spans="2:3">
      <c r="B230" s="558"/>
      <c r="C230" s="559"/>
    </row>
    <row r="231" spans="2:3">
      <c r="B231" s="558"/>
      <c r="C231" s="559"/>
    </row>
    <row r="232" spans="2:3">
      <c r="B232" s="558"/>
      <c r="C232" s="559"/>
    </row>
    <row r="233" spans="2:3">
      <c r="B233" s="558"/>
      <c r="C233" s="559"/>
    </row>
    <row r="234" spans="2:3">
      <c r="B234" s="558"/>
      <c r="C234" s="559"/>
    </row>
    <row r="235" spans="2:3">
      <c r="B235" s="558"/>
      <c r="C235" s="559"/>
    </row>
    <row r="236" spans="2:3">
      <c r="B236" s="558"/>
      <c r="C236" s="559"/>
    </row>
    <row r="237" spans="2:3">
      <c r="B237" s="558"/>
      <c r="C237" s="559"/>
    </row>
    <row r="238" spans="2:3">
      <c r="B238" s="558"/>
      <c r="C238" s="559"/>
    </row>
    <row r="239" spans="2:3">
      <c r="B239" s="558"/>
      <c r="C239" s="559"/>
    </row>
    <row r="240" spans="2:3">
      <c r="B240" s="558"/>
      <c r="C240" s="559"/>
    </row>
    <row r="241" spans="2:3">
      <c r="B241" s="558"/>
      <c r="C241" s="559"/>
    </row>
    <row r="242" spans="2:3">
      <c r="B242" s="558"/>
      <c r="C242" s="559"/>
    </row>
    <row r="243" spans="2:3">
      <c r="B243" s="558"/>
      <c r="C243" s="559"/>
    </row>
    <row r="244" spans="2:3">
      <c r="B244" s="558"/>
      <c r="C244" s="559"/>
    </row>
    <row r="245" spans="2:3">
      <c r="B245" s="558"/>
      <c r="C245" s="559"/>
    </row>
    <row r="246" spans="2:3">
      <c r="B246" s="558"/>
      <c r="C246" s="559"/>
    </row>
    <row r="247" spans="2:3">
      <c r="B247" s="558"/>
      <c r="C247" s="559"/>
    </row>
    <row r="248" spans="2:3">
      <c r="B248" s="558"/>
      <c r="C248" s="559"/>
    </row>
    <row r="249" spans="2:3">
      <c r="B249" s="558"/>
      <c r="C249" s="559"/>
    </row>
    <row r="250" spans="2:3">
      <c r="B250" s="558"/>
      <c r="C250" s="559"/>
    </row>
    <row r="251" spans="2:3">
      <c r="B251" s="558"/>
      <c r="C251" s="559"/>
    </row>
    <row r="252" spans="2:3">
      <c r="B252" s="558"/>
      <c r="C252" s="559"/>
    </row>
    <row r="253" spans="2:3">
      <c r="B253" s="558"/>
      <c r="C253" s="559"/>
    </row>
    <row r="254" spans="2:3">
      <c r="B254" s="558"/>
      <c r="C254" s="559"/>
    </row>
    <row r="255" spans="2:3">
      <c r="B255" s="558"/>
      <c r="C255" s="559"/>
    </row>
    <row r="256" spans="2:3">
      <c r="B256" s="558"/>
      <c r="C256" s="559"/>
    </row>
    <row r="257" spans="2:3">
      <c r="B257" s="558"/>
      <c r="C257" s="559"/>
    </row>
    <row r="258" spans="2:3">
      <c r="B258" s="558"/>
      <c r="C258" s="559"/>
    </row>
    <row r="259" spans="2:3">
      <c r="B259" s="558"/>
      <c r="C259" s="559"/>
    </row>
    <row r="260" spans="2:3">
      <c r="B260" s="558"/>
      <c r="C260" s="559"/>
    </row>
    <row r="261" spans="2:3">
      <c r="B261" s="558"/>
      <c r="C261" s="559"/>
    </row>
    <row r="262" spans="2:3">
      <c r="B262" s="558"/>
      <c r="C262" s="559"/>
    </row>
    <row r="263" spans="2:3">
      <c r="B263" s="558"/>
      <c r="C263" s="559"/>
    </row>
    <row r="264" spans="2:3">
      <c r="B264" s="558"/>
      <c r="C264" s="559"/>
    </row>
    <row r="265" spans="2:3">
      <c r="B265" s="558"/>
      <c r="C265" s="559"/>
    </row>
    <row r="266" spans="2:3">
      <c r="B266" s="558"/>
      <c r="C266" s="559"/>
    </row>
    <row r="267" spans="2:3">
      <c r="B267" s="558"/>
      <c r="C267" s="559"/>
    </row>
    <row r="268" spans="2:3">
      <c r="B268" s="558"/>
      <c r="C268" s="559"/>
    </row>
    <row r="269" spans="2:3">
      <c r="B269" s="558"/>
      <c r="C269" s="559"/>
    </row>
    <row r="270" spans="2:3">
      <c r="B270" s="558"/>
      <c r="C270" s="559"/>
    </row>
    <row r="271" spans="2:3">
      <c r="B271" s="558"/>
      <c r="C271" s="559"/>
    </row>
    <row r="272" spans="2:3">
      <c r="B272" s="558"/>
      <c r="C272" s="559"/>
    </row>
    <row r="273" spans="2:3">
      <c r="B273" s="558"/>
      <c r="C273" s="559"/>
    </row>
    <row r="274" spans="2:3">
      <c r="B274" s="558"/>
      <c r="C274" s="559"/>
    </row>
    <row r="275" spans="2:3">
      <c r="B275" s="558"/>
      <c r="C275" s="559"/>
    </row>
    <row r="276" spans="2:3">
      <c r="B276" s="558"/>
      <c r="C276" s="559"/>
    </row>
    <row r="277" spans="2:3">
      <c r="B277" s="558"/>
      <c r="C277" s="559"/>
    </row>
    <row r="278" spans="2:3">
      <c r="B278" s="558"/>
      <c r="C278" s="559"/>
    </row>
    <row r="279" spans="2:3">
      <c r="B279" s="558"/>
      <c r="C279" s="559"/>
    </row>
    <row r="280" spans="2:3">
      <c r="B280" s="558"/>
      <c r="C280" s="559"/>
    </row>
    <row r="281" spans="2:3">
      <c r="B281" s="558"/>
      <c r="C281" s="559"/>
    </row>
    <row r="282" spans="2:3">
      <c r="B282" s="558"/>
      <c r="C282" s="559"/>
    </row>
    <row r="283" spans="2:3">
      <c r="B283" s="558"/>
      <c r="C283" s="559"/>
    </row>
    <row r="284" spans="2:3">
      <c r="B284" s="558"/>
      <c r="C284" s="559"/>
    </row>
    <row r="285" spans="2:3">
      <c r="B285" s="558"/>
      <c r="C285" s="559"/>
    </row>
    <row r="286" spans="2:3">
      <c r="B286" s="558"/>
      <c r="C286" s="559"/>
    </row>
    <row r="287" spans="2:3">
      <c r="B287" s="558"/>
      <c r="C287" s="559"/>
    </row>
    <row r="288" spans="2:3">
      <c r="B288" s="558"/>
      <c r="C288" s="559"/>
    </row>
    <row r="289" spans="2:3">
      <c r="B289" s="558"/>
      <c r="C289" s="559"/>
    </row>
    <row r="290" spans="2:3">
      <c r="B290" s="558"/>
      <c r="C290" s="559"/>
    </row>
    <row r="291" spans="2:3">
      <c r="B291" s="558"/>
      <c r="C291" s="559"/>
    </row>
    <row r="292" spans="2:3">
      <c r="B292" s="558"/>
      <c r="C292" s="559"/>
    </row>
    <row r="293" spans="2:3">
      <c r="B293" s="558"/>
      <c r="C293" s="559"/>
    </row>
    <row r="294" spans="2:3">
      <c r="B294" s="558"/>
      <c r="C294" s="559"/>
    </row>
    <row r="295" spans="2:3">
      <c r="B295" s="558"/>
      <c r="C295" s="559"/>
    </row>
    <row r="296" spans="2:3">
      <c r="B296" s="558"/>
      <c r="C296" s="559"/>
    </row>
    <row r="297" spans="2:3">
      <c r="B297" s="558"/>
      <c r="C297" s="559"/>
    </row>
    <row r="298" spans="2:3">
      <c r="B298" s="558"/>
      <c r="C298" s="559"/>
    </row>
    <row r="299" spans="2:3">
      <c r="B299" s="558"/>
      <c r="C299" s="559"/>
    </row>
    <row r="300" spans="2:3">
      <c r="B300" s="558"/>
      <c r="C300" s="559"/>
    </row>
    <row r="301" spans="2:3">
      <c r="B301" s="558"/>
      <c r="C301" s="559"/>
    </row>
    <row r="302" spans="2:3">
      <c r="B302" s="558"/>
      <c r="C302" s="559"/>
    </row>
    <row r="303" spans="2:3">
      <c r="B303" s="558"/>
      <c r="C303" s="559"/>
    </row>
    <row r="304" spans="2:3">
      <c r="B304" s="558"/>
      <c r="C304" s="559"/>
    </row>
    <row r="305" spans="2:3">
      <c r="B305" s="558"/>
      <c r="C305" s="559"/>
    </row>
    <row r="306" spans="2:3">
      <c r="B306" s="558"/>
      <c r="C306" s="559"/>
    </row>
    <row r="307" spans="2:3">
      <c r="B307" s="558"/>
      <c r="C307" s="559"/>
    </row>
    <row r="308" spans="2:3">
      <c r="B308" s="558"/>
      <c r="C308" s="559"/>
    </row>
    <row r="309" spans="2:3">
      <c r="B309" s="558"/>
      <c r="C309" s="559"/>
    </row>
    <row r="310" spans="2:3">
      <c r="B310" s="558"/>
      <c r="C310" s="559"/>
    </row>
    <row r="311" spans="2:3">
      <c r="B311" s="558"/>
      <c r="C311" s="559"/>
    </row>
    <row r="312" spans="2:3">
      <c r="B312" s="558"/>
      <c r="C312" s="559"/>
    </row>
    <row r="313" spans="2:3">
      <c r="B313" s="558"/>
      <c r="C313" s="559"/>
    </row>
    <row r="314" spans="2:3">
      <c r="B314" s="558"/>
      <c r="C314" s="559"/>
    </row>
    <row r="315" spans="2:3">
      <c r="B315" s="558"/>
      <c r="C315" s="559"/>
    </row>
    <row r="316" spans="2:3">
      <c r="B316" s="558"/>
      <c r="C316" s="559"/>
    </row>
    <row r="317" spans="2:3">
      <c r="B317" s="558"/>
      <c r="C317" s="559"/>
    </row>
    <row r="318" spans="2:3">
      <c r="B318" s="558"/>
      <c r="C318" s="559"/>
    </row>
    <row r="319" spans="2:3">
      <c r="B319" s="558"/>
      <c r="C319" s="559"/>
    </row>
    <row r="320" spans="2:3">
      <c r="B320" s="558"/>
      <c r="C320" s="559"/>
    </row>
    <row r="321" spans="2:3">
      <c r="B321" s="558"/>
      <c r="C321" s="559"/>
    </row>
    <row r="322" spans="2:3">
      <c r="B322" s="558"/>
      <c r="C322" s="559"/>
    </row>
    <row r="323" spans="2:3">
      <c r="B323" s="558"/>
      <c r="C323" s="559"/>
    </row>
    <row r="324" spans="2:3">
      <c r="B324" s="558"/>
      <c r="C324" s="559"/>
    </row>
    <row r="325" spans="2:3">
      <c r="B325" s="558"/>
      <c r="C325" s="559"/>
    </row>
    <row r="326" spans="2:3">
      <c r="B326" s="558"/>
      <c r="C326" s="559"/>
    </row>
    <row r="327" spans="2:3">
      <c r="B327" s="558"/>
      <c r="C327" s="559"/>
    </row>
    <row r="328" spans="2:3">
      <c r="B328" s="558"/>
      <c r="C328" s="559"/>
    </row>
    <row r="329" spans="2:3">
      <c r="B329" s="558"/>
      <c r="C329" s="559"/>
    </row>
    <row r="330" spans="2:3">
      <c r="B330" s="558"/>
      <c r="C330" s="559"/>
    </row>
    <row r="331" spans="2:3">
      <c r="B331" s="558"/>
      <c r="C331" s="559"/>
    </row>
    <row r="332" spans="2:3">
      <c r="B332" s="558"/>
      <c r="C332" s="559"/>
    </row>
    <row r="333" spans="2:3">
      <c r="B333" s="558"/>
      <c r="C333" s="559"/>
    </row>
    <row r="334" spans="2:3">
      <c r="B334" s="558"/>
      <c r="C334" s="559"/>
    </row>
    <row r="335" spans="2:3">
      <c r="B335" s="558"/>
      <c r="C335" s="559"/>
    </row>
    <row r="336" spans="2:3">
      <c r="B336" s="558"/>
      <c r="C336" s="559"/>
    </row>
    <row r="337" spans="2:3">
      <c r="B337" s="558"/>
      <c r="C337" s="559"/>
    </row>
    <row r="338" spans="2:3">
      <c r="B338" s="558"/>
      <c r="C338" s="559"/>
    </row>
    <row r="339" spans="2:3">
      <c r="B339" s="558"/>
      <c r="C339" s="559"/>
    </row>
    <row r="340" spans="2:3">
      <c r="B340" s="558"/>
      <c r="C340" s="559"/>
    </row>
    <row r="341" spans="2:3">
      <c r="B341" s="558"/>
      <c r="C341" s="559"/>
    </row>
    <row r="342" spans="2:3">
      <c r="B342" s="558"/>
      <c r="C342" s="559"/>
    </row>
    <row r="343" spans="2:3">
      <c r="B343" s="558"/>
      <c r="C343" s="559"/>
    </row>
    <row r="344" spans="2:3">
      <c r="B344" s="558"/>
      <c r="C344" s="559"/>
    </row>
    <row r="345" spans="2:3">
      <c r="B345" s="558"/>
      <c r="C345" s="559"/>
    </row>
    <row r="346" spans="2:3">
      <c r="B346" s="558"/>
      <c r="C346" s="559"/>
    </row>
    <row r="347" spans="2:3">
      <c r="B347" s="558"/>
      <c r="C347" s="559"/>
    </row>
    <row r="348" spans="2:3">
      <c r="B348" s="558"/>
      <c r="C348" s="559"/>
    </row>
    <row r="349" spans="2:3">
      <c r="B349" s="558"/>
      <c r="C349" s="559"/>
    </row>
    <row r="350" spans="2:3">
      <c r="B350" s="558"/>
      <c r="C350" s="559"/>
    </row>
    <row r="351" spans="2:3">
      <c r="B351" s="558"/>
      <c r="C351" s="559"/>
    </row>
    <row r="352" spans="2:3">
      <c r="B352" s="558"/>
      <c r="C352" s="559"/>
    </row>
    <row r="353" spans="2:3">
      <c r="B353" s="558"/>
      <c r="C353" s="559"/>
    </row>
    <row r="354" spans="2:3">
      <c r="B354" s="558"/>
      <c r="C354" s="559"/>
    </row>
    <row r="355" spans="2:3">
      <c r="B355" s="558"/>
      <c r="C355" s="559"/>
    </row>
    <row r="356" spans="2:3">
      <c r="B356" s="558"/>
      <c r="C356" s="559"/>
    </row>
    <row r="357" spans="2:3">
      <c r="B357" s="558"/>
      <c r="C357" s="559"/>
    </row>
    <row r="358" spans="2:3">
      <c r="B358" s="558"/>
      <c r="C358" s="559"/>
    </row>
    <row r="359" spans="2:3">
      <c r="B359" s="558"/>
      <c r="C359" s="559"/>
    </row>
    <row r="360" spans="2:3">
      <c r="B360" s="558"/>
      <c r="C360" s="559"/>
    </row>
    <row r="361" spans="2:3">
      <c r="B361" s="558"/>
      <c r="C361" s="559"/>
    </row>
    <row r="362" spans="2:3">
      <c r="B362" s="558"/>
      <c r="C362" s="559"/>
    </row>
    <row r="363" spans="2:3">
      <c r="B363" s="558"/>
      <c r="C363" s="559"/>
    </row>
    <row r="364" spans="2:3">
      <c r="B364" s="558"/>
      <c r="C364" s="559"/>
    </row>
    <row r="365" spans="2:3">
      <c r="B365" s="558"/>
      <c r="C365" s="559"/>
    </row>
    <row r="366" spans="2:3">
      <c r="B366" s="558"/>
      <c r="C366" s="559"/>
    </row>
    <row r="367" spans="2:3">
      <c r="B367" s="558"/>
      <c r="C367" s="559"/>
    </row>
    <row r="368" spans="2:3">
      <c r="B368" s="558"/>
      <c r="C368" s="559"/>
    </row>
    <row r="369" spans="2:3">
      <c r="B369" s="558"/>
      <c r="C369" s="559"/>
    </row>
    <row r="370" spans="2:3">
      <c r="B370" s="558"/>
      <c r="C370" s="559"/>
    </row>
    <row r="371" spans="2:3">
      <c r="B371" s="558"/>
      <c r="C371" s="559"/>
    </row>
    <row r="372" spans="2:3">
      <c r="B372" s="558"/>
      <c r="C372" s="559"/>
    </row>
    <row r="373" spans="2:3">
      <c r="B373" s="558"/>
      <c r="C373" s="559"/>
    </row>
    <row r="374" spans="2:3">
      <c r="B374" s="558"/>
      <c r="C374" s="559"/>
    </row>
    <row r="375" spans="2:3">
      <c r="B375" s="558"/>
      <c r="C375" s="559"/>
    </row>
    <row r="376" spans="2:3">
      <c r="B376" s="558"/>
      <c r="C376" s="559"/>
    </row>
    <row r="377" spans="2:3">
      <c r="B377" s="558"/>
      <c r="C377" s="559"/>
    </row>
    <row r="378" spans="2:3">
      <c r="B378" s="558"/>
      <c r="C378" s="559"/>
    </row>
    <row r="379" spans="2:3">
      <c r="B379" s="558"/>
      <c r="C379" s="559"/>
    </row>
    <row r="380" spans="2:3">
      <c r="B380" s="558"/>
      <c r="C380" s="559"/>
    </row>
    <row r="381" spans="2:3">
      <c r="B381" s="558"/>
      <c r="C381" s="559"/>
    </row>
    <row r="382" spans="2:3">
      <c r="B382" s="558"/>
      <c r="C382" s="559"/>
    </row>
    <row r="383" spans="2:3">
      <c r="B383" s="558"/>
      <c r="C383" s="559"/>
    </row>
    <row r="384" spans="2:3">
      <c r="B384" s="558"/>
      <c r="C384" s="559"/>
    </row>
    <row r="385" spans="2:3">
      <c r="B385" s="558"/>
      <c r="C385" s="559"/>
    </row>
    <row r="386" spans="2:3">
      <c r="B386" s="558"/>
      <c r="C386" s="559"/>
    </row>
    <row r="387" spans="2:3">
      <c r="B387" s="558"/>
      <c r="C387" s="559"/>
    </row>
    <row r="388" spans="2:3">
      <c r="B388" s="558"/>
      <c r="C388" s="559"/>
    </row>
    <row r="389" spans="2:3">
      <c r="B389" s="558"/>
      <c r="C389" s="559"/>
    </row>
    <row r="390" spans="2:3">
      <c r="B390" s="558"/>
      <c r="C390" s="559"/>
    </row>
    <row r="391" spans="2:3">
      <c r="B391" s="558"/>
      <c r="C391" s="559"/>
    </row>
    <row r="392" spans="2:3">
      <c r="B392" s="558"/>
      <c r="C392" s="559"/>
    </row>
    <row r="393" spans="2:3">
      <c r="B393" s="558"/>
      <c r="C393" s="559"/>
    </row>
    <row r="394" spans="2:3">
      <c r="B394" s="558"/>
      <c r="C394" s="559"/>
    </row>
    <row r="395" spans="2:3">
      <c r="B395" s="558"/>
      <c r="C395" s="559"/>
    </row>
    <row r="396" spans="2:3">
      <c r="B396" s="558"/>
      <c r="C396" s="559"/>
    </row>
    <row r="397" spans="2:3">
      <c r="B397" s="558"/>
      <c r="C397" s="559"/>
    </row>
    <row r="398" spans="2:3">
      <c r="B398" s="558"/>
      <c r="C398" s="559"/>
    </row>
    <row r="399" spans="2:3">
      <c r="B399" s="558"/>
      <c r="C399" s="559"/>
    </row>
    <row r="400" spans="2:3">
      <c r="B400" s="558"/>
      <c r="C400" s="559"/>
    </row>
    <row r="401" spans="2:3">
      <c r="B401" s="558"/>
      <c r="C401" s="559"/>
    </row>
    <row r="402" spans="2:3">
      <c r="B402" s="558"/>
      <c r="C402" s="559"/>
    </row>
    <row r="403" spans="2:3">
      <c r="B403" s="558"/>
      <c r="C403" s="559"/>
    </row>
    <row r="404" spans="2:3">
      <c r="B404" s="558"/>
      <c r="C404" s="559"/>
    </row>
    <row r="405" spans="2:3">
      <c r="B405" s="558"/>
      <c r="C405" s="559"/>
    </row>
    <row r="406" spans="2:3">
      <c r="B406" s="558"/>
      <c r="C406" s="559"/>
    </row>
    <row r="407" spans="2:3">
      <c r="B407" s="558"/>
      <c r="C407" s="559"/>
    </row>
    <row r="408" spans="2:3">
      <c r="B408" s="558"/>
      <c r="C408" s="559"/>
    </row>
    <row r="409" spans="2:3">
      <c r="B409" s="558"/>
      <c r="C409" s="559"/>
    </row>
    <row r="410" spans="2:3">
      <c r="B410" s="558"/>
      <c r="C410" s="559"/>
    </row>
    <row r="411" spans="2:3">
      <c r="B411" s="558"/>
      <c r="C411" s="559"/>
    </row>
    <row r="412" spans="2:3">
      <c r="B412" s="558"/>
      <c r="C412" s="559"/>
    </row>
    <row r="413" spans="2:3">
      <c r="B413" s="558"/>
      <c r="C413" s="559"/>
    </row>
    <row r="414" spans="2:3">
      <c r="B414" s="558"/>
      <c r="C414" s="559"/>
    </row>
    <row r="415" spans="2:3">
      <c r="B415" s="558"/>
      <c r="C415" s="559"/>
    </row>
    <row r="416" spans="2:3">
      <c r="B416" s="558"/>
      <c r="C416" s="559"/>
    </row>
    <row r="417" spans="2:3">
      <c r="B417" s="558"/>
      <c r="C417" s="559"/>
    </row>
    <row r="418" spans="2:3">
      <c r="B418" s="558"/>
      <c r="C418" s="559"/>
    </row>
    <row r="419" spans="2:3">
      <c r="B419" s="558"/>
      <c r="C419" s="559"/>
    </row>
    <row r="420" spans="2:3">
      <c r="B420" s="558"/>
      <c r="C420" s="559"/>
    </row>
    <row r="421" spans="2:3">
      <c r="B421" s="558"/>
      <c r="C421" s="559"/>
    </row>
    <row r="422" spans="2:3">
      <c r="B422" s="558"/>
      <c r="C422" s="559"/>
    </row>
    <row r="423" spans="2:3">
      <c r="B423" s="558"/>
      <c r="C423" s="559"/>
    </row>
    <row r="424" spans="2:3">
      <c r="B424" s="558"/>
      <c r="C424" s="559"/>
    </row>
    <row r="425" spans="2:3">
      <c r="B425" s="558"/>
      <c r="C425" s="559"/>
    </row>
    <row r="426" spans="2:3">
      <c r="B426" s="558"/>
      <c r="C426" s="559"/>
    </row>
    <row r="427" spans="2:3">
      <c r="B427" s="558"/>
      <c r="C427" s="559"/>
    </row>
    <row r="428" spans="2:3">
      <c r="B428" s="558"/>
      <c r="C428" s="559"/>
    </row>
    <row r="429" spans="2:3">
      <c r="B429" s="558"/>
      <c r="C429" s="559"/>
    </row>
    <row r="430" spans="2:3">
      <c r="B430" s="558"/>
      <c r="C430" s="559"/>
    </row>
    <row r="431" spans="2:3">
      <c r="B431" s="558"/>
      <c r="C431" s="559"/>
    </row>
    <row r="432" spans="2:3">
      <c r="B432" s="558"/>
      <c r="C432" s="559"/>
    </row>
    <row r="433" spans="2:3">
      <c r="B433" s="558"/>
      <c r="C433" s="559"/>
    </row>
    <row r="434" spans="2:3">
      <c r="B434" s="558"/>
      <c r="C434" s="559"/>
    </row>
    <row r="435" spans="2:3">
      <c r="B435" s="558"/>
      <c r="C435" s="559"/>
    </row>
    <row r="436" spans="2:3">
      <c r="B436" s="558"/>
      <c r="C436" s="559"/>
    </row>
    <row r="437" spans="2:3">
      <c r="B437" s="558"/>
      <c r="C437" s="559"/>
    </row>
    <row r="438" spans="2:3">
      <c r="B438" s="558"/>
      <c r="C438" s="559"/>
    </row>
    <row r="439" spans="2:3">
      <c r="B439" s="558"/>
      <c r="C439" s="559"/>
    </row>
    <row r="440" spans="2:3">
      <c r="B440" s="558"/>
      <c r="C440" s="559"/>
    </row>
    <row r="441" spans="2:3">
      <c r="B441" s="558"/>
      <c r="C441" s="559"/>
    </row>
    <row r="442" spans="2:3">
      <c r="B442" s="558"/>
      <c r="C442" s="559"/>
    </row>
    <row r="443" spans="2:3">
      <c r="B443" s="558"/>
      <c r="C443" s="559"/>
    </row>
    <row r="444" spans="2:3">
      <c r="B444" s="558"/>
      <c r="C444" s="559"/>
    </row>
    <row r="445" spans="2:3">
      <c r="B445" s="558"/>
      <c r="C445" s="559"/>
    </row>
    <row r="446" spans="2:3">
      <c r="B446" s="558"/>
      <c r="C446" s="559"/>
    </row>
    <row r="447" spans="2:3">
      <c r="B447" s="558"/>
      <c r="C447" s="559"/>
    </row>
    <row r="448" spans="2:3">
      <c r="B448" s="558"/>
      <c r="C448" s="559"/>
    </row>
    <row r="449" spans="2:3">
      <c r="B449" s="558"/>
      <c r="C449" s="559"/>
    </row>
    <row r="450" spans="2:3">
      <c r="B450" s="558"/>
      <c r="C450" s="559"/>
    </row>
    <row r="451" spans="2:3">
      <c r="B451" s="558"/>
      <c r="C451" s="559"/>
    </row>
    <row r="452" spans="2:3">
      <c r="B452" s="558"/>
      <c r="C452" s="559"/>
    </row>
    <row r="453" spans="2:3">
      <c r="B453" s="558"/>
      <c r="C453" s="559"/>
    </row>
    <row r="454" spans="2:3">
      <c r="B454" s="558"/>
      <c r="C454" s="559"/>
    </row>
    <row r="455" spans="2:3">
      <c r="B455" s="558"/>
      <c r="C455" s="559"/>
    </row>
    <row r="456" spans="2:3">
      <c r="B456" s="558"/>
      <c r="C456" s="559"/>
    </row>
    <row r="457" spans="2:3">
      <c r="B457" s="558"/>
      <c r="C457" s="559"/>
    </row>
    <row r="458" spans="2:3">
      <c r="B458" s="558"/>
      <c r="C458" s="559"/>
    </row>
    <row r="459" spans="2:3">
      <c r="B459" s="558"/>
      <c r="C459" s="559"/>
    </row>
    <row r="460" spans="2:3">
      <c r="B460" s="558"/>
      <c r="C460" s="559"/>
    </row>
    <row r="461" spans="2:3">
      <c r="B461" s="558"/>
      <c r="C461" s="559"/>
    </row>
    <row r="462" spans="2:3">
      <c r="B462" s="558"/>
      <c r="C462" s="559"/>
    </row>
    <row r="463" spans="2:3">
      <c r="B463" s="558"/>
      <c r="C463" s="559"/>
    </row>
    <row r="464" spans="2:3">
      <c r="B464" s="558"/>
      <c r="C464" s="559"/>
    </row>
    <row r="465" spans="2:3">
      <c r="B465" s="558"/>
      <c r="C465" s="559"/>
    </row>
    <row r="466" spans="2:3">
      <c r="B466" s="558"/>
      <c r="C466" s="559"/>
    </row>
    <row r="467" spans="2:3">
      <c r="B467" s="558"/>
      <c r="C467" s="559"/>
    </row>
    <row r="468" spans="2:3">
      <c r="B468" s="558"/>
      <c r="C468" s="559"/>
    </row>
    <row r="469" spans="2:3">
      <c r="B469" s="558"/>
      <c r="C469" s="559"/>
    </row>
    <row r="470" spans="2:3">
      <c r="B470" s="558"/>
      <c r="C470" s="559"/>
    </row>
    <row r="471" spans="2:3">
      <c r="B471" s="558"/>
      <c r="C471" s="559"/>
    </row>
    <row r="472" spans="2:3">
      <c r="B472" s="558"/>
      <c r="C472" s="559"/>
    </row>
    <row r="473" spans="2:3">
      <c r="B473" s="558"/>
      <c r="C473" s="559"/>
    </row>
    <row r="474" spans="2:3">
      <c r="B474" s="558"/>
      <c r="C474" s="559"/>
    </row>
    <row r="475" spans="2:3">
      <c r="B475" s="558"/>
      <c r="C475" s="559"/>
    </row>
    <row r="476" spans="2:3">
      <c r="B476" s="558"/>
      <c r="C476" s="559"/>
    </row>
    <row r="477" spans="2:3">
      <c r="B477" s="558"/>
      <c r="C477" s="559"/>
    </row>
    <row r="478" spans="2:3">
      <c r="B478" s="558"/>
      <c r="C478" s="559"/>
    </row>
    <row r="479" spans="2:3">
      <c r="B479" s="558"/>
      <c r="C479" s="559"/>
    </row>
    <row r="480" spans="2:3">
      <c r="B480" s="558"/>
      <c r="C480" s="559"/>
    </row>
    <row r="481" spans="2:3">
      <c r="B481" s="558"/>
      <c r="C481" s="559"/>
    </row>
    <row r="482" spans="2:3">
      <c r="B482" s="558"/>
      <c r="C482" s="559"/>
    </row>
    <row r="483" spans="2:3">
      <c r="B483" s="558"/>
      <c r="C483" s="559"/>
    </row>
    <row r="484" spans="2:3">
      <c r="B484" s="558"/>
      <c r="C484" s="559"/>
    </row>
    <row r="485" spans="2:3">
      <c r="B485" s="558"/>
      <c r="C485" s="559"/>
    </row>
    <row r="486" spans="2:3">
      <c r="B486" s="558"/>
      <c r="C486" s="559"/>
    </row>
    <row r="487" spans="2:3">
      <c r="B487" s="558"/>
      <c r="C487" s="559"/>
    </row>
    <row r="488" spans="2:3">
      <c r="B488" s="558"/>
      <c r="C488" s="559"/>
    </row>
    <row r="489" spans="2:3">
      <c r="B489" s="558"/>
      <c r="C489" s="559"/>
    </row>
    <row r="490" spans="2:3">
      <c r="B490" s="558"/>
      <c r="C490" s="559"/>
    </row>
    <row r="491" spans="2:3">
      <c r="B491" s="558"/>
      <c r="C491" s="559"/>
    </row>
    <row r="492" spans="2:3">
      <c r="B492" s="558"/>
      <c r="C492" s="559"/>
    </row>
    <row r="493" spans="2:3">
      <c r="B493" s="558"/>
      <c r="C493" s="559"/>
    </row>
    <row r="494" spans="2:3">
      <c r="B494" s="558"/>
      <c r="C494" s="559"/>
    </row>
    <row r="495" spans="2:3">
      <c r="B495" s="558"/>
      <c r="C495" s="559"/>
    </row>
    <row r="496" spans="2:3">
      <c r="B496" s="558"/>
      <c r="C496" s="559"/>
    </row>
    <row r="497" spans="2:3">
      <c r="B497" s="558"/>
      <c r="C497" s="559"/>
    </row>
    <row r="498" spans="2:3">
      <c r="B498" s="558"/>
      <c r="C498" s="559"/>
    </row>
    <row r="499" spans="2:3">
      <c r="B499" s="558"/>
      <c r="C499" s="559"/>
    </row>
    <row r="500" spans="2:3">
      <c r="B500" s="558"/>
      <c r="C500" s="559"/>
    </row>
    <row r="501" spans="2:3">
      <c r="B501" s="558"/>
      <c r="C501" s="559"/>
    </row>
    <row r="502" spans="2:3">
      <c r="B502" s="558"/>
      <c r="C502" s="559"/>
    </row>
    <row r="503" spans="2:3">
      <c r="B503" s="558"/>
      <c r="C503" s="559"/>
    </row>
    <row r="504" spans="2:3">
      <c r="B504" s="558"/>
      <c r="C504" s="559"/>
    </row>
    <row r="505" spans="2:3">
      <c r="B505" s="558"/>
      <c r="C505" s="559"/>
    </row>
    <row r="506" spans="2:3">
      <c r="B506" s="558"/>
      <c r="C506" s="559"/>
    </row>
    <row r="507" spans="2:3">
      <c r="B507" s="558"/>
      <c r="C507" s="559"/>
    </row>
    <row r="508" spans="2:3">
      <c r="B508" s="558"/>
      <c r="C508" s="559"/>
    </row>
    <row r="509" spans="2:3">
      <c r="B509" s="558"/>
      <c r="C509" s="559"/>
    </row>
    <row r="510" spans="2:3">
      <c r="B510" s="558"/>
      <c r="C510" s="559"/>
    </row>
    <row r="511" spans="2:3">
      <c r="B511" s="558"/>
      <c r="C511" s="559"/>
    </row>
    <row r="512" spans="2:3">
      <c r="B512" s="558"/>
      <c r="C512" s="559"/>
    </row>
    <row r="513" spans="2:3">
      <c r="B513" s="558"/>
      <c r="C513" s="559"/>
    </row>
    <row r="514" spans="2:3">
      <c r="B514" s="558"/>
      <c r="C514" s="559"/>
    </row>
    <row r="515" spans="2:3">
      <c r="B515" s="558"/>
      <c r="C515" s="559"/>
    </row>
    <row r="516" spans="2:3">
      <c r="B516" s="558"/>
      <c r="C516" s="559"/>
    </row>
    <row r="517" spans="2:3">
      <c r="B517" s="558"/>
      <c r="C517" s="559"/>
    </row>
    <row r="518" spans="2:3">
      <c r="B518" s="558"/>
      <c r="C518" s="559"/>
    </row>
    <row r="519" spans="2:3">
      <c r="B519" s="558"/>
      <c r="C519" s="559"/>
    </row>
    <row r="520" spans="2:3">
      <c r="B520" s="558"/>
      <c r="C520" s="559"/>
    </row>
    <row r="521" spans="2:3">
      <c r="B521" s="558"/>
      <c r="C521" s="559"/>
    </row>
    <row r="522" spans="2:3">
      <c r="B522" s="558"/>
      <c r="C522" s="559"/>
    </row>
    <row r="523" spans="2:3">
      <c r="B523" s="558"/>
      <c r="C523" s="559"/>
    </row>
    <row r="524" spans="2:3">
      <c r="B524" s="558"/>
      <c r="C524" s="559"/>
    </row>
    <row r="525" spans="2:3">
      <c r="B525" s="558"/>
      <c r="C525" s="559"/>
    </row>
    <row r="526" spans="2:3">
      <c r="B526" s="558"/>
      <c r="C526" s="559"/>
    </row>
    <row r="527" spans="2:3">
      <c r="B527" s="558"/>
      <c r="C527" s="559"/>
    </row>
    <row r="528" spans="2:3">
      <c r="B528" s="558"/>
      <c r="C528" s="559"/>
    </row>
    <row r="529" spans="2:3">
      <c r="B529" s="558"/>
      <c r="C529" s="559"/>
    </row>
    <row r="530" spans="2:3">
      <c r="B530" s="558"/>
      <c r="C530" s="559"/>
    </row>
    <row r="531" spans="2:3">
      <c r="B531" s="558"/>
      <c r="C531" s="559"/>
    </row>
    <row r="532" spans="2:3">
      <c r="B532" s="558"/>
      <c r="C532" s="559"/>
    </row>
    <row r="533" spans="2:3">
      <c r="B533" s="558"/>
      <c r="C533" s="559"/>
    </row>
    <row r="534" spans="2:3">
      <c r="B534" s="558"/>
      <c r="C534" s="559"/>
    </row>
    <row r="535" spans="2:3">
      <c r="B535" s="558"/>
      <c r="C535" s="559"/>
    </row>
    <row r="536" spans="2:3">
      <c r="B536" s="558"/>
      <c r="C536" s="559"/>
    </row>
    <row r="537" spans="2:3">
      <c r="B537" s="558"/>
      <c r="C537" s="559"/>
    </row>
    <row r="538" spans="2:3">
      <c r="B538" s="558"/>
      <c r="C538" s="559"/>
    </row>
    <row r="539" spans="2:3">
      <c r="B539" s="558"/>
      <c r="C539" s="559"/>
    </row>
    <row r="540" spans="2:3">
      <c r="B540" s="558"/>
      <c r="C540" s="559"/>
    </row>
    <row r="541" spans="2:3">
      <c r="B541" s="558"/>
      <c r="C541" s="559"/>
    </row>
    <row r="542" spans="2:3">
      <c r="B542" s="558"/>
      <c r="C542" s="559"/>
    </row>
    <row r="543" spans="2:3">
      <c r="B543" s="558"/>
      <c r="C543" s="559"/>
    </row>
    <row r="544" spans="2:3">
      <c r="B544" s="558"/>
      <c r="C544" s="559"/>
    </row>
    <row r="545" spans="2:3">
      <c r="B545" s="558"/>
      <c r="C545" s="559"/>
    </row>
    <row r="546" spans="2:3">
      <c r="B546" s="558"/>
      <c r="C546" s="559"/>
    </row>
    <row r="547" spans="2:3">
      <c r="B547" s="558"/>
      <c r="C547" s="559"/>
    </row>
    <row r="548" spans="2:3">
      <c r="B548" s="558"/>
      <c r="C548" s="559"/>
    </row>
    <row r="549" spans="2:3">
      <c r="B549" s="558"/>
      <c r="C549" s="559"/>
    </row>
    <row r="550" spans="2:3">
      <c r="B550" s="558"/>
      <c r="C550" s="559"/>
    </row>
    <row r="551" spans="2:3">
      <c r="B551" s="558"/>
      <c r="C551" s="559"/>
    </row>
    <row r="552" spans="2:3">
      <c r="B552" s="558"/>
      <c r="C552" s="559"/>
    </row>
    <row r="553" spans="2:3">
      <c r="B553" s="558"/>
      <c r="C553" s="559"/>
    </row>
    <row r="554" spans="2:3">
      <c r="B554" s="558"/>
      <c r="C554" s="559"/>
    </row>
    <row r="555" spans="2:3">
      <c r="B555" s="558"/>
      <c r="C555" s="559"/>
    </row>
    <row r="556" spans="2:3">
      <c r="B556" s="558"/>
      <c r="C556" s="559"/>
    </row>
    <row r="557" spans="2:3">
      <c r="B557" s="558"/>
      <c r="C557" s="559"/>
    </row>
    <row r="558" spans="2:3">
      <c r="B558" s="558"/>
      <c r="C558" s="559"/>
    </row>
    <row r="559" spans="2:3">
      <c r="B559" s="558"/>
      <c r="C559" s="559"/>
    </row>
    <row r="560" spans="2:3">
      <c r="B560" s="558"/>
      <c r="C560" s="559"/>
    </row>
    <row r="561" spans="2:3">
      <c r="B561" s="558"/>
      <c r="C561" s="559"/>
    </row>
    <row r="562" spans="2:3">
      <c r="B562" s="558"/>
      <c r="C562" s="559"/>
    </row>
    <row r="563" spans="2:3">
      <c r="B563" s="558"/>
      <c r="C563" s="559"/>
    </row>
    <row r="564" spans="2:3">
      <c r="B564" s="558"/>
      <c r="C564" s="559"/>
    </row>
    <row r="565" spans="2:3">
      <c r="B565" s="558"/>
      <c r="C565" s="559"/>
    </row>
    <row r="566" spans="2:3">
      <c r="B566" s="558"/>
      <c r="C566" s="559"/>
    </row>
    <row r="567" spans="2:3">
      <c r="B567" s="558"/>
      <c r="C567" s="559"/>
    </row>
    <row r="568" spans="2:3">
      <c r="B568" s="558"/>
      <c r="C568" s="559"/>
    </row>
    <row r="569" spans="2:3">
      <c r="B569" s="558"/>
      <c r="C569" s="559"/>
    </row>
    <row r="570" spans="2:3">
      <c r="B570" s="558"/>
      <c r="C570" s="559"/>
    </row>
    <row r="571" spans="2:3">
      <c r="B571" s="558"/>
      <c r="C571" s="559"/>
    </row>
    <row r="572" spans="2:3">
      <c r="B572" s="558"/>
      <c r="C572" s="559"/>
    </row>
    <row r="573" spans="2:3">
      <c r="B573" s="558"/>
      <c r="C573" s="559"/>
    </row>
    <row r="574" spans="2:3">
      <c r="B574" s="558"/>
      <c r="C574" s="559"/>
    </row>
    <row r="575" spans="2:3">
      <c r="B575" s="558"/>
      <c r="C575" s="559"/>
    </row>
    <row r="576" spans="2:3">
      <c r="B576" s="558"/>
      <c r="C576" s="559"/>
    </row>
    <row r="577" spans="2:3">
      <c r="B577" s="558"/>
      <c r="C577" s="559"/>
    </row>
    <row r="578" spans="2:3">
      <c r="B578" s="558"/>
      <c r="C578" s="559"/>
    </row>
    <row r="579" spans="2:3">
      <c r="B579" s="558"/>
      <c r="C579" s="559"/>
    </row>
    <row r="580" spans="2:3">
      <c r="B580" s="558"/>
      <c r="C580" s="559"/>
    </row>
    <row r="581" spans="2:3">
      <c r="B581" s="558"/>
      <c r="C581" s="559"/>
    </row>
    <row r="582" spans="2:3">
      <c r="B582" s="558"/>
      <c r="C582" s="559"/>
    </row>
    <row r="583" spans="2:3">
      <c r="B583" s="558"/>
      <c r="C583" s="559"/>
    </row>
    <row r="584" spans="2:3">
      <c r="B584" s="558"/>
      <c r="C584" s="559"/>
    </row>
    <row r="585" spans="2:3">
      <c r="B585" s="558"/>
      <c r="C585" s="559"/>
    </row>
    <row r="586" spans="2:3">
      <c r="B586" s="558"/>
      <c r="C586" s="559"/>
    </row>
    <row r="587" spans="2:3">
      <c r="B587" s="558"/>
      <c r="C587" s="559"/>
    </row>
    <row r="588" spans="2:3">
      <c r="B588" s="558"/>
      <c r="C588" s="559"/>
    </row>
    <row r="589" spans="2:3">
      <c r="B589" s="558"/>
      <c r="C589" s="559"/>
    </row>
    <row r="590" spans="2:3">
      <c r="B590" s="558"/>
      <c r="C590" s="559"/>
    </row>
    <row r="591" spans="2:3">
      <c r="B591" s="558"/>
      <c r="C591" s="559"/>
    </row>
    <row r="592" spans="2:3">
      <c r="B592" s="558"/>
      <c r="C592" s="559"/>
    </row>
    <row r="593" spans="2:3">
      <c r="B593" s="558"/>
      <c r="C593" s="559"/>
    </row>
    <row r="594" spans="2:3">
      <c r="B594" s="558"/>
      <c r="C594" s="559"/>
    </row>
    <row r="595" spans="2:3">
      <c r="B595" s="558"/>
      <c r="C595" s="559"/>
    </row>
    <row r="596" spans="2:3">
      <c r="B596" s="558"/>
      <c r="C596" s="559"/>
    </row>
    <row r="597" spans="2:3">
      <c r="B597" s="558"/>
      <c r="C597" s="559"/>
    </row>
    <row r="598" spans="2:3">
      <c r="B598" s="558"/>
      <c r="C598" s="559"/>
    </row>
    <row r="599" spans="2:3">
      <c r="B599" s="558"/>
      <c r="C599" s="559"/>
    </row>
    <row r="600" spans="2:3">
      <c r="B600" s="558"/>
      <c r="C600" s="559"/>
    </row>
    <row r="601" spans="2:3">
      <c r="B601" s="558"/>
      <c r="C601" s="559"/>
    </row>
    <row r="602" spans="2:3">
      <c r="B602" s="558"/>
      <c r="C602" s="559"/>
    </row>
    <row r="603" spans="2:3">
      <c r="B603" s="558"/>
      <c r="C603" s="559"/>
    </row>
    <row r="604" spans="2:3">
      <c r="B604" s="558"/>
      <c r="C604" s="559"/>
    </row>
    <row r="605" spans="2:3">
      <c r="B605" s="558"/>
      <c r="C605" s="559"/>
    </row>
    <row r="606" spans="2:3">
      <c r="B606" s="558"/>
      <c r="C606" s="559"/>
    </row>
    <row r="607" spans="2:3">
      <c r="B607" s="558"/>
      <c r="C607" s="559"/>
    </row>
    <row r="608" spans="2:3">
      <c r="B608" s="558"/>
      <c r="C608" s="559"/>
    </row>
    <row r="609" spans="2:3">
      <c r="B609" s="558"/>
      <c r="C609" s="559"/>
    </row>
    <row r="610" spans="2:3">
      <c r="B610" s="558"/>
      <c r="C610" s="559"/>
    </row>
    <row r="611" spans="2:3">
      <c r="B611" s="558"/>
      <c r="C611" s="559"/>
    </row>
    <row r="612" spans="2:3">
      <c r="B612" s="558"/>
      <c r="C612" s="559"/>
    </row>
    <row r="613" spans="2:3">
      <c r="B613" s="558"/>
      <c r="C613" s="559"/>
    </row>
    <row r="614" spans="2:3">
      <c r="B614" s="558"/>
      <c r="C614" s="559"/>
    </row>
    <row r="615" spans="2:3">
      <c r="B615" s="558"/>
      <c r="C615" s="559"/>
    </row>
    <row r="616" spans="2:3">
      <c r="B616" s="558"/>
      <c r="C616" s="559"/>
    </row>
    <row r="617" spans="2:3">
      <c r="B617" s="558"/>
      <c r="C617" s="559"/>
    </row>
    <row r="618" spans="2:3">
      <c r="B618" s="558"/>
      <c r="C618" s="559"/>
    </row>
    <row r="619" spans="2:3">
      <c r="B619" s="558"/>
      <c r="C619" s="559"/>
    </row>
    <row r="620" spans="2:3">
      <c r="B620" s="558"/>
      <c r="C620" s="559"/>
    </row>
    <row r="621" spans="2:3">
      <c r="B621" s="558"/>
      <c r="C621" s="559"/>
    </row>
    <row r="622" spans="2:3">
      <c r="B622" s="558"/>
      <c r="C622" s="559"/>
    </row>
    <row r="623" spans="2:3">
      <c r="B623" s="558"/>
      <c r="C623" s="559"/>
    </row>
    <row r="624" spans="2:3">
      <c r="B624" s="558"/>
      <c r="C624" s="559"/>
    </row>
    <row r="625" spans="2:3">
      <c r="B625" s="558"/>
      <c r="C625" s="559"/>
    </row>
    <row r="626" spans="2:3">
      <c r="B626" s="558"/>
      <c r="C626" s="559"/>
    </row>
    <row r="627" spans="2:3">
      <c r="B627" s="558"/>
      <c r="C627" s="559"/>
    </row>
    <row r="628" spans="2:3">
      <c r="B628" s="558"/>
      <c r="C628" s="559"/>
    </row>
    <row r="629" spans="2:3">
      <c r="B629" s="558"/>
      <c r="C629" s="559"/>
    </row>
    <row r="630" spans="2:3">
      <c r="B630" s="558"/>
      <c r="C630" s="559"/>
    </row>
    <row r="631" spans="2:3">
      <c r="B631" s="558"/>
      <c r="C631" s="559"/>
    </row>
    <row r="632" spans="2:3">
      <c r="B632" s="558"/>
      <c r="C632" s="559"/>
    </row>
    <row r="633" spans="2:3">
      <c r="B633" s="558"/>
      <c r="C633" s="559"/>
    </row>
    <row r="634" spans="2:3">
      <c r="B634" s="558"/>
      <c r="C634" s="559"/>
    </row>
    <row r="635" spans="2:3">
      <c r="B635" s="558"/>
      <c r="C635" s="559"/>
    </row>
    <row r="636" spans="2:3">
      <c r="B636" s="558"/>
      <c r="C636" s="559"/>
    </row>
    <row r="637" spans="2:3">
      <c r="B637" s="558"/>
      <c r="C637" s="559"/>
    </row>
    <row r="638" spans="2:3">
      <c r="B638" s="558"/>
      <c r="C638" s="559"/>
    </row>
    <row r="639" spans="2:3">
      <c r="B639" s="558"/>
      <c r="C639" s="559"/>
    </row>
    <row r="640" spans="2:3">
      <c r="B640" s="558"/>
      <c r="C640" s="559"/>
    </row>
    <row r="641" spans="2:3">
      <c r="B641" s="558"/>
      <c r="C641" s="559"/>
    </row>
    <row r="642" spans="2:3">
      <c r="B642" s="558"/>
      <c r="C642" s="559"/>
    </row>
    <row r="643" spans="2:3">
      <c r="B643" s="558"/>
      <c r="C643" s="559"/>
    </row>
    <row r="644" spans="2:3">
      <c r="B644" s="558"/>
      <c r="C644" s="559"/>
    </row>
    <row r="645" spans="2:3">
      <c r="B645" s="558"/>
      <c r="C645" s="559"/>
    </row>
    <row r="646" spans="2:3">
      <c r="B646" s="558"/>
      <c r="C646" s="559"/>
    </row>
    <row r="647" spans="2:3">
      <c r="B647" s="558"/>
      <c r="C647" s="559"/>
    </row>
    <row r="648" spans="2:3">
      <c r="B648" s="558"/>
      <c r="C648" s="559"/>
    </row>
    <row r="649" spans="2:3">
      <c r="B649" s="558"/>
      <c r="C649" s="559"/>
    </row>
    <row r="650" spans="2:3">
      <c r="B650" s="558"/>
      <c r="C650" s="559"/>
    </row>
    <row r="651" spans="2:3">
      <c r="B651" s="558"/>
      <c r="C651" s="559"/>
    </row>
    <row r="652" spans="2:3">
      <c r="B652" s="558"/>
      <c r="C652" s="559"/>
    </row>
    <row r="653" spans="2:3">
      <c r="B653" s="558"/>
      <c r="C653" s="559"/>
    </row>
    <row r="654" spans="2:3">
      <c r="B654" s="558"/>
      <c r="C654" s="559"/>
    </row>
    <row r="655" spans="2:3">
      <c r="B655" s="558"/>
      <c r="C655" s="559"/>
    </row>
    <row r="656" spans="2:3">
      <c r="B656" s="558"/>
      <c r="C656" s="559"/>
    </row>
    <row r="657" spans="2:3">
      <c r="B657" s="558"/>
      <c r="C657" s="559"/>
    </row>
    <row r="658" spans="2:3">
      <c r="B658" s="558"/>
      <c r="C658" s="559"/>
    </row>
    <row r="659" spans="2:3">
      <c r="B659" s="558"/>
      <c r="C659" s="559"/>
    </row>
    <row r="660" spans="2:3">
      <c r="B660" s="558"/>
      <c r="C660" s="559"/>
    </row>
    <row r="661" spans="2:3">
      <c r="B661" s="558"/>
      <c r="C661" s="559"/>
    </row>
    <row r="662" spans="2:3">
      <c r="B662" s="558"/>
      <c r="C662" s="559"/>
    </row>
    <row r="663" spans="2:3">
      <c r="B663" s="558"/>
      <c r="C663" s="559"/>
    </row>
    <row r="664" spans="2:3">
      <c r="B664" s="558"/>
      <c r="C664" s="559"/>
    </row>
    <row r="665" spans="2:3">
      <c r="B665" s="558"/>
      <c r="C665" s="559"/>
    </row>
    <row r="666" spans="2:3">
      <c r="B666" s="558"/>
      <c r="C666" s="559"/>
    </row>
    <row r="667" spans="2:3">
      <c r="B667" s="558"/>
      <c r="C667" s="559"/>
    </row>
    <row r="668" spans="2:3">
      <c r="B668" s="558"/>
      <c r="C668" s="559"/>
    </row>
    <row r="669" spans="2:3">
      <c r="B669" s="558"/>
      <c r="C669" s="559"/>
    </row>
    <row r="670" spans="2:3">
      <c r="B670" s="558"/>
      <c r="C670" s="559"/>
    </row>
    <row r="671" spans="2:3">
      <c r="B671" s="558"/>
      <c r="C671" s="559"/>
    </row>
    <row r="672" spans="2:3">
      <c r="B672" s="558"/>
      <c r="C672" s="559"/>
    </row>
    <row r="673" spans="2:3">
      <c r="B673" s="558"/>
      <c r="C673" s="559"/>
    </row>
    <row r="674" spans="2:3">
      <c r="B674" s="558"/>
      <c r="C674" s="559"/>
    </row>
    <row r="675" spans="2:3">
      <c r="B675" s="558"/>
      <c r="C675" s="559"/>
    </row>
    <row r="676" spans="2:3">
      <c r="B676" s="558"/>
      <c r="C676" s="559"/>
    </row>
    <row r="677" spans="2:3">
      <c r="B677" s="558"/>
      <c r="C677" s="559"/>
    </row>
    <row r="678" spans="2:3">
      <c r="B678" s="558"/>
      <c r="C678" s="559"/>
    </row>
    <row r="679" spans="2:3">
      <c r="B679" s="558"/>
      <c r="C679" s="559"/>
    </row>
    <row r="680" spans="2:3">
      <c r="B680" s="558"/>
      <c r="C680" s="559"/>
    </row>
    <row r="681" spans="2:3">
      <c r="B681" s="558"/>
      <c r="C681" s="559"/>
    </row>
    <row r="682" spans="2:3">
      <c r="B682" s="558"/>
      <c r="C682" s="559"/>
    </row>
    <row r="683" spans="2:3">
      <c r="B683" s="558"/>
      <c r="C683" s="559"/>
    </row>
    <row r="684" spans="2:3">
      <c r="B684" s="558"/>
      <c r="C684" s="559"/>
    </row>
    <row r="685" spans="2:3">
      <c r="B685" s="558"/>
      <c r="C685" s="559"/>
    </row>
    <row r="686" spans="2:3">
      <c r="B686" s="558"/>
      <c r="C686" s="559"/>
    </row>
    <row r="687" spans="2:3">
      <c r="B687" s="558"/>
      <c r="C687" s="559"/>
    </row>
    <row r="688" spans="2:3">
      <c r="B688" s="558"/>
      <c r="C688" s="559"/>
    </row>
    <row r="689" spans="2:3">
      <c r="B689" s="558"/>
      <c r="C689" s="559"/>
    </row>
    <row r="690" spans="2:3">
      <c r="B690" s="558"/>
      <c r="C690" s="559"/>
    </row>
    <row r="691" spans="2:3">
      <c r="B691" s="558"/>
      <c r="C691" s="559"/>
    </row>
    <row r="692" spans="2:3">
      <c r="B692" s="558"/>
      <c r="C692" s="559"/>
    </row>
    <row r="693" spans="2:3">
      <c r="B693" s="558"/>
      <c r="C693" s="559"/>
    </row>
    <row r="694" spans="2:3">
      <c r="B694" s="558"/>
      <c r="C694" s="559"/>
    </row>
    <row r="695" spans="2:3">
      <c r="B695" s="558"/>
      <c r="C695" s="559"/>
    </row>
    <row r="696" spans="2:3">
      <c r="B696" s="558"/>
      <c r="C696" s="559"/>
    </row>
    <row r="697" spans="2:3">
      <c r="B697" s="558"/>
      <c r="C697" s="559"/>
    </row>
    <row r="698" spans="2:3">
      <c r="B698" s="558"/>
      <c r="C698" s="559"/>
    </row>
    <row r="699" spans="2:3">
      <c r="B699" s="558"/>
      <c r="C699" s="559"/>
    </row>
    <row r="700" spans="2:3">
      <c r="B700" s="558"/>
      <c r="C700" s="559"/>
    </row>
    <row r="701" spans="2:3">
      <c r="B701" s="558"/>
      <c r="C701" s="559"/>
    </row>
    <row r="702" spans="2:3">
      <c r="B702" s="558"/>
      <c r="C702" s="559"/>
    </row>
    <row r="703" spans="2:3">
      <c r="B703" s="558"/>
      <c r="C703" s="559"/>
    </row>
    <row r="704" spans="2:3">
      <c r="B704" s="558"/>
      <c r="C704" s="559"/>
    </row>
    <row r="705" spans="2:3">
      <c r="B705" s="558"/>
      <c r="C705" s="559"/>
    </row>
    <row r="706" spans="2:3">
      <c r="B706" s="558"/>
      <c r="C706" s="559"/>
    </row>
    <row r="707" spans="2:3">
      <c r="B707" s="558"/>
      <c r="C707" s="559"/>
    </row>
    <row r="708" spans="2:3">
      <c r="B708" s="558"/>
      <c r="C708" s="559"/>
    </row>
    <row r="709" spans="2:3">
      <c r="B709" s="558"/>
      <c r="C709" s="559"/>
    </row>
    <row r="710" spans="2:3">
      <c r="B710" s="558"/>
      <c r="C710" s="559"/>
    </row>
    <row r="711" spans="2:3">
      <c r="B711" s="558"/>
      <c r="C711" s="559"/>
    </row>
    <row r="712" spans="2:3">
      <c r="B712" s="558"/>
      <c r="C712" s="559"/>
    </row>
    <row r="713" spans="2:3">
      <c r="B713" s="558"/>
      <c r="C713" s="559"/>
    </row>
    <row r="714" spans="2:3">
      <c r="B714" s="558"/>
      <c r="C714" s="559"/>
    </row>
    <row r="715" spans="2:3">
      <c r="B715" s="558"/>
      <c r="C715" s="559"/>
    </row>
    <row r="716" spans="2:3">
      <c r="B716" s="558"/>
      <c r="C716" s="559"/>
    </row>
    <row r="717" spans="2:3">
      <c r="B717" s="558"/>
      <c r="C717" s="559"/>
    </row>
    <row r="718" spans="2:3">
      <c r="B718" s="558"/>
      <c r="C718" s="559"/>
    </row>
    <row r="719" spans="2:3">
      <c r="B719" s="558"/>
      <c r="C719" s="559"/>
    </row>
    <row r="720" spans="2:3">
      <c r="B720" s="558"/>
      <c r="C720" s="559"/>
    </row>
    <row r="721" spans="2:3">
      <c r="B721" s="558"/>
      <c r="C721" s="559"/>
    </row>
    <row r="722" spans="2:3">
      <c r="B722" s="558"/>
      <c r="C722" s="559"/>
    </row>
    <row r="723" spans="2:3">
      <c r="B723" s="558"/>
      <c r="C723" s="559"/>
    </row>
    <row r="724" spans="2:3">
      <c r="B724" s="558"/>
      <c r="C724" s="559"/>
    </row>
    <row r="725" spans="2:3">
      <c r="B725" s="558"/>
      <c r="C725" s="559"/>
    </row>
    <row r="726" spans="2:3">
      <c r="B726" s="558"/>
      <c r="C726" s="559"/>
    </row>
    <row r="727" spans="2:3">
      <c r="B727" s="558"/>
      <c r="C727" s="559"/>
    </row>
    <row r="728" spans="2:3">
      <c r="B728" s="558"/>
      <c r="C728" s="559"/>
    </row>
    <row r="729" spans="2:3">
      <c r="B729" s="558"/>
      <c r="C729" s="559"/>
    </row>
    <row r="730" spans="2:3">
      <c r="B730" s="558"/>
      <c r="C730" s="559"/>
    </row>
    <row r="731" spans="2:3">
      <c r="B731" s="558"/>
      <c r="C731" s="559"/>
    </row>
    <row r="732" spans="2:3">
      <c r="B732" s="558"/>
      <c r="C732" s="559"/>
    </row>
    <row r="733" spans="2:3">
      <c r="B733" s="558"/>
      <c r="C733" s="559"/>
    </row>
    <row r="734" spans="2:3">
      <c r="B734" s="558"/>
      <c r="C734" s="559"/>
    </row>
    <row r="735" spans="2:3">
      <c r="B735" s="558"/>
      <c r="C735" s="559"/>
    </row>
    <row r="736" spans="2:3">
      <c r="B736" s="558"/>
      <c r="C736" s="559"/>
    </row>
    <row r="737" spans="2:3">
      <c r="B737" s="558"/>
      <c r="C737" s="559"/>
    </row>
    <row r="738" spans="2:3">
      <c r="B738" s="558"/>
      <c r="C738" s="559"/>
    </row>
    <row r="739" spans="2:3">
      <c r="B739" s="558"/>
      <c r="C739" s="559"/>
    </row>
    <row r="740" spans="2:3">
      <c r="B740" s="558"/>
      <c r="C740" s="559"/>
    </row>
    <row r="741" spans="2:3">
      <c r="B741" s="558"/>
      <c r="C741" s="559"/>
    </row>
    <row r="742" spans="2:3">
      <c r="B742" s="558"/>
      <c r="C742" s="559"/>
    </row>
    <row r="743" spans="2:3">
      <c r="B743" s="558"/>
      <c r="C743" s="559"/>
    </row>
    <row r="744" spans="2:3">
      <c r="B744" s="558"/>
      <c r="C744" s="559"/>
    </row>
    <row r="745" spans="2:3">
      <c r="B745" s="558"/>
      <c r="C745" s="559"/>
    </row>
    <row r="746" spans="2:3">
      <c r="B746" s="558"/>
      <c r="C746" s="559"/>
    </row>
    <row r="747" spans="2:3">
      <c r="B747" s="558"/>
      <c r="C747" s="559"/>
    </row>
    <row r="748" spans="2:3">
      <c r="B748" s="558"/>
      <c r="C748" s="559"/>
    </row>
    <row r="749" spans="2:3">
      <c r="B749" s="558"/>
      <c r="C749" s="559"/>
    </row>
    <row r="750" spans="2:3">
      <c r="B750" s="558"/>
      <c r="C750" s="559"/>
    </row>
    <row r="751" spans="2:3">
      <c r="B751" s="558"/>
      <c r="C751" s="559"/>
    </row>
    <row r="752" spans="2:3">
      <c r="B752" s="558"/>
      <c r="C752" s="559"/>
    </row>
    <row r="753" spans="2:3">
      <c r="B753" s="558"/>
      <c r="C753" s="559"/>
    </row>
    <row r="754" spans="2:3">
      <c r="B754" s="558"/>
      <c r="C754" s="559"/>
    </row>
    <row r="755" spans="2:3">
      <c r="B755" s="558"/>
      <c r="C755" s="559"/>
    </row>
    <row r="756" spans="2:3">
      <c r="B756" s="558"/>
      <c r="C756" s="559"/>
    </row>
    <row r="757" spans="2:3">
      <c r="B757" s="558"/>
      <c r="C757" s="559"/>
    </row>
    <row r="758" spans="2:3">
      <c r="B758" s="558"/>
      <c r="C758" s="559"/>
    </row>
    <row r="759" spans="2:3">
      <c r="B759" s="558"/>
      <c r="C759" s="559"/>
    </row>
    <row r="760" spans="2:3">
      <c r="B760" s="558"/>
      <c r="C760" s="559"/>
    </row>
    <row r="761" spans="2:3">
      <c r="B761" s="558"/>
      <c r="C761" s="559"/>
    </row>
    <row r="762" spans="2:3">
      <c r="B762" s="558"/>
      <c r="C762" s="559"/>
    </row>
    <row r="763" spans="2:3">
      <c r="B763" s="558"/>
      <c r="C763" s="559"/>
    </row>
    <row r="764" spans="2:3">
      <c r="B764" s="558"/>
      <c r="C764" s="559"/>
    </row>
    <row r="765" spans="2:3">
      <c r="B765" s="558"/>
      <c r="C765" s="559"/>
    </row>
    <row r="766" spans="2:3">
      <c r="B766" s="558"/>
      <c r="C766" s="559"/>
    </row>
    <row r="767" spans="2:3">
      <c r="B767" s="558"/>
      <c r="C767" s="559"/>
    </row>
    <row r="768" spans="2:3">
      <c r="B768" s="558"/>
      <c r="C768" s="559"/>
    </row>
    <row r="769" spans="2:3">
      <c r="B769" s="558"/>
      <c r="C769" s="559"/>
    </row>
    <row r="770" spans="2:3">
      <c r="B770" s="558"/>
      <c r="C770" s="559"/>
    </row>
    <row r="771" spans="2:3">
      <c r="B771" s="558"/>
      <c r="C771" s="559"/>
    </row>
    <row r="772" spans="2:3">
      <c r="B772" s="558"/>
      <c r="C772" s="559"/>
    </row>
    <row r="773" spans="2:3">
      <c r="B773" s="558"/>
      <c r="C773" s="559"/>
    </row>
    <row r="774" spans="2:3">
      <c r="B774" s="558"/>
      <c r="C774" s="559"/>
    </row>
    <row r="775" spans="2:3">
      <c r="B775" s="558"/>
      <c r="C775" s="559"/>
    </row>
    <row r="776" spans="2:3">
      <c r="B776" s="558"/>
      <c r="C776" s="559"/>
    </row>
    <row r="777" spans="2:3">
      <c r="B777" s="558"/>
      <c r="C777" s="559"/>
    </row>
    <row r="778" spans="2:3">
      <c r="B778" s="558"/>
      <c r="C778" s="559"/>
    </row>
    <row r="779" spans="2:3">
      <c r="B779" s="558"/>
      <c r="C779" s="559"/>
    </row>
    <row r="780" spans="2:3">
      <c r="B780" s="558"/>
      <c r="C780" s="559"/>
    </row>
    <row r="781" spans="2:3">
      <c r="B781" s="558"/>
      <c r="C781" s="559"/>
    </row>
    <row r="782" spans="2:3">
      <c r="B782" s="558"/>
      <c r="C782" s="559"/>
    </row>
    <row r="783" spans="2:3">
      <c r="B783" s="558"/>
      <c r="C783" s="559"/>
    </row>
    <row r="784" spans="2:3">
      <c r="B784" s="558"/>
      <c r="C784" s="559"/>
    </row>
    <row r="785" spans="2:3">
      <c r="B785" s="558"/>
      <c r="C785" s="559"/>
    </row>
    <row r="786" spans="2:3">
      <c r="B786" s="558"/>
      <c r="C786" s="559"/>
    </row>
    <row r="787" spans="2:3">
      <c r="B787" s="558"/>
      <c r="C787" s="559"/>
    </row>
    <row r="788" spans="2:3">
      <c r="B788" s="558"/>
      <c r="C788" s="559"/>
    </row>
    <row r="789" spans="2:3">
      <c r="B789" s="558"/>
      <c r="C789" s="559"/>
    </row>
    <row r="790" spans="2:3">
      <c r="B790" s="558"/>
      <c r="C790" s="559"/>
    </row>
    <row r="791" spans="2:3">
      <c r="B791" s="558"/>
      <c r="C791" s="559"/>
    </row>
    <row r="792" spans="2:3">
      <c r="B792" s="558"/>
      <c r="C792" s="559"/>
    </row>
    <row r="793" spans="2:3">
      <c r="B793" s="558"/>
      <c r="C793" s="559"/>
    </row>
    <row r="794" spans="2:3">
      <c r="B794" s="558"/>
      <c r="C794" s="559"/>
    </row>
    <row r="795" spans="2:3">
      <c r="B795" s="558"/>
      <c r="C795" s="559"/>
    </row>
    <row r="796" spans="2:3">
      <c r="B796" s="558"/>
      <c r="C796" s="559"/>
    </row>
    <row r="797" spans="2:3">
      <c r="B797" s="558"/>
      <c r="C797" s="559"/>
    </row>
    <row r="798" spans="2:3">
      <c r="B798" s="558"/>
      <c r="C798" s="559"/>
    </row>
    <row r="799" spans="2:3">
      <c r="B799" s="558"/>
      <c r="C799" s="559"/>
    </row>
    <row r="800" spans="2:3">
      <c r="B800" s="558"/>
      <c r="C800" s="559"/>
    </row>
    <row r="801" spans="2:3">
      <c r="B801" s="558"/>
      <c r="C801" s="559"/>
    </row>
    <row r="802" spans="2:3">
      <c r="B802" s="558"/>
      <c r="C802" s="559"/>
    </row>
    <row r="803" spans="2:3">
      <c r="B803" s="558"/>
      <c r="C803" s="559"/>
    </row>
    <row r="804" spans="2:3">
      <c r="B804" s="558"/>
      <c r="C804" s="559"/>
    </row>
    <row r="805" spans="2:3">
      <c r="B805" s="558"/>
      <c r="C805" s="559"/>
    </row>
    <row r="806" spans="2:3">
      <c r="B806" s="558"/>
      <c r="C806" s="559"/>
    </row>
    <row r="807" spans="2:3">
      <c r="B807" s="558"/>
      <c r="C807" s="559"/>
    </row>
    <row r="808" spans="2:3">
      <c r="B808" s="558"/>
      <c r="C808" s="559"/>
    </row>
    <row r="809" spans="2:3">
      <c r="B809" s="558"/>
      <c r="C809" s="559"/>
    </row>
    <row r="810" spans="2:3">
      <c r="B810" s="558"/>
      <c r="C810" s="559"/>
    </row>
    <row r="811" spans="2:3">
      <c r="B811" s="558"/>
      <c r="C811" s="559"/>
    </row>
    <row r="812" spans="2:3">
      <c r="B812" s="558"/>
      <c r="C812" s="559"/>
    </row>
    <row r="813" spans="2:3">
      <c r="B813" s="558"/>
      <c r="C813" s="559"/>
    </row>
    <row r="814" spans="2:3">
      <c r="B814" s="558"/>
      <c r="C814" s="559"/>
    </row>
    <row r="815" spans="2:3">
      <c r="B815" s="558"/>
      <c r="C815" s="559"/>
    </row>
    <row r="816" spans="2:3">
      <c r="B816" s="558"/>
      <c r="C816" s="559"/>
    </row>
    <row r="817" spans="2:3">
      <c r="B817" s="558"/>
      <c r="C817" s="559"/>
    </row>
    <row r="818" spans="2:3">
      <c r="B818" s="558"/>
      <c r="C818" s="559"/>
    </row>
    <row r="819" spans="2:3">
      <c r="B819" s="558"/>
      <c r="C819" s="559"/>
    </row>
    <row r="820" spans="2:3">
      <c r="B820" s="558"/>
      <c r="C820" s="559"/>
    </row>
    <row r="821" spans="2:3">
      <c r="B821" s="558"/>
      <c r="C821" s="559"/>
    </row>
    <row r="822" spans="2:3">
      <c r="B822" s="558"/>
      <c r="C822" s="559"/>
    </row>
    <row r="823" spans="2:3">
      <c r="B823" s="558"/>
      <c r="C823" s="559"/>
    </row>
    <row r="824" spans="2:3">
      <c r="B824" s="558"/>
      <c r="C824" s="559"/>
    </row>
    <row r="825" spans="2:3">
      <c r="B825" s="558"/>
      <c r="C825" s="559"/>
    </row>
    <row r="826" spans="2:3">
      <c r="B826" s="558"/>
      <c r="C826" s="559"/>
    </row>
    <row r="827" spans="2:3">
      <c r="B827" s="558"/>
      <c r="C827" s="559"/>
    </row>
    <row r="828" spans="2:3">
      <c r="B828" s="558"/>
      <c r="C828" s="559"/>
    </row>
    <row r="829" spans="2:3">
      <c r="B829" s="558"/>
      <c r="C829" s="559"/>
    </row>
    <row r="830" spans="2:3">
      <c r="B830" s="558"/>
      <c r="C830" s="559"/>
    </row>
    <row r="831" spans="2:3">
      <c r="B831" s="558"/>
      <c r="C831" s="559"/>
    </row>
    <row r="832" spans="2:3">
      <c r="B832" s="558"/>
      <c r="C832" s="559"/>
    </row>
    <row r="833" spans="2:3">
      <c r="B833" s="558"/>
      <c r="C833" s="559"/>
    </row>
    <row r="834" spans="2:3">
      <c r="B834" s="558"/>
      <c r="C834" s="559"/>
    </row>
    <row r="835" spans="2:3">
      <c r="B835" s="558"/>
      <c r="C835" s="559"/>
    </row>
    <row r="836" spans="2:3">
      <c r="B836" s="558"/>
      <c r="C836" s="559"/>
    </row>
    <row r="837" spans="2:3">
      <c r="B837" s="558"/>
      <c r="C837" s="559"/>
    </row>
    <row r="838" spans="2:3">
      <c r="B838" s="558"/>
      <c r="C838" s="559"/>
    </row>
    <row r="839" spans="2:3">
      <c r="B839" s="558"/>
      <c r="C839" s="559"/>
    </row>
    <row r="840" spans="2:3">
      <c r="B840" s="558"/>
      <c r="C840" s="559"/>
    </row>
    <row r="841" spans="2:3">
      <c r="B841" s="558"/>
      <c r="C841" s="559"/>
    </row>
    <row r="842" spans="2:3">
      <c r="B842" s="558"/>
      <c r="C842" s="559"/>
    </row>
    <row r="843" spans="2:3">
      <c r="B843" s="558"/>
      <c r="C843" s="559"/>
    </row>
    <row r="844" spans="2:3">
      <c r="B844" s="558"/>
      <c r="C844" s="559"/>
    </row>
    <row r="845" spans="2:3">
      <c r="B845" s="558"/>
      <c r="C845" s="559"/>
    </row>
    <row r="846" spans="2:3">
      <c r="B846" s="558"/>
      <c r="C846" s="559"/>
    </row>
    <row r="847" spans="2:3">
      <c r="B847" s="558"/>
      <c r="C847" s="559"/>
    </row>
    <row r="848" spans="2:3">
      <c r="B848" s="558"/>
      <c r="C848" s="559"/>
    </row>
    <row r="849" spans="2:3">
      <c r="B849" s="558"/>
      <c r="C849" s="559"/>
    </row>
    <row r="850" spans="2:3">
      <c r="B850" s="558"/>
      <c r="C850" s="559"/>
    </row>
    <row r="851" spans="2:3">
      <c r="B851" s="558"/>
      <c r="C851" s="559"/>
    </row>
    <row r="852" spans="2:3">
      <c r="B852" s="558"/>
      <c r="C852" s="559"/>
    </row>
    <row r="853" spans="2:3">
      <c r="B853" s="558"/>
      <c r="C853" s="559"/>
    </row>
    <row r="854" spans="2:3">
      <c r="B854" s="558"/>
      <c r="C854" s="559"/>
    </row>
    <row r="855" spans="2:3">
      <c r="B855" s="558"/>
      <c r="C855" s="559"/>
    </row>
    <row r="856" spans="2:3">
      <c r="B856" s="558"/>
      <c r="C856" s="559"/>
    </row>
    <row r="857" spans="2:3">
      <c r="B857" s="558"/>
      <c r="C857" s="559"/>
    </row>
    <row r="858" spans="2:3">
      <c r="B858" s="558"/>
      <c r="C858" s="559"/>
    </row>
  </sheetData>
  <mergeCells count="513">
    <mergeCell ref="D211:E211"/>
    <mergeCell ref="F211:H211"/>
    <mergeCell ref="I211:K211"/>
    <mergeCell ref="L211:N211"/>
    <mergeCell ref="O211:R211"/>
    <mergeCell ref="S211:U211"/>
    <mergeCell ref="V211:X211"/>
    <mergeCell ref="D209:E209"/>
    <mergeCell ref="F209:N209"/>
    <mergeCell ref="O209:R209"/>
    <mergeCell ref="S209:U209"/>
    <mergeCell ref="V209:X209"/>
    <mergeCell ref="D210:E210"/>
    <mergeCell ref="F210:N210"/>
    <mergeCell ref="O210:R210"/>
    <mergeCell ref="S210:U210"/>
    <mergeCell ref="V210:X210"/>
    <mergeCell ref="D207:E207"/>
    <mergeCell ref="F207:H207"/>
    <mergeCell ref="I207:K207"/>
    <mergeCell ref="L207:N207"/>
    <mergeCell ref="O207:R207"/>
    <mergeCell ref="S207:U207"/>
    <mergeCell ref="V207:X207"/>
    <mergeCell ref="D208:E208"/>
    <mergeCell ref="F208:N208"/>
    <mergeCell ref="O208:R208"/>
    <mergeCell ref="S208:U208"/>
    <mergeCell ref="C188:D188"/>
    <mergeCell ref="E188:F188"/>
    <mergeCell ref="G188:I188"/>
    <mergeCell ref="J188:L188"/>
    <mergeCell ref="M188:O188"/>
    <mergeCell ref="P188:S188"/>
    <mergeCell ref="T188:V188"/>
    <mergeCell ref="D206:E206"/>
    <mergeCell ref="F206:H206"/>
    <mergeCell ref="I206:K206"/>
    <mergeCell ref="L206:N206"/>
    <mergeCell ref="O206:R206"/>
    <mergeCell ref="S206:U206"/>
    <mergeCell ref="V206:X206"/>
    <mergeCell ref="T186:V186"/>
    <mergeCell ref="W186:X186"/>
    <mergeCell ref="C187:D187"/>
    <mergeCell ref="E187:F187"/>
    <mergeCell ref="G187:I187"/>
    <mergeCell ref="J187:L187"/>
    <mergeCell ref="M187:O187"/>
    <mergeCell ref="P187:S187"/>
    <mergeCell ref="T187:V187"/>
    <mergeCell ref="W187:X187"/>
    <mergeCell ref="B8:B9"/>
    <mergeCell ref="B6:B7"/>
    <mergeCell ref="B184:B185"/>
    <mergeCell ref="C184:D185"/>
    <mergeCell ref="E184:L184"/>
    <mergeCell ref="M184:O185"/>
    <mergeCell ref="P184:S185"/>
    <mergeCell ref="T184:V185"/>
    <mergeCell ref="W184:X185"/>
    <mergeCell ref="E185:F185"/>
    <mergeCell ref="G185:I185"/>
    <mergeCell ref="J185:L185"/>
    <mergeCell ref="W43:X44"/>
    <mergeCell ref="W118:X119"/>
    <mergeCell ref="C179:X179"/>
    <mergeCell ref="W87:X88"/>
    <mergeCell ref="C6:C7"/>
    <mergeCell ref="D6:K6"/>
    <mergeCell ref="L6:N7"/>
    <mergeCell ref="O6:R7"/>
    <mergeCell ref="S6:U7"/>
    <mergeCell ref="D35:E35"/>
    <mergeCell ref="F35:N35"/>
    <mergeCell ref="O35:R35"/>
    <mergeCell ref="Y179:Z179"/>
    <mergeCell ref="C180:X180"/>
    <mergeCell ref="Y180:Z205"/>
    <mergeCell ref="C181:S181"/>
    <mergeCell ref="T181:V181"/>
    <mergeCell ref="W181:X181"/>
    <mergeCell ref="C182:S182"/>
    <mergeCell ref="T182:V183"/>
    <mergeCell ref="C183:S183"/>
    <mergeCell ref="W188:X188"/>
    <mergeCell ref="B189:X202"/>
    <mergeCell ref="B203:B205"/>
    <mergeCell ref="C203:V205"/>
    <mergeCell ref="W203:X203"/>
    <mergeCell ref="W204:X204"/>
    <mergeCell ref="W205:X205"/>
    <mergeCell ref="W182:X183"/>
    <mergeCell ref="B186:B188"/>
    <mergeCell ref="C186:D186"/>
    <mergeCell ref="E186:F186"/>
    <mergeCell ref="G186:I186"/>
    <mergeCell ref="J186:L186"/>
    <mergeCell ref="M186:O186"/>
    <mergeCell ref="P186:S186"/>
    <mergeCell ref="C1:X1"/>
    <mergeCell ref="V33:X33"/>
    <mergeCell ref="D34:E34"/>
    <mergeCell ref="F34:H34"/>
    <mergeCell ref="I34:K34"/>
    <mergeCell ref="L34:N34"/>
    <mergeCell ref="O34:R34"/>
    <mergeCell ref="S34:U34"/>
    <mergeCell ref="V34:X34"/>
    <mergeCell ref="V32:X32"/>
    <mergeCell ref="D33:E33"/>
    <mergeCell ref="F33:H33"/>
    <mergeCell ref="I33:K33"/>
    <mergeCell ref="L33:N33"/>
    <mergeCell ref="O33:R33"/>
    <mergeCell ref="C8:C9"/>
    <mergeCell ref="D8:X8"/>
    <mergeCell ref="V4:X5"/>
    <mergeCell ref="Y1:Z1"/>
    <mergeCell ref="C2:X2"/>
    <mergeCell ref="Y2:Z32"/>
    <mergeCell ref="C3:R3"/>
    <mergeCell ref="S3:U3"/>
    <mergeCell ref="V3:X3"/>
    <mergeCell ref="C4:R4"/>
    <mergeCell ref="S4:U5"/>
    <mergeCell ref="C5:R5"/>
    <mergeCell ref="D9:E9"/>
    <mergeCell ref="F9:H9"/>
    <mergeCell ref="I9:K9"/>
    <mergeCell ref="L9:N9"/>
    <mergeCell ref="O9:R9"/>
    <mergeCell ref="S9:U9"/>
    <mergeCell ref="V9:X9"/>
    <mergeCell ref="V6:X7"/>
    <mergeCell ref="D7:E7"/>
    <mergeCell ref="F7:H7"/>
    <mergeCell ref="I7:K7"/>
    <mergeCell ref="B10:X29"/>
    <mergeCell ref="B30:B32"/>
    <mergeCell ref="V30:X30"/>
    <mergeCell ref="V31:X31"/>
    <mergeCell ref="S35:U35"/>
    <mergeCell ref="D36:E36"/>
    <mergeCell ref="F36:N36"/>
    <mergeCell ref="O36:R36"/>
    <mergeCell ref="S36:U36"/>
    <mergeCell ref="S33:U33"/>
    <mergeCell ref="V38:X38"/>
    <mergeCell ref="D38:E38"/>
    <mergeCell ref="F38:H38"/>
    <mergeCell ref="I38:K38"/>
    <mergeCell ref="L38:N38"/>
    <mergeCell ref="O38:R38"/>
    <mergeCell ref="S38:U38"/>
    <mergeCell ref="V36:X36"/>
    <mergeCell ref="D37:E37"/>
    <mergeCell ref="F37:N37"/>
    <mergeCell ref="O37:R37"/>
    <mergeCell ref="S37:U37"/>
    <mergeCell ref="V37:X37"/>
    <mergeCell ref="C44:S44"/>
    <mergeCell ref="B45:B46"/>
    <mergeCell ref="C45:D46"/>
    <mergeCell ref="E45:L45"/>
    <mergeCell ref="M45:O46"/>
    <mergeCell ref="P45:S46"/>
    <mergeCell ref="V39:X39"/>
    <mergeCell ref="C40:X40"/>
    <mergeCell ref="Y40:Z40"/>
    <mergeCell ref="C41:X41"/>
    <mergeCell ref="Y41:Z76"/>
    <mergeCell ref="C42:S42"/>
    <mergeCell ref="T42:V42"/>
    <mergeCell ref="W42:X42"/>
    <mergeCell ref="C43:S43"/>
    <mergeCell ref="T43:V44"/>
    <mergeCell ref="D39:E39"/>
    <mergeCell ref="F39:H39"/>
    <mergeCell ref="I39:K39"/>
    <mergeCell ref="L39:N39"/>
    <mergeCell ref="O39:R39"/>
    <mergeCell ref="S39:U39"/>
    <mergeCell ref="T45:V46"/>
    <mergeCell ref="W45:X46"/>
    <mergeCell ref="E46:F46"/>
    <mergeCell ref="G46:I46"/>
    <mergeCell ref="J46:L46"/>
    <mergeCell ref="B47:B50"/>
    <mergeCell ref="C47:D47"/>
    <mergeCell ref="E47:F47"/>
    <mergeCell ref="G47:I47"/>
    <mergeCell ref="J47:L47"/>
    <mergeCell ref="M47:O47"/>
    <mergeCell ref="C49:D49"/>
    <mergeCell ref="E49:F49"/>
    <mergeCell ref="G49:I49"/>
    <mergeCell ref="J49:L49"/>
    <mergeCell ref="M49:O49"/>
    <mergeCell ref="P47:S47"/>
    <mergeCell ref="T47:V47"/>
    <mergeCell ref="W47:X47"/>
    <mergeCell ref="C48:D48"/>
    <mergeCell ref="E48:F48"/>
    <mergeCell ref="G48:I48"/>
    <mergeCell ref="J48:L48"/>
    <mergeCell ref="M48:O48"/>
    <mergeCell ref="P48:S48"/>
    <mergeCell ref="T48:V48"/>
    <mergeCell ref="W48:X48"/>
    <mergeCell ref="P49:S49"/>
    <mergeCell ref="T49:V49"/>
    <mergeCell ref="W49:X49"/>
    <mergeCell ref="T50:V50"/>
    <mergeCell ref="W50:X50"/>
    <mergeCell ref="B51:X73"/>
    <mergeCell ref="B74:B76"/>
    <mergeCell ref="C74:V76"/>
    <mergeCell ref="W74:X74"/>
    <mergeCell ref="W75:X75"/>
    <mergeCell ref="W76:X76"/>
    <mergeCell ref="C50:D50"/>
    <mergeCell ref="E50:F50"/>
    <mergeCell ref="G50:I50"/>
    <mergeCell ref="J50:L50"/>
    <mergeCell ref="M50:O50"/>
    <mergeCell ref="P50:S50"/>
    <mergeCell ref="V77:X77"/>
    <mergeCell ref="D78:E78"/>
    <mergeCell ref="F78:H78"/>
    <mergeCell ref="I78:K78"/>
    <mergeCell ref="L78:N78"/>
    <mergeCell ref="O78:R78"/>
    <mergeCell ref="S78:U78"/>
    <mergeCell ref="V78:X78"/>
    <mergeCell ref="D77:E77"/>
    <mergeCell ref="F77:H77"/>
    <mergeCell ref="I77:K77"/>
    <mergeCell ref="L77:N77"/>
    <mergeCell ref="O77:R77"/>
    <mergeCell ref="S77:U77"/>
    <mergeCell ref="V80:X80"/>
    <mergeCell ref="D81:E81"/>
    <mergeCell ref="F81:N81"/>
    <mergeCell ref="O81:R81"/>
    <mergeCell ref="S81:U81"/>
    <mergeCell ref="V81:X81"/>
    <mergeCell ref="D79:E79"/>
    <mergeCell ref="F79:N79"/>
    <mergeCell ref="O79:R79"/>
    <mergeCell ref="S79:U79"/>
    <mergeCell ref="D80:E80"/>
    <mergeCell ref="F80:N80"/>
    <mergeCell ref="O80:R80"/>
    <mergeCell ref="S80:U80"/>
    <mergeCell ref="C84:X84"/>
    <mergeCell ref="Y84:Z84"/>
    <mergeCell ref="C85:X85"/>
    <mergeCell ref="Y85:Z107"/>
    <mergeCell ref="C86:S86"/>
    <mergeCell ref="T86:V86"/>
    <mergeCell ref="W86:X86"/>
    <mergeCell ref="C87:S87"/>
    <mergeCell ref="T87:V88"/>
    <mergeCell ref="C88:S88"/>
    <mergeCell ref="W89:X90"/>
    <mergeCell ref="E90:F90"/>
    <mergeCell ref="G90:I90"/>
    <mergeCell ref="J90:L90"/>
    <mergeCell ref="P89:S90"/>
    <mergeCell ref="T89:V90"/>
    <mergeCell ref="P91:S91"/>
    <mergeCell ref="T91:V91"/>
    <mergeCell ref="W91:X91"/>
    <mergeCell ref="P92:S92"/>
    <mergeCell ref="T92:V92"/>
    <mergeCell ref="B94:X104"/>
    <mergeCell ref="B105:B107"/>
    <mergeCell ref="C105:V107"/>
    <mergeCell ref="B91:B93"/>
    <mergeCell ref="C91:D91"/>
    <mergeCell ref="E91:F91"/>
    <mergeCell ref="G91:I91"/>
    <mergeCell ref="J91:L91"/>
    <mergeCell ref="M91:O91"/>
    <mergeCell ref="B89:B90"/>
    <mergeCell ref="C89:D90"/>
    <mergeCell ref="E89:L89"/>
    <mergeCell ref="M89:O90"/>
    <mergeCell ref="C92:D92"/>
    <mergeCell ref="E92:F92"/>
    <mergeCell ref="G92:I92"/>
    <mergeCell ref="J92:L92"/>
    <mergeCell ref="M92:O92"/>
    <mergeCell ref="W105:X105"/>
    <mergeCell ref="W106:X106"/>
    <mergeCell ref="W107:X107"/>
    <mergeCell ref="W92:X92"/>
    <mergeCell ref="C93:D93"/>
    <mergeCell ref="E93:F93"/>
    <mergeCell ref="G93:I93"/>
    <mergeCell ref="J93:L93"/>
    <mergeCell ref="M93:O93"/>
    <mergeCell ref="P93:S93"/>
    <mergeCell ref="T93:V93"/>
    <mergeCell ref="W93:X93"/>
    <mergeCell ref="V108:X108"/>
    <mergeCell ref="D109:E109"/>
    <mergeCell ref="F109:H109"/>
    <mergeCell ref="I109:K109"/>
    <mergeCell ref="L109:N109"/>
    <mergeCell ref="O109:R109"/>
    <mergeCell ref="S109:U109"/>
    <mergeCell ref="V109:X109"/>
    <mergeCell ref="D108:E108"/>
    <mergeCell ref="F108:H108"/>
    <mergeCell ref="I108:K108"/>
    <mergeCell ref="L108:N108"/>
    <mergeCell ref="O108:R108"/>
    <mergeCell ref="S108:U108"/>
    <mergeCell ref="V140:X140"/>
    <mergeCell ref="D141:E141"/>
    <mergeCell ref="F141:N141"/>
    <mergeCell ref="O141:R141"/>
    <mergeCell ref="S141:U141"/>
    <mergeCell ref="D139:E139"/>
    <mergeCell ref="O139:R139"/>
    <mergeCell ref="S139:U139"/>
    <mergeCell ref="D140:E140"/>
    <mergeCell ref="O140:R140"/>
    <mergeCell ref="S140:U140"/>
    <mergeCell ref="F139:H139"/>
    <mergeCell ref="I139:K139"/>
    <mergeCell ref="L139:N139"/>
    <mergeCell ref="V139:X139"/>
    <mergeCell ref="F140:H140"/>
    <mergeCell ref="I140:K140"/>
    <mergeCell ref="L140:N140"/>
    <mergeCell ref="Y115:Z115"/>
    <mergeCell ref="C116:X116"/>
    <mergeCell ref="Y116:Z138"/>
    <mergeCell ref="C117:S117"/>
    <mergeCell ref="T117:V117"/>
    <mergeCell ref="W117:X117"/>
    <mergeCell ref="P122:S122"/>
    <mergeCell ref="V113:X113"/>
    <mergeCell ref="D113:E113"/>
    <mergeCell ref="F113:H113"/>
    <mergeCell ref="I113:K113"/>
    <mergeCell ref="L113:N113"/>
    <mergeCell ref="O113:R113"/>
    <mergeCell ref="S113:U113"/>
    <mergeCell ref="M122:O122"/>
    <mergeCell ref="T122:V122"/>
    <mergeCell ref="W122:X122"/>
    <mergeCell ref="C123:D123"/>
    <mergeCell ref="E123:F123"/>
    <mergeCell ref="G123:I123"/>
    <mergeCell ref="J123:L123"/>
    <mergeCell ref="M123:O123"/>
    <mergeCell ref="P123:S123"/>
    <mergeCell ref="T123:V123"/>
    <mergeCell ref="D112:E112"/>
    <mergeCell ref="F112:N112"/>
    <mergeCell ref="O112:R112"/>
    <mergeCell ref="S112:U112"/>
    <mergeCell ref="V112:X112"/>
    <mergeCell ref="D110:E110"/>
    <mergeCell ref="C118:S118"/>
    <mergeCell ref="T118:V119"/>
    <mergeCell ref="C119:S119"/>
    <mergeCell ref="C115:X115"/>
    <mergeCell ref="F110:N110"/>
    <mergeCell ref="O110:R110"/>
    <mergeCell ref="S110:U110"/>
    <mergeCell ref="D111:E111"/>
    <mergeCell ref="F111:N111"/>
    <mergeCell ref="O111:R111"/>
    <mergeCell ref="S111:U111"/>
    <mergeCell ref="V111:X111"/>
    <mergeCell ref="B120:B121"/>
    <mergeCell ref="C120:D121"/>
    <mergeCell ref="E120:L120"/>
    <mergeCell ref="M120:O121"/>
    <mergeCell ref="P120:S121"/>
    <mergeCell ref="T120:V121"/>
    <mergeCell ref="W120:X121"/>
    <mergeCell ref="E121:F121"/>
    <mergeCell ref="G121:I121"/>
    <mergeCell ref="J121:L121"/>
    <mergeCell ref="W123:X123"/>
    <mergeCell ref="F142:N142"/>
    <mergeCell ref="T124:V124"/>
    <mergeCell ref="W124:X124"/>
    <mergeCell ref="B125:X135"/>
    <mergeCell ref="B136:B138"/>
    <mergeCell ref="C136:V138"/>
    <mergeCell ref="W136:X136"/>
    <mergeCell ref="W137:X137"/>
    <mergeCell ref="W138:X138"/>
    <mergeCell ref="C124:D124"/>
    <mergeCell ref="E124:F124"/>
    <mergeCell ref="G124:I124"/>
    <mergeCell ref="J124:L124"/>
    <mergeCell ref="M124:O124"/>
    <mergeCell ref="P124:S124"/>
    <mergeCell ref="V142:X142"/>
    <mergeCell ref="D142:E142"/>
    <mergeCell ref="O142:R142"/>
    <mergeCell ref="S142:U142"/>
    <mergeCell ref="B122:B124"/>
    <mergeCell ref="C122:D122"/>
    <mergeCell ref="E122:F122"/>
    <mergeCell ref="G122:I122"/>
    <mergeCell ref="J122:L122"/>
    <mergeCell ref="Y145:Z145"/>
    <mergeCell ref="C146:X146"/>
    <mergeCell ref="Y146:Z171"/>
    <mergeCell ref="C147:S147"/>
    <mergeCell ref="T147:V147"/>
    <mergeCell ref="W147:X147"/>
    <mergeCell ref="C148:S148"/>
    <mergeCell ref="D143:E143"/>
    <mergeCell ref="F143:N143"/>
    <mergeCell ref="O143:R143"/>
    <mergeCell ref="S143:U143"/>
    <mergeCell ref="V143:X143"/>
    <mergeCell ref="D144:E144"/>
    <mergeCell ref="F144:H144"/>
    <mergeCell ref="I144:K144"/>
    <mergeCell ref="L144:N144"/>
    <mergeCell ref="O144:R144"/>
    <mergeCell ref="C154:D154"/>
    <mergeCell ref="E154:F154"/>
    <mergeCell ref="G154:I154"/>
    <mergeCell ref="J154:L154"/>
    <mergeCell ref="M154:O154"/>
    <mergeCell ref="P154:S154"/>
    <mergeCell ref="P152:S152"/>
    <mergeCell ref="T148:V149"/>
    <mergeCell ref="C149:S149"/>
    <mergeCell ref="B150:B151"/>
    <mergeCell ref="C150:D151"/>
    <mergeCell ref="E150:L150"/>
    <mergeCell ref="M150:O151"/>
    <mergeCell ref="P150:S151"/>
    <mergeCell ref="T150:V151"/>
    <mergeCell ref="E152:F152"/>
    <mergeCell ref="G152:I152"/>
    <mergeCell ref="J152:L152"/>
    <mergeCell ref="M152:O152"/>
    <mergeCell ref="T152:V152"/>
    <mergeCell ref="S144:U144"/>
    <mergeCell ref="V144:X144"/>
    <mergeCell ref="C145:X145"/>
    <mergeCell ref="W150:X151"/>
    <mergeCell ref="E151:F151"/>
    <mergeCell ref="G151:I151"/>
    <mergeCell ref="J151:L151"/>
    <mergeCell ref="B155:X168"/>
    <mergeCell ref="B169:B171"/>
    <mergeCell ref="C169:V171"/>
    <mergeCell ref="W169:X169"/>
    <mergeCell ref="W170:X170"/>
    <mergeCell ref="W171:X171"/>
    <mergeCell ref="W152:X152"/>
    <mergeCell ref="C153:D153"/>
    <mergeCell ref="E153:F153"/>
    <mergeCell ref="G153:I153"/>
    <mergeCell ref="J153:L153"/>
    <mergeCell ref="M153:O153"/>
    <mergeCell ref="P153:S153"/>
    <mergeCell ref="T153:V153"/>
    <mergeCell ref="W153:X153"/>
    <mergeCell ref="B152:B154"/>
    <mergeCell ref="C152:D152"/>
    <mergeCell ref="T154:V154"/>
    <mergeCell ref="W154:X154"/>
    <mergeCell ref="D174:E174"/>
    <mergeCell ref="F174:N174"/>
    <mergeCell ref="O174:R174"/>
    <mergeCell ref="S174:U174"/>
    <mergeCell ref="D175:E175"/>
    <mergeCell ref="F175:N175"/>
    <mergeCell ref="O175:R175"/>
    <mergeCell ref="V172:X172"/>
    <mergeCell ref="D173:E173"/>
    <mergeCell ref="F173:H173"/>
    <mergeCell ref="I173:K173"/>
    <mergeCell ref="L173:N173"/>
    <mergeCell ref="O173:R173"/>
    <mergeCell ref="S173:U173"/>
    <mergeCell ref="V173:X173"/>
    <mergeCell ref="D172:E172"/>
    <mergeCell ref="F172:H172"/>
    <mergeCell ref="I172:K172"/>
    <mergeCell ref="L172:N172"/>
    <mergeCell ref="O172:R172"/>
    <mergeCell ref="S172:U172"/>
    <mergeCell ref="S175:U175"/>
    <mergeCell ref="V175:X175"/>
    <mergeCell ref="S177:U177"/>
    <mergeCell ref="V177:X177"/>
    <mergeCell ref="D176:E176"/>
    <mergeCell ref="F176:N176"/>
    <mergeCell ref="O176:R176"/>
    <mergeCell ref="S176:U176"/>
    <mergeCell ref="V176:X176"/>
    <mergeCell ref="D177:E177"/>
    <mergeCell ref="F177:H177"/>
    <mergeCell ref="I177:K177"/>
    <mergeCell ref="L177:N177"/>
    <mergeCell ref="O177:R177"/>
  </mergeCells>
  <printOptions verticalCentered="1"/>
  <pageMargins left="0.70866141732283472" right="0.70866141732283472" top="0.74803149606299213" bottom="0.74803149606299213" header="0.31496062992125984" footer="0.31496062992125984"/>
  <pageSetup scale="36" fitToHeight="0" pageOrder="overThenDown" orientation="landscape" r:id="rId1"/>
  <rowBreaks count="5" manualBreakCount="5">
    <brk id="38" min="1" max="25" man="1"/>
    <brk id="82" min="1" max="25" man="1"/>
    <brk id="113" min="1" max="25" man="1"/>
    <brk id="144" min="1" max="25" man="1"/>
    <brk id="177" min="1" max="2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54357-6FD6-410B-B65F-1CDFCE7F870D}">
  <sheetPr>
    <pageSetUpPr fitToPage="1"/>
  </sheetPr>
  <dimension ref="B1:P44"/>
  <sheetViews>
    <sheetView view="pageBreakPreview" topLeftCell="A16" zoomScale="78" zoomScaleNormal="70" zoomScaleSheetLayoutView="78" workbookViewId="0">
      <selection activeCell="F19" sqref="F19"/>
    </sheetView>
  </sheetViews>
  <sheetFormatPr baseColWidth="10" defaultColWidth="11.44140625" defaultRowHeight="15.6"/>
  <cols>
    <col min="1" max="1" width="11.6640625" style="361" customWidth="1"/>
    <col min="2" max="2" width="13.88671875" style="361" customWidth="1"/>
    <col min="3" max="3" width="47.33203125" style="361" customWidth="1"/>
    <col min="4" max="4" width="10.109375" style="361" customWidth="1"/>
    <col min="5" max="5" width="13.6640625" style="361" customWidth="1"/>
    <col min="6" max="6" width="19.33203125" style="361" customWidth="1"/>
    <col min="7" max="7" width="22.109375" style="361" customWidth="1"/>
    <col min="8" max="8" width="18.44140625" style="361" customWidth="1"/>
    <col min="9" max="9" width="17.88671875" style="361" customWidth="1"/>
    <col min="10" max="10" width="22.88671875" style="361" customWidth="1"/>
    <col min="11" max="11" width="23.6640625" style="361" customWidth="1"/>
    <col min="12" max="12" width="13.33203125" style="361" customWidth="1"/>
    <col min="13" max="13" width="15.5546875" style="361" customWidth="1"/>
    <col min="14" max="14" width="17.44140625" style="361" customWidth="1"/>
    <col min="15" max="15" width="15.33203125" style="361" customWidth="1"/>
    <col min="16" max="16" width="19.6640625" style="361" customWidth="1"/>
    <col min="17" max="16384" width="11.44140625" style="361"/>
  </cols>
  <sheetData>
    <row r="1" spans="2:13" ht="16.2" thickBot="1"/>
    <row r="2" spans="2:13" ht="74.25" customHeight="1">
      <c r="B2" s="2080" t="s">
        <v>376</v>
      </c>
      <c r="C2" s="2081"/>
      <c r="D2" s="2081"/>
      <c r="E2" s="2081"/>
      <c r="F2" s="2081"/>
      <c r="G2" s="2081"/>
      <c r="H2" s="2081"/>
      <c r="I2" s="2081"/>
      <c r="J2" s="2081"/>
      <c r="K2" s="2081"/>
      <c r="L2" s="2082"/>
      <c r="M2" s="362"/>
    </row>
    <row r="3" spans="2:13" ht="30.75" customHeight="1">
      <c r="B3" s="2083" t="str">
        <f>+'PRESUPUESTO OFICIAL PLIEGO TIPO'!A11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C3" s="2084"/>
      <c r="D3" s="2084"/>
      <c r="E3" s="2084"/>
      <c r="F3" s="2084"/>
      <c r="G3" s="2084"/>
      <c r="H3" s="2084"/>
      <c r="I3" s="2084"/>
      <c r="J3" s="2084"/>
      <c r="K3" s="2084"/>
      <c r="L3" s="2085"/>
      <c r="M3" s="363"/>
    </row>
    <row r="4" spans="2:13" ht="16.649999999999999" customHeight="1" thickBot="1">
      <c r="B4" s="2086" t="s">
        <v>345</v>
      </c>
      <c r="C4" s="2087"/>
      <c r="D4" s="2087"/>
      <c r="E4" s="2087"/>
      <c r="F4" s="2087"/>
      <c r="G4" s="2087"/>
      <c r="H4" s="2087"/>
      <c r="I4" s="2087"/>
      <c r="J4" s="2087"/>
      <c r="K4" s="2087"/>
      <c r="L4" s="2088"/>
      <c r="M4" s="364"/>
    </row>
    <row r="5" spans="2:13">
      <c r="B5" s="365"/>
      <c r="C5" s="2089" t="s">
        <v>346</v>
      </c>
      <c r="D5" s="2090"/>
      <c r="E5" s="2091"/>
      <c r="F5" s="370">
        <f>+'PRESUPUESTO OFICIAL PLIEGO TIPO'!I52/1.34</f>
        <v>380707130.5970149</v>
      </c>
      <c r="G5" s="371"/>
      <c r="H5" s="371"/>
      <c r="I5" s="372"/>
      <c r="J5" s="373"/>
      <c r="K5" s="374"/>
      <c r="L5" s="368"/>
      <c r="M5" s="369"/>
    </row>
    <row r="6" spans="2:13">
      <c r="B6" s="365"/>
      <c r="C6" s="2092" t="s">
        <v>347</v>
      </c>
      <c r="D6" s="2093"/>
      <c r="E6" s="2094"/>
      <c r="F6" s="375">
        <f>+'PRESUPUESTO OFICIAL PLIEGO TIPO'!$I$54</f>
        <v>510147555</v>
      </c>
      <c r="G6" s="473"/>
      <c r="H6" s="366"/>
      <c r="I6" s="367"/>
      <c r="L6" s="368"/>
      <c r="M6" s="369"/>
    </row>
    <row r="7" spans="2:13" ht="16.2" thickBot="1">
      <c r="B7" s="365"/>
      <c r="C7" s="2077" t="s">
        <v>348</v>
      </c>
      <c r="D7" s="2078"/>
      <c r="E7" s="2079"/>
      <c r="F7" s="376">
        <v>3</v>
      </c>
      <c r="H7" s="366"/>
      <c r="I7" s="367"/>
      <c r="L7" s="368"/>
      <c r="M7" s="369"/>
    </row>
    <row r="8" spans="2:13" ht="31.2">
      <c r="B8" s="377" t="s">
        <v>349</v>
      </c>
      <c r="C8" s="378" t="s">
        <v>350</v>
      </c>
      <c r="D8" s="378" t="s">
        <v>193</v>
      </c>
      <c r="E8" s="378" t="s">
        <v>351</v>
      </c>
      <c r="F8" s="378" t="s">
        <v>352</v>
      </c>
      <c r="G8" s="378" t="s">
        <v>353</v>
      </c>
      <c r="H8" s="378" t="s">
        <v>354</v>
      </c>
      <c r="I8" s="378" t="s">
        <v>355</v>
      </c>
      <c r="J8" s="378" t="s">
        <v>356</v>
      </c>
      <c r="K8" s="378" t="s">
        <v>357</v>
      </c>
      <c r="L8" s="379" t="s">
        <v>358</v>
      </c>
      <c r="M8" s="380"/>
    </row>
    <row r="9" spans="2:13">
      <c r="B9" s="381">
        <v>1</v>
      </c>
      <c r="C9" s="382" t="s">
        <v>359</v>
      </c>
      <c r="D9" s="383"/>
      <c r="E9" s="383"/>
      <c r="F9" s="383"/>
      <c r="G9" s="383"/>
      <c r="H9" s="383"/>
      <c r="I9" s="384"/>
      <c r="J9" s="385"/>
      <c r="K9" s="386">
        <f>SUM(J10:J13)</f>
        <v>20619000</v>
      </c>
      <c r="L9" s="387">
        <f>K9/F5</f>
        <v>5.4159742076976145E-2</v>
      </c>
      <c r="M9" s="369"/>
    </row>
    <row r="10" spans="2:13">
      <c r="B10" s="381">
        <v>1.1000000000000001</v>
      </c>
      <c r="C10" s="563" t="s">
        <v>360</v>
      </c>
      <c r="D10" s="564"/>
      <c r="E10" s="564"/>
      <c r="F10" s="564"/>
      <c r="G10" s="564"/>
      <c r="H10" s="564"/>
      <c r="I10" s="565"/>
      <c r="J10" s="566"/>
      <c r="K10" s="567"/>
      <c r="L10" s="568"/>
      <c r="M10" s="391"/>
    </row>
    <row r="11" spans="2:13">
      <c r="B11" s="381"/>
      <c r="C11" s="569" t="s">
        <v>377</v>
      </c>
      <c r="D11" s="564" t="s">
        <v>362</v>
      </c>
      <c r="E11" s="564">
        <v>1</v>
      </c>
      <c r="F11" s="570">
        <v>0.2</v>
      </c>
      <c r="G11" s="571"/>
      <c r="H11" s="572">
        <v>0.57999999999999996</v>
      </c>
      <c r="I11" s="573">
        <f>+F7</f>
        <v>3</v>
      </c>
      <c r="J11" s="566">
        <f>+E11*F11*G11*(1+H11)*I11</f>
        <v>0</v>
      </c>
      <c r="K11" s="567"/>
      <c r="L11" s="574"/>
      <c r="M11" s="369"/>
    </row>
    <row r="12" spans="2:13">
      <c r="B12" s="381"/>
      <c r="C12" s="569" t="s">
        <v>361</v>
      </c>
      <c r="D12" s="564" t="s">
        <v>362</v>
      </c>
      <c r="E12" s="564">
        <v>1</v>
      </c>
      <c r="F12" s="570">
        <v>1</v>
      </c>
      <c r="G12" s="571">
        <v>3450000</v>
      </c>
      <c r="H12" s="572">
        <v>0.57999999999999996</v>
      </c>
      <c r="I12" s="573">
        <f>F7</f>
        <v>3</v>
      </c>
      <c r="J12" s="566">
        <f>+E12*F12*G12*(1+H12)*I12</f>
        <v>16353000</v>
      </c>
      <c r="K12" s="567"/>
      <c r="L12" s="574"/>
      <c r="M12" s="369"/>
    </row>
    <row r="13" spans="2:13">
      <c r="B13" s="381"/>
      <c r="C13" s="569" t="s">
        <v>378</v>
      </c>
      <c r="D13" s="564" t="s">
        <v>362</v>
      </c>
      <c r="E13" s="564">
        <v>1</v>
      </c>
      <c r="F13" s="570">
        <v>0.3</v>
      </c>
      <c r="G13" s="571">
        <v>3000000</v>
      </c>
      <c r="H13" s="572">
        <v>0.57999999999999996</v>
      </c>
      <c r="I13" s="573">
        <f>+F7</f>
        <v>3</v>
      </c>
      <c r="J13" s="566">
        <f>+E13*F13*G13*(1+H13)*I13</f>
        <v>4266000</v>
      </c>
      <c r="K13" s="567"/>
      <c r="L13" s="574"/>
      <c r="M13" s="369"/>
    </row>
    <row r="14" spans="2:13">
      <c r="B14" s="381">
        <v>2</v>
      </c>
      <c r="C14" s="563" t="s">
        <v>363</v>
      </c>
      <c r="D14" s="564"/>
      <c r="E14" s="564"/>
      <c r="F14" s="564"/>
      <c r="G14" s="575"/>
      <c r="H14" s="564"/>
      <c r="I14" s="576"/>
      <c r="J14" s="569"/>
      <c r="K14" s="577"/>
      <c r="L14" s="574"/>
      <c r="M14" s="369"/>
    </row>
    <row r="15" spans="2:13">
      <c r="B15" s="381">
        <v>2.1</v>
      </c>
      <c r="C15" s="563" t="s">
        <v>364</v>
      </c>
      <c r="D15" s="564"/>
      <c r="E15" s="564"/>
      <c r="F15" s="564"/>
      <c r="G15" s="575"/>
      <c r="H15" s="564"/>
      <c r="I15" s="576"/>
      <c r="J15" s="566"/>
      <c r="K15" s="577">
        <f>SUM(J16:J20)</f>
        <v>2091604.9754999997</v>
      </c>
      <c r="L15" s="568">
        <f>+K15/$F$5</f>
        <v>5.4939999999999998E-3</v>
      </c>
      <c r="M15" s="391"/>
    </row>
    <row r="16" spans="2:13">
      <c r="B16" s="381"/>
      <c r="C16" s="569" t="s">
        <v>365</v>
      </c>
      <c r="D16" s="564" t="s">
        <v>362</v>
      </c>
      <c r="E16" s="564">
        <v>1</v>
      </c>
      <c r="F16" s="578">
        <v>4.0000000000000002E-4</v>
      </c>
      <c r="G16" s="575"/>
      <c r="H16" s="564"/>
      <c r="I16" s="576"/>
      <c r="J16" s="567">
        <f>+F16*$F$6</f>
        <v>204059.022</v>
      </c>
      <c r="K16" s="569"/>
      <c r="L16" s="568"/>
      <c r="M16" s="391"/>
    </row>
    <row r="17" spans="2:15">
      <c r="B17" s="381"/>
      <c r="C17" s="569" t="s">
        <v>366</v>
      </c>
      <c r="D17" s="564" t="s">
        <v>362</v>
      </c>
      <c r="E17" s="564">
        <v>1</v>
      </c>
      <c r="F17" s="578">
        <v>2.0000000000000001E-4</v>
      </c>
      <c r="G17" s="575"/>
      <c r="H17" s="579"/>
      <c r="I17" s="576"/>
      <c r="J17" s="567">
        <f>+F17*$F$6</f>
        <v>102029.511</v>
      </c>
      <c r="K17" s="569"/>
      <c r="L17" s="568"/>
      <c r="M17" s="391"/>
    </row>
    <row r="18" spans="2:15">
      <c r="B18" s="381"/>
      <c r="C18" s="569" t="s">
        <v>367</v>
      </c>
      <c r="D18" s="564" t="s">
        <v>362</v>
      </c>
      <c r="E18" s="564">
        <v>1</v>
      </c>
      <c r="F18" s="578">
        <v>2E-3</v>
      </c>
      <c r="G18" s="575"/>
      <c r="H18" s="564"/>
      <c r="I18" s="576"/>
      <c r="J18" s="567">
        <f>+F18*$F$6</f>
        <v>1020295.11</v>
      </c>
      <c r="K18" s="569"/>
      <c r="L18" s="568"/>
      <c r="M18" s="391"/>
    </row>
    <row r="19" spans="2:15">
      <c r="B19" s="381"/>
      <c r="C19" s="569" t="s">
        <v>368</v>
      </c>
      <c r="D19" s="564" t="s">
        <v>362</v>
      </c>
      <c r="E19" s="564">
        <v>1</v>
      </c>
      <c r="F19" s="578">
        <v>1.1999999999999999E-3</v>
      </c>
      <c r="G19" s="575"/>
      <c r="H19" s="564"/>
      <c r="I19" s="576"/>
      <c r="J19" s="567">
        <f>+F19*$F$6</f>
        <v>612177.06599999999</v>
      </c>
      <c r="K19" s="569"/>
      <c r="L19" s="568"/>
      <c r="M19" s="391"/>
    </row>
    <row r="20" spans="2:15">
      <c r="B20" s="381"/>
      <c r="C20" s="569" t="s">
        <v>369</v>
      </c>
      <c r="D20" s="564" t="s">
        <v>362</v>
      </c>
      <c r="E20" s="564">
        <v>1</v>
      </c>
      <c r="F20" s="578">
        <v>2.9999999999999997E-4</v>
      </c>
      <c r="G20" s="575"/>
      <c r="H20" s="564"/>
      <c r="I20" s="576"/>
      <c r="J20" s="567">
        <f>+F20*$F$6</f>
        <v>153044.2665</v>
      </c>
      <c r="K20" s="569"/>
      <c r="L20" s="568"/>
      <c r="M20" s="391"/>
    </row>
    <row r="21" spans="2:15">
      <c r="B21" s="381">
        <v>2.2000000000000002</v>
      </c>
      <c r="C21" s="563" t="s">
        <v>388</v>
      </c>
      <c r="D21" s="564"/>
      <c r="E21" s="564"/>
      <c r="F21" s="564"/>
      <c r="G21" s="575"/>
      <c r="H21" s="564"/>
      <c r="I21" s="576"/>
      <c r="J21" s="566"/>
      <c r="K21" s="577">
        <f>SUM(J22:J25)</f>
        <v>8209328</v>
      </c>
      <c r="L21" s="568">
        <f>+K21/$F$5</f>
        <v>2.156336811219256E-2</v>
      </c>
      <c r="M21" s="391"/>
    </row>
    <row r="22" spans="2:15" ht="31.2">
      <c r="B22" s="381"/>
      <c r="C22" s="580" t="s">
        <v>152</v>
      </c>
      <c r="D22" s="564" t="s">
        <v>362</v>
      </c>
      <c r="E22" s="564">
        <v>1</v>
      </c>
      <c r="F22" s="564"/>
      <c r="G22" s="581">
        <v>600000</v>
      </c>
      <c r="H22" s="564"/>
      <c r="I22" s="573">
        <v>3</v>
      </c>
      <c r="J22" s="566">
        <f>+I22*G22</f>
        <v>1800000</v>
      </c>
      <c r="K22" s="577"/>
      <c r="L22" s="568"/>
      <c r="M22" s="391"/>
    </row>
    <row r="23" spans="2:15" ht="30" customHeight="1">
      <c r="B23" s="381"/>
      <c r="C23" s="580" t="s">
        <v>154</v>
      </c>
      <c r="D23" s="564" t="s">
        <v>362</v>
      </c>
      <c r="E23" s="564">
        <v>1</v>
      </c>
      <c r="F23" s="564"/>
      <c r="G23" s="581">
        <v>200000</v>
      </c>
      <c r="H23" s="564"/>
      <c r="I23" s="573">
        <f>F7</f>
        <v>3</v>
      </c>
      <c r="J23" s="566">
        <f>+G23*I23</f>
        <v>600000</v>
      </c>
      <c r="K23" s="567"/>
      <c r="L23" s="574"/>
      <c r="M23" s="369"/>
    </row>
    <row r="24" spans="2:15" ht="64.5" customHeight="1">
      <c r="B24" s="381"/>
      <c r="C24" s="582" t="s">
        <v>387</v>
      </c>
      <c r="D24" s="564" t="s">
        <v>362</v>
      </c>
      <c r="E24" s="564">
        <v>1</v>
      </c>
      <c r="F24" s="564"/>
      <c r="G24" s="581">
        <v>900000</v>
      </c>
      <c r="H24" s="564"/>
      <c r="I24" s="573">
        <f>F7</f>
        <v>3</v>
      </c>
      <c r="J24" s="566">
        <f>+G24*I24*E24</f>
        <v>2700000</v>
      </c>
      <c r="K24" s="566"/>
      <c r="L24" s="574"/>
      <c r="M24" s="446"/>
    </row>
    <row r="25" spans="2:15">
      <c r="B25" s="381"/>
      <c r="C25" s="580" t="s">
        <v>153</v>
      </c>
      <c r="D25" s="564" t="s">
        <v>362</v>
      </c>
      <c r="E25" s="564">
        <v>1</v>
      </c>
      <c r="F25" s="564"/>
      <c r="G25" s="581">
        <v>1554664</v>
      </c>
      <c r="H25" s="564"/>
      <c r="I25" s="573">
        <v>2</v>
      </c>
      <c r="J25" s="566">
        <f>+I25*G25*E25</f>
        <v>3109328</v>
      </c>
      <c r="K25" s="577"/>
      <c r="L25" s="568"/>
      <c r="M25" s="391"/>
    </row>
    <row r="26" spans="2:15">
      <c r="B26" s="381">
        <v>2.2999999999999998</v>
      </c>
      <c r="C26" s="382" t="s">
        <v>370</v>
      </c>
      <c r="D26" s="383"/>
      <c r="E26" s="383"/>
      <c r="F26" s="383"/>
      <c r="G26" s="392"/>
      <c r="H26" s="383"/>
      <c r="I26" s="384"/>
      <c r="J26" s="388"/>
      <c r="K26" s="388">
        <f>SUM(J27:J34)</f>
        <v>84327390.841499984</v>
      </c>
      <c r="L26" s="390">
        <f>+K26/$F$5</f>
        <v>0.22150199999999998</v>
      </c>
      <c r="M26" s="391"/>
    </row>
    <row r="27" spans="2:15" ht="31.2">
      <c r="B27" s="381"/>
      <c r="C27" s="444" t="s">
        <v>379</v>
      </c>
      <c r="D27" s="383"/>
      <c r="E27" s="383"/>
      <c r="F27" s="393">
        <v>0.01</v>
      </c>
      <c r="G27" s="392"/>
      <c r="H27" s="383"/>
      <c r="I27" s="384"/>
      <c r="J27" s="389">
        <f>+F27*F6</f>
        <v>5101475.55</v>
      </c>
      <c r="K27" s="388"/>
      <c r="L27" s="387"/>
      <c r="M27" s="369"/>
    </row>
    <row r="28" spans="2:15" ht="31.2">
      <c r="B28" s="381"/>
      <c r="C28" s="444" t="s">
        <v>380</v>
      </c>
      <c r="D28" s="383"/>
      <c r="E28" s="383"/>
      <c r="F28" s="394">
        <v>0.04</v>
      </c>
      <c r="G28" s="392"/>
      <c r="H28" s="383"/>
      <c r="I28" s="384"/>
      <c r="J28" s="389">
        <f>+F28*F6</f>
        <v>20405902.199999999</v>
      </c>
      <c r="K28" s="388"/>
      <c r="L28" s="387"/>
      <c r="M28" s="369"/>
    </row>
    <row r="29" spans="2:15" ht="31.2">
      <c r="B29" s="381"/>
      <c r="C29" s="444" t="s">
        <v>381</v>
      </c>
      <c r="D29" s="383"/>
      <c r="E29" s="383"/>
      <c r="F29" s="393">
        <v>1.4999999999999999E-2</v>
      </c>
      <c r="G29" s="392"/>
      <c r="H29" s="383"/>
      <c r="I29" s="384"/>
      <c r="J29" s="389">
        <f>+$F$29*F6</f>
        <v>7652213.3249999993</v>
      </c>
      <c r="K29" s="388"/>
      <c r="L29" s="387"/>
      <c r="M29" s="369"/>
    </row>
    <row r="30" spans="2:15" ht="46.8">
      <c r="B30" s="381"/>
      <c r="C30" s="445" t="s">
        <v>382</v>
      </c>
      <c r="D30" s="395"/>
      <c r="E30" s="395"/>
      <c r="F30" s="396">
        <v>0.02</v>
      </c>
      <c r="G30" s="392"/>
      <c r="H30" s="383"/>
      <c r="I30" s="384"/>
      <c r="J30" s="389">
        <f>+$F$30*F6</f>
        <v>10202951.1</v>
      </c>
      <c r="K30" s="388"/>
      <c r="L30" s="387"/>
      <c r="M30" s="369"/>
    </row>
    <row r="31" spans="2:15" ht="31.2">
      <c r="B31" s="381"/>
      <c r="C31" s="397" t="s">
        <v>383</v>
      </c>
      <c r="D31" s="383"/>
      <c r="E31" s="393"/>
      <c r="F31" s="398">
        <v>0.05</v>
      </c>
      <c r="G31" s="392"/>
      <c r="H31" s="383"/>
      <c r="I31" s="384"/>
      <c r="J31" s="399">
        <f>+F31*F6</f>
        <v>25507377.75</v>
      </c>
      <c r="K31" s="388"/>
      <c r="L31" s="387"/>
      <c r="M31" s="369"/>
      <c r="O31" s="400"/>
    </row>
    <row r="32" spans="2:15" ht="45" customHeight="1">
      <c r="B32" s="381"/>
      <c r="C32" s="444" t="s">
        <v>384</v>
      </c>
      <c r="D32" s="383"/>
      <c r="E32" s="383"/>
      <c r="F32" s="393">
        <v>0.01</v>
      </c>
      <c r="G32" s="392"/>
      <c r="H32" s="383"/>
      <c r="I32" s="384"/>
      <c r="J32" s="389">
        <f>+F32*F6</f>
        <v>5101475.55</v>
      </c>
      <c r="K32" s="388"/>
      <c r="L32" s="387"/>
      <c r="M32" s="369"/>
    </row>
    <row r="33" spans="2:16" ht="34.5" customHeight="1">
      <c r="B33" s="381"/>
      <c r="C33" s="444" t="s">
        <v>385</v>
      </c>
      <c r="D33" s="383"/>
      <c r="E33" s="383"/>
      <c r="F33" s="393">
        <v>0.03</v>
      </c>
      <c r="G33" s="392" t="s">
        <v>371</v>
      </c>
      <c r="H33" s="383"/>
      <c r="I33" s="384"/>
      <c r="J33" s="389">
        <f>+J32*F33</f>
        <v>153044.2665</v>
      </c>
      <c r="K33" s="388"/>
      <c r="L33" s="387"/>
      <c r="M33" s="369"/>
    </row>
    <row r="34" spans="2:16" ht="46.8">
      <c r="B34" s="381"/>
      <c r="C34" s="444" t="s">
        <v>386</v>
      </c>
      <c r="D34" s="383"/>
      <c r="E34" s="383"/>
      <c r="F34" s="393">
        <v>0.02</v>
      </c>
      <c r="G34" s="392"/>
      <c r="H34" s="383"/>
      <c r="I34" s="384"/>
      <c r="J34" s="389">
        <f>+F34*F6</f>
        <v>10202951.1</v>
      </c>
      <c r="K34" s="388"/>
      <c r="L34" s="387"/>
      <c r="M34" s="369"/>
      <c r="O34" s="400"/>
    </row>
    <row r="35" spans="2:16">
      <c r="B35" s="401"/>
      <c r="C35" s="402" t="s">
        <v>372</v>
      </c>
      <c r="D35" s="403"/>
      <c r="E35" s="403"/>
      <c r="F35" s="404">
        <f>ROUND(+K35/F5,2)</f>
        <v>0.3</v>
      </c>
      <c r="G35" s="405"/>
      <c r="H35" s="403"/>
      <c r="I35" s="406"/>
      <c r="J35" s="402"/>
      <c r="K35" s="407">
        <f>ROUND(SUM(K9:K34),0)</f>
        <v>115247324</v>
      </c>
      <c r="L35" s="408"/>
      <c r="M35" s="409"/>
      <c r="N35" s="410" t="e">
        <f>#REF!</f>
        <v>#REF!</v>
      </c>
      <c r="O35" s="411" t="e">
        <f>K35-N35</f>
        <v>#REF!</v>
      </c>
      <c r="P35" s="412">
        <v>29251436</v>
      </c>
    </row>
    <row r="36" spans="2:16">
      <c r="B36" s="381">
        <v>3</v>
      </c>
      <c r="C36" s="402" t="s">
        <v>155</v>
      </c>
      <c r="D36" s="403"/>
      <c r="E36" s="403"/>
      <c r="F36" s="405">
        <v>0.01</v>
      </c>
      <c r="G36" s="403"/>
      <c r="H36" s="403"/>
      <c r="I36" s="406"/>
      <c r="J36" s="402"/>
      <c r="K36" s="413">
        <f>ROUND(+F36*F5,0)</f>
        <v>3807071</v>
      </c>
      <c r="L36" s="408"/>
      <c r="M36" s="409"/>
      <c r="N36" s="410" t="e">
        <f>#REF!</f>
        <v>#REF!</v>
      </c>
      <c r="P36" s="412">
        <v>1044694</v>
      </c>
    </row>
    <row r="37" spans="2:16">
      <c r="B37" s="381">
        <v>4</v>
      </c>
      <c r="C37" s="402" t="s">
        <v>70</v>
      </c>
      <c r="D37" s="403"/>
      <c r="E37" s="403"/>
      <c r="F37" s="405">
        <v>0.05</v>
      </c>
      <c r="G37" s="403"/>
      <c r="H37" s="403"/>
      <c r="I37" s="406"/>
      <c r="J37" s="402"/>
      <c r="K37" s="413">
        <f>ROUND(+F37*F5,0)</f>
        <v>19035357</v>
      </c>
      <c r="L37" s="408"/>
      <c r="M37" s="409"/>
      <c r="N37" s="410" t="e">
        <f>#REF!</f>
        <v>#REF!</v>
      </c>
      <c r="O37" s="400"/>
      <c r="P37" s="412">
        <v>5223471</v>
      </c>
    </row>
    <row r="38" spans="2:16" ht="16.2" thickBot="1">
      <c r="B38" s="414"/>
      <c r="C38" s="415" t="s">
        <v>373</v>
      </c>
      <c r="D38" s="416"/>
      <c r="E38" s="416"/>
      <c r="F38" s="417">
        <f>ROUND(+K38/F5,2)</f>
        <v>0.36</v>
      </c>
      <c r="G38" s="416"/>
      <c r="H38" s="416"/>
      <c r="I38" s="418"/>
      <c r="J38" s="419"/>
      <c r="K38" s="420">
        <f>+K37+K36+K35</f>
        <v>138089752</v>
      </c>
      <c r="L38" s="421"/>
      <c r="M38" s="409"/>
      <c r="N38" s="422">
        <f>+F5*34%</f>
        <v>129440424.40298508</v>
      </c>
      <c r="P38" s="423">
        <f>+P35+P36+P37</f>
        <v>35519601</v>
      </c>
    </row>
    <row r="39" spans="2:16">
      <c r="B39" s="365"/>
      <c r="D39" s="366"/>
      <c r="E39" s="366"/>
      <c r="F39" s="366"/>
      <c r="G39" s="366"/>
      <c r="H39" s="366"/>
      <c r="I39" s="367"/>
      <c r="K39" s="424"/>
      <c r="L39" s="368"/>
      <c r="M39" s="369"/>
      <c r="P39" s="412">
        <v>104469414.92537312</v>
      </c>
    </row>
    <row r="40" spans="2:16">
      <c r="B40" s="365"/>
      <c r="C40" s="427"/>
      <c r="D40" s="425"/>
      <c r="E40" s="425"/>
      <c r="F40" s="428"/>
      <c r="G40" s="429"/>
      <c r="H40" s="430"/>
      <c r="I40" s="430"/>
      <c r="J40" s="425"/>
      <c r="K40" s="426"/>
      <c r="L40" s="431"/>
      <c r="M40" s="425"/>
    </row>
    <row r="41" spans="2:16">
      <c r="B41" s="432" t="s">
        <v>374</v>
      </c>
      <c r="C41" s="433" t="s">
        <v>413</v>
      </c>
      <c r="D41" s="434"/>
      <c r="E41" s="434"/>
      <c r="F41" s="435" t="s">
        <v>375</v>
      </c>
      <c r="G41" s="436" t="s">
        <v>337</v>
      </c>
      <c r="H41" s="425"/>
      <c r="I41" s="425"/>
      <c r="J41" s="436"/>
      <c r="K41" s="425"/>
      <c r="L41" s="431"/>
      <c r="M41" s="425"/>
    </row>
    <row r="42" spans="2:16">
      <c r="B42" s="437"/>
      <c r="C42" s="438" t="s">
        <v>343</v>
      </c>
      <c r="D42" s="425"/>
      <c r="E42" s="425"/>
      <c r="F42" s="428"/>
      <c r="G42" s="439" t="s">
        <v>414</v>
      </c>
      <c r="H42" s="425"/>
      <c r="I42" s="425"/>
      <c r="J42" s="439"/>
      <c r="K42" s="425"/>
      <c r="L42" s="431"/>
      <c r="M42" s="425"/>
    </row>
    <row r="43" spans="2:16" s="442" customFormat="1" ht="13.8">
      <c r="C43" s="440"/>
      <c r="D43" s="440"/>
      <c r="E43" s="440"/>
      <c r="F43" s="441"/>
      <c r="G43" s="441"/>
      <c r="H43" s="440"/>
      <c r="I43" s="441"/>
      <c r="J43" s="441"/>
      <c r="K43" s="441"/>
      <c r="L43" s="441"/>
      <c r="M43" s="441"/>
    </row>
    <row r="44" spans="2:16" s="442" customFormat="1" ht="13.8">
      <c r="C44" s="443"/>
      <c r="D44" s="443"/>
      <c r="E44" s="443"/>
      <c r="H44" s="443"/>
    </row>
  </sheetData>
  <mergeCells count="6">
    <mergeCell ref="C7:E7"/>
    <mergeCell ref="B2:L2"/>
    <mergeCell ref="B3:L3"/>
    <mergeCell ref="B4:L4"/>
    <mergeCell ref="C5:E5"/>
    <mergeCell ref="C6:E6"/>
  </mergeCells>
  <pageMargins left="0.51" right="0.70866141732283472" top="0.55000000000000004" bottom="0.48" header="0.31496062992125984" footer="0.31496062992125984"/>
  <pageSetup scale="56" fitToHeight="0" orientation="landscape" r:id="rId1"/>
  <colBreaks count="1" manualBreakCount="1">
    <brk id="13" max="49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E489A-2AA3-4D30-A57F-FF33BD6C26E9}">
  <sheetPr>
    <pageSetUpPr fitToPage="1"/>
  </sheetPr>
  <dimension ref="A1:H34"/>
  <sheetViews>
    <sheetView view="pageBreakPreview" zoomScaleNormal="115" zoomScaleSheetLayoutView="100" workbookViewId="0">
      <selection activeCell="C10" sqref="A8:N26"/>
    </sheetView>
  </sheetViews>
  <sheetFormatPr baseColWidth="10" defaultColWidth="8" defaultRowHeight="13.2"/>
  <cols>
    <col min="1" max="1" width="9.88671875" style="36" customWidth="1"/>
    <col min="2" max="2" width="61" style="36" customWidth="1"/>
    <col min="3" max="3" width="20" style="36" customWidth="1"/>
    <col min="4" max="5" width="13.88671875" style="36" customWidth="1"/>
    <col min="6" max="6" width="17.88671875" style="36" customWidth="1"/>
    <col min="7" max="7" width="12.6640625" style="36" customWidth="1"/>
    <col min="8" max="8" width="18.88671875" style="36" customWidth="1"/>
    <col min="9" max="16384" width="8" style="36"/>
  </cols>
  <sheetData>
    <row r="1" spans="1:8" ht="74.25" customHeight="1">
      <c r="A1" s="2106" t="str">
        <f>+'PRESUPUESTO OFICIAL PLIEGO TIPO'!A11:I11</f>
        <v>OBJETO: CONSTRUCCIÓN DE PLACA HUELLA TIPO INVIAS, INCLUYENDO OBRAS DE CONTENCIÓN, DRENAJE Y ACTIVIDADES COMPLEMENTARIAS PARA MEJORAR EL CORREDOR VIAL RURAL EN LA VEREDA SAN ANTONIO, SECTOR CAÑO RICO, MUNICIPIO DE SABANALARGA DEPARTAMENTO DE CASANARE”</v>
      </c>
      <c r="B1" s="2107"/>
      <c r="C1" s="2107"/>
      <c r="D1" s="2107"/>
      <c r="E1" s="2107"/>
      <c r="F1" s="2107"/>
      <c r="G1" s="164"/>
      <c r="H1" s="165"/>
    </row>
    <row r="2" spans="1:8" ht="24.9" customHeight="1">
      <c r="A2" s="2108" t="s">
        <v>156</v>
      </c>
      <c r="B2" s="2109"/>
      <c r="C2" s="2109"/>
      <c r="D2" s="2109"/>
      <c r="E2" s="2109"/>
      <c r="F2" s="2110"/>
      <c r="G2" s="117" t="s">
        <v>157</v>
      </c>
      <c r="H2" s="166" t="s">
        <v>158</v>
      </c>
    </row>
    <row r="3" spans="1:8" ht="11.1" customHeight="1">
      <c r="A3" s="2098"/>
      <c r="B3" s="2099"/>
      <c r="C3" s="2099"/>
      <c r="D3" s="2099"/>
      <c r="E3" s="2099"/>
      <c r="F3" s="2099"/>
      <c r="G3" s="2099"/>
      <c r="H3" s="2100"/>
    </row>
    <row r="4" spans="1:8" ht="11.25" customHeight="1">
      <c r="A4" s="167" t="s">
        <v>159</v>
      </c>
      <c r="B4" s="117" t="s">
        <v>160</v>
      </c>
      <c r="C4" s="117" t="s">
        <v>161</v>
      </c>
      <c r="D4" s="118" t="s">
        <v>162</v>
      </c>
      <c r="E4" s="119" t="s">
        <v>163</v>
      </c>
      <c r="F4" s="117" t="s">
        <v>164</v>
      </c>
      <c r="G4" s="2104"/>
      <c r="H4" s="2105"/>
    </row>
    <row r="5" spans="1:8" ht="11.1" customHeight="1">
      <c r="A5" s="2111"/>
      <c r="B5" s="2112"/>
      <c r="C5" s="2112"/>
      <c r="D5" s="2112"/>
      <c r="E5" s="2112"/>
      <c r="F5" s="2112"/>
      <c r="G5" s="2112"/>
      <c r="H5" s="2105"/>
    </row>
    <row r="6" spans="1:8" ht="11.25" customHeight="1">
      <c r="A6" s="168">
        <v>1</v>
      </c>
      <c r="B6" s="2113" t="s">
        <v>165</v>
      </c>
      <c r="C6" s="2113"/>
      <c r="D6" s="116"/>
      <c r="E6" s="116"/>
      <c r="F6" s="115"/>
      <c r="G6" s="2114"/>
      <c r="H6" s="2115"/>
    </row>
    <row r="7" spans="1:8" ht="11.25" customHeight="1">
      <c r="A7" s="169"/>
      <c r="B7" s="120" t="s">
        <v>166</v>
      </c>
      <c r="C7" s="37"/>
      <c r="D7" s="37"/>
      <c r="E7" s="37"/>
      <c r="F7" s="37"/>
      <c r="G7" s="2114"/>
      <c r="H7" s="2115"/>
    </row>
    <row r="8" spans="1:8" ht="30.6" hidden="1">
      <c r="A8" s="170" t="s">
        <v>167</v>
      </c>
      <c r="B8" s="122" t="s">
        <v>168</v>
      </c>
      <c r="C8" s="123" t="s">
        <v>169</v>
      </c>
      <c r="D8" s="124"/>
      <c r="E8" s="125">
        <v>220250</v>
      </c>
      <c r="F8" s="126">
        <f>D8*E8</f>
        <v>0</v>
      </c>
      <c r="G8" s="2114"/>
      <c r="H8" s="2115"/>
    </row>
    <row r="9" spans="1:8" ht="11.25" customHeight="1">
      <c r="A9" s="170">
        <v>1.1000000000000001</v>
      </c>
      <c r="B9" s="127" t="s">
        <v>243</v>
      </c>
      <c r="C9" s="121" t="s">
        <v>169</v>
      </c>
      <c r="D9" s="121">
        <v>2</v>
      </c>
      <c r="E9" s="125">
        <v>76842</v>
      </c>
      <c r="F9" s="125">
        <f t="shared" ref="F9:F18" si="0">D9*E9</f>
        <v>153684</v>
      </c>
      <c r="G9" s="2114"/>
      <c r="H9" s="2115"/>
    </row>
    <row r="10" spans="1:8" ht="11.25" customHeight="1">
      <c r="A10" s="170">
        <v>1.2</v>
      </c>
      <c r="B10" s="127" t="s">
        <v>241</v>
      </c>
      <c r="C10" s="121" t="s">
        <v>169</v>
      </c>
      <c r="D10" s="128">
        <v>10</v>
      </c>
      <c r="E10" s="125">
        <v>52767</v>
      </c>
      <c r="F10" s="125">
        <f t="shared" si="0"/>
        <v>527670</v>
      </c>
      <c r="G10" s="2114"/>
      <c r="H10" s="2115"/>
    </row>
    <row r="11" spans="1:8" ht="11.25" customHeight="1">
      <c r="A11" s="170">
        <v>1.3</v>
      </c>
      <c r="B11" s="127" t="s">
        <v>242</v>
      </c>
      <c r="C11" s="121" t="s">
        <v>169</v>
      </c>
      <c r="D11" s="128">
        <v>2</v>
      </c>
      <c r="E11" s="125">
        <v>550101</v>
      </c>
      <c r="F11" s="125">
        <f t="shared" si="0"/>
        <v>1100202</v>
      </c>
      <c r="G11" s="2114"/>
      <c r="H11" s="2115"/>
    </row>
    <row r="12" spans="1:8" hidden="1">
      <c r="A12" s="170" t="s">
        <v>170</v>
      </c>
      <c r="B12" s="127" t="s">
        <v>171</v>
      </c>
      <c r="C12" s="121" t="s">
        <v>169</v>
      </c>
      <c r="D12" s="124"/>
      <c r="E12" s="125">
        <v>48720</v>
      </c>
      <c r="F12" s="125">
        <f t="shared" si="0"/>
        <v>0</v>
      </c>
      <c r="G12" s="2114"/>
      <c r="H12" s="2115"/>
    </row>
    <row r="13" spans="1:8" ht="11.25" customHeight="1">
      <c r="A13" s="170">
        <v>1.4</v>
      </c>
      <c r="B13" s="127" t="s">
        <v>219</v>
      </c>
      <c r="C13" s="121" t="s">
        <v>172</v>
      </c>
      <c r="D13" s="128">
        <v>200</v>
      </c>
      <c r="E13" s="125">
        <v>77</v>
      </c>
      <c r="F13" s="125">
        <f t="shared" si="0"/>
        <v>15400</v>
      </c>
      <c r="G13" s="2114"/>
      <c r="H13" s="2115"/>
    </row>
    <row r="14" spans="1:8" ht="11.25" customHeight="1">
      <c r="A14" s="169"/>
      <c r="B14" s="120" t="s">
        <v>173</v>
      </c>
      <c r="C14" s="37"/>
      <c r="D14" s="37"/>
      <c r="E14" s="125"/>
      <c r="F14" s="125"/>
      <c r="G14" s="2114"/>
      <c r="H14" s="2115"/>
    </row>
    <row r="15" spans="1:8" ht="11.25" customHeight="1">
      <c r="A15" s="170">
        <v>1.5</v>
      </c>
      <c r="B15" s="127" t="s">
        <v>244</v>
      </c>
      <c r="C15" s="121" t="s">
        <v>169</v>
      </c>
      <c r="D15" s="128">
        <v>10</v>
      </c>
      <c r="E15" s="125">
        <v>156600</v>
      </c>
      <c r="F15" s="125">
        <f t="shared" si="0"/>
        <v>1566000</v>
      </c>
      <c r="G15" s="2114"/>
      <c r="H15" s="2115"/>
    </row>
    <row r="16" spans="1:8" ht="11.25" customHeight="1">
      <c r="A16" s="170">
        <v>1.6</v>
      </c>
      <c r="B16" s="127" t="s">
        <v>245</v>
      </c>
      <c r="C16" s="121" t="s">
        <v>169</v>
      </c>
      <c r="D16" s="128">
        <v>4</v>
      </c>
      <c r="E16" s="125">
        <v>62635</v>
      </c>
      <c r="F16" s="125">
        <f t="shared" si="0"/>
        <v>250540</v>
      </c>
      <c r="G16" s="2114"/>
      <c r="H16" s="2115"/>
    </row>
    <row r="17" spans="1:8" ht="11.25" customHeight="1">
      <c r="A17" s="169"/>
      <c r="B17" s="120" t="s">
        <v>174</v>
      </c>
      <c r="C17" s="37"/>
      <c r="D17" s="37"/>
      <c r="E17" s="125"/>
      <c r="F17" s="125"/>
      <c r="G17" s="2114"/>
      <c r="H17" s="2115"/>
    </row>
    <row r="18" spans="1:8" ht="11.25" customHeight="1">
      <c r="A18" s="170">
        <v>1.6</v>
      </c>
      <c r="B18" s="127" t="s">
        <v>289</v>
      </c>
      <c r="C18" s="121" t="s">
        <v>175</v>
      </c>
      <c r="D18" s="128">
        <v>1</v>
      </c>
      <c r="E18" s="125">
        <v>938292</v>
      </c>
      <c r="F18" s="125">
        <f t="shared" si="0"/>
        <v>938292</v>
      </c>
      <c r="G18" s="2114"/>
      <c r="H18" s="2115"/>
    </row>
    <row r="19" spans="1:8" ht="29.1" customHeight="1">
      <c r="A19" s="171" t="s">
        <v>176</v>
      </c>
      <c r="B19" s="129" t="s">
        <v>177</v>
      </c>
      <c r="C19" s="130"/>
      <c r="D19" s="130"/>
      <c r="E19" s="130"/>
      <c r="F19" s="131">
        <f>SUM(F8:F18)</f>
        <v>4551788</v>
      </c>
      <c r="G19" s="2116"/>
      <c r="H19" s="2115"/>
    </row>
    <row r="20" spans="1:8" ht="11.1" customHeight="1">
      <c r="A20" s="2095"/>
      <c r="B20" s="2096"/>
      <c r="C20" s="2096"/>
      <c r="D20" s="2096"/>
      <c r="E20" s="2096"/>
      <c r="F20" s="2096"/>
      <c r="G20" s="2096"/>
      <c r="H20" s="2097"/>
    </row>
    <row r="21" spans="1:8" ht="23.1" customHeight="1">
      <c r="A21" s="167" t="s">
        <v>178</v>
      </c>
      <c r="B21" s="117" t="s">
        <v>179</v>
      </c>
      <c r="C21" s="117" t="s">
        <v>180</v>
      </c>
      <c r="D21" s="132" t="s">
        <v>181</v>
      </c>
      <c r="E21" s="133" t="s">
        <v>182</v>
      </c>
      <c r="F21" s="117" t="s">
        <v>183</v>
      </c>
      <c r="G21" s="117" t="s">
        <v>184</v>
      </c>
      <c r="H21" s="166" t="s">
        <v>164</v>
      </c>
    </row>
    <row r="22" spans="1:8" ht="26.1" customHeight="1">
      <c r="A22" s="172"/>
      <c r="B22" s="120" t="s">
        <v>185</v>
      </c>
      <c r="C22" s="38"/>
      <c r="D22" s="38"/>
      <c r="E22" s="38"/>
      <c r="F22" s="38"/>
      <c r="G22" s="38"/>
      <c r="H22" s="173"/>
    </row>
    <row r="23" spans="1:8" ht="11.25" customHeight="1">
      <c r="A23" s="170">
        <v>1.1000000000000001</v>
      </c>
      <c r="B23" s="127" t="s">
        <v>412</v>
      </c>
      <c r="C23" s="121" t="s">
        <v>186</v>
      </c>
      <c r="D23" s="121">
        <v>2</v>
      </c>
      <c r="E23" s="125">
        <v>2800000</v>
      </c>
      <c r="F23" s="128">
        <v>2</v>
      </c>
      <c r="G23" s="134">
        <v>0.5</v>
      </c>
      <c r="H23" s="174">
        <f>D23*E23*F23*G23</f>
        <v>5600000</v>
      </c>
    </row>
    <row r="24" spans="1:8" ht="11.1" customHeight="1">
      <c r="A24" s="169"/>
      <c r="B24" s="37"/>
      <c r="C24" s="37"/>
      <c r="D24" s="37"/>
      <c r="E24" s="37"/>
      <c r="F24" s="37"/>
      <c r="G24" s="37"/>
      <c r="H24" s="175"/>
    </row>
    <row r="25" spans="1:8" ht="18.75" customHeight="1">
      <c r="A25" s="176" t="s">
        <v>187</v>
      </c>
      <c r="B25" s="135" t="s">
        <v>188</v>
      </c>
      <c r="C25" s="136"/>
      <c r="D25" s="136"/>
      <c r="E25" s="136"/>
      <c r="F25" s="136"/>
      <c r="G25" s="137"/>
      <c r="H25" s="177">
        <f>H23</f>
        <v>5600000</v>
      </c>
    </row>
    <row r="26" spans="1:8" ht="11.1" customHeight="1">
      <c r="A26" s="2098"/>
      <c r="B26" s="2099"/>
      <c r="C26" s="2099"/>
      <c r="D26" s="2099"/>
      <c r="E26" s="2099"/>
      <c r="F26" s="2099"/>
      <c r="G26" s="2099"/>
      <c r="H26" s="2100"/>
    </row>
    <row r="27" spans="1:8" ht="11.25" customHeight="1" thickBot="1">
      <c r="A27" s="2101" t="s">
        <v>189</v>
      </c>
      <c r="B27" s="2102"/>
      <c r="C27" s="2102"/>
      <c r="D27" s="2102"/>
      <c r="E27" s="2103"/>
      <c r="F27" s="184">
        <f>F19+H25</f>
        <v>10151788</v>
      </c>
      <c r="G27" s="2104"/>
      <c r="H27" s="2105"/>
    </row>
    <row r="28" spans="1:8" ht="42" customHeight="1">
      <c r="A28" s="185"/>
      <c r="B28" s="186"/>
      <c r="C28" s="186"/>
      <c r="D28" s="186"/>
      <c r="E28" s="186"/>
      <c r="F28" s="187"/>
      <c r="G28" s="188"/>
      <c r="H28" s="189"/>
    </row>
    <row r="29" spans="1:8" ht="23.25" customHeight="1">
      <c r="A29" s="178" t="s">
        <v>340</v>
      </c>
      <c r="B29" s="35" t="s">
        <v>76</v>
      </c>
      <c r="C29" s="29"/>
      <c r="D29" s="36" t="s">
        <v>341</v>
      </c>
      <c r="E29" s="35" t="s">
        <v>76</v>
      </c>
      <c r="F29" s="29"/>
      <c r="G29" s="29"/>
      <c r="H29" s="190"/>
    </row>
    <row r="30" spans="1:8" ht="13.8">
      <c r="A30" s="179"/>
      <c r="B30" s="29" t="s">
        <v>337</v>
      </c>
      <c r="C30" s="29"/>
      <c r="E30" s="29" t="s">
        <v>87</v>
      </c>
      <c r="F30" s="33" t="s">
        <v>342</v>
      </c>
      <c r="G30" s="33"/>
      <c r="H30" s="191"/>
    </row>
    <row r="31" spans="1:8" ht="13.8">
      <c r="A31" s="179"/>
      <c r="B31" s="29" t="s">
        <v>339</v>
      </c>
      <c r="C31" s="31"/>
      <c r="E31" s="29" t="s">
        <v>145</v>
      </c>
      <c r="F31" s="28"/>
      <c r="G31" s="28"/>
      <c r="H31" s="192"/>
    </row>
    <row r="32" spans="1:8" ht="13.8">
      <c r="A32" s="179"/>
      <c r="B32" s="29"/>
      <c r="E32" s="29"/>
      <c r="F32" s="29"/>
      <c r="G32" s="29"/>
      <c r="H32" s="190"/>
    </row>
    <row r="33" spans="1:8">
      <c r="A33" s="179"/>
      <c r="H33" s="180"/>
    </row>
    <row r="34" spans="1:8" ht="13.8" thickBot="1">
      <c r="A34" s="181"/>
      <c r="B34" s="182"/>
      <c r="C34" s="182"/>
      <c r="D34" s="182"/>
      <c r="E34" s="182"/>
      <c r="F34" s="182"/>
      <c r="G34" s="182"/>
      <c r="H34" s="183"/>
    </row>
  </sheetData>
  <mergeCells count="11">
    <mergeCell ref="A20:H20"/>
    <mergeCell ref="A26:H26"/>
    <mergeCell ref="A27:E27"/>
    <mergeCell ref="G27:H27"/>
    <mergeCell ref="A1:F1"/>
    <mergeCell ref="A2:F2"/>
    <mergeCell ref="A3:H3"/>
    <mergeCell ref="G4:H4"/>
    <mergeCell ref="A5:H5"/>
    <mergeCell ref="B6:C6"/>
    <mergeCell ref="G6:H19"/>
  </mergeCells>
  <pageMargins left="0.7" right="0.7" top="0.75" bottom="0.75" header="0.3" footer="0.3"/>
  <pageSetup scale="5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E56D-38F3-4079-91DC-4190D94B9738}">
  <sheetPr>
    <tabColor rgb="FFFF0000"/>
  </sheetPr>
  <dimension ref="A1:I28"/>
  <sheetViews>
    <sheetView view="pageBreakPreview" zoomScale="77" zoomScaleNormal="80" zoomScaleSheetLayoutView="77" workbookViewId="0">
      <selection activeCell="C10" sqref="A8:N26"/>
    </sheetView>
  </sheetViews>
  <sheetFormatPr baseColWidth="10" defaultColWidth="8" defaultRowHeight="13.2"/>
  <cols>
    <col min="1" max="1" width="1.88671875" style="36" customWidth="1"/>
    <col min="2" max="2" width="18.88671875" style="36" customWidth="1"/>
    <col min="3" max="3" width="23.33203125" style="36" customWidth="1"/>
    <col min="4" max="4" width="56" style="36" customWidth="1"/>
    <col min="5" max="6" width="13" style="36" customWidth="1"/>
    <col min="7" max="8" width="24" style="36" customWidth="1"/>
    <col min="9" max="9" width="18.88671875" style="214" customWidth="1"/>
    <col min="10" max="16384" width="8" style="36"/>
  </cols>
  <sheetData>
    <row r="1" spans="1:9" ht="91.5" customHeight="1">
      <c r="A1" s="230"/>
      <c r="B1" s="2126" t="s">
        <v>292</v>
      </c>
      <c r="C1" s="2127"/>
      <c r="D1" s="2128" t="s">
        <v>512</v>
      </c>
      <c r="E1" s="2129"/>
      <c r="F1" s="2129"/>
      <c r="G1" s="2130"/>
      <c r="H1" s="122"/>
      <c r="I1" s="194"/>
    </row>
    <row r="2" spans="1:9" ht="34.5" customHeight="1">
      <c r="A2" s="229"/>
      <c r="B2" s="2131" t="s">
        <v>293</v>
      </c>
      <c r="C2" s="2132"/>
      <c r="D2" s="2132"/>
      <c r="E2" s="2132"/>
      <c r="F2" s="2132"/>
      <c r="G2" s="2132"/>
      <c r="H2" s="2133"/>
      <c r="I2" s="195"/>
    </row>
    <row r="3" spans="1:9" ht="16.5" customHeight="1">
      <c r="A3" s="229"/>
      <c r="B3" s="231" t="s">
        <v>151</v>
      </c>
      <c r="C3" s="231" t="s">
        <v>294</v>
      </c>
      <c r="D3" s="231" t="s">
        <v>206</v>
      </c>
      <c r="E3" s="232" t="s">
        <v>205</v>
      </c>
      <c r="F3" s="231" t="s">
        <v>204</v>
      </c>
      <c r="G3" s="231" t="s">
        <v>203</v>
      </c>
      <c r="H3" s="231" t="s">
        <v>202</v>
      </c>
      <c r="I3" s="195"/>
    </row>
    <row r="4" spans="1:9" ht="16.5" customHeight="1">
      <c r="A4" s="229"/>
      <c r="B4" s="233">
        <v>1</v>
      </c>
      <c r="C4" s="234" t="s">
        <v>9</v>
      </c>
      <c r="D4" s="2134" t="s">
        <v>295</v>
      </c>
      <c r="E4" s="2135"/>
      <c r="F4" s="2135"/>
      <c r="G4" s="2135"/>
      <c r="H4" s="2136"/>
      <c r="I4" s="195"/>
    </row>
    <row r="5" spans="1:9" ht="30" customHeight="1">
      <c r="A5" s="229"/>
      <c r="B5" s="163" t="s">
        <v>201</v>
      </c>
      <c r="C5" s="140">
        <v>703</v>
      </c>
      <c r="D5" s="162" t="s">
        <v>207</v>
      </c>
      <c r="E5" s="162" t="s">
        <v>200</v>
      </c>
      <c r="F5" s="161">
        <v>1</v>
      </c>
      <c r="G5" s="160">
        <f>'[170]1.1 APU PAGA'!N63</f>
        <v>7104867</v>
      </c>
      <c r="H5" s="160">
        <f>F5*G5</f>
        <v>7104867</v>
      </c>
      <c r="I5" s="195"/>
    </row>
    <row r="6" spans="1:9" ht="24" customHeight="1">
      <c r="A6" s="229"/>
      <c r="B6" s="159" t="s">
        <v>199</v>
      </c>
      <c r="C6" s="159">
        <v>7.2590000000000003</v>
      </c>
      <c r="D6" s="158" t="s">
        <v>246</v>
      </c>
      <c r="E6" s="157" t="s">
        <v>193</v>
      </c>
      <c r="F6" s="156">
        <v>1</v>
      </c>
      <c r="G6" s="155">
        <f>'[170]1.2 APU PAGA,'!N71</f>
        <v>1692753</v>
      </c>
      <c r="H6" s="155">
        <f>F6*G6</f>
        <v>1692753</v>
      </c>
      <c r="I6" s="196"/>
    </row>
    <row r="7" spans="1:9" ht="16.5" customHeight="1">
      <c r="A7" s="229"/>
      <c r="B7" s="2123" t="s">
        <v>296</v>
      </c>
      <c r="C7" s="2124"/>
      <c r="D7" s="2124"/>
      <c r="E7" s="2124"/>
      <c r="F7" s="2124"/>
      <c r="G7" s="2125"/>
      <c r="H7" s="235">
        <f>H5+H6</f>
        <v>8797620</v>
      </c>
      <c r="I7" s="195"/>
    </row>
    <row r="8" spans="1:9" ht="16.5" customHeight="1">
      <c r="A8" s="229"/>
      <c r="B8" s="236">
        <v>2</v>
      </c>
      <c r="C8" s="237"/>
      <c r="D8" s="2137" t="s">
        <v>247</v>
      </c>
      <c r="E8" s="2138"/>
      <c r="F8" s="2138"/>
      <c r="G8" s="2138"/>
      <c r="H8" s="2139"/>
      <c r="I8" s="195"/>
    </row>
    <row r="9" spans="1:9" s="202" customFormat="1" ht="16.5" customHeight="1">
      <c r="A9" s="197"/>
      <c r="B9" s="198" t="s">
        <v>248</v>
      </c>
      <c r="C9" s="238">
        <v>6.8209999999999997</v>
      </c>
      <c r="D9" s="199" t="s">
        <v>249</v>
      </c>
      <c r="E9" s="200" t="s">
        <v>250</v>
      </c>
      <c r="F9" s="201">
        <v>12</v>
      </c>
      <c r="G9" s="452">
        <f>'[170]2.1 APU PAGA'!N70</f>
        <v>15345</v>
      </c>
      <c r="H9" s="453">
        <f t="shared" ref="H9:H16" si="0">+F9*G9</f>
        <v>184140</v>
      </c>
      <c r="I9" s="195"/>
    </row>
    <row r="10" spans="1:9" ht="33" customHeight="1">
      <c r="A10" s="154"/>
      <c r="B10" s="203" t="s">
        <v>251</v>
      </c>
      <c r="C10" s="207">
        <v>7.3319999999999999</v>
      </c>
      <c r="D10" s="204" t="s">
        <v>252</v>
      </c>
      <c r="E10" s="205" t="s">
        <v>193</v>
      </c>
      <c r="F10" s="198">
        <v>1</v>
      </c>
      <c r="G10" s="454">
        <f>'[170]2.2 APU PAGA '!N70</f>
        <v>1128564</v>
      </c>
      <c r="H10" s="453">
        <f t="shared" si="0"/>
        <v>1128564</v>
      </c>
      <c r="I10" s="206"/>
    </row>
    <row r="11" spans="1:9" s="241" customFormat="1" ht="16.5" customHeight="1">
      <c r="A11" s="239"/>
      <c r="B11" s="203" t="s">
        <v>253</v>
      </c>
      <c r="C11" s="203">
        <v>6.9729999999999999</v>
      </c>
      <c r="D11" s="204" t="s">
        <v>213</v>
      </c>
      <c r="E11" s="205" t="s">
        <v>192</v>
      </c>
      <c r="F11" s="198">
        <v>2</v>
      </c>
      <c r="G11" s="454">
        <f>'[170]2.3 APU PAGA '!N66</f>
        <v>472689</v>
      </c>
      <c r="H11" s="453">
        <f t="shared" si="0"/>
        <v>945378</v>
      </c>
      <c r="I11" s="240"/>
    </row>
    <row r="12" spans="1:9" ht="44.1" customHeight="1">
      <c r="A12" s="154"/>
      <c r="B12" s="207" t="s">
        <v>254</v>
      </c>
      <c r="C12" s="207">
        <v>6.9740000000000002</v>
      </c>
      <c r="D12" s="199" t="s">
        <v>255</v>
      </c>
      <c r="E12" s="200" t="s">
        <v>210</v>
      </c>
      <c r="F12" s="208">
        <v>1</v>
      </c>
      <c r="G12" s="454">
        <f>'[170]2.4 APU PAGA '!N72</f>
        <v>1609952</v>
      </c>
      <c r="H12" s="453">
        <f t="shared" si="0"/>
        <v>1609952</v>
      </c>
      <c r="I12" s="206"/>
    </row>
    <row r="13" spans="1:9" ht="44.1" customHeight="1">
      <c r="A13" s="154"/>
      <c r="B13" s="207" t="s">
        <v>256</v>
      </c>
      <c r="C13" s="207">
        <v>6975</v>
      </c>
      <c r="D13" s="199" t="s">
        <v>257</v>
      </c>
      <c r="E13" s="200" t="s">
        <v>192</v>
      </c>
      <c r="F13" s="208">
        <v>1</v>
      </c>
      <c r="G13" s="454">
        <f>'[170]2.5 APU PAGA'!N70</f>
        <v>216338</v>
      </c>
      <c r="H13" s="453">
        <f t="shared" si="0"/>
        <v>216338</v>
      </c>
      <c r="I13" s="206"/>
    </row>
    <row r="14" spans="1:9" ht="24" customHeight="1">
      <c r="A14" s="154"/>
      <c r="B14" s="203" t="s">
        <v>258</v>
      </c>
      <c r="C14" s="207">
        <v>3.2229999999999999</v>
      </c>
      <c r="D14" s="204" t="s">
        <v>259</v>
      </c>
      <c r="E14" s="205" t="s">
        <v>192</v>
      </c>
      <c r="F14" s="198">
        <v>1</v>
      </c>
      <c r="G14" s="454">
        <f>'[170]2.6 APU PAGA'!N64</f>
        <v>773114</v>
      </c>
      <c r="H14" s="453">
        <f t="shared" si="0"/>
        <v>773114</v>
      </c>
      <c r="I14" s="206"/>
    </row>
    <row r="15" spans="1:9" ht="44.1" customHeight="1">
      <c r="A15" s="154"/>
      <c r="B15" s="207" t="s">
        <v>260</v>
      </c>
      <c r="C15" s="242">
        <v>5.24</v>
      </c>
      <c r="D15" s="209" t="s">
        <v>217</v>
      </c>
      <c r="E15" s="210" t="s">
        <v>193</v>
      </c>
      <c r="F15" s="211">
        <v>1</v>
      </c>
      <c r="G15" s="454">
        <f>+'2.7 APU PAGA'!N67</f>
        <v>652160</v>
      </c>
      <c r="H15" s="453">
        <f t="shared" si="0"/>
        <v>652160</v>
      </c>
      <c r="I15" s="206"/>
    </row>
    <row r="16" spans="1:9" ht="29.25" customHeight="1">
      <c r="A16" s="154"/>
      <c r="B16" s="203" t="s">
        <v>261</v>
      </c>
      <c r="C16" s="243">
        <v>5.46</v>
      </c>
      <c r="D16" s="199" t="s">
        <v>262</v>
      </c>
      <c r="E16" s="200" t="s">
        <v>193</v>
      </c>
      <c r="F16" s="208">
        <v>1</v>
      </c>
      <c r="G16" s="454">
        <f>'[170]2.8 APU PAGA'!N71</f>
        <v>1557637</v>
      </c>
      <c r="H16" s="453">
        <f t="shared" si="0"/>
        <v>1557637</v>
      </c>
      <c r="I16" s="206"/>
    </row>
    <row r="17" spans="1:9" ht="14.4">
      <c r="A17" s="154"/>
      <c r="B17" s="2117" t="s">
        <v>263</v>
      </c>
      <c r="C17" s="2118"/>
      <c r="D17" s="2118"/>
      <c r="E17" s="2118"/>
      <c r="F17" s="2118"/>
      <c r="G17" s="2119"/>
      <c r="H17" s="244">
        <f>SUM(H9:H16)</f>
        <v>7067283</v>
      </c>
      <c r="I17" s="206"/>
    </row>
    <row r="18" spans="1:9" ht="26.25" customHeight="1">
      <c r="A18" s="229"/>
      <c r="B18" s="245">
        <v>3</v>
      </c>
      <c r="C18" s="245"/>
      <c r="D18" s="246" t="s">
        <v>198</v>
      </c>
      <c r="E18" s="247"/>
      <c r="F18" s="248"/>
      <c r="G18" s="249"/>
      <c r="H18" s="249"/>
      <c r="I18" s="195"/>
    </row>
    <row r="19" spans="1:9" ht="16.5" customHeight="1">
      <c r="A19" s="229"/>
      <c r="B19" s="153" t="s">
        <v>197</v>
      </c>
      <c r="C19" s="153" t="s">
        <v>297</v>
      </c>
      <c r="D19" s="152" t="s">
        <v>196</v>
      </c>
      <c r="E19" s="151" t="s">
        <v>193</v>
      </c>
      <c r="F19" s="150">
        <v>1</v>
      </c>
      <c r="G19" s="149">
        <v>321900</v>
      </c>
      <c r="H19" s="149">
        <f>F19*G19</f>
        <v>321900</v>
      </c>
      <c r="I19" s="195"/>
    </row>
    <row r="20" spans="1:9" ht="16.5" customHeight="1">
      <c r="A20" s="229"/>
      <c r="B20" s="148" t="s">
        <v>195</v>
      </c>
      <c r="C20" s="148" t="s">
        <v>297</v>
      </c>
      <c r="D20" s="147" t="s">
        <v>298</v>
      </c>
      <c r="E20" s="146" t="s">
        <v>193</v>
      </c>
      <c r="F20" s="145">
        <v>1</v>
      </c>
      <c r="G20" s="144">
        <f>99900+15000</f>
        <v>114900</v>
      </c>
      <c r="H20" s="144">
        <f>F20*G20</f>
        <v>114900</v>
      </c>
      <c r="I20" s="195"/>
    </row>
    <row r="21" spans="1:9" ht="16.5" customHeight="1">
      <c r="A21" s="229"/>
      <c r="B21" s="143" t="s">
        <v>194</v>
      </c>
      <c r="C21" s="143" t="s">
        <v>297</v>
      </c>
      <c r="D21" s="142" t="s">
        <v>299</v>
      </c>
      <c r="E21" s="141" t="s">
        <v>193</v>
      </c>
      <c r="F21" s="140">
        <v>1</v>
      </c>
      <c r="G21" s="139">
        <v>149900</v>
      </c>
      <c r="H21" s="139">
        <f>F21*G21</f>
        <v>149900</v>
      </c>
      <c r="I21" s="195"/>
    </row>
    <row r="22" spans="1:9" ht="15.75" customHeight="1">
      <c r="A22" s="138" t="s">
        <v>191</v>
      </c>
      <c r="B22" s="2120" t="s">
        <v>190</v>
      </c>
      <c r="C22" s="2121"/>
      <c r="D22" s="2121"/>
      <c r="E22" s="2121"/>
      <c r="F22" s="2121"/>
      <c r="G22" s="2122"/>
      <c r="H22" s="212">
        <f>SUM(H19:H21)</f>
        <v>586700</v>
      </c>
      <c r="I22" s="213"/>
    </row>
    <row r="23" spans="1:9" ht="14.4">
      <c r="B23" s="2123" t="s">
        <v>300</v>
      </c>
      <c r="C23" s="2124"/>
      <c r="D23" s="2124"/>
      <c r="E23" s="2124"/>
      <c r="F23" s="2124"/>
      <c r="G23" s="2125"/>
      <c r="H23" s="235">
        <f>H7+H17+H22</f>
        <v>16451603</v>
      </c>
    </row>
    <row r="24" spans="1:9" ht="43.5" customHeight="1">
      <c r="B24" s="138"/>
      <c r="C24" s="138"/>
      <c r="D24" s="138"/>
      <c r="E24" s="138"/>
      <c r="F24" s="138"/>
      <c r="G24" s="138"/>
      <c r="H24" s="138"/>
    </row>
    <row r="25" spans="1:9" ht="26.25" customHeight="1">
      <c r="B25" s="35" t="s">
        <v>76</v>
      </c>
      <c r="C25" s="29"/>
      <c r="D25" s="36" t="s">
        <v>341</v>
      </c>
      <c r="E25" s="35" t="s">
        <v>76</v>
      </c>
      <c r="F25" s="29"/>
      <c r="G25" s="29"/>
      <c r="H25" s="190"/>
    </row>
    <row r="26" spans="1:9" ht="13.8">
      <c r="B26" s="29" t="s">
        <v>303</v>
      </c>
      <c r="C26" s="29"/>
      <c r="E26" s="29" t="s">
        <v>87</v>
      </c>
      <c r="F26" s="33" t="s">
        <v>342</v>
      </c>
      <c r="G26" s="33"/>
      <c r="H26" s="191"/>
    </row>
    <row r="27" spans="1:9" ht="13.8">
      <c r="B27" s="29" t="s">
        <v>339</v>
      </c>
      <c r="C27" s="31"/>
      <c r="E27" s="29" t="s">
        <v>145</v>
      </c>
      <c r="F27" s="28"/>
      <c r="G27" s="28"/>
      <c r="H27" s="192"/>
    </row>
    <row r="28" spans="1:9" ht="25.5" customHeight="1">
      <c r="B28" s="250"/>
      <c r="C28" s="250"/>
    </row>
  </sheetData>
  <mergeCells count="9">
    <mergeCell ref="B17:G17"/>
    <mergeCell ref="B22:G22"/>
    <mergeCell ref="B23:G23"/>
    <mergeCell ref="B1:C1"/>
    <mergeCell ref="D1:G1"/>
    <mergeCell ref="B2:H2"/>
    <mergeCell ref="D4:H4"/>
    <mergeCell ref="B7:G7"/>
    <mergeCell ref="D8:H8"/>
  </mergeCells>
  <pageMargins left="0.7" right="0.7" top="0.75" bottom="0.75" header="0.3" footer="0.3"/>
  <pageSetup scale="51" orientation="portrait" r:id="rId1"/>
  <colBreaks count="1" manualBreakCount="1">
    <brk id="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D9DA0-5936-4987-9720-FDD33C3F4EDE}">
  <sheetPr>
    <pageSetUpPr fitToPage="1"/>
  </sheetPr>
  <dimension ref="A1:N82"/>
  <sheetViews>
    <sheetView view="pageBreakPreview" topLeftCell="A10" zoomScale="82" zoomScaleNormal="100" zoomScaleSheetLayoutView="82" workbookViewId="0">
      <selection activeCell="C10" sqref="A8:N26"/>
    </sheetView>
  </sheetViews>
  <sheetFormatPr baseColWidth="10" defaultRowHeight="14.4"/>
  <cols>
    <col min="2" max="2" width="26.88671875" customWidth="1"/>
    <col min="3" max="3" width="19.33203125" customWidth="1"/>
    <col min="10" max="10" width="13" customWidth="1"/>
    <col min="14" max="14" width="17.44140625" customWidth="1"/>
  </cols>
  <sheetData>
    <row r="1" spans="1:14" ht="30" customHeight="1">
      <c r="A1" s="2142" t="s">
        <v>276</v>
      </c>
      <c r="B1" s="2143"/>
      <c r="C1" s="2143"/>
      <c r="D1" s="2143"/>
      <c r="E1" s="455"/>
      <c r="F1" s="455"/>
      <c r="G1" s="455"/>
      <c r="H1" s="455"/>
      <c r="I1" s="455"/>
      <c r="J1" s="455"/>
      <c r="K1" s="455"/>
      <c r="L1" s="455"/>
      <c r="M1" s="455"/>
      <c r="N1" s="456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457"/>
    </row>
    <row r="3" spans="1:14">
      <c r="A3" s="2144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6"/>
    </row>
    <row r="4" spans="1:14">
      <c r="A4" s="2147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9"/>
    </row>
    <row r="5" spans="1:14">
      <c r="A5" s="220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458"/>
    </row>
    <row r="6" spans="1:14" ht="28.5" customHeight="1">
      <c r="A6" s="2150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2"/>
    </row>
    <row r="7" spans="1:14" ht="15" thickBot="1">
      <c r="A7" s="280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81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 ht="18.75" customHeight="1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 ht="21.75" customHeight="1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 ht="20.25" customHeight="1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181" t="str">
        <f>[170]PAGA!D4</f>
        <v>PROGRAMA GESTIÓN HIDRICA</v>
      </c>
      <c r="B19" s="2182"/>
      <c r="C19" s="2182"/>
      <c r="D19" s="2182"/>
      <c r="E19" s="2182"/>
      <c r="F19" s="2182"/>
      <c r="G19" s="2182"/>
      <c r="H19" s="2182"/>
      <c r="I19" s="2182"/>
      <c r="J19" s="2182"/>
      <c r="K19" s="2182"/>
      <c r="L19" s="2182"/>
      <c r="M19" s="2182"/>
      <c r="N19" s="2183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 ht="15" thickBot="1">
      <c r="A22" s="282" t="s">
        <v>40</v>
      </c>
      <c r="B22" s="283" t="s">
        <v>201</v>
      </c>
      <c r="C22" s="2187" t="s">
        <v>301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283">
        <v>703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302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12"/>
      <c r="B28" s="2213"/>
      <c r="C28" s="2213"/>
      <c r="D28" s="2213"/>
      <c r="E28" s="2213"/>
      <c r="F28" s="2214"/>
      <c r="G28" s="289"/>
      <c r="H28" s="290"/>
      <c r="I28" s="289"/>
      <c r="J28" s="290"/>
      <c r="K28" s="291"/>
      <c r="L28" s="2215"/>
      <c r="M28" s="2216"/>
      <c r="N28" s="292">
        <f>+K28*L28</f>
        <v>0</v>
      </c>
    </row>
    <row r="29" spans="1:14" ht="15" thickBot="1">
      <c r="A29" s="2217"/>
      <c r="B29" s="2218"/>
      <c r="C29" s="2218"/>
      <c r="D29" s="2218"/>
      <c r="E29" s="2218"/>
      <c r="F29" s="2219"/>
      <c r="G29" s="2220"/>
      <c r="H29" s="2219"/>
      <c r="I29" s="2220"/>
      <c r="J29" s="2219"/>
      <c r="K29" s="293"/>
      <c r="L29" s="2215"/>
      <c r="M29" s="2216"/>
      <c r="N29" s="292"/>
    </row>
    <row r="30" spans="1:14" ht="15" thickBot="1">
      <c r="A30" s="2221" t="s">
        <v>49</v>
      </c>
      <c r="B30" s="2222"/>
      <c r="C30" s="2222"/>
      <c r="D30" s="2222"/>
      <c r="E30" s="2222"/>
      <c r="F30" s="2222"/>
      <c r="G30" s="2222"/>
      <c r="H30" s="2222"/>
      <c r="I30" s="2222"/>
      <c r="J30" s="2222"/>
      <c r="K30" s="2222"/>
      <c r="L30" s="2222"/>
      <c r="M30" s="2223"/>
      <c r="N30" s="294">
        <f>ROUND(SUM(N28:N29),0)</f>
        <v>0</v>
      </c>
    </row>
    <row r="31" spans="1:14">
      <c r="A31" s="2195" t="s">
        <v>50</v>
      </c>
      <c r="B31" s="2196"/>
      <c r="C31" s="2196"/>
      <c r="D31" s="2196"/>
      <c r="E31" s="2196"/>
      <c r="F31" s="2196"/>
      <c r="G31" s="2196"/>
      <c r="H31" s="2196"/>
      <c r="I31" s="2196"/>
      <c r="J31" s="2196"/>
      <c r="K31" s="2196"/>
      <c r="L31" s="2196"/>
      <c r="M31" s="2196"/>
      <c r="N31" s="2197"/>
    </row>
    <row r="32" spans="1:14">
      <c r="A32" s="2198"/>
      <c r="B32" s="2199"/>
      <c r="C32" s="2199"/>
      <c r="D32" s="2199"/>
      <c r="E32" s="2199"/>
      <c r="F32" s="2199"/>
      <c r="G32" s="2199"/>
      <c r="H32" s="2199"/>
      <c r="I32" s="2199"/>
      <c r="J32" s="2199"/>
      <c r="K32" s="2199"/>
      <c r="L32" s="2199"/>
      <c r="M32" s="2199"/>
      <c r="N32" s="2200"/>
    </row>
    <row r="33" spans="1:14" ht="15" thickBot="1">
      <c r="A33" s="2201"/>
      <c r="B33" s="2202"/>
      <c r="C33" s="2202"/>
      <c r="D33" s="2202"/>
      <c r="E33" s="2202"/>
      <c r="F33" s="2202"/>
      <c r="G33" s="2202"/>
      <c r="H33" s="2202"/>
      <c r="I33" s="2202"/>
      <c r="J33" s="2202"/>
      <c r="K33" s="2202"/>
      <c r="L33" s="2202"/>
      <c r="M33" s="2202"/>
      <c r="N33" s="2203"/>
    </row>
    <row r="34" spans="1:14">
      <c r="A34" s="2204" t="s">
        <v>5</v>
      </c>
      <c r="B34" s="2205"/>
      <c r="C34" s="2205"/>
      <c r="D34" s="2205"/>
      <c r="E34" s="2205"/>
      <c r="F34" s="2205"/>
      <c r="G34" s="2205"/>
      <c r="H34" s="2205"/>
      <c r="I34" s="2211"/>
      <c r="J34" s="295" t="s">
        <v>41</v>
      </c>
      <c r="K34" s="287" t="s">
        <v>7</v>
      </c>
      <c r="L34" s="2208" t="s">
        <v>51</v>
      </c>
      <c r="M34" s="2211"/>
      <c r="N34" s="288" t="s">
        <v>47</v>
      </c>
    </row>
    <row r="35" spans="1:14">
      <c r="A35" s="2224" t="s">
        <v>212</v>
      </c>
      <c r="B35" s="2213"/>
      <c r="C35" s="2213"/>
      <c r="D35" s="2213"/>
      <c r="E35" s="2213"/>
      <c r="F35" s="2213"/>
      <c r="G35" s="2213"/>
      <c r="H35" s="2213"/>
      <c r="I35" s="2214"/>
      <c r="J35" s="296" t="s">
        <v>210</v>
      </c>
      <c r="K35" s="297">
        <v>3</v>
      </c>
      <c r="L35" s="2225">
        <v>500000</v>
      </c>
      <c r="M35" s="2226"/>
      <c r="N35" s="298">
        <f>+L35*K35</f>
        <v>1500000</v>
      </c>
    </row>
    <row r="36" spans="1:14" ht="22.5" customHeight="1">
      <c r="A36" s="2227" t="s">
        <v>209</v>
      </c>
      <c r="B36" s="2213"/>
      <c r="C36" s="2213"/>
      <c r="D36" s="2213"/>
      <c r="E36" s="2213"/>
      <c r="F36" s="2213"/>
      <c r="G36" s="2213"/>
      <c r="H36" s="2213"/>
      <c r="I36" s="2214"/>
      <c r="J36" s="296" t="s">
        <v>210</v>
      </c>
      <c r="K36" s="297">
        <v>24</v>
      </c>
      <c r="L36" s="2228">
        <v>75000</v>
      </c>
      <c r="M36" s="2229"/>
      <c r="N36" s="298">
        <f>+L36*K36</f>
        <v>1800000</v>
      </c>
    </row>
    <row r="37" spans="1:14" ht="15" thickBot="1">
      <c r="A37" s="2217"/>
      <c r="B37" s="2218"/>
      <c r="C37" s="2218"/>
      <c r="D37" s="2218"/>
      <c r="E37" s="2218"/>
      <c r="F37" s="2218"/>
      <c r="G37" s="2218"/>
      <c r="H37" s="2218"/>
      <c r="I37" s="2219"/>
      <c r="J37" s="296"/>
      <c r="K37" s="299"/>
      <c r="L37" s="2230"/>
      <c r="M37" s="2231"/>
      <c r="N37" s="292"/>
    </row>
    <row r="38" spans="1:14" ht="15" thickBot="1">
      <c r="A38" s="2221" t="s">
        <v>49</v>
      </c>
      <c r="B38" s="2222"/>
      <c r="C38" s="2222"/>
      <c r="D38" s="2222"/>
      <c r="E38" s="2222"/>
      <c r="F38" s="2222"/>
      <c r="G38" s="2222"/>
      <c r="H38" s="2222"/>
      <c r="I38" s="2222"/>
      <c r="J38" s="2222"/>
      <c r="K38" s="2222"/>
      <c r="L38" s="2222"/>
      <c r="M38" s="2223"/>
      <c r="N38" s="294">
        <f>ROUND(SUM(N35:N36),0)</f>
        <v>3300000</v>
      </c>
    </row>
    <row r="39" spans="1:14">
      <c r="A39" s="2195" t="s">
        <v>52</v>
      </c>
      <c r="B39" s="2196"/>
      <c r="C39" s="2196"/>
      <c r="D39" s="2196"/>
      <c r="E39" s="2196"/>
      <c r="F39" s="2196"/>
      <c r="G39" s="2196"/>
      <c r="H39" s="2196"/>
      <c r="I39" s="2196"/>
      <c r="J39" s="2196"/>
      <c r="K39" s="2196"/>
      <c r="L39" s="2196"/>
      <c r="M39" s="2196"/>
      <c r="N39" s="2197"/>
    </row>
    <row r="40" spans="1:14">
      <c r="A40" s="2198"/>
      <c r="B40" s="2199"/>
      <c r="C40" s="2199"/>
      <c r="D40" s="2199"/>
      <c r="E40" s="2199"/>
      <c r="F40" s="2199"/>
      <c r="G40" s="2199"/>
      <c r="H40" s="2199"/>
      <c r="I40" s="2199"/>
      <c r="J40" s="2199"/>
      <c r="K40" s="2199"/>
      <c r="L40" s="2199"/>
      <c r="M40" s="2199"/>
      <c r="N40" s="2200"/>
    </row>
    <row r="41" spans="1:14" ht="15" thickBot="1">
      <c r="A41" s="2201"/>
      <c r="B41" s="2202"/>
      <c r="C41" s="2202"/>
      <c r="D41" s="2202"/>
      <c r="E41" s="2202"/>
      <c r="F41" s="2202"/>
      <c r="G41" s="2202"/>
      <c r="H41" s="2202"/>
      <c r="I41" s="2202"/>
      <c r="J41" s="2202"/>
      <c r="K41" s="2202"/>
      <c r="L41" s="2202"/>
      <c r="M41" s="2202"/>
      <c r="N41" s="2203"/>
    </row>
    <row r="42" spans="1:14" ht="30">
      <c r="A42" s="2204" t="s">
        <v>53</v>
      </c>
      <c r="B42" s="2205"/>
      <c r="C42" s="2205"/>
      <c r="D42" s="2205"/>
      <c r="E42" s="2205"/>
      <c r="F42" s="2205"/>
      <c r="G42" s="2205"/>
      <c r="H42" s="2205"/>
      <c r="I42" s="287" t="s">
        <v>54</v>
      </c>
      <c r="J42" s="300" t="s">
        <v>55</v>
      </c>
      <c r="K42" s="301" t="s">
        <v>56</v>
      </c>
      <c r="L42" s="2208" t="s">
        <v>57</v>
      </c>
      <c r="M42" s="2211"/>
      <c r="N42" s="288" t="s">
        <v>47</v>
      </c>
    </row>
    <row r="43" spans="1:14">
      <c r="A43" s="2224" t="s">
        <v>211</v>
      </c>
      <c r="B43" s="2213"/>
      <c r="C43" s="2213"/>
      <c r="D43" s="2213"/>
      <c r="E43" s="2213"/>
      <c r="F43" s="2213"/>
      <c r="G43" s="2213"/>
      <c r="H43" s="2213"/>
      <c r="I43" s="302" t="s">
        <v>126</v>
      </c>
      <c r="J43" s="303"/>
      <c r="K43" s="304">
        <v>10</v>
      </c>
      <c r="L43" s="2232">
        <f>'[170]1.2 ANA TRANS PAGA'!N64</f>
        <v>200214</v>
      </c>
      <c r="M43" s="2233"/>
      <c r="N43" s="32">
        <f>+L43*K43</f>
        <v>2002140</v>
      </c>
    </row>
    <row r="44" spans="1:14" ht="15" thickBot="1">
      <c r="A44" s="2217"/>
      <c r="B44" s="2218"/>
      <c r="C44" s="2218"/>
      <c r="D44" s="2218"/>
      <c r="E44" s="2218"/>
      <c r="F44" s="2218"/>
      <c r="G44" s="2218"/>
      <c r="H44" s="2218"/>
      <c r="I44" s="305"/>
      <c r="J44" s="306"/>
      <c r="K44" s="305"/>
      <c r="L44" s="2234"/>
      <c r="M44" s="2235"/>
      <c r="N44" s="227"/>
    </row>
    <row r="45" spans="1:14" ht="15" thickBot="1">
      <c r="A45" s="2221" t="s">
        <v>49</v>
      </c>
      <c r="B45" s="2222"/>
      <c r="C45" s="2222"/>
      <c r="D45" s="2222"/>
      <c r="E45" s="2222"/>
      <c r="F45" s="2222"/>
      <c r="G45" s="2222"/>
      <c r="H45" s="2222"/>
      <c r="I45" s="2222"/>
      <c r="J45" s="2222"/>
      <c r="K45" s="2222"/>
      <c r="L45" s="2222"/>
      <c r="M45" s="2223"/>
      <c r="N45" s="225">
        <f>+N43</f>
        <v>2002140</v>
      </c>
    </row>
    <row r="46" spans="1:14">
      <c r="A46" s="2195" t="s">
        <v>58</v>
      </c>
      <c r="B46" s="2196"/>
      <c r="C46" s="2196"/>
      <c r="D46" s="2196"/>
      <c r="E46" s="2196"/>
      <c r="F46" s="2196"/>
      <c r="G46" s="2196"/>
      <c r="H46" s="2196"/>
      <c r="I46" s="2196"/>
      <c r="J46" s="2196"/>
      <c r="K46" s="2196"/>
      <c r="L46" s="2196"/>
      <c r="M46" s="2196"/>
      <c r="N46" s="2197"/>
    </row>
    <row r="47" spans="1:14">
      <c r="A47" s="2198"/>
      <c r="B47" s="2199"/>
      <c r="C47" s="2199"/>
      <c r="D47" s="2199"/>
      <c r="E47" s="2199"/>
      <c r="F47" s="2199"/>
      <c r="G47" s="2199"/>
      <c r="H47" s="2199"/>
      <c r="I47" s="2199"/>
      <c r="J47" s="2199"/>
      <c r="K47" s="2199"/>
      <c r="L47" s="2199"/>
      <c r="M47" s="2199"/>
      <c r="N47" s="2200"/>
    </row>
    <row r="48" spans="1:14" ht="15" thickBot="1">
      <c r="A48" s="2201"/>
      <c r="B48" s="2202"/>
      <c r="C48" s="2202"/>
      <c r="D48" s="2202"/>
      <c r="E48" s="2202"/>
      <c r="F48" s="2202"/>
      <c r="G48" s="2202"/>
      <c r="H48" s="2202"/>
      <c r="I48" s="2202"/>
      <c r="J48" s="2202"/>
      <c r="K48" s="2202"/>
      <c r="L48" s="2202"/>
      <c r="M48" s="2202"/>
      <c r="N48" s="2203"/>
    </row>
    <row r="49" spans="1:14" ht="27.6">
      <c r="A49" s="2204" t="s">
        <v>59</v>
      </c>
      <c r="B49" s="2205"/>
      <c r="C49" s="2205"/>
      <c r="D49" s="2205"/>
      <c r="E49" s="2205"/>
      <c r="F49" s="2205"/>
      <c r="G49" s="2205"/>
      <c r="H49" s="2205"/>
      <c r="I49" s="287" t="s">
        <v>60</v>
      </c>
      <c r="J49" s="300" t="s">
        <v>61</v>
      </c>
      <c r="K49" s="287" t="s">
        <v>62</v>
      </c>
      <c r="L49" s="2208" t="s">
        <v>46</v>
      </c>
      <c r="M49" s="2211"/>
      <c r="N49" s="288" t="s">
        <v>47</v>
      </c>
    </row>
    <row r="50" spans="1:14" ht="15" thickBot="1">
      <c r="A50" s="2217"/>
      <c r="B50" s="2218"/>
      <c r="C50" s="2218"/>
      <c r="D50" s="2218"/>
      <c r="E50" s="2218"/>
      <c r="F50" s="2218"/>
      <c r="G50" s="2218"/>
      <c r="H50" s="2218"/>
      <c r="I50" s="305"/>
      <c r="J50" s="306"/>
      <c r="K50" s="305"/>
      <c r="L50" s="2234"/>
      <c r="M50" s="2235"/>
      <c r="N50" s="307"/>
    </row>
    <row r="51" spans="1:14" ht="15" thickBot="1">
      <c r="A51" s="2221" t="s">
        <v>49</v>
      </c>
      <c r="B51" s="2222"/>
      <c r="C51" s="2222"/>
      <c r="D51" s="2222"/>
      <c r="E51" s="2222"/>
      <c r="F51" s="2222"/>
      <c r="G51" s="2222"/>
      <c r="H51" s="2222"/>
      <c r="I51" s="2222"/>
      <c r="J51" s="2222"/>
      <c r="K51" s="2222"/>
      <c r="L51" s="2222"/>
      <c r="M51" s="2223"/>
      <c r="N51" s="308">
        <f>SUM(N50:N50)</f>
        <v>0</v>
      </c>
    </row>
    <row r="52" spans="1:14" ht="15" thickBot="1">
      <c r="A52" s="280"/>
      <c r="B52" s="254"/>
      <c r="C52" s="254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81"/>
    </row>
    <row r="53" spans="1:14" ht="15" thickBot="1">
      <c r="A53" s="2236" t="s">
        <v>63</v>
      </c>
      <c r="B53" s="2237"/>
      <c r="C53" s="2237"/>
      <c r="D53" s="2237"/>
      <c r="E53" s="2237"/>
      <c r="F53" s="2237"/>
      <c r="G53" s="2237"/>
      <c r="H53" s="2237"/>
      <c r="I53" s="2237"/>
      <c r="J53" s="2237"/>
      <c r="K53" s="2237"/>
      <c r="L53" s="2237"/>
      <c r="M53" s="2238"/>
      <c r="N53" s="309">
        <f>ROUND(+N30+N38+N45+N51,0)</f>
        <v>5302140</v>
      </c>
    </row>
    <row r="54" spans="1:14">
      <c r="A54" s="2195" t="s">
        <v>64</v>
      </c>
      <c r="B54" s="2196"/>
      <c r="C54" s="2196"/>
      <c r="D54" s="2196"/>
      <c r="E54" s="2196"/>
      <c r="F54" s="2196"/>
      <c r="G54" s="2196"/>
      <c r="H54" s="2196"/>
      <c r="I54" s="2196"/>
      <c r="J54" s="2196"/>
      <c r="K54" s="2196"/>
      <c r="L54" s="2196"/>
      <c r="M54" s="2196"/>
      <c r="N54" s="2197"/>
    </row>
    <row r="55" spans="1:14">
      <c r="A55" s="2198"/>
      <c r="B55" s="2199"/>
      <c r="C55" s="2199"/>
      <c r="D55" s="2199"/>
      <c r="E55" s="2199"/>
      <c r="F55" s="2199"/>
      <c r="G55" s="2199"/>
      <c r="H55" s="2199"/>
      <c r="I55" s="2199"/>
      <c r="J55" s="2199"/>
      <c r="K55" s="2199"/>
      <c r="L55" s="2199"/>
      <c r="M55" s="2199"/>
      <c r="N55" s="2200"/>
    </row>
    <row r="56" spans="1:14" ht="15" thickBot="1">
      <c r="A56" s="2201"/>
      <c r="B56" s="2202"/>
      <c r="C56" s="2202"/>
      <c r="D56" s="2202"/>
      <c r="E56" s="2202"/>
      <c r="F56" s="2202"/>
      <c r="G56" s="2202"/>
      <c r="H56" s="2202"/>
      <c r="I56" s="2202"/>
      <c r="J56" s="2202"/>
      <c r="K56" s="2202"/>
      <c r="L56" s="2202"/>
      <c r="M56" s="2202"/>
      <c r="N56" s="2203"/>
    </row>
    <row r="57" spans="1:14">
      <c r="A57" s="2204" t="s">
        <v>65</v>
      </c>
      <c r="B57" s="2205"/>
      <c r="C57" s="2205"/>
      <c r="D57" s="2205"/>
      <c r="E57" s="2205"/>
      <c r="F57" s="2205"/>
      <c r="G57" s="2205"/>
      <c r="H57" s="2205"/>
      <c r="I57" s="300"/>
      <c r="J57" s="310"/>
      <c r="K57" s="287" t="s">
        <v>66</v>
      </c>
      <c r="L57" s="2208" t="s">
        <v>67</v>
      </c>
      <c r="M57" s="2211"/>
      <c r="N57" s="288"/>
    </row>
    <row r="58" spans="1:14">
      <c r="A58" s="2212" t="s">
        <v>68</v>
      </c>
      <c r="B58" s="2213"/>
      <c r="C58" s="2213"/>
      <c r="D58" s="2213"/>
      <c r="E58" s="2213"/>
      <c r="F58" s="2213"/>
      <c r="G58" s="2213"/>
      <c r="H58" s="2213"/>
      <c r="I58" s="311"/>
      <c r="J58" s="312"/>
      <c r="K58" s="313">
        <v>0.28000000000000003</v>
      </c>
      <c r="L58" s="2230">
        <f>ROUND((N53*K58),0)</f>
        <v>1484599</v>
      </c>
      <c r="M58" s="2231">
        <f>ROUND((J58*K58),0)</f>
        <v>0</v>
      </c>
      <c r="N58" s="292">
        <f>+L58</f>
        <v>1484599</v>
      </c>
    </row>
    <row r="59" spans="1:14">
      <c r="A59" s="451" t="s">
        <v>69</v>
      </c>
      <c r="B59" s="315"/>
      <c r="C59" s="315"/>
      <c r="D59" s="316"/>
      <c r="E59" s="316"/>
      <c r="F59" s="316"/>
      <c r="G59" s="316"/>
      <c r="H59" s="316"/>
      <c r="I59" s="316"/>
      <c r="J59" s="317"/>
      <c r="K59" s="313">
        <v>0.01</v>
      </c>
      <c r="L59" s="2230">
        <f>ROUND((N53*K59),0)</f>
        <v>53021</v>
      </c>
      <c r="M59" s="2231">
        <f>ROUND((J59*K59),0)</f>
        <v>0</v>
      </c>
      <c r="N59" s="292">
        <f>+L59</f>
        <v>53021</v>
      </c>
    </row>
    <row r="60" spans="1:14" ht="15" thickBot="1">
      <c r="A60" s="2242" t="s">
        <v>70</v>
      </c>
      <c r="B60" s="2243"/>
      <c r="C60" s="2243"/>
      <c r="D60" s="2243"/>
      <c r="E60" s="2243"/>
      <c r="F60" s="2243"/>
      <c r="G60" s="2243"/>
      <c r="H60" s="2243"/>
      <c r="I60" s="2243"/>
      <c r="J60" s="2244"/>
      <c r="K60" s="313">
        <v>0.05</v>
      </c>
      <c r="L60" s="2230">
        <f>ROUND((N53*K60),0)</f>
        <v>265107</v>
      </c>
      <c r="M60" s="2231">
        <f>ROUND((J60*K60),0)</f>
        <v>0</v>
      </c>
      <c r="N60" s="292">
        <f>+L60</f>
        <v>265107</v>
      </c>
    </row>
    <row r="61" spans="1:14" ht="15" thickBot="1">
      <c r="A61" s="2221" t="s">
        <v>49</v>
      </c>
      <c r="B61" s="2222"/>
      <c r="C61" s="2222"/>
      <c r="D61" s="2222"/>
      <c r="E61" s="2222"/>
      <c r="F61" s="2222"/>
      <c r="G61" s="2222"/>
      <c r="H61" s="2222"/>
      <c r="I61" s="2222"/>
      <c r="J61" s="2222"/>
      <c r="K61" s="2222"/>
      <c r="L61" s="2222"/>
      <c r="M61" s="2223"/>
      <c r="N61" s="318">
        <f>ROUND(SUM(N58:N60),0)</f>
        <v>1802727</v>
      </c>
    </row>
    <row r="62" spans="1:14" ht="15" thickBot="1">
      <c r="A62" s="280"/>
      <c r="B62" s="254"/>
      <c r="C62" s="254"/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81"/>
    </row>
    <row r="63" spans="1:14" ht="15" thickBot="1">
      <c r="A63" s="2236" t="s">
        <v>71</v>
      </c>
      <c r="B63" s="2237"/>
      <c r="C63" s="2237"/>
      <c r="D63" s="2237"/>
      <c r="E63" s="2237"/>
      <c r="F63" s="2237"/>
      <c r="G63" s="2237"/>
      <c r="H63" s="2237"/>
      <c r="I63" s="2237"/>
      <c r="J63" s="2237"/>
      <c r="K63" s="2237"/>
      <c r="L63" s="2237"/>
      <c r="M63" s="2238"/>
      <c r="N63" s="319">
        <f>+N53+N61</f>
        <v>7104867</v>
      </c>
    </row>
    <row r="64" spans="1:14" ht="30" customHeight="1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10"/>
    </row>
    <row r="65" spans="1:14" ht="23.25" customHeight="1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12"/>
    </row>
    <row r="66" spans="1:14">
      <c r="A66" s="11"/>
      <c r="B66" s="5"/>
      <c r="C66" s="5"/>
      <c r="D66" s="5"/>
      <c r="E66" s="5"/>
      <c r="F66" s="35" t="s">
        <v>76</v>
      </c>
      <c r="G66" s="35"/>
      <c r="H66" s="35"/>
      <c r="I66" s="35"/>
      <c r="J66" s="29"/>
      <c r="K66" s="5"/>
      <c r="L66" s="5"/>
      <c r="M66" s="5"/>
      <c r="N66" s="12"/>
    </row>
    <row r="67" spans="1:14" ht="20.25" customHeight="1">
      <c r="A67" s="6"/>
      <c r="B67" s="7"/>
      <c r="C67" s="7"/>
      <c r="D67" s="7"/>
      <c r="E67" s="7"/>
      <c r="F67" s="320" t="s">
        <v>87</v>
      </c>
      <c r="G67" s="459" t="s">
        <v>303</v>
      </c>
      <c r="H67" s="459"/>
      <c r="I67" s="459"/>
      <c r="J67" s="459"/>
      <c r="K67" s="7"/>
      <c r="L67" s="7"/>
      <c r="M67" s="7"/>
      <c r="N67" s="18"/>
    </row>
    <row r="68" spans="1:14" ht="18.75" customHeight="1">
      <c r="A68" s="11"/>
      <c r="B68" s="5"/>
      <c r="C68" s="5"/>
      <c r="D68" s="5"/>
      <c r="E68" s="5"/>
      <c r="F68" s="35" t="s">
        <v>286</v>
      </c>
      <c r="G68" s="29"/>
      <c r="H68" s="29"/>
      <c r="I68" s="29"/>
      <c r="J68" s="29"/>
      <c r="K68" s="5"/>
      <c r="L68" s="5"/>
      <c r="M68" s="5"/>
      <c r="N68" s="12"/>
    </row>
    <row r="69" spans="1:14" ht="18.75" customHeight="1">
      <c r="A69" s="6"/>
      <c r="B69" s="7"/>
      <c r="C69" s="7"/>
      <c r="D69" s="7"/>
      <c r="E69" s="7"/>
      <c r="F69" s="35" t="s">
        <v>88</v>
      </c>
      <c r="G69" s="31"/>
      <c r="H69" s="31"/>
      <c r="I69" s="31"/>
      <c r="J69" s="31"/>
      <c r="K69" s="7"/>
      <c r="L69" s="7"/>
      <c r="M69" s="7"/>
      <c r="N69" s="18"/>
    </row>
    <row r="70" spans="1:14" ht="21.75" customHeight="1">
      <c r="A70" s="11"/>
      <c r="B70" s="5"/>
      <c r="C70" s="5"/>
      <c r="D70" s="5"/>
      <c r="E70" s="5"/>
      <c r="F70" s="35"/>
      <c r="G70" s="31"/>
      <c r="H70" s="31"/>
      <c r="I70" s="31"/>
      <c r="J70" s="5"/>
      <c r="K70" s="5"/>
      <c r="L70" s="5"/>
      <c r="M70" s="5"/>
      <c r="N70" s="12"/>
    </row>
    <row r="71" spans="1:14" ht="15" thickBot="1">
      <c r="A71" s="19" t="s">
        <v>72</v>
      </c>
      <c r="B71" s="20"/>
      <c r="C71" s="21"/>
      <c r="D71" s="21"/>
      <c r="E71" s="21"/>
      <c r="F71" s="21"/>
      <c r="G71" s="14"/>
      <c r="H71" s="14"/>
      <c r="I71" s="14"/>
      <c r="J71" s="14"/>
      <c r="K71" s="14"/>
      <c r="L71" s="14"/>
      <c r="M71" s="14"/>
      <c r="N71" s="22"/>
    </row>
    <row r="72" spans="1:14" ht="18" customHeight="1">
      <c r="A72" s="2245"/>
      <c r="B72" s="2246"/>
      <c r="C72" s="2246"/>
      <c r="D72" s="2246"/>
      <c r="E72" s="2246"/>
      <c r="F72" s="2246"/>
      <c r="G72" s="2246"/>
      <c r="H72" s="2246"/>
      <c r="I72" s="2246"/>
      <c r="J72" s="2246"/>
      <c r="K72" s="2246"/>
      <c r="L72" s="2246"/>
      <c r="M72" s="2246"/>
      <c r="N72" s="2247"/>
    </row>
    <row r="73" spans="1:14" ht="21.75" customHeight="1">
      <c r="A73" s="23" t="s">
        <v>73</v>
      </c>
      <c r="B73" s="24"/>
      <c r="C73" s="25"/>
      <c r="D73" s="25"/>
      <c r="E73" s="25"/>
      <c r="F73" s="25"/>
      <c r="G73" s="7"/>
      <c r="H73" s="7"/>
      <c r="I73" s="7"/>
      <c r="J73" s="7"/>
      <c r="K73" s="7"/>
      <c r="L73" s="7"/>
      <c r="M73" s="7"/>
      <c r="N73" s="18"/>
    </row>
    <row r="74" spans="1:14" ht="19.5" customHeight="1">
      <c r="A74" s="2239" t="s">
        <v>74</v>
      </c>
      <c r="B74" s="2240"/>
      <c r="C74" s="2240"/>
      <c r="D74" s="2240"/>
      <c r="E74" s="2240"/>
      <c r="F74" s="2240"/>
      <c r="G74" s="2240"/>
      <c r="H74" s="2240"/>
      <c r="I74" s="2240"/>
      <c r="J74" s="2240"/>
      <c r="K74" s="2240"/>
      <c r="L74" s="2240"/>
      <c r="M74" s="2240"/>
      <c r="N74" s="2241"/>
    </row>
    <row r="75" spans="1:14" ht="20.25" customHeight="1">
      <c r="A75" s="2239"/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</row>
    <row r="76" spans="1:14" ht="20.25" customHeight="1">
      <c r="A76" s="2239" t="s">
        <v>75</v>
      </c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>
      <c r="A77" s="2239"/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 ht="37.5" customHeight="1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18"/>
    </row>
    <row r="79" spans="1:14" ht="24" customHeight="1">
      <c r="A79" s="6"/>
      <c r="B79" s="7"/>
      <c r="C79" s="7"/>
      <c r="D79" s="7"/>
      <c r="E79" s="5"/>
      <c r="F79" s="35" t="s">
        <v>76</v>
      </c>
      <c r="G79" s="29"/>
      <c r="H79" s="29"/>
      <c r="I79" s="29"/>
      <c r="J79" s="29"/>
      <c r="K79" s="7"/>
      <c r="L79" s="7"/>
      <c r="M79" s="7"/>
      <c r="N79" s="26"/>
    </row>
    <row r="80" spans="1:14">
      <c r="A80" s="6"/>
      <c r="B80" s="7"/>
      <c r="C80" s="7"/>
      <c r="D80" s="7"/>
      <c r="E80" s="5"/>
      <c r="F80" s="29" t="s">
        <v>87</v>
      </c>
      <c r="G80" s="33" t="s">
        <v>342</v>
      </c>
      <c r="H80" s="33"/>
      <c r="I80" s="33"/>
      <c r="J80" s="29"/>
      <c r="K80" s="7"/>
      <c r="L80" s="7"/>
      <c r="M80" s="7"/>
      <c r="N80" s="26"/>
    </row>
    <row r="81" spans="1:14">
      <c r="A81" s="6"/>
      <c r="B81" s="7"/>
      <c r="C81" s="7"/>
      <c r="D81" s="7"/>
      <c r="E81" s="27"/>
      <c r="F81" s="29" t="s">
        <v>343</v>
      </c>
      <c r="G81" s="28"/>
      <c r="H81" s="28"/>
      <c r="I81" s="28"/>
      <c r="J81" s="29"/>
      <c r="K81" s="7"/>
      <c r="L81" s="7"/>
      <c r="M81" s="7"/>
      <c r="N81" s="26"/>
    </row>
    <row r="82" spans="1:14" ht="15" thickBot="1">
      <c r="A82" s="460"/>
      <c r="B82" s="16"/>
      <c r="C82" s="16"/>
      <c r="D82" s="16"/>
      <c r="E82" s="461"/>
      <c r="F82" s="34" t="s">
        <v>88</v>
      </c>
      <c r="G82" s="34"/>
      <c r="H82" s="34"/>
      <c r="I82" s="34"/>
      <c r="J82" s="30"/>
      <c r="K82" s="462"/>
      <c r="L82" s="462"/>
      <c r="M82" s="462"/>
      <c r="N82" s="463"/>
    </row>
  </sheetData>
  <mergeCells count="74">
    <mergeCell ref="A74:N75"/>
    <mergeCell ref="A76:N77"/>
    <mergeCell ref="L59:M59"/>
    <mergeCell ref="A60:J60"/>
    <mergeCell ref="L60:M60"/>
    <mergeCell ref="A61:M61"/>
    <mergeCell ref="A63:M63"/>
    <mergeCell ref="A72:N72"/>
    <mergeCell ref="A58:H58"/>
    <mergeCell ref="L58:M58"/>
    <mergeCell ref="A45:M45"/>
    <mergeCell ref="A46:N48"/>
    <mergeCell ref="A49:H49"/>
    <mergeCell ref="L49:M49"/>
    <mergeCell ref="A50:H50"/>
    <mergeCell ref="L50:M50"/>
    <mergeCell ref="A51:M51"/>
    <mergeCell ref="A53:M53"/>
    <mergeCell ref="A54:N56"/>
    <mergeCell ref="A57:H57"/>
    <mergeCell ref="L57:M57"/>
    <mergeCell ref="A42:H42"/>
    <mergeCell ref="L42:M42"/>
    <mergeCell ref="A43:H43"/>
    <mergeCell ref="L43:M43"/>
    <mergeCell ref="A44:H44"/>
    <mergeCell ref="L44:M44"/>
    <mergeCell ref="A39:N41"/>
    <mergeCell ref="A30:M30"/>
    <mergeCell ref="A31:N33"/>
    <mergeCell ref="A34:I34"/>
    <mergeCell ref="L34:M34"/>
    <mergeCell ref="A35:I35"/>
    <mergeCell ref="L35:M35"/>
    <mergeCell ref="A36:I36"/>
    <mergeCell ref="L36:M36"/>
    <mergeCell ref="A37:I37"/>
    <mergeCell ref="L37:M37"/>
    <mergeCell ref="A38:M38"/>
    <mergeCell ref="A28:F28"/>
    <mergeCell ref="L28:M28"/>
    <mergeCell ref="A29:F29"/>
    <mergeCell ref="G29:H29"/>
    <mergeCell ref="I29:J29"/>
    <mergeCell ref="L29:M29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7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06697-8A0D-4203-9F49-542FCCDDC883}">
  <sheetPr>
    <pageSetUpPr fitToPage="1"/>
  </sheetPr>
  <dimension ref="A1:N85"/>
  <sheetViews>
    <sheetView view="pageBreakPreview" topLeftCell="A24" zoomScale="70" zoomScaleNormal="100" zoomScaleSheetLayoutView="70" workbookViewId="0">
      <selection activeCell="C10" sqref="A8:N26"/>
    </sheetView>
  </sheetViews>
  <sheetFormatPr baseColWidth="10" defaultRowHeight="14.4"/>
  <cols>
    <col min="2" max="2" width="19.109375" customWidth="1"/>
    <col min="3" max="3" width="17.5546875" customWidth="1"/>
    <col min="10" max="10" width="14.6640625" customWidth="1"/>
    <col min="14" max="14" width="17.5546875" customWidth="1"/>
  </cols>
  <sheetData>
    <row r="1" spans="1:14">
      <c r="A1" s="2142" t="s">
        <v>276</v>
      </c>
      <c r="B1" s="2143"/>
      <c r="C1" s="2143"/>
      <c r="D1" s="2143"/>
      <c r="E1" s="455"/>
      <c r="F1" s="455"/>
      <c r="G1" s="455"/>
      <c r="H1" s="455"/>
      <c r="I1" s="455"/>
      <c r="J1" s="455"/>
      <c r="K1" s="455"/>
      <c r="L1" s="455"/>
      <c r="M1" s="455"/>
      <c r="N1" s="456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457"/>
    </row>
    <row r="3" spans="1:14">
      <c r="A3" s="2144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6"/>
    </row>
    <row r="4" spans="1:14">
      <c r="A4" s="2147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9"/>
    </row>
    <row r="5" spans="1:14">
      <c r="A5" s="220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458"/>
    </row>
    <row r="6" spans="1:14">
      <c r="A6" s="2150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2"/>
    </row>
    <row r="7" spans="1:14" ht="15" thickBot="1">
      <c r="A7" s="280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81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181" t="str">
        <f>[170]PAGA!D4</f>
        <v>PROGRAMA GESTIÓN HIDRICA</v>
      </c>
      <c r="B19" s="2182"/>
      <c r="C19" s="2182"/>
      <c r="D19" s="2182"/>
      <c r="E19" s="2182"/>
      <c r="F19" s="2182"/>
      <c r="G19" s="2182"/>
      <c r="H19" s="2182"/>
      <c r="I19" s="2182"/>
      <c r="J19" s="2182"/>
      <c r="K19" s="2182"/>
      <c r="L19" s="2182"/>
      <c r="M19" s="2182"/>
      <c r="N19" s="2183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 ht="15" thickBot="1">
      <c r="A22" s="282" t="s">
        <v>40</v>
      </c>
      <c r="B22" s="283" t="s">
        <v>199</v>
      </c>
      <c r="C22" s="2187" t="s">
        <v>304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283">
        <v>5960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126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48"/>
      <c r="B28" s="2249"/>
      <c r="C28" s="2249"/>
      <c r="D28" s="2249"/>
      <c r="E28" s="2249"/>
      <c r="F28" s="2250"/>
      <c r="G28" s="2251"/>
      <c r="H28" s="2214"/>
      <c r="I28" s="2251"/>
      <c r="J28" s="2214"/>
      <c r="K28" s="291"/>
      <c r="L28" s="2215"/>
      <c r="M28" s="2216"/>
      <c r="N28" s="292">
        <f>+K28*L28</f>
        <v>0</v>
      </c>
    </row>
    <row r="29" spans="1:14">
      <c r="A29" s="2212"/>
      <c r="B29" s="2213"/>
      <c r="C29" s="2213"/>
      <c r="D29" s="2213"/>
      <c r="E29" s="2213"/>
      <c r="F29" s="2214"/>
      <c r="G29" s="289"/>
      <c r="H29" s="290"/>
      <c r="I29" s="289"/>
      <c r="J29" s="290"/>
      <c r="K29" s="291"/>
      <c r="L29" s="2215"/>
      <c r="M29" s="2216"/>
      <c r="N29" s="292">
        <f>+K29*L29</f>
        <v>0</v>
      </c>
    </row>
    <row r="30" spans="1:14" ht="15" thickBot="1">
      <c r="A30" s="2217"/>
      <c r="B30" s="2218"/>
      <c r="C30" s="2218"/>
      <c r="D30" s="2218"/>
      <c r="E30" s="2218"/>
      <c r="F30" s="2219"/>
      <c r="G30" s="2220"/>
      <c r="H30" s="2219"/>
      <c r="I30" s="2220"/>
      <c r="J30" s="2219"/>
      <c r="K30" s="293"/>
      <c r="L30" s="2215"/>
      <c r="M30" s="2216"/>
      <c r="N30" s="292"/>
    </row>
    <row r="31" spans="1:14" ht="15" thickBot="1">
      <c r="A31" s="2221" t="s">
        <v>49</v>
      </c>
      <c r="B31" s="2222"/>
      <c r="C31" s="2222"/>
      <c r="D31" s="2222"/>
      <c r="E31" s="2222"/>
      <c r="F31" s="2222"/>
      <c r="G31" s="2222"/>
      <c r="H31" s="2222"/>
      <c r="I31" s="2222"/>
      <c r="J31" s="2222"/>
      <c r="K31" s="2222"/>
      <c r="L31" s="2222"/>
      <c r="M31" s="2223"/>
      <c r="N31" s="294">
        <f>ROUND(SUM(N28:N30),0)</f>
        <v>0</v>
      </c>
    </row>
    <row r="32" spans="1:14">
      <c r="A32" s="2195" t="s">
        <v>50</v>
      </c>
      <c r="B32" s="2196"/>
      <c r="C32" s="2196"/>
      <c r="D32" s="2196"/>
      <c r="E32" s="2196"/>
      <c r="F32" s="2196"/>
      <c r="G32" s="2196"/>
      <c r="H32" s="2196"/>
      <c r="I32" s="2196"/>
      <c r="J32" s="2196"/>
      <c r="K32" s="2196"/>
      <c r="L32" s="2196"/>
      <c r="M32" s="2196"/>
      <c r="N32" s="2197"/>
    </row>
    <row r="33" spans="1:14">
      <c r="A33" s="2198"/>
      <c r="B33" s="2199"/>
      <c r="C33" s="2199"/>
      <c r="D33" s="2199"/>
      <c r="E33" s="2199"/>
      <c r="F33" s="2199"/>
      <c r="G33" s="2199"/>
      <c r="H33" s="2199"/>
      <c r="I33" s="2199"/>
      <c r="J33" s="2199"/>
      <c r="K33" s="2199"/>
      <c r="L33" s="2199"/>
      <c r="M33" s="2199"/>
      <c r="N33" s="2200"/>
    </row>
    <row r="34" spans="1:14" ht="15" thickBot="1">
      <c r="A34" s="2201"/>
      <c r="B34" s="2202"/>
      <c r="C34" s="2202"/>
      <c r="D34" s="2202"/>
      <c r="E34" s="2202"/>
      <c r="F34" s="2202"/>
      <c r="G34" s="2202"/>
      <c r="H34" s="2202"/>
      <c r="I34" s="2202"/>
      <c r="J34" s="2202"/>
      <c r="K34" s="2202"/>
      <c r="L34" s="2202"/>
      <c r="M34" s="2202"/>
      <c r="N34" s="2203"/>
    </row>
    <row r="35" spans="1:14">
      <c r="A35" s="2204" t="s">
        <v>5</v>
      </c>
      <c r="B35" s="2205"/>
      <c r="C35" s="2205"/>
      <c r="D35" s="2205"/>
      <c r="E35" s="2205"/>
      <c r="F35" s="2205"/>
      <c r="G35" s="2205"/>
      <c r="H35" s="2205"/>
      <c r="I35" s="2211"/>
      <c r="J35" s="295" t="s">
        <v>41</v>
      </c>
      <c r="K35" s="287" t="s">
        <v>7</v>
      </c>
      <c r="L35" s="2208" t="s">
        <v>51</v>
      </c>
      <c r="M35" s="2211"/>
      <c r="N35" s="288" t="s">
        <v>47</v>
      </c>
    </row>
    <row r="36" spans="1:14">
      <c r="A36" s="2252"/>
      <c r="B36" s="2253"/>
      <c r="C36" s="2253"/>
      <c r="D36" s="2253"/>
      <c r="E36" s="2253"/>
      <c r="F36" s="2253"/>
      <c r="G36" s="2253"/>
      <c r="H36" s="2253"/>
      <c r="I36" s="2254"/>
      <c r="J36" s="296"/>
      <c r="K36" s="321"/>
      <c r="L36" s="2230"/>
      <c r="M36" s="2231"/>
      <c r="N36" s="292">
        <f>ROUND((K36*L36),0)</f>
        <v>0</v>
      </c>
    </row>
    <row r="37" spans="1:14" ht="0.75" customHeight="1" thickBot="1">
      <c r="A37" s="2217"/>
      <c r="B37" s="2218"/>
      <c r="C37" s="2218"/>
      <c r="D37" s="2218"/>
      <c r="E37" s="2218"/>
      <c r="F37" s="2218"/>
      <c r="G37" s="2218"/>
      <c r="H37" s="2218"/>
      <c r="I37" s="2219"/>
      <c r="J37" s="296"/>
      <c r="K37" s="321"/>
      <c r="L37" s="2230"/>
      <c r="M37" s="2231"/>
      <c r="N37" s="292">
        <f>ROUND((K37*L37),0)</f>
        <v>0</v>
      </c>
    </row>
    <row r="38" spans="1:14" ht="15" thickBot="1">
      <c r="A38" s="2217"/>
      <c r="B38" s="2218"/>
      <c r="C38" s="2218"/>
      <c r="D38" s="2218"/>
      <c r="E38" s="2218"/>
      <c r="F38" s="2218"/>
      <c r="G38" s="2218"/>
      <c r="H38" s="2218"/>
      <c r="I38" s="2219"/>
      <c r="J38" s="296"/>
      <c r="K38" s="299"/>
      <c r="L38" s="2230"/>
      <c r="M38" s="2231"/>
      <c r="N38" s="292"/>
    </row>
    <row r="39" spans="1:14" ht="15" thickBot="1">
      <c r="A39" s="2221" t="s">
        <v>49</v>
      </c>
      <c r="B39" s="2222"/>
      <c r="C39" s="2222"/>
      <c r="D39" s="2222"/>
      <c r="E39" s="2222"/>
      <c r="F39" s="2222"/>
      <c r="G39" s="2222"/>
      <c r="H39" s="2222"/>
      <c r="I39" s="2222"/>
      <c r="J39" s="2222"/>
      <c r="K39" s="2222"/>
      <c r="L39" s="2222"/>
      <c r="M39" s="2223"/>
      <c r="N39" s="294">
        <f>ROUND(SUM(N36:N37),0)</f>
        <v>0</v>
      </c>
    </row>
    <row r="40" spans="1:14">
      <c r="A40" s="2195" t="s">
        <v>52</v>
      </c>
      <c r="B40" s="2196"/>
      <c r="C40" s="2196"/>
      <c r="D40" s="2196"/>
      <c r="E40" s="2196"/>
      <c r="F40" s="2196"/>
      <c r="G40" s="2196"/>
      <c r="H40" s="2196"/>
      <c r="I40" s="2196"/>
      <c r="J40" s="2196"/>
      <c r="K40" s="2196"/>
      <c r="L40" s="2196"/>
      <c r="M40" s="2196"/>
      <c r="N40" s="2197"/>
    </row>
    <row r="41" spans="1:14">
      <c r="A41" s="2198"/>
      <c r="B41" s="2199"/>
      <c r="C41" s="2199"/>
      <c r="D41" s="2199"/>
      <c r="E41" s="2199"/>
      <c r="F41" s="2199"/>
      <c r="G41" s="2199"/>
      <c r="H41" s="2199"/>
      <c r="I41" s="2199"/>
      <c r="J41" s="2199"/>
      <c r="K41" s="2199"/>
      <c r="L41" s="2199"/>
      <c r="M41" s="2199"/>
      <c r="N41" s="2200"/>
    </row>
    <row r="42" spans="1:14" ht="15" thickBot="1">
      <c r="A42" s="2201"/>
      <c r="B42" s="2202"/>
      <c r="C42" s="2202"/>
      <c r="D42" s="2202"/>
      <c r="E42" s="2202"/>
      <c r="F42" s="2202"/>
      <c r="G42" s="2202"/>
      <c r="H42" s="2202"/>
      <c r="I42" s="2202"/>
      <c r="J42" s="2202"/>
      <c r="K42" s="2202"/>
      <c r="L42" s="2202"/>
      <c r="M42" s="2202"/>
      <c r="N42" s="2203"/>
    </row>
    <row r="43" spans="1:14" ht="30">
      <c r="A43" s="2204" t="s">
        <v>53</v>
      </c>
      <c r="B43" s="2205"/>
      <c r="C43" s="2205"/>
      <c r="D43" s="2205"/>
      <c r="E43" s="2205"/>
      <c r="F43" s="2205"/>
      <c r="G43" s="2205"/>
      <c r="H43" s="2205"/>
      <c r="I43" s="301" t="s">
        <v>54</v>
      </c>
      <c r="J43" s="322" t="s">
        <v>55</v>
      </c>
      <c r="K43" s="301" t="s">
        <v>56</v>
      </c>
      <c r="L43" s="2255" t="s">
        <v>57</v>
      </c>
      <c r="M43" s="2256"/>
      <c r="N43" s="288" t="s">
        <v>47</v>
      </c>
    </row>
    <row r="44" spans="1:14">
      <c r="A44" s="2248" t="s">
        <v>208</v>
      </c>
      <c r="B44" s="2213"/>
      <c r="C44" s="2213"/>
      <c r="D44" s="2213"/>
      <c r="E44" s="2213"/>
      <c r="F44" s="2213"/>
      <c r="G44" s="2213"/>
      <c r="H44" s="2213"/>
      <c r="I44" s="302"/>
      <c r="J44" s="303">
        <v>42.9</v>
      </c>
      <c r="K44" s="304" t="s">
        <v>305</v>
      </c>
      <c r="L44" s="2232">
        <v>4667</v>
      </c>
      <c r="M44" s="2233"/>
      <c r="N44" s="32">
        <f>J44*L44</f>
        <v>200214.3</v>
      </c>
    </row>
    <row r="45" spans="1:14" ht="15" thickBot="1">
      <c r="A45" s="2217"/>
      <c r="B45" s="2218"/>
      <c r="C45" s="2218"/>
      <c r="D45" s="2218"/>
      <c r="E45" s="2218"/>
      <c r="F45" s="2218"/>
      <c r="G45" s="2218"/>
      <c r="H45" s="2218"/>
      <c r="I45" s="305"/>
      <c r="J45" s="306"/>
      <c r="K45" s="305"/>
      <c r="L45" s="2234"/>
      <c r="M45" s="2235"/>
      <c r="N45" s="227"/>
    </row>
    <row r="46" spans="1:14" ht="15" thickBot="1">
      <c r="A46" s="2221" t="s">
        <v>49</v>
      </c>
      <c r="B46" s="2222"/>
      <c r="C46" s="2222"/>
      <c r="D46" s="2222"/>
      <c r="E46" s="2222"/>
      <c r="F46" s="2222"/>
      <c r="G46" s="2222"/>
      <c r="H46" s="2222"/>
      <c r="I46" s="2222"/>
      <c r="J46" s="2222"/>
      <c r="K46" s="2222"/>
      <c r="L46" s="2222"/>
      <c r="M46" s="2223"/>
      <c r="N46" s="225">
        <f>+N44</f>
        <v>200214.3</v>
      </c>
    </row>
    <row r="47" spans="1:14">
      <c r="A47" s="2195" t="s">
        <v>58</v>
      </c>
      <c r="B47" s="2196"/>
      <c r="C47" s="2196"/>
      <c r="D47" s="2196"/>
      <c r="E47" s="2196"/>
      <c r="F47" s="2196"/>
      <c r="G47" s="2196"/>
      <c r="H47" s="2196"/>
      <c r="I47" s="2196"/>
      <c r="J47" s="2196"/>
      <c r="K47" s="2196"/>
      <c r="L47" s="2196"/>
      <c r="M47" s="2196"/>
      <c r="N47" s="2197"/>
    </row>
    <row r="48" spans="1:14">
      <c r="A48" s="2198"/>
      <c r="B48" s="2199"/>
      <c r="C48" s="2199"/>
      <c r="D48" s="2199"/>
      <c r="E48" s="2199"/>
      <c r="F48" s="2199"/>
      <c r="G48" s="2199"/>
      <c r="H48" s="2199"/>
      <c r="I48" s="2199"/>
      <c r="J48" s="2199"/>
      <c r="K48" s="2199"/>
      <c r="L48" s="2199"/>
      <c r="M48" s="2199"/>
      <c r="N48" s="2200"/>
    </row>
    <row r="49" spans="1:14" ht="15" thickBot="1">
      <c r="A49" s="2201"/>
      <c r="B49" s="2202"/>
      <c r="C49" s="2202"/>
      <c r="D49" s="2202"/>
      <c r="E49" s="2202"/>
      <c r="F49" s="2202"/>
      <c r="G49" s="2202"/>
      <c r="H49" s="2202"/>
      <c r="I49" s="2202"/>
      <c r="J49" s="2202"/>
      <c r="K49" s="2202"/>
      <c r="L49" s="2202"/>
      <c r="M49" s="2202"/>
      <c r="N49" s="2203"/>
    </row>
    <row r="50" spans="1:14" ht="27.6">
      <c r="A50" s="2204" t="s">
        <v>59</v>
      </c>
      <c r="B50" s="2205"/>
      <c r="C50" s="2205"/>
      <c r="D50" s="2205"/>
      <c r="E50" s="2205"/>
      <c r="F50" s="2205"/>
      <c r="G50" s="2205"/>
      <c r="H50" s="2205"/>
      <c r="I50" s="287" t="s">
        <v>60</v>
      </c>
      <c r="J50" s="300" t="s">
        <v>61</v>
      </c>
      <c r="K50" s="287" t="s">
        <v>62</v>
      </c>
      <c r="L50" s="2208" t="s">
        <v>46</v>
      </c>
      <c r="M50" s="2211"/>
      <c r="N50" s="288" t="s">
        <v>47</v>
      </c>
    </row>
    <row r="51" spans="1:14" ht="15" thickBot="1">
      <c r="A51" s="2217"/>
      <c r="B51" s="2218"/>
      <c r="C51" s="2218"/>
      <c r="D51" s="2218"/>
      <c r="E51" s="2218"/>
      <c r="F51" s="2218"/>
      <c r="G51" s="2218"/>
      <c r="H51" s="2218"/>
      <c r="I51" s="305"/>
      <c r="J51" s="306"/>
      <c r="K51" s="305"/>
      <c r="L51" s="2234"/>
      <c r="M51" s="2235"/>
      <c r="N51" s="307"/>
    </row>
    <row r="52" spans="1:14" ht="15" thickBot="1">
      <c r="A52" s="2221" t="s">
        <v>49</v>
      </c>
      <c r="B52" s="2222"/>
      <c r="C52" s="2222"/>
      <c r="D52" s="2222"/>
      <c r="E52" s="2222"/>
      <c r="F52" s="2222"/>
      <c r="G52" s="2222"/>
      <c r="H52" s="2222"/>
      <c r="I52" s="2222"/>
      <c r="J52" s="2222"/>
      <c r="K52" s="2222"/>
      <c r="L52" s="2222"/>
      <c r="M52" s="2223"/>
      <c r="N52" s="308">
        <f>SUM(N51:N51)</f>
        <v>0</v>
      </c>
    </row>
    <row r="53" spans="1:14" ht="15" thickBot="1">
      <c r="A53" s="280"/>
      <c r="B53" s="254"/>
      <c r="C53" s="254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81"/>
    </row>
    <row r="54" spans="1:14" ht="15" thickBot="1">
      <c r="A54" s="2236" t="s">
        <v>63</v>
      </c>
      <c r="B54" s="2237"/>
      <c r="C54" s="2237"/>
      <c r="D54" s="2237"/>
      <c r="E54" s="2237"/>
      <c r="F54" s="2237"/>
      <c r="G54" s="2237"/>
      <c r="H54" s="2237"/>
      <c r="I54" s="2237"/>
      <c r="J54" s="2237"/>
      <c r="K54" s="2237"/>
      <c r="L54" s="2237"/>
      <c r="M54" s="2238"/>
      <c r="N54" s="309">
        <f>ROUND(+N31+N39+N46+N52,0)</f>
        <v>200214</v>
      </c>
    </row>
    <row r="55" spans="1:14">
      <c r="A55" s="2195" t="s">
        <v>64</v>
      </c>
      <c r="B55" s="2196"/>
      <c r="C55" s="2196"/>
      <c r="D55" s="2196"/>
      <c r="E55" s="2196"/>
      <c r="F55" s="2196"/>
      <c r="G55" s="2196"/>
      <c r="H55" s="2196"/>
      <c r="I55" s="2196"/>
      <c r="J55" s="2196"/>
      <c r="K55" s="2196"/>
      <c r="L55" s="2196"/>
      <c r="M55" s="2196"/>
      <c r="N55" s="2197"/>
    </row>
    <row r="56" spans="1:14">
      <c r="A56" s="2198"/>
      <c r="B56" s="2199"/>
      <c r="C56" s="2199"/>
      <c r="D56" s="2199"/>
      <c r="E56" s="2199"/>
      <c r="F56" s="2199"/>
      <c r="G56" s="2199"/>
      <c r="H56" s="2199"/>
      <c r="I56" s="2199"/>
      <c r="J56" s="2199"/>
      <c r="K56" s="2199"/>
      <c r="L56" s="2199"/>
      <c r="M56" s="2199"/>
      <c r="N56" s="2200"/>
    </row>
    <row r="57" spans="1:14" ht="15" thickBot="1">
      <c r="A57" s="2201"/>
      <c r="B57" s="2202"/>
      <c r="C57" s="2202"/>
      <c r="D57" s="2202"/>
      <c r="E57" s="2202"/>
      <c r="F57" s="2202"/>
      <c r="G57" s="2202"/>
      <c r="H57" s="2202"/>
      <c r="I57" s="2202"/>
      <c r="J57" s="2202"/>
      <c r="K57" s="2202"/>
      <c r="L57" s="2202"/>
      <c r="M57" s="2202"/>
      <c r="N57" s="2203"/>
    </row>
    <row r="58" spans="1:14">
      <c r="A58" s="2204" t="s">
        <v>65</v>
      </c>
      <c r="B58" s="2205"/>
      <c r="C58" s="2205"/>
      <c r="D58" s="2205"/>
      <c r="E58" s="2205"/>
      <c r="F58" s="2205"/>
      <c r="G58" s="2205"/>
      <c r="H58" s="2205"/>
      <c r="I58" s="300"/>
      <c r="J58" s="310"/>
      <c r="K58" s="287" t="s">
        <v>66</v>
      </c>
      <c r="L58" s="2208" t="s">
        <v>67</v>
      </c>
      <c r="M58" s="2211"/>
      <c r="N58" s="288"/>
    </row>
    <row r="59" spans="1:14">
      <c r="A59" s="2212" t="s">
        <v>68</v>
      </c>
      <c r="B59" s="2213"/>
      <c r="C59" s="2213"/>
      <c r="D59" s="2213"/>
      <c r="E59" s="2213"/>
      <c r="F59" s="2213"/>
      <c r="G59" s="2213"/>
      <c r="H59" s="2213"/>
      <c r="I59" s="311"/>
      <c r="J59" s="312"/>
      <c r="K59" s="313">
        <v>0.28000000000000003</v>
      </c>
      <c r="L59" s="2230"/>
      <c r="M59" s="2231"/>
      <c r="N59" s="292">
        <f>+L59</f>
        <v>0</v>
      </c>
    </row>
    <row r="60" spans="1:14">
      <c r="A60" s="451" t="s">
        <v>69</v>
      </c>
      <c r="B60" s="315"/>
      <c r="C60" s="315"/>
      <c r="D60" s="316"/>
      <c r="E60" s="316"/>
      <c r="F60" s="316"/>
      <c r="G60" s="316"/>
      <c r="H60" s="316"/>
      <c r="I60" s="316"/>
      <c r="J60" s="317"/>
      <c r="K60" s="313">
        <v>0.01</v>
      </c>
      <c r="L60" s="2230"/>
      <c r="M60" s="2231"/>
      <c r="N60" s="292">
        <f>+L60</f>
        <v>0</v>
      </c>
    </row>
    <row r="61" spans="1:14" ht="15" thickBot="1">
      <c r="A61" s="2242" t="s">
        <v>70</v>
      </c>
      <c r="B61" s="2243"/>
      <c r="C61" s="2243"/>
      <c r="D61" s="2243"/>
      <c r="E61" s="2243"/>
      <c r="F61" s="2243"/>
      <c r="G61" s="2243"/>
      <c r="H61" s="2243"/>
      <c r="I61" s="2243"/>
      <c r="J61" s="2244"/>
      <c r="K61" s="313">
        <v>0.05</v>
      </c>
      <c r="L61" s="2230"/>
      <c r="M61" s="2231"/>
      <c r="N61" s="292">
        <f>+L61</f>
        <v>0</v>
      </c>
    </row>
    <row r="62" spans="1:14" ht="15" thickBot="1">
      <c r="A62" s="2221" t="s">
        <v>49</v>
      </c>
      <c r="B62" s="2222"/>
      <c r="C62" s="2222"/>
      <c r="D62" s="2222"/>
      <c r="E62" s="2222"/>
      <c r="F62" s="2222"/>
      <c r="G62" s="2222"/>
      <c r="H62" s="2222"/>
      <c r="I62" s="2222"/>
      <c r="J62" s="2222"/>
      <c r="K62" s="2222"/>
      <c r="L62" s="2222"/>
      <c r="M62" s="2223"/>
      <c r="N62" s="323">
        <f>ROUND(SUM(N59:N61),0)</f>
        <v>0</v>
      </c>
    </row>
    <row r="63" spans="1:14" ht="15" thickBot="1">
      <c r="A63" s="280"/>
      <c r="B63" s="254"/>
      <c r="C63" s="254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81"/>
    </row>
    <row r="64" spans="1:14" ht="15" thickBot="1">
      <c r="A64" s="2236" t="s">
        <v>71</v>
      </c>
      <c r="B64" s="2237"/>
      <c r="C64" s="2237"/>
      <c r="D64" s="2237"/>
      <c r="E64" s="2237"/>
      <c r="F64" s="2237"/>
      <c r="G64" s="2237"/>
      <c r="H64" s="2237"/>
      <c r="I64" s="2237"/>
      <c r="J64" s="2237"/>
      <c r="K64" s="2237"/>
      <c r="L64" s="2237"/>
      <c r="M64" s="2238"/>
      <c r="N64" s="319">
        <f>+N54+N62</f>
        <v>200214</v>
      </c>
    </row>
    <row r="65" spans="1:14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0"/>
    </row>
    <row r="66" spans="1:14" ht="19.5" customHeight="1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12"/>
    </row>
    <row r="67" spans="1:14" ht="22.5" customHeight="1">
      <c r="A67" s="11"/>
      <c r="B67" s="5"/>
      <c r="C67" s="5"/>
      <c r="D67" s="5"/>
      <c r="E67" s="5"/>
      <c r="F67" s="35" t="s">
        <v>76</v>
      </c>
      <c r="G67" s="35"/>
      <c r="H67" s="35"/>
      <c r="I67" s="35"/>
      <c r="J67" s="29"/>
      <c r="K67" s="5"/>
      <c r="L67" s="5"/>
      <c r="M67" s="5"/>
      <c r="N67" s="12"/>
    </row>
    <row r="68" spans="1:14">
      <c r="A68" s="6"/>
      <c r="B68" s="7"/>
      <c r="C68" s="7"/>
      <c r="D68" s="7"/>
      <c r="E68" s="7"/>
      <c r="F68" s="35" t="s">
        <v>87</v>
      </c>
      <c r="G68" s="29" t="s">
        <v>303</v>
      </c>
      <c r="H68" s="29"/>
      <c r="I68" s="29"/>
      <c r="J68" s="29"/>
      <c r="K68" s="7"/>
      <c r="L68" s="7"/>
      <c r="M68" s="7"/>
      <c r="N68" s="18"/>
    </row>
    <row r="69" spans="1:14">
      <c r="A69" s="11"/>
      <c r="B69" s="5"/>
      <c r="C69" s="5"/>
      <c r="D69" s="5"/>
      <c r="E69" s="5"/>
      <c r="F69" s="35" t="s">
        <v>286</v>
      </c>
      <c r="G69" s="29"/>
      <c r="H69" s="29"/>
      <c r="I69" s="29"/>
      <c r="J69" s="29"/>
      <c r="K69" s="5"/>
      <c r="L69" s="5"/>
      <c r="M69" s="5"/>
      <c r="N69" s="12"/>
    </row>
    <row r="70" spans="1:14">
      <c r="A70" s="6"/>
      <c r="B70" s="7"/>
      <c r="C70" s="7"/>
      <c r="D70" s="7"/>
      <c r="E70" s="7"/>
      <c r="F70" s="35" t="s">
        <v>88</v>
      </c>
      <c r="G70" s="31"/>
      <c r="H70" s="31"/>
      <c r="I70" s="31"/>
      <c r="J70" s="31"/>
      <c r="K70" s="7"/>
      <c r="L70" s="7"/>
      <c r="M70" s="7"/>
      <c r="N70" s="18"/>
    </row>
    <row r="71" spans="1:14">
      <c r="A71" s="11"/>
      <c r="B71" s="5"/>
      <c r="C71" s="5"/>
      <c r="D71" s="5"/>
      <c r="E71" s="5"/>
      <c r="F71" s="35"/>
      <c r="G71" s="31"/>
      <c r="H71" s="31"/>
      <c r="I71" s="31"/>
      <c r="J71" s="5"/>
      <c r="K71" s="5"/>
      <c r="L71" s="5"/>
      <c r="M71" s="5"/>
      <c r="N71" s="12"/>
    </row>
    <row r="72" spans="1:14" ht="15" thickBot="1">
      <c r="A72" s="19" t="s">
        <v>72</v>
      </c>
      <c r="B72" s="20"/>
      <c r="C72" s="21"/>
      <c r="D72" s="21"/>
      <c r="E72" s="21"/>
      <c r="F72" s="21"/>
      <c r="G72" s="14"/>
      <c r="H72" s="14"/>
      <c r="I72" s="14"/>
      <c r="J72" s="14"/>
      <c r="K72" s="14"/>
      <c r="L72" s="14"/>
      <c r="M72" s="14"/>
      <c r="N72" s="22"/>
    </row>
    <row r="73" spans="1:14">
      <c r="A73" s="2245"/>
      <c r="B73" s="2246"/>
      <c r="C73" s="2246"/>
      <c r="D73" s="2246"/>
      <c r="E73" s="2246"/>
      <c r="F73" s="2246"/>
      <c r="G73" s="2246"/>
      <c r="H73" s="2246"/>
      <c r="I73" s="2246"/>
      <c r="J73" s="2246"/>
      <c r="K73" s="2246"/>
      <c r="L73" s="2246"/>
      <c r="M73" s="2246"/>
      <c r="N73" s="2247"/>
    </row>
    <row r="74" spans="1:14">
      <c r="A74" s="2257"/>
      <c r="B74" s="2258"/>
      <c r="C74" s="2258"/>
      <c r="D74" s="2258"/>
      <c r="E74" s="2258"/>
      <c r="F74" s="2258"/>
      <c r="G74" s="2258"/>
      <c r="H74" s="2258"/>
      <c r="I74" s="2258"/>
      <c r="J74" s="2258"/>
      <c r="K74" s="2258"/>
      <c r="L74" s="2258"/>
      <c r="M74" s="2258"/>
      <c r="N74" s="2259"/>
    </row>
    <row r="75" spans="1:14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8"/>
    </row>
    <row r="76" spans="1:14">
      <c r="A76" s="23" t="s">
        <v>73</v>
      </c>
      <c r="B76" s="24"/>
      <c r="C76" s="25"/>
      <c r="D76" s="25"/>
      <c r="E76" s="25"/>
      <c r="F76" s="25"/>
      <c r="G76" s="7"/>
      <c r="H76" s="7"/>
      <c r="I76" s="7"/>
      <c r="J76" s="7"/>
      <c r="K76" s="7"/>
      <c r="L76" s="7"/>
      <c r="M76" s="7"/>
      <c r="N76" s="18"/>
    </row>
    <row r="77" spans="1:14" ht="27.75" customHeight="1">
      <c r="A77" s="2239" t="s">
        <v>74</v>
      </c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 ht="18" customHeight="1">
      <c r="A78" s="2239"/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 ht="36.75" customHeight="1">
      <c r="A79" s="2239" t="s">
        <v>75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 ht="19.5" customHeight="1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 ht="27" customHeight="1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18"/>
    </row>
    <row r="82" spans="1:14" ht="25.5" customHeight="1">
      <c r="A82" s="6"/>
      <c r="B82" s="7"/>
      <c r="C82" s="7"/>
      <c r="D82" s="7"/>
      <c r="E82" s="5"/>
      <c r="F82" s="35" t="s">
        <v>76</v>
      </c>
      <c r="G82" s="29"/>
      <c r="H82" s="29"/>
      <c r="I82" s="29"/>
      <c r="J82" s="29"/>
      <c r="K82" s="7"/>
      <c r="L82" s="7"/>
      <c r="M82" s="7"/>
      <c r="N82" s="26"/>
    </row>
    <row r="83" spans="1:14">
      <c r="A83" s="6"/>
      <c r="B83" s="7"/>
      <c r="C83" s="7"/>
      <c r="D83" s="7"/>
      <c r="E83" s="5"/>
      <c r="F83" s="29" t="s">
        <v>87</v>
      </c>
      <c r="G83" s="33" t="s">
        <v>342</v>
      </c>
      <c r="H83" s="33"/>
      <c r="I83" s="33"/>
      <c r="J83" s="29"/>
      <c r="K83" s="7"/>
      <c r="L83" s="7"/>
      <c r="M83" s="7"/>
      <c r="N83" s="26"/>
    </row>
    <row r="84" spans="1:14">
      <c r="A84" s="6"/>
      <c r="B84" s="7"/>
      <c r="C84" s="7"/>
      <c r="D84" s="7"/>
      <c r="E84" s="27"/>
      <c r="F84" s="29" t="s">
        <v>343</v>
      </c>
      <c r="G84" s="28"/>
      <c r="H84" s="28"/>
      <c r="I84" s="28"/>
      <c r="J84" s="29"/>
      <c r="K84" s="7"/>
      <c r="L84" s="7"/>
      <c r="M84" s="7"/>
      <c r="N84" s="26"/>
    </row>
    <row r="85" spans="1:14" ht="15" thickBot="1">
      <c r="A85" s="460"/>
      <c r="B85" s="16"/>
      <c r="C85" s="16"/>
      <c r="D85" s="16"/>
      <c r="E85" s="461"/>
      <c r="F85" s="34" t="s">
        <v>88</v>
      </c>
      <c r="G85" s="34"/>
      <c r="H85" s="34"/>
      <c r="I85" s="34"/>
      <c r="J85" s="30"/>
      <c r="K85" s="462"/>
      <c r="L85" s="462"/>
      <c r="M85" s="462"/>
      <c r="N85" s="463"/>
    </row>
  </sheetData>
  <mergeCells count="79">
    <mergeCell ref="A77:N78"/>
    <mergeCell ref="A79:N80"/>
    <mergeCell ref="A61:J61"/>
    <mergeCell ref="L61:M61"/>
    <mergeCell ref="A62:M62"/>
    <mergeCell ref="A64:M64"/>
    <mergeCell ref="A73:N73"/>
    <mergeCell ref="A74:N74"/>
    <mergeCell ref="L60:M60"/>
    <mergeCell ref="A50:H50"/>
    <mergeCell ref="L50:M50"/>
    <mergeCell ref="A51:H51"/>
    <mergeCell ref="L51:M51"/>
    <mergeCell ref="A52:M52"/>
    <mergeCell ref="A54:M54"/>
    <mergeCell ref="A55:N57"/>
    <mergeCell ref="A58:H58"/>
    <mergeCell ref="L58:M58"/>
    <mergeCell ref="A59:H59"/>
    <mergeCell ref="L59:M59"/>
    <mergeCell ref="A47:N49"/>
    <mergeCell ref="A38:I38"/>
    <mergeCell ref="L38:M38"/>
    <mergeCell ref="A39:M39"/>
    <mergeCell ref="A40:N42"/>
    <mergeCell ref="A43:H43"/>
    <mergeCell ref="L43:M43"/>
    <mergeCell ref="A44:H44"/>
    <mergeCell ref="L44:M44"/>
    <mergeCell ref="A45:H45"/>
    <mergeCell ref="L45:M45"/>
    <mergeCell ref="A46:M46"/>
    <mergeCell ref="A35:I35"/>
    <mergeCell ref="L35:M35"/>
    <mergeCell ref="A36:I36"/>
    <mergeCell ref="L36:M36"/>
    <mergeCell ref="A37:I37"/>
    <mergeCell ref="L37:M37"/>
    <mergeCell ref="A32:N34"/>
    <mergeCell ref="A28:F28"/>
    <mergeCell ref="G28:H28"/>
    <mergeCell ref="I28:J28"/>
    <mergeCell ref="L28:M28"/>
    <mergeCell ref="A29:F29"/>
    <mergeCell ref="L29:M29"/>
    <mergeCell ref="A30:F30"/>
    <mergeCell ref="G30:H30"/>
    <mergeCell ref="I30:J30"/>
    <mergeCell ref="L30:M30"/>
    <mergeCell ref="A31:M31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1072-A3B5-4FF8-853A-8DA4AC399211}">
  <sheetPr>
    <pageSetUpPr fitToPage="1"/>
  </sheetPr>
  <dimension ref="A1:N85"/>
  <sheetViews>
    <sheetView view="pageBreakPreview" topLeftCell="A13" zoomScale="80" zoomScaleNormal="100" zoomScaleSheetLayoutView="80" workbookViewId="0">
      <selection activeCell="C10" sqref="A8:N26"/>
    </sheetView>
  </sheetViews>
  <sheetFormatPr baseColWidth="10" defaultRowHeight="14.4"/>
  <cols>
    <col min="2" max="2" width="13.33203125" customWidth="1"/>
    <col min="11" max="11" width="13.33203125" customWidth="1"/>
    <col min="14" max="14" width="17.6640625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 ht="15" thickBot="1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 ht="15" thickBot="1">
      <c r="A17" s="2181" t="str">
        <f>[170]PAGA!D4</f>
        <v>PROGRAMA GESTIÓN HIDRICA</v>
      </c>
      <c r="B17" s="2182"/>
      <c r="C17" s="2182"/>
      <c r="D17" s="2182"/>
      <c r="E17" s="2182"/>
      <c r="F17" s="2182"/>
      <c r="G17" s="2182"/>
      <c r="H17" s="2182"/>
      <c r="I17" s="2182"/>
      <c r="J17" s="2182"/>
      <c r="K17" s="2182"/>
      <c r="L17" s="2182"/>
      <c r="M17" s="2182"/>
      <c r="N17" s="2183"/>
    </row>
    <row r="18" spans="1:14">
      <c r="A18" s="2184" t="s">
        <v>39</v>
      </c>
      <c r="B18" s="2185"/>
      <c r="C18" s="2185"/>
      <c r="D18" s="2185"/>
      <c r="E18" s="2185"/>
      <c r="F18" s="2185"/>
      <c r="G18" s="2185"/>
      <c r="H18" s="2185"/>
      <c r="I18" s="2185"/>
      <c r="J18" s="2185"/>
      <c r="K18" s="2185"/>
      <c r="L18" s="2185"/>
      <c r="M18" s="2185"/>
      <c r="N18" s="2186"/>
    </row>
    <row r="19" spans="1:14" ht="11.25" customHeight="1" thickBot="1">
      <c r="A19" s="280"/>
      <c r="B19" s="254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81"/>
    </row>
    <row r="20" spans="1:14">
      <c r="A20" s="282" t="s">
        <v>40</v>
      </c>
      <c r="B20" s="283" t="s">
        <v>199</v>
      </c>
      <c r="C20" s="2187" t="s">
        <v>306</v>
      </c>
      <c r="D20" s="2188"/>
      <c r="E20" s="2188"/>
      <c r="F20" s="2188"/>
      <c r="G20" s="2188"/>
      <c r="H20" s="2188"/>
      <c r="I20" s="2188"/>
      <c r="J20" s="2188"/>
      <c r="K20" s="2189"/>
      <c r="L20" s="2190" t="s">
        <v>41</v>
      </c>
      <c r="M20" s="2191"/>
      <c r="N20" s="284" t="s">
        <v>7</v>
      </c>
    </row>
    <row r="21" spans="1:14" ht="15" thickBot="1">
      <c r="A21" s="285"/>
      <c r="B21" s="324">
        <v>7.2590000000000003</v>
      </c>
      <c r="C21" s="2192"/>
      <c r="D21" s="2193"/>
      <c r="E21" s="2193"/>
      <c r="F21" s="2193"/>
      <c r="G21" s="2193"/>
      <c r="H21" s="2193"/>
      <c r="I21" s="2193"/>
      <c r="J21" s="2193"/>
      <c r="K21" s="2194"/>
      <c r="L21" s="2192" t="s">
        <v>210</v>
      </c>
      <c r="M21" s="2194"/>
      <c r="N21" s="286"/>
    </row>
    <row r="22" spans="1:14">
      <c r="A22" s="2195" t="s">
        <v>42</v>
      </c>
      <c r="B22" s="2196"/>
      <c r="C22" s="2196"/>
      <c r="D22" s="2196"/>
      <c r="E22" s="2196"/>
      <c r="F22" s="2196"/>
      <c r="G22" s="2196"/>
      <c r="H22" s="2196"/>
      <c r="I22" s="2196"/>
      <c r="J22" s="2196"/>
      <c r="K22" s="2196"/>
      <c r="L22" s="2196"/>
      <c r="M22" s="2196"/>
      <c r="N22" s="2197"/>
    </row>
    <row r="23" spans="1:14">
      <c r="A23" s="2198"/>
      <c r="B23" s="2199"/>
      <c r="C23" s="2199"/>
      <c r="D23" s="2199"/>
      <c r="E23" s="2199"/>
      <c r="F23" s="2199"/>
      <c r="G23" s="2199"/>
      <c r="H23" s="2199"/>
      <c r="I23" s="2199"/>
      <c r="J23" s="2199"/>
      <c r="K23" s="2199"/>
      <c r="L23" s="2199"/>
      <c r="M23" s="2199"/>
      <c r="N23" s="2200"/>
    </row>
    <row r="24" spans="1:14" ht="7.5" customHeight="1" thickBot="1">
      <c r="A24" s="2201"/>
      <c r="B24" s="2202"/>
      <c r="C24" s="2202"/>
      <c r="D24" s="2202"/>
      <c r="E24" s="2202"/>
      <c r="F24" s="2202"/>
      <c r="G24" s="2202"/>
      <c r="H24" s="2202"/>
      <c r="I24" s="2202"/>
      <c r="J24" s="2202"/>
      <c r="K24" s="2202"/>
      <c r="L24" s="2202"/>
      <c r="M24" s="2202"/>
      <c r="N24" s="2203"/>
    </row>
    <row r="25" spans="1:14" ht="27" customHeight="1">
      <c r="A25" s="2204" t="s">
        <v>5</v>
      </c>
      <c r="B25" s="2205"/>
      <c r="C25" s="2206"/>
      <c r="D25" s="2206"/>
      <c r="E25" s="2206"/>
      <c r="F25" s="2207"/>
      <c r="G25" s="2208" t="s">
        <v>43</v>
      </c>
      <c r="H25" s="2206"/>
      <c r="I25" s="2209" t="s">
        <v>44</v>
      </c>
      <c r="J25" s="2210"/>
      <c r="K25" s="464" t="s">
        <v>45</v>
      </c>
      <c r="L25" s="2208" t="s">
        <v>46</v>
      </c>
      <c r="M25" s="2211"/>
      <c r="N25" s="288" t="s">
        <v>47</v>
      </c>
    </row>
    <row r="26" spans="1:14" ht="15" thickBot="1">
      <c r="A26" s="2248" t="s">
        <v>93</v>
      </c>
      <c r="B26" s="2249"/>
      <c r="C26" s="2249"/>
      <c r="D26" s="2249"/>
      <c r="E26" s="2249"/>
      <c r="F26" s="2250"/>
      <c r="G26" s="2251"/>
      <c r="H26" s="2214"/>
      <c r="I26" s="2251"/>
      <c r="J26" s="2214"/>
      <c r="K26" s="291">
        <v>1441</v>
      </c>
      <c r="L26" s="2215">
        <v>0.8</v>
      </c>
      <c r="M26" s="2216"/>
      <c r="N26" s="292">
        <f>+K26*L26</f>
        <v>1152.8</v>
      </c>
    </row>
    <row r="27" spans="1:14" ht="15" thickBot="1">
      <c r="A27" s="2221" t="s">
        <v>49</v>
      </c>
      <c r="B27" s="2222"/>
      <c r="C27" s="2222"/>
      <c r="D27" s="2222"/>
      <c r="E27" s="2222"/>
      <c r="F27" s="2222"/>
      <c r="G27" s="2222"/>
      <c r="H27" s="2222"/>
      <c r="I27" s="2222"/>
      <c r="J27" s="2222"/>
      <c r="K27" s="2222"/>
      <c r="L27" s="2222"/>
      <c r="M27" s="2223"/>
      <c r="N27" s="294">
        <f>(SUM(N26:N26))</f>
        <v>1152.8</v>
      </c>
    </row>
    <row r="28" spans="1:14" ht="10.5" customHeight="1">
      <c r="A28" s="2195" t="s">
        <v>50</v>
      </c>
      <c r="B28" s="2196"/>
      <c r="C28" s="2196"/>
      <c r="D28" s="2196"/>
      <c r="E28" s="2196"/>
      <c r="F28" s="2196"/>
      <c r="G28" s="2196"/>
      <c r="H28" s="2196"/>
      <c r="I28" s="2196"/>
      <c r="J28" s="2196"/>
      <c r="K28" s="2196"/>
      <c r="L28" s="2196"/>
      <c r="M28" s="2196"/>
      <c r="N28" s="2197"/>
    </row>
    <row r="29" spans="1:14" ht="10.5" customHeight="1">
      <c r="A29" s="2198"/>
      <c r="B29" s="2199"/>
      <c r="C29" s="2199"/>
      <c r="D29" s="2199"/>
      <c r="E29" s="2199"/>
      <c r="F29" s="2199"/>
      <c r="G29" s="2199"/>
      <c r="H29" s="2199"/>
      <c r="I29" s="2199"/>
      <c r="J29" s="2199"/>
      <c r="K29" s="2199"/>
      <c r="L29" s="2199"/>
      <c r="M29" s="2199"/>
      <c r="N29" s="2200"/>
    </row>
    <row r="30" spans="1:14" ht="12" customHeight="1" thickBot="1">
      <c r="A30" s="2201"/>
      <c r="B30" s="2202"/>
      <c r="C30" s="2202"/>
      <c r="D30" s="2202"/>
      <c r="E30" s="2202"/>
      <c r="F30" s="2202"/>
      <c r="G30" s="2202"/>
      <c r="H30" s="2202"/>
      <c r="I30" s="2202"/>
      <c r="J30" s="2202"/>
      <c r="K30" s="2202"/>
      <c r="L30" s="2202"/>
      <c r="M30" s="2202"/>
      <c r="N30" s="2203"/>
    </row>
    <row r="31" spans="1:14" ht="15" thickBot="1">
      <c r="A31" s="2204" t="s">
        <v>5</v>
      </c>
      <c r="B31" s="2205"/>
      <c r="C31" s="2205"/>
      <c r="D31" s="2205"/>
      <c r="E31" s="2205"/>
      <c r="F31" s="2205"/>
      <c r="G31" s="2205"/>
      <c r="H31" s="2205"/>
      <c r="I31" s="2211"/>
      <c r="J31" s="295" t="s">
        <v>41</v>
      </c>
      <c r="K31" s="287" t="s">
        <v>7</v>
      </c>
      <c r="L31" s="2208" t="s">
        <v>51</v>
      </c>
      <c r="M31" s="2211"/>
      <c r="N31" s="288" t="s">
        <v>47</v>
      </c>
    </row>
    <row r="32" spans="1:14">
      <c r="A32" s="2260" t="s">
        <v>307</v>
      </c>
      <c r="B32" s="2261"/>
      <c r="C32" s="2261"/>
      <c r="D32" s="2261"/>
      <c r="E32" s="2261"/>
      <c r="F32" s="2261"/>
      <c r="G32" s="2261"/>
      <c r="H32" s="2261"/>
      <c r="I32" s="2261"/>
      <c r="J32" s="325" t="s">
        <v>210</v>
      </c>
      <c r="K32" s="297">
        <v>3.8E-3</v>
      </c>
      <c r="L32" s="2230">
        <v>124266</v>
      </c>
      <c r="M32" s="2231"/>
      <c r="N32" s="292">
        <f t="shared" ref="N32:N37" si="0">+L32*K32</f>
        <v>472.21080000000001</v>
      </c>
    </row>
    <row r="33" spans="1:14">
      <c r="A33" s="2262" t="s">
        <v>308</v>
      </c>
      <c r="B33" s="2263"/>
      <c r="C33" s="2263"/>
      <c r="D33" s="2263"/>
      <c r="E33" s="2263"/>
      <c r="F33" s="2263"/>
      <c r="G33" s="2263"/>
      <c r="H33" s="2263"/>
      <c r="I33" s="2263"/>
      <c r="J33" s="193" t="s">
        <v>210</v>
      </c>
      <c r="K33" s="297">
        <v>6.6E-3</v>
      </c>
      <c r="L33" s="2230">
        <v>59917</v>
      </c>
      <c r="M33" s="2231"/>
      <c r="N33" s="292">
        <f t="shared" si="0"/>
        <v>395.4522</v>
      </c>
    </row>
    <row r="34" spans="1:14">
      <c r="A34" s="2264" t="s">
        <v>309</v>
      </c>
      <c r="B34" s="2263"/>
      <c r="C34" s="2263"/>
      <c r="D34" s="2263"/>
      <c r="E34" s="2263"/>
      <c r="F34" s="2263"/>
      <c r="G34" s="2263"/>
      <c r="H34" s="2263"/>
      <c r="I34" s="2263"/>
      <c r="J34" s="193" t="s">
        <v>210</v>
      </c>
      <c r="K34" s="297">
        <v>0.05</v>
      </c>
      <c r="L34" s="2265">
        <v>3854</v>
      </c>
      <c r="M34" s="2266"/>
      <c r="N34" s="292">
        <f t="shared" si="0"/>
        <v>192.70000000000002</v>
      </c>
    </row>
    <row r="35" spans="1:14">
      <c r="A35" s="2267" t="s">
        <v>310</v>
      </c>
      <c r="B35" s="2263"/>
      <c r="C35" s="2263"/>
      <c r="D35" s="2263"/>
      <c r="E35" s="2263"/>
      <c r="F35" s="2263"/>
      <c r="G35" s="2263"/>
      <c r="H35" s="2263"/>
      <c r="I35" s="2263"/>
      <c r="J35" s="193" t="s">
        <v>132</v>
      </c>
      <c r="K35" s="297">
        <v>0.3</v>
      </c>
      <c r="L35" s="2230">
        <v>3376</v>
      </c>
      <c r="M35" s="2231"/>
      <c r="N35" s="292">
        <f t="shared" si="0"/>
        <v>1012.8</v>
      </c>
    </row>
    <row r="36" spans="1:14">
      <c r="A36" s="2262" t="s">
        <v>311</v>
      </c>
      <c r="B36" s="2263"/>
      <c r="C36" s="2263"/>
      <c r="D36" s="2263"/>
      <c r="E36" s="2263"/>
      <c r="F36" s="2263"/>
      <c r="G36" s="2263"/>
      <c r="H36" s="2263"/>
      <c r="I36" s="2263"/>
      <c r="J36" s="193" t="s">
        <v>210</v>
      </c>
      <c r="K36" s="297">
        <v>1</v>
      </c>
      <c r="L36" s="2230">
        <v>540</v>
      </c>
      <c r="M36" s="2231"/>
      <c r="N36" s="292">
        <f t="shared" si="0"/>
        <v>540</v>
      </c>
    </row>
    <row r="37" spans="1:14">
      <c r="A37" s="2264" t="s">
        <v>312</v>
      </c>
      <c r="B37" s="2263"/>
      <c r="C37" s="2263"/>
      <c r="D37" s="2263"/>
      <c r="E37" s="2263"/>
      <c r="F37" s="2263"/>
      <c r="G37" s="2263"/>
      <c r="H37" s="2263"/>
      <c r="I37" s="2263"/>
      <c r="J37" s="193" t="s">
        <v>210</v>
      </c>
      <c r="K37" s="297">
        <v>1</v>
      </c>
      <c r="L37" s="2230">
        <v>2435</v>
      </c>
      <c r="M37" s="2231"/>
      <c r="N37" s="292">
        <f t="shared" si="0"/>
        <v>2435</v>
      </c>
    </row>
    <row r="38" spans="1:14">
      <c r="A38" s="2264" t="s">
        <v>313</v>
      </c>
      <c r="B38" s="2263"/>
      <c r="C38" s="2263"/>
      <c r="D38" s="2263"/>
      <c r="E38" s="2263"/>
      <c r="F38" s="2263"/>
      <c r="G38" s="2263"/>
      <c r="H38" s="2263"/>
      <c r="I38" s="2263"/>
      <c r="J38" s="193" t="s">
        <v>210</v>
      </c>
      <c r="K38" s="321">
        <v>1</v>
      </c>
      <c r="L38" s="2230">
        <v>1510</v>
      </c>
      <c r="M38" s="2231"/>
      <c r="N38" s="292">
        <f>ROUND((K38*L38),0)</f>
        <v>1510</v>
      </c>
    </row>
    <row r="39" spans="1:14">
      <c r="A39" s="2264" t="s">
        <v>314</v>
      </c>
      <c r="B39" s="2263"/>
      <c r="C39" s="2263"/>
      <c r="D39" s="2263"/>
      <c r="E39" s="2263"/>
      <c r="F39" s="2263"/>
      <c r="G39" s="2263"/>
      <c r="H39" s="2263"/>
      <c r="I39" s="2263"/>
      <c r="J39" s="193" t="s">
        <v>210</v>
      </c>
      <c r="K39" s="321">
        <v>1</v>
      </c>
      <c r="L39" s="2230">
        <v>5000</v>
      </c>
      <c r="M39" s="2231"/>
      <c r="N39" s="292">
        <f>ROUND((K39*L39),0)</f>
        <v>5000</v>
      </c>
    </row>
    <row r="40" spans="1:14" ht="15" thickBot="1">
      <c r="A40" s="2268" t="s">
        <v>315</v>
      </c>
      <c r="B40" s="2269"/>
      <c r="C40" s="2269"/>
      <c r="D40" s="2269"/>
      <c r="E40" s="2269"/>
      <c r="F40" s="2269"/>
      <c r="G40" s="2269"/>
      <c r="H40" s="2269"/>
      <c r="I40" s="2269"/>
      <c r="J40" s="326" t="s">
        <v>210</v>
      </c>
      <c r="K40" s="299">
        <v>1</v>
      </c>
      <c r="L40" s="2230">
        <v>1227484</v>
      </c>
      <c r="M40" s="2231"/>
      <c r="N40" s="292">
        <f>ROUND((K40*L40),0)</f>
        <v>1227484</v>
      </c>
    </row>
    <row r="41" spans="1:14" ht="15" thickBot="1">
      <c r="A41" s="2221" t="s">
        <v>49</v>
      </c>
      <c r="B41" s="2222"/>
      <c r="C41" s="2222"/>
      <c r="D41" s="2222"/>
      <c r="E41" s="2222"/>
      <c r="F41" s="2222"/>
      <c r="G41" s="2222"/>
      <c r="H41" s="2222"/>
      <c r="I41" s="2222"/>
      <c r="J41" s="2222"/>
      <c r="K41" s="2222"/>
      <c r="L41" s="2222"/>
      <c r="M41" s="2223"/>
      <c r="N41" s="294">
        <f>SUM(N32:N40)</f>
        <v>1239042.1629999999</v>
      </c>
    </row>
    <row r="42" spans="1:14" ht="10.5" customHeight="1">
      <c r="A42" s="2195" t="s">
        <v>52</v>
      </c>
      <c r="B42" s="2196"/>
      <c r="C42" s="2196"/>
      <c r="D42" s="2196"/>
      <c r="E42" s="2196"/>
      <c r="F42" s="2196"/>
      <c r="G42" s="2196"/>
      <c r="H42" s="2196"/>
      <c r="I42" s="2196"/>
      <c r="J42" s="2196"/>
      <c r="K42" s="2196"/>
      <c r="L42" s="2196"/>
      <c r="M42" s="2196"/>
      <c r="N42" s="2197"/>
    </row>
    <row r="43" spans="1:14" ht="12" customHeight="1">
      <c r="A43" s="2198"/>
      <c r="B43" s="2199"/>
      <c r="C43" s="2199"/>
      <c r="D43" s="2199"/>
      <c r="E43" s="2199"/>
      <c r="F43" s="2199"/>
      <c r="G43" s="2199"/>
      <c r="H43" s="2199"/>
      <c r="I43" s="2199"/>
      <c r="J43" s="2199"/>
      <c r="K43" s="2199"/>
      <c r="L43" s="2199"/>
      <c r="M43" s="2199"/>
      <c r="N43" s="2200"/>
    </row>
    <row r="44" spans="1:14" ht="12.75" customHeight="1" thickBot="1">
      <c r="A44" s="2201"/>
      <c r="B44" s="2202"/>
      <c r="C44" s="2202"/>
      <c r="D44" s="2202"/>
      <c r="E44" s="2202"/>
      <c r="F44" s="2202"/>
      <c r="G44" s="2202"/>
      <c r="H44" s="2202"/>
      <c r="I44" s="2202"/>
      <c r="J44" s="2202"/>
      <c r="K44" s="2202"/>
      <c r="L44" s="2202"/>
      <c r="M44" s="2202"/>
      <c r="N44" s="2203"/>
    </row>
    <row r="45" spans="1:14" ht="30">
      <c r="A45" s="2204" t="s">
        <v>53</v>
      </c>
      <c r="B45" s="2205"/>
      <c r="C45" s="2205"/>
      <c r="D45" s="2205"/>
      <c r="E45" s="2205"/>
      <c r="F45" s="2205"/>
      <c r="G45" s="2205"/>
      <c r="H45" s="2205"/>
      <c r="I45" s="287" t="s">
        <v>54</v>
      </c>
      <c r="J45" s="300" t="s">
        <v>55</v>
      </c>
      <c r="K45" s="301" t="s">
        <v>56</v>
      </c>
      <c r="L45" s="2208" t="s">
        <v>57</v>
      </c>
      <c r="M45" s="2211"/>
      <c r="N45" s="288" t="s">
        <v>47</v>
      </c>
    </row>
    <row r="46" spans="1:14" ht="15" thickBot="1">
      <c r="A46" s="2248"/>
      <c r="B46" s="2213"/>
      <c r="C46" s="2213"/>
      <c r="D46" s="2213"/>
      <c r="E46" s="2213"/>
      <c r="F46" s="2213"/>
      <c r="G46" s="2213"/>
      <c r="H46" s="2213"/>
      <c r="I46" s="302"/>
      <c r="J46" s="303"/>
      <c r="K46" s="304"/>
      <c r="L46" s="2232"/>
      <c r="M46" s="2233"/>
      <c r="N46" s="32">
        <f>+L46*K46</f>
        <v>0</v>
      </c>
    </row>
    <row r="47" spans="1:14" ht="15" thickBot="1">
      <c r="A47" s="2221" t="s">
        <v>49</v>
      </c>
      <c r="B47" s="2222"/>
      <c r="C47" s="2222"/>
      <c r="D47" s="2222"/>
      <c r="E47" s="2222"/>
      <c r="F47" s="2222"/>
      <c r="G47" s="2222"/>
      <c r="H47" s="2222"/>
      <c r="I47" s="2222"/>
      <c r="J47" s="2222"/>
      <c r="K47" s="2222"/>
      <c r="L47" s="2222"/>
      <c r="M47" s="2223"/>
      <c r="N47" s="225">
        <f>+N46</f>
        <v>0</v>
      </c>
    </row>
    <row r="48" spans="1:14" ht="9" customHeight="1">
      <c r="A48" s="2195" t="s">
        <v>58</v>
      </c>
      <c r="B48" s="2196"/>
      <c r="C48" s="2196"/>
      <c r="D48" s="2196"/>
      <c r="E48" s="2196"/>
      <c r="F48" s="2196"/>
      <c r="G48" s="2196"/>
      <c r="H48" s="2196"/>
      <c r="I48" s="2196"/>
      <c r="J48" s="2196"/>
      <c r="K48" s="2196"/>
      <c r="L48" s="2196"/>
      <c r="M48" s="2196"/>
      <c r="N48" s="2197"/>
    </row>
    <row r="49" spans="1:14" ht="12.75" customHeight="1">
      <c r="A49" s="2198"/>
      <c r="B49" s="2199"/>
      <c r="C49" s="2199"/>
      <c r="D49" s="2199"/>
      <c r="E49" s="2199"/>
      <c r="F49" s="2199"/>
      <c r="G49" s="2199"/>
      <c r="H49" s="2199"/>
      <c r="I49" s="2199"/>
      <c r="J49" s="2199"/>
      <c r="K49" s="2199"/>
      <c r="L49" s="2199"/>
      <c r="M49" s="2199"/>
      <c r="N49" s="2200"/>
    </row>
    <row r="50" spans="1:14" ht="12" customHeight="1" thickBot="1">
      <c r="A50" s="2201"/>
      <c r="B50" s="2202"/>
      <c r="C50" s="2202"/>
      <c r="D50" s="2202"/>
      <c r="E50" s="2202"/>
      <c r="F50" s="2202"/>
      <c r="G50" s="2202"/>
      <c r="H50" s="2202"/>
      <c r="I50" s="2202"/>
      <c r="J50" s="2202"/>
      <c r="K50" s="2202"/>
      <c r="L50" s="2202"/>
      <c r="M50" s="2202"/>
      <c r="N50" s="2203"/>
    </row>
    <row r="51" spans="1:14" ht="27.6">
      <c r="A51" s="2204" t="s">
        <v>59</v>
      </c>
      <c r="B51" s="2205"/>
      <c r="C51" s="2205"/>
      <c r="D51" s="2205"/>
      <c r="E51" s="2205"/>
      <c r="F51" s="2205"/>
      <c r="G51" s="2205"/>
      <c r="H51" s="2205"/>
      <c r="I51" s="287" t="s">
        <v>60</v>
      </c>
      <c r="J51" s="300" t="s">
        <v>61</v>
      </c>
      <c r="K51" s="287" t="s">
        <v>62</v>
      </c>
      <c r="L51" s="2208" t="s">
        <v>46</v>
      </c>
      <c r="M51" s="2211"/>
      <c r="N51" s="288" t="s">
        <v>47</v>
      </c>
    </row>
    <row r="52" spans="1:14">
      <c r="A52" s="2252" t="s">
        <v>81</v>
      </c>
      <c r="B52" s="2253"/>
      <c r="C52" s="2253"/>
      <c r="D52" s="2253"/>
      <c r="E52" s="2253"/>
      <c r="F52" s="2253"/>
      <c r="G52" s="2253"/>
      <c r="H52" s="2254"/>
      <c r="I52" s="327"/>
      <c r="J52" s="328"/>
      <c r="K52" s="329">
        <v>0.8</v>
      </c>
      <c r="L52" s="2270">
        <v>28817</v>
      </c>
      <c r="M52" s="2271"/>
      <c r="N52" s="292">
        <f>((K52*L52))</f>
        <v>23053.600000000002</v>
      </c>
    </row>
    <row r="53" spans="1:14" ht="15" thickBot="1">
      <c r="A53" s="2252"/>
      <c r="B53" s="2253"/>
      <c r="C53" s="2253"/>
      <c r="D53" s="2253"/>
      <c r="E53" s="2253"/>
      <c r="F53" s="2253"/>
      <c r="G53" s="2253"/>
      <c r="H53" s="2254"/>
      <c r="I53" s="327"/>
      <c r="J53" s="328"/>
      <c r="K53" s="329"/>
      <c r="L53" s="2272"/>
      <c r="M53" s="2273"/>
      <c r="N53" s="292">
        <f>ROUND((K53*L53),0)</f>
        <v>0</v>
      </c>
    </row>
    <row r="54" spans="1:14" ht="15" thickBot="1">
      <c r="A54" s="2221" t="s">
        <v>49</v>
      </c>
      <c r="B54" s="2222"/>
      <c r="C54" s="2222"/>
      <c r="D54" s="2222"/>
      <c r="E54" s="2222"/>
      <c r="F54" s="2222"/>
      <c r="G54" s="2222"/>
      <c r="H54" s="2222"/>
      <c r="I54" s="2222"/>
      <c r="J54" s="2222"/>
      <c r="K54" s="2222"/>
      <c r="L54" s="2222"/>
      <c r="M54" s="2223"/>
      <c r="N54" s="330">
        <f>SUM(N52:N53)</f>
        <v>23053.600000000002</v>
      </c>
    </row>
    <row r="55" spans="1:14" ht="15" thickBot="1">
      <c r="A55" s="280"/>
      <c r="B55" s="254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81"/>
    </row>
    <row r="56" spans="1:14" ht="15" thickBot="1">
      <c r="A56" s="2236" t="s">
        <v>63</v>
      </c>
      <c r="B56" s="2237"/>
      <c r="C56" s="2237"/>
      <c r="D56" s="2237"/>
      <c r="E56" s="2237"/>
      <c r="F56" s="2237"/>
      <c r="G56" s="2237"/>
      <c r="H56" s="2237"/>
      <c r="I56" s="2237"/>
      <c r="J56" s="2237"/>
      <c r="K56" s="2237"/>
      <c r="L56" s="2237"/>
      <c r="M56" s="2238"/>
      <c r="N56" s="309">
        <f>ROUND(+N27+N41+N47+N54,0)</f>
        <v>1263249</v>
      </c>
    </row>
    <row r="57" spans="1:14" ht="10.5" customHeight="1">
      <c r="A57" s="2195" t="s">
        <v>64</v>
      </c>
      <c r="B57" s="2196"/>
      <c r="C57" s="2196"/>
      <c r="D57" s="2196"/>
      <c r="E57" s="2196"/>
      <c r="F57" s="2196"/>
      <c r="G57" s="2196"/>
      <c r="H57" s="2196"/>
      <c r="I57" s="2196"/>
      <c r="J57" s="2196"/>
      <c r="K57" s="2196"/>
      <c r="L57" s="2196"/>
      <c r="M57" s="2196"/>
      <c r="N57" s="2197"/>
    </row>
    <row r="58" spans="1:14" ht="10.5" customHeight="1">
      <c r="A58" s="2198"/>
      <c r="B58" s="2199"/>
      <c r="C58" s="2199"/>
      <c r="D58" s="2199"/>
      <c r="E58" s="2199"/>
      <c r="F58" s="2199"/>
      <c r="G58" s="2199"/>
      <c r="H58" s="2199"/>
      <c r="I58" s="2199"/>
      <c r="J58" s="2199"/>
      <c r="K58" s="2199"/>
      <c r="L58" s="2199"/>
      <c r="M58" s="2199"/>
      <c r="N58" s="2200"/>
    </row>
    <row r="59" spans="1:14" ht="8.25" customHeight="1" thickBot="1">
      <c r="A59" s="2201"/>
      <c r="B59" s="2202"/>
      <c r="C59" s="2202"/>
      <c r="D59" s="2202"/>
      <c r="E59" s="2202"/>
      <c r="F59" s="2202"/>
      <c r="G59" s="2202"/>
      <c r="H59" s="2202"/>
      <c r="I59" s="2202"/>
      <c r="J59" s="2202"/>
      <c r="K59" s="2202"/>
      <c r="L59" s="2202"/>
      <c r="M59" s="2202"/>
      <c r="N59" s="2203"/>
    </row>
    <row r="60" spans="1:14">
      <c r="A60" s="2204" t="s">
        <v>65</v>
      </c>
      <c r="B60" s="2205"/>
      <c r="C60" s="2205"/>
      <c r="D60" s="2205"/>
      <c r="E60" s="2205"/>
      <c r="F60" s="2205"/>
      <c r="G60" s="2205"/>
      <c r="H60" s="2205"/>
      <c r="I60" s="300"/>
      <c r="J60" s="310"/>
      <c r="K60" s="287" t="s">
        <v>66</v>
      </c>
      <c r="L60" s="2208" t="s">
        <v>67</v>
      </c>
      <c r="M60" s="2211"/>
      <c r="N60" s="288"/>
    </row>
    <row r="61" spans="1:14">
      <c r="A61" s="2212" t="s">
        <v>68</v>
      </c>
      <c r="B61" s="2213"/>
      <c r="C61" s="2213"/>
      <c r="D61" s="2213"/>
      <c r="E61" s="2213"/>
      <c r="F61" s="2213"/>
      <c r="G61" s="2213"/>
      <c r="H61" s="2213"/>
      <c r="I61" s="311"/>
      <c r="J61" s="312"/>
      <c r="K61" s="313">
        <v>0.28000000000000003</v>
      </c>
      <c r="L61" s="2230">
        <f>ROUND((N56*K61),0)</f>
        <v>353710</v>
      </c>
      <c r="M61" s="2231">
        <f>ROUND((J61*K61),0)</f>
        <v>0</v>
      </c>
      <c r="N61" s="292">
        <f>+L61</f>
        <v>353710</v>
      </c>
    </row>
    <row r="62" spans="1:14">
      <c r="A62" s="314" t="s">
        <v>69</v>
      </c>
      <c r="B62" s="315"/>
      <c r="C62" s="315"/>
      <c r="D62" s="316"/>
      <c r="E62" s="316"/>
      <c r="F62" s="316"/>
      <c r="G62" s="316"/>
      <c r="H62" s="316"/>
      <c r="I62" s="316"/>
      <c r="J62" s="317"/>
      <c r="K62" s="313">
        <v>0.01</v>
      </c>
      <c r="L62" s="2230">
        <f>ROUND((N56*K62),0)</f>
        <v>12632</v>
      </c>
      <c r="M62" s="2231">
        <f>ROUND((J62*K62),0)</f>
        <v>0</v>
      </c>
      <c r="N62" s="292">
        <f>+L62</f>
        <v>12632</v>
      </c>
    </row>
    <row r="63" spans="1:14" ht="15" thickBot="1">
      <c r="A63" s="2242" t="s">
        <v>70</v>
      </c>
      <c r="B63" s="2243"/>
      <c r="C63" s="2243"/>
      <c r="D63" s="2243"/>
      <c r="E63" s="2243"/>
      <c r="F63" s="2243"/>
      <c r="G63" s="2243"/>
      <c r="H63" s="2243"/>
      <c r="I63" s="2243"/>
      <c r="J63" s="2244"/>
      <c r="K63" s="313">
        <v>0.05</v>
      </c>
      <c r="L63" s="2230">
        <f>ROUND((N56*K63),0)</f>
        <v>63162</v>
      </c>
      <c r="M63" s="2231">
        <f>ROUND((J63*K63),0)</f>
        <v>0</v>
      </c>
      <c r="N63" s="292">
        <f>+L63</f>
        <v>63162</v>
      </c>
    </row>
    <row r="64" spans="1:14" ht="15" thickBot="1">
      <c r="A64" s="2221" t="s">
        <v>49</v>
      </c>
      <c r="B64" s="2222"/>
      <c r="C64" s="2222"/>
      <c r="D64" s="2222"/>
      <c r="E64" s="2222"/>
      <c r="F64" s="2222"/>
      <c r="G64" s="2222"/>
      <c r="H64" s="2222"/>
      <c r="I64" s="2222"/>
      <c r="J64" s="2222"/>
      <c r="K64" s="2222"/>
      <c r="L64" s="2222"/>
      <c r="M64" s="2223"/>
      <c r="N64" s="323">
        <f>ROUND(SUM(N61:N63),0)</f>
        <v>429504</v>
      </c>
    </row>
    <row r="65" spans="1:14" ht="15" thickBot="1">
      <c r="A65" s="280"/>
      <c r="B65" s="254"/>
      <c r="C65" s="254"/>
      <c r="D65" s="254"/>
      <c r="E65" s="254"/>
      <c r="F65" s="254"/>
      <c r="G65" s="254"/>
      <c r="H65" s="254"/>
      <c r="I65" s="254"/>
      <c r="J65" s="254"/>
      <c r="K65" s="254"/>
      <c r="L65" s="254"/>
      <c r="M65" s="254"/>
      <c r="N65" s="281"/>
    </row>
    <row r="66" spans="1:14" ht="15" thickBot="1">
      <c r="A66" s="2236" t="s">
        <v>71</v>
      </c>
      <c r="B66" s="2237"/>
      <c r="C66" s="2237"/>
      <c r="D66" s="2237"/>
      <c r="E66" s="2237"/>
      <c r="F66" s="2237"/>
      <c r="G66" s="2237"/>
      <c r="H66" s="2237"/>
      <c r="I66" s="2237"/>
      <c r="J66" s="2237"/>
      <c r="K66" s="2237"/>
      <c r="L66" s="2237"/>
      <c r="M66" s="2238"/>
      <c r="N66" s="319">
        <f>+N56+N64</f>
        <v>1692753</v>
      </c>
    </row>
    <row r="67" spans="1:14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12"/>
    </row>
    <row r="68" spans="1:14">
      <c r="A68" s="11"/>
      <c r="B68" s="5"/>
      <c r="C68" s="5"/>
      <c r="D68" s="5"/>
      <c r="E68" s="5"/>
      <c r="F68" s="35" t="s">
        <v>76</v>
      </c>
      <c r="G68" s="35"/>
      <c r="H68" s="35"/>
      <c r="I68" s="35"/>
      <c r="J68" s="29"/>
      <c r="K68" s="5"/>
      <c r="L68" s="5"/>
      <c r="M68" s="5"/>
      <c r="N68" s="12"/>
    </row>
    <row r="69" spans="1:14">
      <c r="A69" s="6"/>
      <c r="B69" s="7"/>
      <c r="C69" s="7"/>
      <c r="D69" s="7"/>
      <c r="E69" s="7"/>
      <c r="F69" s="35" t="s">
        <v>87</v>
      </c>
      <c r="G69" s="29" t="s">
        <v>303</v>
      </c>
      <c r="H69" s="29"/>
      <c r="I69" s="29"/>
      <c r="J69" s="29"/>
      <c r="K69" s="7"/>
      <c r="L69" s="7"/>
      <c r="M69" s="7"/>
      <c r="N69" s="18"/>
    </row>
    <row r="70" spans="1:14">
      <c r="A70" s="11"/>
      <c r="B70" s="5"/>
      <c r="C70" s="5"/>
      <c r="D70" s="5"/>
      <c r="E70" s="5"/>
      <c r="F70" s="35" t="s">
        <v>286</v>
      </c>
      <c r="G70" s="29"/>
      <c r="H70" s="29"/>
      <c r="I70" s="29"/>
      <c r="J70" s="29"/>
      <c r="K70" s="5"/>
      <c r="L70" s="5"/>
      <c r="M70" s="5"/>
      <c r="N70" s="12"/>
    </row>
    <row r="71" spans="1:14">
      <c r="A71" s="6"/>
      <c r="B71" s="7"/>
      <c r="C71" s="7"/>
      <c r="D71" s="7"/>
      <c r="E71" s="7"/>
      <c r="F71" s="35" t="s">
        <v>88</v>
      </c>
      <c r="G71" s="31"/>
      <c r="H71" s="31"/>
      <c r="I71" s="31"/>
      <c r="J71" s="31"/>
      <c r="K71" s="7"/>
      <c r="L71" s="7"/>
      <c r="M71" s="7"/>
      <c r="N71" s="18"/>
    </row>
    <row r="72" spans="1:14">
      <c r="A72" s="11"/>
      <c r="B72" s="5"/>
      <c r="C72" s="5"/>
      <c r="D72" s="5"/>
      <c r="E72" s="5"/>
      <c r="F72" s="35"/>
      <c r="G72" s="31"/>
      <c r="H72" s="31"/>
      <c r="I72" s="31"/>
      <c r="J72" s="5"/>
      <c r="K72" s="5"/>
      <c r="L72" s="5"/>
      <c r="M72" s="5"/>
      <c r="N72" s="12"/>
    </row>
    <row r="73" spans="1:14" ht="15" thickBot="1">
      <c r="A73" s="19" t="s">
        <v>72</v>
      </c>
      <c r="B73" s="20"/>
      <c r="C73" s="21"/>
      <c r="D73" s="21"/>
      <c r="E73" s="21"/>
      <c r="F73" s="21"/>
      <c r="G73" s="14"/>
      <c r="H73" s="14"/>
      <c r="I73" s="14"/>
      <c r="J73" s="14"/>
      <c r="K73" s="14"/>
      <c r="L73" s="14"/>
      <c r="M73" s="14"/>
      <c r="N73" s="22"/>
    </row>
    <row r="74" spans="1:14">
      <c r="A74" s="2245"/>
      <c r="B74" s="2246"/>
      <c r="C74" s="2246"/>
      <c r="D74" s="2246"/>
      <c r="E74" s="2246"/>
      <c r="F74" s="2246"/>
      <c r="G74" s="2246"/>
      <c r="H74" s="2246"/>
      <c r="I74" s="2246"/>
      <c r="J74" s="2246"/>
      <c r="K74" s="2246"/>
      <c r="L74" s="2246"/>
      <c r="M74" s="2246"/>
      <c r="N74" s="2247"/>
    </row>
    <row r="75" spans="1:14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8"/>
    </row>
    <row r="76" spans="1:14">
      <c r="A76" s="23" t="s">
        <v>73</v>
      </c>
      <c r="B76" s="24"/>
      <c r="C76" s="25"/>
      <c r="D76" s="25"/>
      <c r="E76" s="25"/>
      <c r="F76" s="25"/>
      <c r="G76" s="7"/>
      <c r="H76" s="7"/>
      <c r="I76" s="7"/>
      <c r="J76" s="7"/>
      <c r="K76" s="7"/>
      <c r="L76" s="7"/>
      <c r="M76" s="7"/>
      <c r="N76" s="18"/>
    </row>
    <row r="77" spans="1:14" ht="21" customHeight="1">
      <c r="A77" s="2239" t="s">
        <v>74</v>
      </c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 ht="21" customHeight="1">
      <c r="A78" s="2239"/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 ht="30" customHeight="1">
      <c r="A79" s="2239" t="s">
        <v>75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 ht="25.5" customHeight="1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18"/>
    </row>
    <row r="82" spans="1:14">
      <c r="A82" s="6"/>
      <c r="B82" s="7"/>
      <c r="C82" s="7"/>
      <c r="D82" s="7"/>
      <c r="E82" s="5"/>
      <c r="F82" s="35" t="s">
        <v>76</v>
      </c>
      <c r="G82" s="29"/>
      <c r="H82" s="29"/>
      <c r="I82" s="29"/>
      <c r="J82" s="29"/>
      <c r="K82" s="7"/>
      <c r="L82" s="7"/>
      <c r="M82" s="7"/>
      <c r="N82" s="26"/>
    </row>
    <row r="83" spans="1:14" ht="19.5" customHeight="1">
      <c r="A83" s="6"/>
      <c r="B83" s="7"/>
      <c r="C83" s="7"/>
      <c r="D83" s="7"/>
      <c r="E83" s="5"/>
      <c r="F83" s="29" t="s">
        <v>87</v>
      </c>
      <c r="G83" s="33" t="s">
        <v>342</v>
      </c>
      <c r="H83" s="33"/>
      <c r="I83" s="33"/>
      <c r="J83" s="29"/>
      <c r="K83" s="7"/>
      <c r="L83" s="7"/>
      <c r="M83" s="7"/>
      <c r="N83" s="26"/>
    </row>
    <row r="84" spans="1:14">
      <c r="A84" s="6"/>
      <c r="B84" s="7"/>
      <c r="C84" s="7"/>
      <c r="D84" s="7"/>
      <c r="E84" s="27"/>
      <c r="F84" s="29" t="s">
        <v>343</v>
      </c>
      <c r="G84" s="28"/>
      <c r="H84" s="28"/>
      <c r="I84" s="28"/>
      <c r="J84" s="29"/>
      <c r="K84" s="7"/>
      <c r="L84" s="7"/>
      <c r="M84" s="7"/>
      <c r="N84" s="26"/>
    </row>
    <row r="85" spans="1:14">
      <c r="A85" s="11"/>
      <c r="B85" s="5"/>
      <c r="C85" s="5"/>
      <c r="D85" s="5"/>
      <c r="E85" s="7"/>
      <c r="F85" s="29" t="s">
        <v>88</v>
      </c>
      <c r="G85" s="29"/>
      <c r="H85" s="29"/>
      <c r="I85" s="29"/>
      <c r="J85" s="31"/>
      <c r="K85" s="2"/>
      <c r="L85" s="2"/>
      <c r="M85" s="2"/>
      <c r="N85" s="26"/>
    </row>
  </sheetData>
  <mergeCells count="84">
    <mergeCell ref="A77:N78"/>
    <mergeCell ref="A79:N80"/>
    <mergeCell ref="A63:J63"/>
    <mergeCell ref="L63:M63"/>
    <mergeCell ref="A64:M64"/>
    <mergeCell ref="A66:M66"/>
    <mergeCell ref="A74:N74"/>
    <mergeCell ref="L62:M62"/>
    <mergeCell ref="A54:M54"/>
    <mergeCell ref="A56:M56"/>
    <mergeCell ref="A57:N59"/>
    <mergeCell ref="A60:H60"/>
    <mergeCell ref="L60:M60"/>
    <mergeCell ref="A61:H61"/>
    <mergeCell ref="L61:M61"/>
    <mergeCell ref="A51:H51"/>
    <mergeCell ref="L51:M51"/>
    <mergeCell ref="A52:H52"/>
    <mergeCell ref="L52:M52"/>
    <mergeCell ref="A53:H53"/>
    <mergeCell ref="L53:M53"/>
    <mergeCell ref="A48:N50"/>
    <mergeCell ref="A40:I40"/>
    <mergeCell ref="L40:M40"/>
    <mergeCell ref="A41:M41"/>
    <mergeCell ref="A42:N44"/>
    <mergeCell ref="A45:H45"/>
    <mergeCell ref="L45:M45"/>
    <mergeCell ref="A46:H46"/>
    <mergeCell ref="L46:M46"/>
    <mergeCell ref="A47:M47"/>
    <mergeCell ref="A37:I37"/>
    <mergeCell ref="L37:M37"/>
    <mergeCell ref="A38:I38"/>
    <mergeCell ref="L38:M38"/>
    <mergeCell ref="A39:I39"/>
    <mergeCell ref="L39:M39"/>
    <mergeCell ref="A34:I34"/>
    <mergeCell ref="L34:M34"/>
    <mergeCell ref="A35:I35"/>
    <mergeCell ref="L35:M35"/>
    <mergeCell ref="A36:I36"/>
    <mergeCell ref="L36:M36"/>
    <mergeCell ref="A31:I31"/>
    <mergeCell ref="L31:M31"/>
    <mergeCell ref="A32:I32"/>
    <mergeCell ref="L32:M32"/>
    <mergeCell ref="A33:I33"/>
    <mergeCell ref="L33:M33"/>
    <mergeCell ref="A28:N30"/>
    <mergeCell ref="C21:K21"/>
    <mergeCell ref="L21:M21"/>
    <mergeCell ref="A22:N24"/>
    <mergeCell ref="A25:F25"/>
    <mergeCell ref="G25:H25"/>
    <mergeCell ref="I25:J25"/>
    <mergeCell ref="L25:M25"/>
    <mergeCell ref="A26:F26"/>
    <mergeCell ref="G26:H26"/>
    <mergeCell ref="I26:J26"/>
    <mergeCell ref="L26:M26"/>
    <mergeCell ref="A27:M27"/>
    <mergeCell ref="K14:K15"/>
    <mergeCell ref="A16:E16"/>
    <mergeCell ref="A17:N17"/>
    <mergeCell ref="A18:N18"/>
    <mergeCell ref="C20:K20"/>
    <mergeCell ref="L20:M20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3" fitToHeight="0" orientation="portrait" r:id="rId1"/>
  <colBreaks count="1" manualBreakCount="1">
    <brk id="1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B7374-9297-4064-885E-74D074E6DFB7}">
  <sheetPr>
    <pageSetUpPr fitToPage="1"/>
  </sheetPr>
  <dimension ref="A1:O85"/>
  <sheetViews>
    <sheetView view="pageBreakPreview" topLeftCell="A34" zoomScale="87" zoomScaleNormal="100" zoomScaleSheetLayoutView="87" workbookViewId="0">
      <selection activeCell="C10" sqref="A8:N26"/>
    </sheetView>
  </sheetViews>
  <sheetFormatPr baseColWidth="10" defaultRowHeight="14.4"/>
  <cols>
    <col min="2" max="2" width="13.33203125" customWidth="1"/>
    <col min="11" max="11" width="17.109375" customWidth="1"/>
    <col min="13" max="13" width="9.109375" customWidth="1"/>
    <col min="14" max="14" width="33.33203125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274" t="s">
        <v>247</v>
      </c>
      <c r="B19" s="2275"/>
      <c r="C19" s="2275"/>
      <c r="D19" s="2275"/>
      <c r="E19" s="2275"/>
      <c r="F19" s="2275"/>
      <c r="G19" s="2275"/>
      <c r="H19" s="2275"/>
      <c r="I19" s="2275"/>
      <c r="J19" s="2275"/>
      <c r="K19" s="2275"/>
      <c r="L19" s="2275"/>
      <c r="M19" s="2275"/>
      <c r="N19" s="2276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>
      <c r="A22" s="282" t="s">
        <v>40</v>
      </c>
      <c r="B22" s="283">
        <v>2.1</v>
      </c>
      <c r="C22" s="2187" t="s">
        <v>249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331">
        <v>6.8209999999999997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316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77" t="s">
        <v>78</v>
      </c>
      <c r="B28" s="2278"/>
      <c r="C28" s="2278"/>
      <c r="D28" s="2278"/>
      <c r="E28" s="2278"/>
      <c r="F28" s="2279"/>
      <c r="G28" s="2251"/>
      <c r="H28" s="2214"/>
      <c r="I28" s="2251"/>
      <c r="J28" s="2214"/>
      <c r="K28" s="291">
        <v>2882</v>
      </c>
      <c r="L28" s="2215">
        <v>8.3299999999999999E-2</v>
      </c>
      <c r="M28" s="2216"/>
      <c r="N28" s="292">
        <f>+K28*L28</f>
        <v>240.07059999999998</v>
      </c>
    </row>
    <row r="29" spans="1:14">
      <c r="A29" s="2212"/>
      <c r="B29" s="2213"/>
      <c r="C29" s="2213"/>
      <c r="D29" s="2213"/>
      <c r="E29" s="2213"/>
      <c r="F29" s="2214"/>
      <c r="G29" s="289"/>
      <c r="H29" s="290"/>
      <c r="I29" s="289"/>
      <c r="J29" s="290"/>
      <c r="K29" s="291"/>
      <c r="L29" s="2215"/>
      <c r="M29" s="2216"/>
      <c r="N29" s="292">
        <f>+K29*L29</f>
        <v>0</v>
      </c>
    </row>
    <row r="30" spans="1:14" ht="15" thickBot="1">
      <c r="A30" s="2217"/>
      <c r="B30" s="2218"/>
      <c r="C30" s="2218"/>
      <c r="D30" s="2218"/>
      <c r="E30" s="2218"/>
      <c r="F30" s="2219"/>
      <c r="G30" s="2220"/>
      <c r="H30" s="2219"/>
      <c r="I30" s="2220"/>
      <c r="J30" s="2219"/>
      <c r="K30" s="293"/>
      <c r="L30" s="2215"/>
      <c r="M30" s="2216"/>
      <c r="N30" s="292"/>
    </row>
    <row r="31" spans="1:14" ht="15" thickBot="1">
      <c r="A31" s="2221" t="s">
        <v>49</v>
      </c>
      <c r="B31" s="2222"/>
      <c r="C31" s="2222"/>
      <c r="D31" s="2222"/>
      <c r="E31" s="2222"/>
      <c r="F31" s="2222"/>
      <c r="G31" s="2222"/>
      <c r="H31" s="2222"/>
      <c r="I31" s="2222"/>
      <c r="J31" s="2222"/>
      <c r="K31" s="2222"/>
      <c r="L31" s="2222"/>
      <c r="M31" s="2223"/>
      <c r="N31" s="294">
        <f>SUM(N28:N30)</f>
        <v>240.07059999999998</v>
      </c>
    </row>
    <row r="32" spans="1:14">
      <c r="A32" s="2195" t="s">
        <v>50</v>
      </c>
      <c r="B32" s="2196"/>
      <c r="C32" s="2196"/>
      <c r="D32" s="2196"/>
      <c r="E32" s="2196"/>
      <c r="F32" s="2196"/>
      <c r="G32" s="2196"/>
      <c r="H32" s="2196"/>
      <c r="I32" s="2196"/>
      <c r="J32" s="2196"/>
      <c r="K32" s="2196"/>
      <c r="L32" s="2196"/>
      <c r="M32" s="2196"/>
      <c r="N32" s="2197"/>
    </row>
    <row r="33" spans="1:14">
      <c r="A33" s="2198"/>
      <c r="B33" s="2199"/>
      <c r="C33" s="2199"/>
      <c r="D33" s="2199"/>
      <c r="E33" s="2199"/>
      <c r="F33" s="2199"/>
      <c r="G33" s="2199"/>
      <c r="H33" s="2199"/>
      <c r="I33" s="2199"/>
      <c r="J33" s="2199"/>
      <c r="K33" s="2199"/>
      <c r="L33" s="2199"/>
      <c r="M33" s="2199"/>
      <c r="N33" s="2200"/>
    </row>
    <row r="34" spans="1:14" ht="15" thickBot="1">
      <c r="A34" s="2201"/>
      <c r="B34" s="2202"/>
      <c r="C34" s="2202"/>
      <c r="D34" s="2202"/>
      <c r="E34" s="2202"/>
      <c r="F34" s="2202"/>
      <c r="G34" s="2202"/>
      <c r="H34" s="2202"/>
      <c r="I34" s="2202"/>
      <c r="J34" s="2202"/>
      <c r="K34" s="2202"/>
      <c r="L34" s="2202"/>
      <c r="M34" s="2202"/>
      <c r="N34" s="2203"/>
    </row>
    <row r="35" spans="1:14">
      <c r="A35" s="2204" t="s">
        <v>5</v>
      </c>
      <c r="B35" s="2205"/>
      <c r="C35" s="2205"/>
      <c r="D35" s="2205"/>
      <c r="E35" s="2205"/>
      <c r="F35" s="2205"/>
      <c r="G35" s="2205"/>
      <c r="H35" s="2205"/>
      <c r="I35" s="2211"/>
      <c r="J35" s="295" t="s">
        <v>41</v>
      </c>
      <c r="K35" s="287" t="s">
        <v>7</v>
      </c>
      <c r="L35" s="2208" t="s">
        <v>51</v>
      </c>
      <c r="M35" s="2211"/>
      <c r="N35" s="288" t="s">
        <v>47</v>
      </c>
    </row>
    <row r="36" spans="1:14">
      <c r="A36" s="2280" t="s">
        <v>266</v>
      </c>
      <c r="B36" s="2281"/>
      <c r="C36" s="2281"/>
      <c r="D36" s="2281"/>
      <c r="E36" s="2281"/>
      <c r="F36" s="2281"/>
      <c r="G36" s="2281"/>
      <c r="H36" s="2281"/>
      <c r="I36" s="2282"/>
      <c r="J36" s="13" t="s">
        <v>10</v>
      </c>
      <c r="K36" s="297">
        <v>1</v>
      </c>
      <c r="L36" s="2265">
        <v>7262</v>
      </c>
      <c r="M36" s="2266"/>
      <c r="N36" s="292">
        <f>+L36*K36</f>
        <v>7262</v>
      </c>
    </row>
    <row r="37" spans="1:14" ht="15" thickBot="1">
      <c r="A37" s="2283" t="s">
        <v>267</v>
      </c>
      <c r="B37" s="2284"/>
      <c r="C37" s="2284"/>
      <c r="D37" s="2284"/>
      <c r="E37" s="2284"/>
      <c r="F37" s="2284"/>
      <c r="G37" s="2284"/>
      <c r="H37" s="2284"/>
      <c r="I37" s="2285"/>
      <c r="J37" s="13" t="s">
        <v>10</v>
      </c>
      <c r="K37" s="297">
        <v>1</v>
      </c>
      <c r="L37" s="2230">
        <v>1548</v>
      </c>
      <c r="M37" s="2231"/>
      <c r="N37" s="292">
        <f>+L37*K37</f>
        <v>1548</v>
      </c>
    </row>
    <row r="38" spans="1:14" ht="15" thickBot="1">
      <c r="A38" s="2221" t="s">
        <v>49</v>
      </c>
      <c r="B38" s="2222"/>
      <c r="C38" s="2222"/>
      <c r="D38" s="2222"/>
      <c r="E38" s="2222"/>
      <c r="F38" s="2222"/>
      <c r="G38" s="2222"/>
      <c r="H38" s="2222"/>
      <c r="I38" s="2222"/>
      <c r="J38" s="2222"/>
      <c r="K38" s="2222"/>
      <c r="L38" s="2222"/>
      <c r="M38" s="2223"/>
      <c r="N38" s="294">
        <f>SUM(N36:N37)</f>
        <v>8810</v>
      </c>
    </row>
    <row r="39" spans="1:14">
      <c r="A39" s="2195" t="s">
        <v>52</v>
      </c>
      <c r="B39" s="2196"/>
      <c r="C39" s="2196"/>
      <c r="D39" s="2196"/>
      <c r="E39" s="2196"/>
      <c r="F39" s="2196"/>
      <c r="G39" s="2196"/>
      <c r="H39" s="2196"/>
      <c r="I39" s="2196"/>
      <c r="J39" s="2196"/>
      <c r="K39" s="2196"/>
      <c r="L39" s="2196"/>
      <c r="M39" s="2196"/>
      <c r="N39" s="2197"/>
    </row>
    <row r="40" spans="1:14">
      <c r="A40" s="2198"/>
      <c r="B40" s="2199"/>
      <c r="C40" s="2199"/>
      <c r="D40" s="2199"/>
      <c r="E40" s="2199"/>
      <c r="F40" s="2199"/>
      <c r="G40" s="2199"/>
      <c r="H40" s="2199"/>
      <c r="I40" s="2199"/>
      <c r="J40" s="2199"/>
      <c r="K40" s="2199"/>
      <c r="L40" s="2199"/>
      <c r="M40" s="2199"/>
      <c r="N40" s="2200"/>
    </row>
    <row r="41" spans="1:14" ht="15" thickBot="1">
      <c r="A41" s="2201"/>
      <c r="B41" s="2202"/>
      <c r="C41" s="2202"/>
      <c r="D41" s="2202"/>
      <c r="E41" s="2202"/>
      <c r="F41" s="2202"/>
      <c r="G41" s="2202"/>
      <c r="H41" s="2202"/>
      <c r="I41" s="2202"/>
      <c r="J41" s="2202"/>
      <c r="K41" s="2202"/>
      <c r="L41" s="2202"/>
      <c r="M41" s="2202"/>
      <c r="N41" s="2203"/>
    </row>
    <row r="42" spans="1:14" ht="27.6">
      <c r="A42" s="2204" t="s">
        <v>53</v>
      </c>
      <c r="B42" s="2205"/>
      <c r="C42" s="2205"/>
      <c r="D42" s="2205"/>
      <c r="E42" s="2205"/>
      <c r="F42" s="2205"/>
      <c r="G42" s="2205"/>
      <c r="H42" s="2205"/>
      <c r="I42" s="287" t="s">
        <v>54</v>
      </c>
      <c r="J42" s="300" t="s">
        <v>55</v>
      </c>
      <c r="K42" s="301" t="s">
        <v>56</v>
      </c>
      <c r="L42" s="2208" t="s">
        <v>57</v>
      </c>
      <c r="M42" s="2211"/>
      <c r="N42" s="288" t="s">
        <v>47</v>
      </c>
    </row>
    <row r="43" spans="1:14">
      <c r="A43" s="2248"/>
      <c r="B43" s="2213"/>
      <c r="C43" s="2213"/>
      <c r="D43" s="2213"/>
      <c r="E43" s="2213"/>
      <c r="F43" s="2213"/>
      <c r="G43" s="2213"/>
      <c r="H43" s="2213"/>
      <c r="I43" s="302"/>
      <c r="J43" s="303"/>
      <c r="K43" s="304"/>
      <c r="L43" s="2232"/>
      <c r="M43" s="2233"/>
      <c r="N43" s="32">
        <f>+L43*K43</f>
        <v>0</v>
      </c>
    </row>
    <row r="44" spans="1:14" ht="15" thickBot="1">
      <c r="A44" s="2217"/>
      <c r="B44" s="2218"/>
      <c r="C44" s="2218"/>
      <c r="D44" s="2218"/>
      <c r="E44" s="2218"/>
      <c r="F44" s="2218"/>
      <c r="G44" s="2218"/>
      <c r="H44" s="2218"/>
      <c r="I44" s="305"/>
      <c r="J44" s="306"/>
      <c r="K44" s="305"/>
      <c r="L44" s="2234"/>
      <c r="M44" s="2235"/>
      <c r="N44" s="227"/>
    </row>
    <row r="45" spans="1:14" ht="15" thickBot="1">
      <c r="A45" s="2221" t="s">
        <v>49</v>
      </c>
      <c r="B45" s="2222"/>
      <c r="C45" s="2222"/>
      <c r="D45" s="2222"/>
      <c r="E45" s="2222"/>
      <c r="F45" s="2222"/>
      <c r="G45" s="2222"/>
      <c r="H45" s="2222"/>
      <c r="I45" s="2222"/>
      <c r="J45" s="2222"/>
      <c r="K45" s="2222"/>
      <c r="L45" s="2222"/>
      <c r="M45" s="2223"/>
      <c r="N45" s="225">
        <f>SUM(N43:N44)</f>
        <v>0</v>
      </c>
    </row>
    <row r="46" spans="1:14">
      <c r="A46" s="2195" t="s">
        <v>58</v>
      </c>
      <c r="B46" s="2196"/>
      <c r="C46" s="2196"/>
      <c r="D46" s="2196"/>
      <c r="E46" s="2196"/>
      <c r="F46" s="2196"/>
      <c r="G46" s="2196"/>
      <c r="H46" s="2196"/>
      <c r="I46" s="2196"/>
      <c r="J46" s="2196"/>
      <c r="K46" s="2196"/>
      <c r="L46" s="2196"/>
      <c r="M46" s="2196"/>
      <c r="N46" s="2197"/>
    </row>
    <row r="47" spans="1:14">
      <c r="A47" s="2198"/>
      <c r="B47" s="2199"/>
      <c r="C47" s="2199"/>
      <c r="D47" s="2199"/>
      <c r="E47" s="2199"/>
      <c r="F47" s="2199"/>
      <c r="G47" s="2199"/>
      <c r="H47" s="2199"/>
      <c r="I47" s="2199"/>
      <c r="J47" s="2199"/>
      <c r="K47" s="2199"/>
      <c r="L47" s="2199"/>
      <c r="M47" s="2199"/>
      <c r="N47" s="2200"/>
    </row>
    <row r="48" spans="1:14" ht="15" thickBot="1">
      <c r="A48" s="2201"/>
      <c r="B48" s="2202"/>
      <c r="C48" s="2202"/>
      <c r="D48" s="2202"/>
      <c r="E48" s="2202"/>
      <c r="F48" s="2202"/>
      <c r="G48" s="2202"/>
      <c r="H48" s="2202"/>
      <c r="I48" s="2202"/>
      <c r="J48" s="2202"/>
      <c r="K48" s="2202"/>
      <c r="L48" s="2202"/>
      <c r="M48" s="2202"/>
      <c r="N48" s="2203"/>
    </row>
    <row r="49" spans="1:15" ht="27.6">
      <c r="A49" s="2204" t="s">
        <v>59</v>
      </c>
      <c r="B49" s="2205"/>
      <c r="C49" s="2205"/>
      <c r="D49" s="2205"/>
      <c r="E49" s="2205"/>
      <c r="F49" s="2205"/>
      <c r="G49" s="2205"/>
      <c r="H49" s="2205"/>
      <c r="I49" s="287" t="s">
        <v>60</v>
      </c>
      <c r="J49" s="300" t="s">
        <v>61</v>
      </c>
      <c r="K49" s="287" t="s">
        <v>62</v>
      </c>
      <c r="L49" s="2208" t="s">
        <v>46</v>
      </c>
      <c r="M49" s="2211"/>
      <c r="N49" s="288" t="s">
        <v>47</v>
      </c>
    </row>
    <row r="50" spans="1:15">
      <c r="A50" s="2286" t="s">
        <v>81</v>
      </c>
      <c r="B50" s="2287"/>
      <c r="C50" s="2287"/>
      <c r="D50" s="2287"/>
      <c r="E50" s="2287"/>
      <c r="F50" s="2287"/>
      <c r="G50" s="2287"/>
      <c r="H50" s="2288"/>
      <c r="I50" s="17" t="s">
        <v>215</v>
      </c>
      <c r="J50" s="328"/>
      <c r="K50" s="332">
        <v>28817</v>
      </c>
      <c r="L50" s="2270">
        <v>8.3299999999999999E-2</v>
      </c>
      <c r="M50" s="2271"/>
      <c r="N50" s="292">
        <f>K50*L50</f>
        <v>2400.4560999999999</v>
      </c>
    </row>
    <row r="51" spans="1:15">
      <c r="A51" s="2252"/>
      <c r="B51" s="2253"/>
      <c r="C51" s="2253"/>
      <c r="D51" s="2253"/>
      <c r="E51" s="2253"/>
      <c r="F51" s="2253"/>
      <c r="G51" s="2253"/>
      <c r="H51" s="2254"/>
      <c r="I51" s="327"/>
      <c r="J51" s="328"/>
      <c r="K51" s="329"/>
      <c r="L51" s="2272"/>
      <c r="M51" s="2273"/>
      <c r="N51" s="292">
        <f>K51*L51</f>
        <v>0</v>
      </c>
    </row>
    <row r="52" spans="1:15" ht="15" thickBot="1">
      <c r="A52" s="2252"/>
      <c r="B52" s="2253"/>
      <c r="C52" s="2253"/>
      <c r="D52" s="2253"/>
      <c r="E52" s="2253"/>
      <c r="F52" s="2253"/>
      <c r="G52" s="2253"/>
      <c r="H52" s="2254"/>
      <c r="I52" s="327"/>
      <c r="J52" s="328"/>
      <c r="K52" s="329"/>
      <c r="L52" s="2289"/>
      <c r="M52" s="2290"/>
      <c r="N52" s="292">
        <f>K52*L52</f>
        <v>0</v>
      </c>
    </row>
    <row r="53" spans="1:15" ht="15" thickBot="1">
      <c r="A53" s="2221" t="s">
        <v>49</v>
      </c>
      <c r="B53" s="2222"/>
      <c r="C53" s="2222"/>
      <c r="D53" s="2222"/>
      <c r="E53" s="2222"/>
      <c r="F53" s="2222"/>
      <c r="G53" s="2222"/>
      <c r="H53" s="2222"/>
      <c r="I53" s="2222"/>
      <c r="J53" s="2222"/>
      <c r="K53" s="2222"/>
      <c r="L53" s="2222"/>
      <c r="M53" s="2223"/>
      <c r="N53" s="330">
        <f>SUM(N50:N52)</f>
        <v>2400.4560999999999</v>
      </c>
    </row>
    <row r="54" spans="1:15" ht="15" thickBot="1">
      <c r="A54" s="280"/>
      <c r="B54" s="254"/>
      <c r="C54" s="254"/>
      <c r="D54" s="254"/>
      <c r="E54" s="254"/>
      <c r="F54" s="254"/>
      <c r="G54" s="254"/>
      <c r="H54" s="254"/>
      <c r="I54" s="254"/>
      <c r="J54" s="254"/>
      <c r="K54" s="254"/>
      <c r="L54" s="254"/>
      <c r="M54" s="254"/>
      <c r="N54" s="281"/>
    </row>
    <row r="55" spans="1:15" ht="15" thickBot="1">
      <c r="A55" s="2236" t="s">
        <v>63</v>
      </c>
      <c r="B55" s="2237"/>
      <c r="C55" s="2237"/>
      <c r="D55" s="2237"/>
      <c r="E55" s="2237"/>
      <c r="F55" s="2237"/>
      <c r="G55" s="2237"/>
      <c r="H55" s="2237"/>
      <c r="I55" s="2237"/>
      <c r="J55" s="2237"/>
      <c r="K55" s="2237"/>
      <c r="L55" s="2237"/>
      <c r="M55" s="2238"/>
      <c r="N55" s="309">
        <f>ROUND(+N31+N38+N45+N53,0)</f>
        <v>11451</v>
      </c>
      <c r="O55" s="223">
        <f>(+N31+N38+N45+N53)</f>
        <v>11450.526699999999</v>
      </c>
    </row>
    <row r="56" spans="1:15">
      <c r="A56" s="2195" t="s">
        <v>64</v>
      </c>
      <c r="B56" s="2196"/>
      <c r="C56" s="2196"/>
      <c r="D56" s="2196"/>
      <c r="E56" s="2196"/>
      <c r="F56" s="2196"/>
      <c r="G56" s="2196"/>
      <c r="H56" s="2196"/>
      <c r="I56" s="2196"/>
      <c r="J56" s="2196"/>
      <c r="K56" s="2196"/>
      <c r="L56" s="2196"/>
      <c r="M56" s="2196"/>
      <c r="N56" s="2197"/>
    </row>
    <row r="57" spans="1:15">
      <c r="A57" s="2198"/>
      <c r="B57" s="2199"/>
      <c r="C57" s="2199"/>
      <c r="D57" s="2199"/>
      <c r="E57" s="2199"/>
      <c r="F57" s="2199"/>
      <c r="G57" s="2199"/>
      <c r="H57" s="2199"/>
      <c r="I57" s="2199"/>
      <c r="J57" s="2199"/>
      <c r="K57" s="2199"/>
      <c r="L57" s="2199"/>
      <c r="M57" s="2199"/>
      <c r="N57" s="2200"/>
    </row>
    <row r="58" spans="1:15" ht="15" thickBot="1">
      <c r="A58" s="2201"/>
      <c r="B58" s="2202"/>
      <c r="C58" s="2202"/>
      <c r="D58" s="2202"/>
      <c r="E58" s="2202"/>
      <c r="F58" s="2202"/>
      <c r="G58" s="2202"/>
      <c r="H58" s="2202"/>
      <c r="I58" s="2202"/>
      <c r="J58" s="2202"/>
      <c r="K58" s="2202"/>
      <c r="L58" s="2202"/>
      <c r="M58" s="2202"/>
      <c r="N58" s="2203"/>
    </row>
    <row r="59" spans="1:15">
      <c r="A59" s="2204" t="s">
        <v>65</v>
      </c>
      <c r="B59" s="2205"/>
      <c r="C59" s="2205"/>
      <c r="D59" s="2205"/>
      <c r="E59" s="2205"/>
      <c r="F59" s="2205"/>
      <c r="G59" s="2205"/>
      <c r="H59" s="2205"/>
      <c r="I59" s="300"/>
      <c r="J59" s="310"/>
      <c r="K59" s="287" t="s">
        <v>66</v>
      </c>
      <c r="L59" s="2208" t="s">
        <v>67</v>
      </c>
      <c r="M59" s="2211"/>
      <c r="N59" s="288"/>
    </row>
    <row r="60" spans="1:15">
      <c r="A60" s="2212" t="s">
        <v>68</v>
      </c>
      <c r="B60" s="2213"/>
      <c r="C60" s="2213"/>
      <c r="D60" s="2213"/>
      <c r="E60" s="2213"/>
      <c r="F60" s="2213"/>
      <c r="G60" s="2213"/>
      <c r="H60" s="2213"/>
      <c r="I60" s="311"/>
      <c r="J60" s="312"/>
      <c r="K60" s="313">
        <v>0.28000000000000003</v>
      </c>
      <c r="L60" s="2230">
        <f>ROUND((N55*K60),0)</f>
        <v>3206</v>
      </c>
      <c r="M60" s="2231">
        <f>ROUND((J60*K60),0)</f>
        <v>0</v>
      </c>
      <c r="N60" s="292">
        <f>+L60</f>
        <v>3206</v>
      </c>
    </row>
    <row r="61" spans="1:15">
      <c r="A61" s="314" t="s">
        <v>69</v>
      </c>
      <c r="B61" s="315"/>
      <c r="C61" s="315"/>
      <c r="D61" s="316"/>
      <c r="E61" s="316"/>
      <c r="F61" s="316"/>
      <c r="G61" s="316"/>
      <c r="H61" s="316"/>
      <c r="I61" s="316"/>
      <c r="J61" s="317"/>
      <c r="K61" s="313">
        <v>0.01</v>
      </c>
      <c r="L61" s="2230">
        <f>ROUND((N55*K61),0)</f>
        <v>115</v>
      </c>
      <c r="M61" s="2231">
        <f>ROUND((J61*K61),0)</f>
        <v>0</v>
      </c>
      <c r="N61" s="292">
        <f>+L61</f>
        <v>115</v>
      </c>
    </row>
    <row r="62" spans="1:15" ht="15" thickBot="1">
      <c r="A62" s="2242" t="s">
        <v>70</v>
      </c>
      <c r="B62" s="2243"/>
      <c r="C62" s="2243"/>
      <c r="D62" s="2243"/>
      <c r="E62" s="2243"/>
      <c r="F62" s="2243"/>
      <c r="G62" s="2243"/>
      <c r="H62" s="2243"/>
      <c r="I62" s="2243"/>
      <c r="J62" s="2244"/>
      <c r="K62" s="313">
        <v>0.05</v>
      </c>
      <c r="L62" s="2230">
        <f>ROUND((N55*K62),0)</f>
        <v>573</v>
      </c>
      <c r="M62" s="2231">
        <f>ROUND((J62*K62),0)</f>
        <v>0</v>
      </c>
      <c r="N62" s="292">
        <f>+L62</f>
        <v>573</v>
      </c>
    </row>
    <row r="63" spans="1:15" ht="15" thickBot="1">
      <c r="A63" s="2221" t="s">
        <v>49</v>
      </c>
      <c r="B63" s="2222"/>
      <c r="C63" s="2222"/>
      <c r="D63" s="2222"/>
      <c r="E63" s="2222"/>
      <c r="F63" s="2222"/>
      <c r="G63" s="2222"/>
      <c r="H63" s="2222"/>
      <c r="I63" s="2222"/>
      <c r="J63" s="2222"/>
      <c r="K63" s="2222"/>
      <c r="L63" s="2222"/>
      <c r="M63" s="2223"/>
      <c r="N63" s="323">
        <f>ROUND(SUM(N60:N62),0)</f>
        <v>3894</v>
      </c>
    </row>
    <row r="64" spans="1:15" ht="15" thickBot="1">
      <c r="A64" s="280"/>
      <c r="B64" s="254"/>
      <c r="C64" s="254"/>
      <c r="D64" s="254"/>
      <c r="E64" s="254"/>
      <c r="F64" s="254"/>
      <c r="G64" s="254"/>
      <c r="H64" s="254"/>
      <c r="I64" s="254"/>
      <c r="J64" s="254"/>
      <c r="K64" s="254"/>
      <c r="L64" s="254"/>
      <c r="M64" s="254"/>
      <c r="N64" s="281"/>
    </row>
    <row r="65" spans="1:14" ht="15" thickBot="1">
      <c r="A65" s="2236" t="s">
        <v>71</v>
      </c>
      <c r="B65" s="2237"/>
      <c r="C65" s="2237"/>
      <c r="D65" s="2237"/>
      <c r="E65" s="2237"/>
      <c r="F65" s="2237"/>
      <c r="G65" s="2237"/>
      <c r="H65" s="2237"/>
      <c r="I65" s="2237"/>
      <c r="J65" s="2237"/>
      <c r="K65" s="2237"/>
      <c r="L65" s="2237"/>
      <c r="M65" s="2238"/>
      <c r="N65" s="319">
        <f>+N55+N63</f>
        <v>15345</v>
      </c>
    </row>
    <row r="66" spans="1:14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10"/>
    </row>
    <row r="67" spans="1:14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12"/>
    </row>
    <row r="68" spans="1:14">
      <c r="A68" s="11"/>
      <c r="B68" s="5"/>
      <c r="C68" s="5"/>
      <c r="D68" s="5"/>
      <c r="E68" s="5"/>
      <c r="F68" s="35" t="s">
        <v>76</v>
      </c>
      <c r="G68" s="35"/>
      <c r="H68" s="35"/>
      <c r="I68" s="35"/>
      <c r="J68" s="29"/>
      <c r="K68" s="5"/>
      <c r="L68" s="5"/>
      <c r="M68" s="5"/>
      <c r="N68" s="12"/>
    </row>
    <row r="69" spans="1:14">
      <c r="A69" s="6"/>
      <c r="B69" s="7"/>
      <c r="C69" s="7"/>
      <c r="D69" s="7"/>
      <c r="E69" s="7"/>
      <c r="F69" s="35" t="s">
        <v>87</v>
      </c>
      <c r="G69" s="29" t="s">
        <v>303</v>
      </c>
      <c r="H69" s="29"/>
      <c r="I69" s="29"/>
      <c r="J69" s="29"/>
      <c r="K69" s="7"/>
      <c r="L69" s="7"/>
      <c r="M69" s="7"/>
      <c r="N69" s="18"/>
    </row>
    <row r="70" spans="1:14">
      <c r="A70" s="11"/>
      <c r="B70" s="5"/>
      <c r="C70" s="5"/>
      <c r="D70" s="5"/>
      <c r="E70" s="5"/>
      <c r="F70" s="35" t="s">
        <v>286</v>
      </c>
      <c r="G70" s="29"/>
      <c r="H70" s="29"/>
      <c r="I70" s="29"/>
      <c r="J70" s="29"/>
      <c r="K70" s="5"/>
      <c r="L70" s="5"/>
      <c r="M70" s="5"/>
      <c r="N70" s="12"/>
    </row>
    <row r="71" spans="1:14">
      <c r="A71" s="6"/>
      <c r="B71" s="7"/>
      <c r="C71" s="7"/>
      <c r="D71" s="7"/>
      <c r="E71" s="7"/>
      <c r="F71" s="35" t="s">
        <v>88</v>
      </c>
      <c r="G71" s="31"/>
      <c r="H71" s="31"/>
      <c r="I71" s="31"/>
      <c r="J71" s="31"/>
      <c r="K71" s="7"/>
      <c r="L71" s="7"/>
      <c r="M71" s="7"/>
      <c r="N71" s="18"/>
    </row>
    <row r="72" spans="1:14">
      <c r="A72" s="11"/>
      <c r="B72" s="5"/>
      <c r="C72" s="5"/>
      <c r="D72" s="5"/>
      <c r="E72" s="5"/>
      <c r="F72" s="35"/>
      <c r="G72" s="31"/>
      <c r="H72" s="31"/>
      <c r="I72" s="31"/>
      <c r="J72" s="5"/>
      <c r="K72" s="5"/>
      <c r="L72" s="5"/>
      <c r="M72" s="5"/>
      <c r="N72" s="12"/>
    </row>
    <row r="73" spans="1:14" ht="15" thickBot="1">
      <c r="A73" s="19" t="s">
        <v>72</v>
      </c>
      <c r="B73" s="20"/>
      <c r="C73" s="21"/>
      <c r="D73" s="21"/>
      <c r="E73" s="21"/>
      <c r="F73" s="21"/>
      <c r="G73" s="14"/>
      <c r="H73" s="14"/>
      <c r="I73" s="14"/>
      <c r="J73" s="14"/>
      <c r="K73" s="14"/>
      <c r="L73" s="14"/>
      <c r="M73" s="14"/>
      <c r="N73" s="22"/>
    </row>
    <row r="74" spans="1:14">
      <c r="A74" s="2245"/>
      <c r="B74" s="2246"/>
      <c r="C74" s="2246"/>
      <c r="D74" s="2246"/>
      <c r="E74" s="2246"/>
      <c r="F74" s="2246"/>
      <c r="G74" s="2246"/>
      <c r="H74" s="2246"/>
      <c r="I74" s="2246"/>
      <c r="J74" s="2246"/>
      <c r="K74" s="2246"/>
      <c r="L74" s="2246"/>
      <c r="M74" s="2246"/>
      <c r="N74" s="2247"/>
    </row>
    <row r="75" spans="1:14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8"/>
    </row>
    <row r="76" spans="1:14">
      <c r="A76" s="23" t="s">
        <v>73</v>
      </c>
      <c r="B76" s="24"/>
      <c r="C76" s="25"/>
      <c r="D76" s="25"/>
      <c r="E76" s="25"/>
      <c r="F76" s="25"/>
      <c r="G76" s="7"/>
      <c r="H76" s="7"/>
      <c r="I76" s="7"/>
      <c r="J76" s="7"/>
      <c r="K76" s="7"/>
      <c r="L76" s="7"/>
      <c r="M76" s="7"/>
      <c r="N76" s="18"/>
    </row>
    <row r="77" spans="1:14">
      <c r="A77" s="2239" t="s">
        <v>74</v>
      </c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 ht="27" customHeight="1">
      <c r="A78" s="2239"/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2239" t="s">
        <v>75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18"/>
    </row>
    <row r="82" spans="1:14">
      <c r="A82" s="6"/>
      <c r="B82" s="7"/>
      <c r="C82" s="7"/>
      <c r="D82" s="7"/>
      <c r="E82" s="5"/>
      <c r="F82" s="35" t="s">
        <v>76</v>
      </c>
      <c r="G82" s="29"/>
      <c r="H82" s="29"/>
      <c r="I82" s="29"/>
      <c r="J82" s="29"/>
      <c r="K82" s="7"/>
      <c r="L82" s="7"/>
      <c r="M82" s="7"/>
      <c r="N82" s="26"/>
    </row>
    <row r="83" spans="1:14">
      <c r="A83" s="6"/>
      <c r="B83" s="7"/>
      <c r="C83" s="7"/>
      <c r="D83" s="7"/>
      <c r="E83" s="5"/>
      <c r="F83" s="29" t="s">
        <v>87</v>
      </c>
      <c r="G83" s="33" t="s">
        <v>342</v>
      </c>
      <c r="H83" s="33"/>
      <c r="I83" s="33"/>
      <c r="J83" s="29"/>
      <c r="K83" s="7"/>
      <c r="L83" s="7"/>
      <c r="M83" s="7"/>
      <c r="N83" s="26"/>
    </row>
    <row r="84" spans="1:14">
      <c r="A84" s="6"/>
      <c r="B84" s="7"/>
      <c r="C84" s="7"/>
      <c r="D84" s="7"/>
      <c r="E84" s="27"/>
      <c r="F84" s="29" t="s">
        <v>343</v>
      </c>
      <c r="G84" s="28"/>
      <c r="H84" s="28"/>
      <c r="I84" s="28"/>
      <c r="J84" s="29"/>
      <c r="K84" s="7"/>
      <c r="L84" s="7"/>
      <c r="M84" s="7"/>
      <c r="N84" s="26"/>
    </row>
    <row r="85" spans="1:14">
      <c r="A85" s="11"/>
      <c r="B85" s="5"/>
      <c r="C85" s="5"/>
      <c r="D85" s="5"/>
      <c r="E85" s="7"/>
      <c r="F85" s="29" t="s">
        <v>88</v>
      </c>
      <c r="G85" s="29"/>
      <c r="H85" s="29"/>
      <c r="I85" s="29"/>
      <c r="J85" s="31"/>
      <c r="K85" s="2"/>
      <c r="L85" s="2"/>
      <c r="M85" s="2"/>
      <c r="N85" s="26"/>
    </row>
  </sheetData>
  <mergeCells count="80">
    <mergeCell ref="A77:N78"/>
    <mergeCell ref="A79:N80"/>
    <mergeCell ref="A62:J62"/>
    <mergeCell ref="L62:M62"/>
    <mergeCell ref="A63:M63"/>
    <mergeCell ref="A65:M65"/>
    <mergeCell ref="A74:N74"/>
    <mergeCell ref="L61:M6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9:H49"/>
    <mergeCell ref="L49:M49"/>
    <mergeCell ref="A50:H50"/>
    <mergeCell ref="L50:M50"/>
    <mergeCell ref="A51:H51"/>
    <mergeCell ref="L51:M51"/>
    <mergeCell ref="A46:N48"/>
    <mergeCell ref="A38:M38"/>
    <mergeCell ref="A39:N41"/>
    <mergeCell ref="A42:H42"/>
    <mergeCell ref="L42:M42"/>
    <mergeCell ref="A43:H43"/>
    <mergeCell ref="L43:M43"/>
    <mergeCell ref="A44:H44"/>
    <mergeCell ref="L44:M44"/>
    <mergeCell ref="A45:M45"/>
    <mergeCell ref="A35:I35"/>
    <mergeCell ref="L35:M35"/>
    <mergeCell ref="A36:I36"/>
    <mergeCell ref="L36:M36"/>
    <mergeCell ref="A37:I37"/>
    <mergeCell ref="L37:M37"/>
    <mergeCell ref="A32:N34"/>
    <mergeCell ref="A28:F28"/>
    <mergeCell ref="G28:H28"/>
    <mergeCell ref="I28:J28"/>
    <mergeCell ref="L28:M28"/>
    <mergeCell ref="A29:F29"/>
    <mergeCell ref="L29:M29"/>
    <mergeCell ref="A30:F30"/>
    <mergeCell ref="G30:H30"/>
    <mergeCell ref="I30:J30"/>
    <mergeCell ref="L30:M30"/>
    <mergeCell ref="A31:M31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8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8AEB7-11EC-41AD-9664-6E3F59A0659C}">
  <sheetPr>
    <pageSetUpPr fitToPage="1"/>
  </sheetPr>
  <dimension ref="A1:O87"/>
  <sheetViews>
    <sheetView view="pageBreakPreview" zoomScale="78" zoomScaleNormal="100" zoomScaleSheetLayoutView="78" workbookViewId="0">
      <selection activeCell="P83" sqref="P83"/>
    </sheetView>
  </sheetViews>
  <sheetFormatPr baseColWidth="10" defaultRowHeight="14.4"/>
  <cols>
    <col min="2" max="2" width="13.33203125" customWidth="1"/>
    <col min="11" max="11" width="14.6640625" bestFit="1" customWidth="1"/>
    <col min="13" max="13" width="9.109375" customWidth="1"/>
    <col min="14" max="14" width="25.6640625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 ht="15" thickBot="1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274" t="s">
        <v>317</v>
      </c>
      <c r="B18" s="2275"/>
      <c r="C18" s="2275"/>
      <c r="D18" s="2275"/>
      <c r="E18" s="2275"/>
      <c r="F18" s="2275"/>
      <c r="G18" s="2275"/>
      <c r="H18" s="2275"/>
      <c r="I18" s="2275"/>
      <c r="J18" s="2275"/>
      <c r="K18" s="2275"/>
      <c r="L18" s="2275"/>
      <c r="M18" s="2275"/>
      <c r="N18" s="2276"/>
    </row>
    <row r="19" spans="1:14">
      <c r="A19" s="2184" t="s">
        <v>39</v>
      </c>
      <c r="B19" s="2185"/>
      <c r="C19" s="2185"/>
      <c r="D19" s="2185"/>
      <c r="E19" s="2185"/>
      <c r="F19" s="2185"/>
      <c r="G19" s="2185"/>
      <c r="H19" s="2185"/>
      <c r="I19" s="2185"/>
      <c r="J19" s="2185"/>
      <c r="K19" s="2185"/>
      <c r="L19" s="2185"/>
      <c r="M19" s="2185"/>
      <c r="N19" s="2186"/>
    </row>
    <row r="20" spans="1:14" ht="15" thickBot="1">
      <c r="A20" s="280"/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  <c r="N20" s="281"/>
    </row>
    <row r="21" spans="1:14">
      <c r="A21" s="282" t="s">
        <v>40</v>
      </c>
      <c r="B21" s="283">
        <v>2.1</v>
      </c>
      <c r="C21" s="2187" t="s">
        <v>318</v>
      </c>
      <c r="D21" s="2188"/>
      <c r="E21" s="2188"/>
      <c r="F21" s="2188"/>
      <c r="G21" s="2188"/>
      <c r="H21" s="2188"/>
      <c r="I21" s="2188"/>
      <c r="J21" s="2188"/>
      <c r="K21" s="2189"/>
      <c r="L21" s="2190" t="s">
        <v>41</v>
      </c>
      <c r="M21" s="2191"/>
      <c r="N21" s="284" t="s">
        <v>7</v>
      </c>
    </row>
    <row r="22" spans="1:14" ht="15" thickBot="1">
      <c r="A22" s="285"/>
      <c r="B22" s="331">
        <v>7.3319999999999999</v>
      </c>
      <c r="C22" s="2192"/>
      <c r="D22" s="2193"/>
      <c r="E22" s="2193"/>
      <c r="F22" s="2193"/>
      <c r="G22" s="2193"/>
      <c r="H22" s="2193"/>
      <c r="I22" s="2193"/>
      <c r="J22" s="2193"/>
      <c r="K22" s="2194"/>
      <c r="L22" s="2192" t="s">
        <v>316</v>
      </c>
      <c r="M22" s="2194"/>
      <c r="N22" s="286"/>
    </row>
    <row r="23" spans="1:14">
      <c r="A23" s="2195" t="s">
        <v>42</v>
      </c>
      <c r="B23" s="2196"/>
      <c r="C23" s="2196"/>
      <c r="D23" s="2196"/>
      <c r="E23" s="2196"/>
      <c r="F23" s="2196"/>
      <c r="G23" s="2196"/>
      <c r="H23" s="2196"/>
      <c r="I23" s="2196"/>
      <c r="J23" s="2196"/>
      <c r="K23" s="2196"/>
      <c r="L23" s="2196"/>
      <c r="M23" s="2196"/>
      <c r="N23" s="2197"/>
    </row>
    <row r="24" spans="1:14">
      <c r="A24" s="2198"/>
      <c r="B24" s="2199"/>
      <c r="C24" s="2199"/>
      <c r="D24" s="2199"/>
      <c r="E24" s="2199"/>
      <c r="F24" s="2199"/>
      <c r="G24" s="2199"/>
      <c r="H24" s="2199"/>
      <c r="I24" s="2199"/>
      <c r="J24" s="2199"/>
      <c r="K24" s="2199"/>
      <c r="L24" s="2199"/>
      <c r="M24" s="2199"/>
      <c r="N24" s="2200"/>
    </row>
    <row r="25" spans="1:14" ht="15" thickBot="1">
      <c r="A25" s="2201"/>
      <c r="B25" s="2202"/>
      <c r="C25" s="2202"/>
      <c r="D25" s="2202"/>
      <c r="E25" s="2202"/>
      <c r="F25" s="2202"/>
      <c r="G25" s="2202"/>
      <c r="H25" s="2202"/>
      <c r="I25" s="2202"/>
      <c r="J25" s="2202"/>
      <c r="K25" s="2202"/>
      <c r="L25" s="2202"/>
      <c r="M25" s="2202"/>
      <c r="N25" s="2203"/>
    </row>
    <row r="26" spans="1:14" ht="27.6">
      <c r="A26" s="2204" t="s">
        <v>5</v>
      </c>
      <c r="B26" s="2205"/>
      <c r="C26" s="2206"/>
      <c r="D26" s="2206"/>
      <c r="E26" s="2206"/>
      <c r="F26" s="2207"/>
      <c r="G26" s="2208" t="s">
        <v>43</v>
      </c>
      <c r="H26" s="2206"/>
      <c r="I26" s="2209" t="s">
        <v>44</v>
      </c>
      <c r="J26" s="2210"/>
      <c r="K26" s="287" t="s">
        <v>45</v>
      </c>
      <c r="L26" s="2208" t="s">
        <v>46</v>
      </c>
      <c r="M26" s="2211"/>
      <c r="N26" s="288" t="s">
        <v>47</v>
      </c>
    </row>
    <row r="27" spans="1:14">
      <c r="A27" s="2277" t="s">
        <v>319</v>
      </c>
      <c r="B27" s="2278"/>
      <c r="C27" s="2278"/>
      <c r="D27" s="2278"/>
      <c r="E27" s="2278"/>
      <c r="F27" s="2279"/>
      <c r="G27" s="2251"/>
      <c r="H27" s="2214"/>
      <c r="I27" s="2251"/>
      <c r="J27" s="2214"/>
      <c r="K27" s="291">
        <v>1183</v>
      </c>
      <c r="L27" s="2215">
        <v>2</v>
      </c>
      <c r="M27" s="2216"/>
      <c r="N27" s="292">
        <f>+K27*L27</f>
        <v>2366</v>
      </c>
    </row>
    <row r="28" spans="1:14">
      <c r="A28" s="2212"/>
      <c r="B28" s="2213"/>
      <c r="C28" s="2213"/>
      <c r="D28" s="2213"/>
      <c r="E28" s="2213"/>
      <c r="F28" s="2214"/>
      <c r="G28" s="289"/>
      <c r="H28" s="290"/>
      <c r="I28" s="289"/>
      <c r="J28" s="290"/>
      <c r="K28" s="291"/>
      <c r="L28" s="2215"/>
      <c r="M28" s="2216"/>
      <c r="N28" s="292">
        <f>+K28*L28</f>
        <v>0</v>
      </c>
    </row>
    <row r="29" spans="1:14" ht="15" thickBot="1">
      <c r="A29" s="2217"/>
      <c r="B29" s="2218"/>
      <c r="C29" s="2218"/>
      <c r="D29" s="2218"/>
      <c r="E29" s="2218"/>
      <c r="F29" s="2219"/>
      <c r="G29" s="2220"/>
      <c r="H29" s="2219"/>
      <c r="I29" s="2220"/>
      <c r="J29" s="2219"/>
      <c r="K29" s="293"/>
      <c r="L29" s="2215"/>
      <c r="M29" s="2216"/>
      <c r="N29" s="292"/>
    </row>
    <row r="30" spans="1:14" ht="15" thickBot="1">
      <c r="A30" s="2221" t="s">
        <v>49</v>
      </c>
      <c r="B30" s="2222"/>
      <c r="C30" s="2222"/>
      <c r="D30" s="2222"/>
      <c r="E30" s="2222"/>
      <c r="F30" s="2222"/>
      <c r="G30" s="2222"/>
      <c r="H30" s="2222"/>
      <c r="I30" s="2222"/>
      <c r="J30" s="2222"/>
      <c r="K30" s="2222"/>
      <c r="L30" s="2222"/>
      <c r="M30" s="2223"/>
      <c r="N30" s="294">
        <f>SUM(N27:N29)</f>
        <v>2366</v>
      </c>
    </row>
    <row r="31" spans="1:14">
      <c r="A31" s="2195" t="s">
        <v>50</v>
      </c>
      <c r="B31" s="2196"/>
      <c r="C31" s="2196"/>
      <c r="D31" s="2196"/>
      <c r="E31" s="2196"/>
      <c r="F31" s="2196"/>
      <c r="G31" s="2196"/>
      <c r="H31" s="2196"/>
      <c r="I31" s="2196"/>
      <c r="J31" s="2196"/>
      <c r="K31" s="2196"/>
      <c r="L31" s="2196"/>
      <c r="M31" s="2196"/>
      <c r="N31" s="2197"/>
    </row>
    <row r="32" spans="1:14">
      <c r="A32" s="2198"/>
      <c r="B32" s="2199"/>
      <c r="C32" s="2199"/>
      <c r="D32" s="2199"/>
      <c r="E32" s="2199"/>
      <c r="F32" s="2199"/>
      <c r="G32" s="2199"/>
      <c r="H32" s="2199"/>
      <c r="I32" s="2199"/>
      <c r="J32" s="2199"/>
      <c r="K32" s="2199"/>
      <c r="L32" s="2199"/>
      <c r="M32" s="2199"/>
      <c r="N32" s="2200"/>
    </row>
    <row r="33" spans="1:14" ht="15" thickBot="1">
      <c r="A33" s="2201"/>
      <c r="B33" s="2202"/>
      <c r="C33" s="2202"/>
      <c r="D33" s="2202"/>
      <c r="E33" s="2202"/>
      <c r="F33" s="2202"/>
      <c r="G33" s="2202"/>
      <c r="H33" s="2202"/>
      <c r="I33" s="2202"/>
      <c r="J33" s="2202"/>
      <c r="K33" s="2202"/>
      <c r="L33" s="2202"/>
      <c r="M33" s="2202"/>
      <c r="N33" s="2203"/>
    </row>
    <row r="34" spans="1:14">
      <c r="A34" s="2204" t="s">
        <v>5</v>
      </c>
      <c r="B34" s="2205"/>
      <c r="C34" s="2205"/>
      <c r="D34" s="2205"/>
      <c r="E34" s="2205"/>
      <c r="F34" s="2205"/>
      <c r="G34" s="2205"/>
      <c r="H34" s="2205"/>
      <c r="I34" s="2211"/>
      <c r="J34" s="295" t="s">
        <v>41</v>
      </c>
      <c r="K34" s="287" t="s">
        <v>7</v>
      </c>
      <c r="L34" s="2208" t="s">
        <v>51</v>
      </c>
      <c r="M34" s="2211"/>
      <c r="N34" s="288" t="s">
        <v>47</v>
      </c>
    </row>
    <row r="35" spans="1:14">
      <c r="A35" s="2280" t="s">
        <v>320</v>
      </c>
      <c r="B35" s="2281"/>
      <c r="C35" s="2281"/>
      <c r="D35" s="2281"/>
      <c r="E35" s="2281"/>
      <c r="F35" s="2281"/>
      <c r="G35" s="2281"/>
      <c r="H35" s="2281"/>
      <c r="I35" s="2282"/>
      <c r="J35" s="13" t="s">
        <v>210</v>
      </c>
      <c r="K35" s="297">
        <v>1</v>
      </c>
      <c r="L35" s="2265">
        <v>769100</v>
      </c>
      <c r="M35" s="2266"/>
      <c r="N35" s="292">
        <f>+L35*K35</f>
        <v>769100</v>
      </c>
    </row>
    <row r="36" spans="1:14">
      <c r="A36" s="2291"/>
      <c r="B36" s="2292"/>
      <c r="C36" s="2292"/>
      <c r="D36" s="2292"/>
      <c r="E36" s="2292"/>
      <c r="F36" s="2292"/>
      <c r="G36" s="2292"/>
      <c r="H36" s="2292"/>
      <c r="I36" s="2293"/>
      <c r="J36" s="465"/>
      <c r="K36" s="321"/>
      <c r="L36" s="2294"/>
      <c r="M36" s="2295"/>
      <c r="N36" s="466">
        <f>+L36*K36</f>
        <v>0</v>
      </c>
    </row>
    <row r="37" spans="1:14">
      <c r="A37" s="2296"/>
      <c r="B37" s="2296"/>
      <c r="C37" s="2296"/>
      <c r="D37" s="2296"/>
      <c r="E37" s="2296"/>
      <c r="F37" s="2296"/>
      <c r="G37" s="2296"/>
      <c r="H37" s="2296"/>
      <c r="I37" s="2296"/>
      <c r="J37" s="359"/>
      <c r="K37" s="314"/>
      <c r="L37" s="2297"/>
      <c r="M37" s="2297"/>
      <c r="N37" s="467"/>
    </row>
    <row r="38" spans="1:14" ht="15" thickBot="1">
      <c r="A38" s="2298" t="s">
        <v>49</v>
      </c>
      <c r="B38" s="2299"/>
      <c r="C38" s="2299"/>
      <c r="D38" s="2299"/>
      <c r="E38" s="2299"/>
      <c r="F38" s="2299"/>
      <c r="G38" s="2299"/>
      <c r="H38" s="2299"/>
      <c r="I38" s="2299"/>
      <c r="J38" s="2299"/>
      <c r="K38" s="2299"/>
      <c r="L38" s="2299"/>
      <c r="M38" s="2300"/>
      <c r="N38" s="355">
        <f>SUM(N35:N37)</f>
        <v>769100</v>
      </c>
    </row>
    <row r="39" spans="1:14">
      <c r="A39" s="2195" t="s">
        <v>52</v>
      </c>
      <c r="B39" s="2196"/>
      <c r="C39" s="2196"/>
      <c r="D39" s="2196"/>
      <c r="E39" s="2196"/>
      <c r="F39" s="2196"/>
      <c r="G39" s="2196"/>
      <c r="H39" s="2196"/>
      <c r="I39" s="2196"/>
      <c r="J39" s="2196"/>
      <c r="K39" s="2196"/>
      <c r="L39" s="2196"/>
      <c r="M39" s="2196"/>
      <c r="N39" s="2197"/>
    </row>
    <row r="40" spans="1:14">
      <c r="A40" s="2198"/>
      <c r="B40" s="2199"/>
      <c r="C40" s="2199"/>
      <c r="D40" s="2199"/>
      <c r="E40" s="2199"/>
      <c r="F40" s="2199"/>
      <c r="G40" s="2199"/>
      <c r="H40" s="2199"/>
      <c r="I40" s="2199"/>
      <c r="J40" s="2199"/>
      <c r="K40" s="2199"/>
      <c r="L40" s="2199"/>
      <c r="M40" s="2199"/>
      <c r="N40" s="2200"/>
    </row>
    <row r="41" spans="1:14" ht="15" thickBot="1">
      <c r="A41" s="2201"/>
      <c r="B41" s="2202"/>
      <c r="C41" s="2202"/>
      <c r="D41" s="2202"/>
      <c r="E41" s="2202"/>
      <c r="F41" s="2202"/>
      <c r="G41" s="2202"/>
      <c r="H41" s="2202"/>
      <c r="I41" s="2202"/>
      <c r="J41" s="2202"/>
      <c r="K41" s="2202"/>
      <c r="L41" s="2202"/>
      <c r="M41" s="2202"/>
      <c r="N41" s="2203"/>
    </row>
    <row r="42" spans="1:14" ht="28.2" thickBot="1">
      <c r="A42" s="2301" t="s">
        <v>53</v>
      </c>
      <c r="B42" s="2302"/>
      <c r="C42" s="2302"/>
      <c r="D42" s="2302"/>
      <c r="E42" s="2302"/>
      <c r="F42" s="2302"/>
      <c r="G42" s="2302"/>
      <c r="H42" s="2302"/>
      <c r="I42" s="333" t="s">
        <v>54</v>
      </c>
      <c r="J42" s="334" t="s">
        <v>55</v>
      </c>
      <c r="K42" s="335" t="s">
        <v>56</v>
      </c>
      <c r="L42" s="2303" t="s">
        <v>57</v>
      </c>
      <c r="M42" s="2304"/>
      <c r="N42" s="336" t="s">
        <v>47</v>
      </c>
    </row>
    <row r="43" spans="1:14">
      <c r="A43" s="2305" t="s">
        <v>116</v>
      </c>
      <c r="B43" s="2306"/>
      <c r="C43" s="2306"/>
      <c r="D43" s="2306"/>
      <c r="E43" s="2306"/>
      <c r="F43" s="2306"/>
      <c r="G43" s="2306"/>
      <c r="H43" s="2307"/>
      <c r="I43" s="337"/>
      <c r="J43" s="338">
        <v>0.8</v>
      </c>
      <c r="K43" s="339"/>
      <c r="L43" s="2308">
        <f>'[170]2.1 ANA TRANS PAGA '!N64</f>
        <v>58862</v>
      </c>
      <c r="M43" s="2309"/>
      <c r="N43" s="340">
        <f>J43*L43</f>
        <v>47089.600000000006</v>
      </c>
    </row>
    <row r="44" spans="1:14" ht="15" thickBot="1">
      <c r="A44" s="2217"/>
      <c r="B44" s="2218"/>
      <c r="C44" s="2218"/>
      <c r="D44" s="2218"/>
      <c r="E44" s="2218"/>
      <c r="F44" s="2218"/>
      <c r="G44" s="2218"/>
      <c r="H44" s="2218"/>
      <c r="I44" s="305"/>
      <c r="J44" s="306"/>
      <c r="K44" s="299"/>
      <c r="L44" s="2234"/>
      <c r="M44" s="2235"/>
      <c r="N44" s="227"/>
    </row>
    <row r="45" spans="1:14" ht="15" thickBot="1">
      <c r="A45" s="2298" t="s">
        <v>49</v>
      </c>
      <c r="B45" s="2299"/>
      <c r="C45" s="2299"/>
      <c r="D45" s="2299"/>
      <c r="E45" s="2299"/>
      <c r="F45" s="2299"/>
      <c r="G45" s="2299"/>
      <c r="H45" s="2299"/>
      <c r="I45" s="2299"/>
      <c r="J45" s="2299"/>
      <c r="K45" s="2299"/>
      <c r="L45" s="2299"/>
      <c r="M45" s="2300"/>
      <c r="N45" s="341">
        <f>SUM(N43:N44)</f>
        <v>47089.600000000006</v>
      </c>
    </row>
    <row r="46" spans="1:14">
      <c r="A46" s="2195" t="s">
        <v>58</v>
      </c>
      <c r="B46" s="2196"/>
      <c r="C46" s="2196"/>
      <c r="D46" s="2196"/>
      <c r="E46" s="2196"/>
      <c r="F46" s="2196"/>
      <c r="G46" s="2196"/>
      <c r="H46" s="2196"/>
      <c r="I46" s="2196"/>
      <c r="J46" s="2196"/>
      <c r="K46" s="2196"/>
      <c r="L46" s="2196"/>
      <c r="M46" s="2196"/>
      <c r="N46" s="2197"/>
    </row>
    <row r="47" spans="1:14">
      <c r="A47" s="2198"/>
      <c r="B47" s="2199"/>
      <c r="C47" s="2199"/>
      <c r="D47" s="2199"/>
      <c r="E47" s="2199"/>
      <c r="F47" s="2199"/>
      <c r="G47" s="2199"/>
      <c r="H47" s="2199"/>
      <c r="I47" s="2199"/>
      <c r="J47" s="2199"/>
      <c r="K47" s="2199"/>
      <c r="L47" s="2199"/>
      <c r="M47" s="2199"/>
      <c r="N47" s="2200"/>
    </row>
    <row r="48" spans="1:14" ht="15" thickBot="1">
      <c r="A48" s="2201"/>
      <c r="B48" s="2202"/>
      <c r="C48" s="2202"/>
      <c r="D48" s="2202"/>
      <c r="E48" s="2202"/>
      <c r="F48" s="2202"/>
      <c r="G48" s="2202"/>
      <c r="H48" s="2202"/>
      <c r="I48" s="2202"/>
      <c r="J48" s="2202"/>
      <c r="K48" s="2202"/>
      <c r="L48" s="2202"/>
      <c r="M48" s="2202"/>
      <c r="N48" s="2203"/>
    </row>
    <row r="49" spans="1:15" ht="27.6">
      <c r="A49" s="2204" t="s">
        <v>59</v>
      </c>
      <c r="B49" s="2205"/>
      <c r="C49" s="2205"/>
      <c r="D49" s="2205"/>
      <c r="E49" s="2205"/>
      <c r="F49" s="2205"/>
      <c r="G49" s="2205"/>
      <c r="H49" s="2205"/>
      <c r="I49" s="287" t="s">
        <v>60</v>
      </c>
      <c r="J49" s="300" t="s">
        <v>61</v>
      </c>
      <c r="K49" s="287" t="s">
        <v>62</v>
      </c>
      <c r="L49" s="2208" t="s">
        <v>46</v>
      </c>
      <c r="M49" s="2211"/>
      <c r="N49" s="288" t="s">
        <v>47</v>
      </c>
    </row>
    <row r="50" spans="1:15">
      <c r="A50" s="2286" t="s">
        <v>321</v>
      </c>
      <c r="B50" s="2287"/>
      <c r="C50" s="2287"/>
      <c r="D50" s="2287"/>
      <c r="E50" s="2287"/>
      <c r="F50" s="2287"/>
      <c r="G50" s="2287"/>
      <c r="H50" s="2288"/>
      <c r="I50" s="17"/>
      <c r="J50" s="328"/>
      <c r="K50" s="332">
        <v>11828</v>
      </c>
      <c r="L50" s="2270">
        <v>2</v>
      </c>
      <c r="M50" s="2271"/>
      <c r="N50" s="292">
        <f>K50*L50</f>
        <v>23656</v>
      </c>
    </row>
    <row r="51" spans="1:15">
      <c r="A51" s="2252"/>
      <c r="B51" s="2253"/>
      <c r="C51" s="2253"/>
      <c r="D51" s="2253"/>
      <c r="E51" s="2253"/>
      <c r="F51" s="2253"/>
      <c r="G51" s="2253"/>
      <c r="H51" s="2254"/>
      <c r="I51" s="327"/>
      <c r="J51" s="328"/>
      <c r="K51" s="329"/>
      <c r="L51" s="2272"/>
      <c r="M51" s="2273"/>
      <c r="N51" s="292">
        <f>K51*L51</f>
        <v>0</v>
      </c>
    </row>
    <row r="52" spans="1:15">
      <c r="A52" s="2252"/>
      <c r="B52" s="2253"/>
      <c r="C52" s="2253"/>
      <c r="D52" s="2253"/>
      <c r="E52" s="2253"/>
      <c r="F52" s="2253"/>
      <c r="G52" s="2253"/>
      <c r="H52" s="2254"/>
      <c r="I52" s="327"/>
      <c r="J52" s="328"/>
      <c r="K52" s="329"/>
      <c r="L52" s="2289"/>
      <c r="M52" s="2290"/>
      <c r="N52" s="292">
        <f>K52*L52</f>
        <v>0</v>
      </c>
    </row>
    <row r="53" spans="1:15" ht="15" thickBot="1">
      <c r="A53" s="2217"/>
      <c r="B53" s="2218"/>
      <c r="C53" s="2218"/>
      <c r="D53" s="2218"/>
      <c r="E53" s="2218"/>
      <c r="F53" s="2218"/>
      <c r="G53" s="2218"/>
      <c r="H53" s="2218"/>
      <c r="I53" s="305"/>
      <c r="J53" s="306"/>
      <c r="K53" s="305"/>
      <c r="L53" s="2234"/>
      <c r="M53" s="2235"/>
      <c r="N53" s="292">
        <f>K53*L53</f>
        <v>0</v>
      </c>
    </row>
    <row r="54" spans="1:15" ht="15" thickBot="1">
      <c r="A54" s="2221" t="s">
        <v>49</v>
      </c>
      <c r="B54" s="2222"/>
      <c r="C54" s="2222"/>
      <c r="D54" s="2222"/>
      <c r="E54" s="2222"/>
      <c r="F54" s="2222"/>
      <c r="G54" s="2222"/>
      <c r="H54" s="2222"/>
      <c r="I54" s="2222"/>
      <c r="J54" s="2222"/>
      <c r="K54" s="2222"/>
      <c r="L54" s="2222"/>
      <c r="M54" s="2223"/>
      <c r="N54" s="330">
        <f>SUM(N50:N53)</f>
        <v>23656</v>
      </c>
    </row>
    <row r="55" spans="1:15" ht="15" thickBot="1">
      <c r="A55" s="280"/>
      <c r="B55" s="254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81"/>
    </row>
    <row r="56" spans="1:15" ht="15" thickBot="1">
      <c r="A56" s="2236" t="s">
        <v>63</v>
      </c>
      <c r="B56" s="2237"/>
      <c r="C56" s="2237"/>
      <c r="D56" s="2237"/>
      <c r="E56" s="2237"/>
      <c r="F56" s="2237"/>
      <c r="G56" s="2237"/>
      <c r="H56" s="2237"/>
      <c r="I56" s="2237"/>
      <c r="J56" s="2237"/>
      <c r="K56" s="2237"/>
      <c r="L56" s="2237"/>
      <c r="M56" s="2238"/>
      <c r="N56" s="309">
        <f>ROUND(+N30+N38+N45+N54,0)</f>
        <v>842212</v>
      </c>
      <c r="O56" s="223">
        <f>(+N30+N38+N45+N54)</f>
        <v>842211.6</v>
      </c>
    </row>
    <row r="57" spans="1:15">
      <c r="A57" s="2195" t="s">
        <v>64</v>
      </c>
      <c r="B57" s="2196"/>
      <c r="C57" s="2196"/>
      <c r="D57" s="2196"/>
      <c r="E57" s="2196"/>
      <c r="F57" s="2196"/>
      <c r="G57" s="2196"/>
      <c r="H57" s="2196"/>
      <c r="I57" s="2196"/>
      <c r="J57" s="2196"/>
      <c r="K57" s="2196"/>
      <c r="L57" s="2196"/>
      <c r="M57" s="2196"/>
      <c r="N57" s="2197"/>
    </row>
    <row r="58" spans="1:15">
      <c r="A58" s="2198"/>
      <c r="B58" s="2199"/>
      <c r="C58" s="2199"/>
      <c r="D58" s="2199"/>
      <c r="E58" s="2199"/>
      <c r="F58" s="2199"/>
      <c r="G58" s="2199"/>
      <c r="H58" s="2199"/>
      <c r="I58" s="2199"/>
      <c r="J58" s="2199"/>
      <c r="K58" s="2199"/>
      <c r="L58" s="2199"/>
      <c r="M58" s="2199"/>
      <c r="N58" s="2200"/>
    </row>
    <row r="59" spans="1:15" ht="15" thickBot="1">
      <c r="A59" s="2201"/>
      <c r="B59" s="2202"/>
      <c r="C59" s="2202"/>
      <c r="D59" s="2202"/>
      <c r="E59" s="2202"/>
      <c r="F59" s="2202"/>
      <c r="G59" s="2202"/>
      <c r="H59" s="2202"/>
      <c r="I59" s="2202"/>
      <c r="J59" s="2202"/>
      <c r="K59" s="2202"/>
      <c r="L59" s="2202"/>
      <c r="M59" s="2202"/>
      <c r="N59" s="2203"/>
    </row>
    <row r="60" spans="1:15">
      <c r="A60" s="2204" t="s">
        <v>65</v>
      </c>
      <c r="B60" s="2205"/>
      <c r="C60" s="2205"/>
      <c r="D60" s="2205"/>
      <c r="E60" s="2205"/>
      <c r="F60" s="2205"/>
      <c r="G60" s="2205"/>
      <c r="H60" s="2205"/>
      <c r="I60" s="300"/>
      <c r="J60" s="310"/>
      <c r="K60" s="287" t="s">
        <v>66</v>
      </c>
      <c r="L60" s="2208" t="s">
        <v>67</v>
      </c>
      <c r="M60" s="2211"/>
      <c r="N60" s="288"/>
    </row>
    <row r="61" spans="1:15">
      <c r="A61" s="2212" t="s">
        <v>68</v>
      </c>
      <c r="B61" s="2213"/>
      <c r="C61" s="2213"/>
      <c r="D61" s="2213"/>
      <c r="E61" s="2213"/>
      <c r="F61" s="2213"/>
      <c r="G61" s="2213"/>
      <c r="H61" s="2213"/>
      <c r="I61" s="311"/>
      <c r="J61" s="312"/>
      <c r="K61" s="313">
        <v>0.28000000000000003</v>
      </c>
      <c r="L61" s="2230">
        <f>ROUND((N56*K61),0)</f>
        <v>235819</v>
      </c>
      <c r="M61" s="2231">
        <f>ROUND((J61*K61),0)</f>
        <v>0</v>
      </c>
      <c r="N61" s="292">
        <f>+L61</f>
        <v>235819</v>
      </c>
    </row>
    <row r="62" spans="1:15">
      <c r="A62" s="314" t="s">
        <v>69</v>
      </c>
      <c r="B62" s="315"/>
      <c r="C62" s="315"/>
      <c r="D62" s="316"/>
      <c r="E62" s="316"/>
      <c r="F62" s="316"/>
      <c r="G62" s="316"/>
      <c r="H62" s="316"/>
      <c r="I62" s="316"/>
      <c r="J62" s="317"/>
      <c r="K62" s="313">
        <v>0.01</v>
      </c>
      <c r="L62" s="2230">
        <f>ROUND((N56*K62),0)</f>
        <v>8422</v>
      </c>
      <c r="M62" s="2231">
        <f>ROUND((J62*K62),0)</f>
        <v>0</v>
      </c>
      <c r="N62" s="292">
        <f>+L62</f>
        <v>8422</v>
      </c>
    </row>
    <row r="63" spans="1:15" ht="15" thickBot="1">
      <c r="A63" s="2242" t="s">
        <v>70</v>
      </c>
      <c r="B63" s="2243"/>
      <c r="C63" s="2243"/>
      <c r="D63" s="2243"/>
      <c r="E63" s="2243"/>
      <c r="F63" s="2243"/>
      <c r="G63" s="2243"/>
      <c r="H63" s="2243"/>
      <c r="I63" s="2243"/>
      <c r="J63" s="2244"/>
      <c r="K63" s="313">
        <v>0.05</v>
      </c>
      <c r="L63" s="2230">
        <f>ROUND((N56*K63),0)</f>
        <v>42111</v>
      </c>
      <c r="M63" s="2231">
        <f>ROUND((J63*K63),0)</f>
        <v>0</v>
      </c>
      <c r="N63" s="292">
        <f>+L63</f>
        <v>42111</v>
      </c>
    </row>
    <row r="64" spans="1:15" ht="15" thickBot="1">
      <c r="A64" s="2221" t="s">
        <v>49</v>
      </c>
      <c r="B64" s="2222"/>
      <c r="C64" s="2222"/>
      <c r="D64" s="2222"/>
      <c r="E64" s="2222"/>
      <c r="F64" s="2222"/>
      <c r="G64" s="2222"/>
      <c r="H64" s="2222"/>
      <c r="I64" s="2222"/>
      <c r="J64" s="2222"/>
      <c r="K64" s="2222"/>
      <c r="L64" s="2222"/>
      <c r="M64" s="2223"/>
      <c r="N64" s="323">
        <f>ROUND(SUM(N61:N63),0)</f>
        <v>286352</v>
      </c>
    </row>
    <row r="65" spans="1:14" ht="15" thickBot="1">
      <c r="A65" s="280"/>
      <c r="B65" s="254"/>
      <c r="C65" s="254"/>
      <c r="D65" s="254"/>
      <c r="E65" s="254"/>
      <c r="F65" s="254"/>
      <c r="G65" s="254"/>
      <c r="H65" s="254"/>
      <c r="I65" s="254"/>
      <c r="J65" s="254"/>
      <c r="K65" s="254"/>
      <c r="L65" s="254"/>
      <c r="M65" s="254"/>
      <c r="N65" s="281"/>
    </row>
    <row r="66" spans="1:14" ht="15" thickBot="1">
      <c r="A66" s="2236" t="s">
        <v>71</v>
      </c>
      <c r="B66" s="2237"/>
      <c r="C66" s="2237"/>
      <c r="D66" s="2237"/>
      <c r="E66" s="2237"/>
      <c r="F66" s="2237"/>
      <c r="G66" s="2237"/>
      <c r="H66" s="2237"/>
      <c r="I66" s="2237"/>
      <c r="J66" s="2237"/>
      <c r="K66" s="2237"/>
      <c r="L66" s="2237"/>
      <c r="M66" s="2238"/>
      <c r="N66" s="319">
        <f>+N56+N64</f>
        <v>1128564</v>
      </c>
    </row>
    <row r="67" spans="1:14">
      <c r="A67" s="8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10"/>
    </row>
    <row r="68" spans="1:14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12"/>
    </row>
    <row r="69" spans="1:14">
      <c r="A69" s="11"/>
      <c r="B69" s="5"/>
      <c r="C69" s="5"/>
      <c r="D69" s="5"/>
      <c r="E69" s="5"/>
      <c r="F69" s="35" t="s">
        <v>76</v>
      </c>
      <c r="G69" s="35"/>
      <c r="H69" s="35"/>
      <c r="I69" s="35"/>
      <c r="J69" s="29"/>
      <c r="K69" s="5"/>
      <c r="L69" s="5"/>
      <c r="M69" s="5"/>
      <c r="N69" s="12"/>
    </row>
    <row r="70" spans="1:14">
      <c r="A70" s="6"/>
      <c r="B70" s="7"/>
      <c r="C70" s="7"/>
      <c r="D70" s="7"/>
      <c r="E70" s="7"/>
      <c r="F70" s="35" t="s">
        <v>87</v>
      </c>
      <c r="G70" s="29" t="s">
        <v>303</v>
      </c>
      <c r="H70" s="29"/>
      <c r="I70" s="29"/>
      <c r="J70" s="29"/>
      <c r="K70" s="7"/>
      <c r="L70" s="7"/>
      <c r="M70" s="7"/>
      <c r="N70" s="18"/>
    </row>
    <row r="71" spans="1:14">
      <c r="A71" s="11"/>
      <c r="B71" s="5"/>
      <c r="C71" s="5"/>
      <c r="D71" s="5"/>
      <c r="E71" s="5"/>
      <c r="F71" s="35" t="s">
        <v>286</v>
      </c>
      <c r="G71" s="29"/>
      <c r="H71" s="29"/>
      <c r="I71" s="29"/>
      <c r="J71" s="29"/>
      <c r="K71" s="5"/>
      <c r="L71" s="5"/>
      <c r="M71" s="5"/>
      <c r="N71" s="12"/>
    </row>
    <row r="72" spans="1:14">
      <c r="A72" s="6"/>
      <c r="B72" s="7"/>
      <c r="C72" s="7"/>
      <c r="D72" s="7"/>
      <c r="E72" s="7"/>
      <c r="F72" s="35" t="s">
        <v>88</v>
      </c>
      <c r="G72" s="31"/>
      <c r="H72" s="31"/>
      <c r="I72" s="31"/>
      <c r="J72" s="31"/>
      <c r="K72" s="7"/>
      <c r="L72" s="7"/>
      <c r="M72" s="7"/>
      <c r="N72" s="18"/>
    </row>
    <row r="73" spans="1:14">
      <c r="A73" s="11"/>
      <c r="B73" s="5"/>
      <c r="C73" s="5"/>
      <c r="D73" s="5"/>
      <c r="E73" s="5"/>
      <c r="F73" s="35"/>
      <c r="G73" s="31"/>
      <c r="H73" s="31"/>
      <c r="I73" s="31"/>
      <c r="J73" s="5"/>
      <c r="K73" s="5"/>
      <c r="L73" s="5"/>
      <c r="M73" s="5"/>
      <c r="N73" s="12"/>
    </row>
    <row r="74" spans="1:14" ht="15" thickBot="1">
      <c r="A74" s="19" t="s">
        <v>72</v>
      </c>
      <c r="B74" s="20"/>
      <c r="C74" s="21"/>
      <c r="D74" s="21"/>
      <c r="E74" s="21"/>
      <c r="F74" s="21"/>
      <c r="G74" s="14"/>
      <c r="H74" s="14"/>
      <c r="I74" s="14"/>
      <c r="J74" s="14"/>
      <c r="K74" s="14"/>
      <c r="L74" s="14"/>
      <c r="M74" s="14"/>
      <c r="N74" s="22"/>
    </row>
    <row r="75" spans="1:14">
      <c r="A75" s="2245"/>
      <c r="B75" s="2246"/>
      <c r="C75" s="2246"/>
      <c r="D75" s="2246"/>
      <c r="E75" s="2246"/>
      <c r="F75" s="2246"/>
      <c r="G75" s="2246"/>
      <c r="H75" s="2246"/>
      <c r="I75" s="2246"/>
      <c r="J75" s="2246"/>
      <c r="K75" s="2246"/>
      <c r="L75" s="2246"/>
      <c r="M75" s="2246"/>
      <c r="N75" s="2247"/>
    </row>
    <row r="76" spans="1:14">
      <c r="A76" s="2257"/>
      <c r="B76" s="2258"/>
      <c r="C76" s="2258"/>
      <c r="D76" s="2258"/>
      <c r="E76" s="2258"/>
      <c r="F76" s="2258"/>
      <c r="G76" s="2258"/>
      <c r="H76" s="2258"/>
      <c r="I76" s="2258"/>
      <c r="J76" s="2258"/>
      <c r="K76" s="2258"/>
      <c r="L76" s="2258"/>
      <c r="M76" s="2258"/>
      <c r="N76" s="2259"/>
    </row>
    <row r="77" spans="1:14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18"/>
    </row>
    <row r="78" spans="1:14">
      <c r="A78" s="23" t="s">
        <v>73</v>
      </c>
      <c r="B78" s="24"/>
      <c r="C78" s="25"/>
      <c r="D78" s="25"/>
      <c r="E78" s="25"/>
      <c r="F78" s="25"/>
      <c r="G78" s="7"/>
      <c r="H78" s="7"/>
      <c r="I78" s="7"/>
      <c r="J78" s="7"/>
      <c r="K78" s="7"/>
      <c r="L78" s="7"/>
      <c r="M78" s="7"/>
      <c r="N78" s="18"/>
    </row>
    <row r="79" spans="1:14">
      <c r="A79" s="2239" t="s">
        <v>74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>
      <c r="A81" s="2239" t="s">
        <v>75</v>
      </c>
      <c r="B81" s="2240"/>
      <c r="C81" s="2240"/>
      <c r="D81" s="2240"/>
      <c r="E81" s="2240"/>
      <c r="F81" s="2240"/>
      <c r="G81" s="2240"/>
      <c r="H81" s="2240"/>
      <c r="I81" s="2240"/>
      <c r="J81" s="2240"/>
      <c r="K81" s="2240"/>
      <c r="L81" s="2240"/>
      <c r="M81" s="2240"/>
      <c r="N81" s="2241"/>
    </row>
    <row r="82" spans="1:14">
      <c r="A82" s="2239"/>
      <c r="B82" s="2240"/>
      <c r="C82" s="2240"/>
      <c r="D82" s="2240"/>
      <c r="E82" s="2240"/>
      <c r="F82" s="2240"/>
      <c r="G82" s="2240"/>
      <c r="H82" s="2240"/>
      <c r="I82" s="2240"/>
      <c r="J82" s="2240"/>
      <c r="K82" s="2240"/>
      <c r="L82" s="2240"/>
      <c r="M82" s="2240"/>
      <c r="N82" s="2241"/>
    </row>
    <row r="83" spans="1:14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18"/>
    </row>
    <row r="84" spans="1:14">
      <c r="A84" s="6"/>
      <c r="B84" s="7"/>
      <c r="C84" s="7"/>
      <c r="D84" s="7"/>
      <c r="E84" s="5"/>
      <c r="F84" s="35" t="s">
        <v>76</v>
      </c>
      <c r="G84" s="29"/>
      <c r="H84" s="29"/>
      <c r="I84" s="29"/>
      <c r="J84" s="29"/>
      <c r="K84" s="7"/>
      <c r="L84" s="7"/>
      <c r="M84" s="7"/>
      <c r="N84" s="26"/>
    </row>
    <row r="85" spans="1:14">
      <c r="A85" s="6"/>
      <c r="B85" s="7"/>
      <c r="C85" s="7"/>
      <c r="D85" s="7"/>
      <c r="E85" s="5"/>
      <c r="F85" s="29" t="s">
        <v>87</v>
      </c>
      <c r="G85" s="33" t="s">
        <v>342</v>
      </c>
      <c r="H85" s="33"/>
      <c r="I85" s="33"/>
      <c r="J85" s="29"/>
      <c r="K85" s="7"/>
      <c r="L85" s="7"/>
      <c r="M85" s="7"/>
      <c r="N85" s="26"/>
    </row>
    <row r="86" spans="1:14">
      <c r="A86" s="6"/>
      <c r="B86" s="7"/>
      <c r="C86" s="7"/>
      <c r="D86" s="7"/>
      <c r="E86" s="27"/>
      <c r="F86" s="29" t="s">
        <v>343</v>
      </c>
      <c r="G86" s="28"/>
      <c r="H86" s="28"/>
      <c r="I86" s="28"/>
      <c r="J86" s="29"/>
      <c r="K86" s="7"/>
      <c r="L86" s="7"/>
      <c r="M86" s="7"/>
      <c r="N86" s="26"/>
    </row>
    <row r="87" spans="1:14">
      <c r="A87" s="11"/>
      <c r="B87" s="5"/>
      <c r="C87" s="5"/>
      <c r="D87" s="5"/>
      <c r="E87" s="7"/>
      <c r="F87" s="29" t="s">
        <v>88</v>
      </c>
      <c r="G87" s="29"/>
      <c r="H87" s="29"/>
      <c r="I87" s="29"/>
      <c r="J87" s="31"/>
      <c r="K87" s="2"/>
      <c r="L87" s="2"/>
      <c r="M87" s="2"/>
      <c r="N87" s="26"/>
    </row>
  </sheetData>
  <mergeCells count="85">
    <mergeCell ref="A79:N80"/>
    <mergeCell ref="A81:N82"/>
    <mergeCell ref="A63:J63"/>
    <mergeCell ref="L63:M63"/>
    <mergeCell ref="A64:M64"/>
    <mergeCell ref="A66:M66"/>
    <mergeCell ref="A75:N75"/>
    <mergeCell ref="A76:N76"/>
    <mergeCell ref="L62:M62"/>
    <mergeCell ref="A52:H52"/>
    <mergeCell ref="L52:M52"/>
    <mergeCell ref="A53:H53"/>
    <mergeCell ref="L53:M53"/>
    <mergeCell ref="A54:M54"/>
    <mergeCell ref="A56:M56"/>
    <mergeCell ref="A57:N59"/>
    <mergeCell ref="A60:H60"/>
    <mergeCell ref="L60:M60"/>
    <mergeCell ref="A61:H61"/>
    <mergeCell ref="L61:M61"/>
    <mergeCell ref="A49:H49"/>
    <mergeCell ref="L49:M49"/>
    <mergeCell ref="A50:H50"/>
    <mergeCell ref="L50:M50"/>
    <mergeCell ref="A51:H51"/>
    <mergeCell ref="L51:M51"/>
    <mergeCell ref="A46:N48"/>
    <mergeCell ref="A37:I37"/>
    <mergeCell ref="L37:M37"/>
    <mergeCell ref="A38:M38"/>
    <mergeCell ref="A39:N41"/>
    <mergeCell ref="A42:H42"/>
    <mergeCell ref="L42:M42"/>
    <mergeCell ref="A43:H43"/>
    <mergeCell ref="L43:M43"/>
    <mergeCell ref="A44:H44"/>
    <mergeCell ref="L44:M44"/>
    <mergeCell ref="A45:M45"/>
    <mergeCell ref="A34:I34"/>
    <mergeCell ref="L34:M34"/>
    <mergeCell ref="A35:I35"/>
    <mergeCell ref="L35:M35"/>
    <mergeCell ref="A36:I36"/>
    <mergeCell ref="L36:M36"/>
    <mergeCell ref="A31:N33"/>
    <mergeCell ref="A27:F27"/>
    <mergeCell ref="G27:H27"/>
    <mergeCell ref="I27:J27"/>
    <mergeCell ref="L27:M27"/>
    <mergeCell ref="A28:F28"/>
    <mergeCell ref="L28:M28"/>
    <mergeCell ref="A29:F29"/>
    <mergeCell ref="G29:H29"/>
    <mergeCell ref="I29:J29"/>
    <mergeCell ref="L29:M29"/>
    <mergeCell ref="A30:M30"/>
    <mergeCell ref="C22:K22"/>
    <mergeCell ref="L22:M22"/>
    <mergeCell ref="A23:N25"/>
    <mergeCell ref="A26:F26"/>
    <mergeCell ref="G26:H26"/>
    <mergeCell ref="I26:J26"/>
    <mergeCell ref="L26:M26"/>
    <mergeCell ref="K14:K15"/>
    <mergeCell ref="A16:E16"/>
    <mergeCell ref="A18:N18"/>
    <mergeCell ref="A19:N19"/>
    <mergeCell ref="C21:K21"/>
    <mergeCell ref="L21:M21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1" fitToHeight="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008E4-C088-4424-BFAF-7A635EE68643}">
  <sheetPr>
    <pageSetUpPr fitToPage="1"/>
  </sheetPr>
  <dimension ref="A1:N82"/>
  <sheetViews>
    <sheetView view="pageBreakPreview" topLeftCell="C1" zoomScale="86" zoomScaleNormal="100" zoomScaleSheetLayoutView="86" workbookViewId="0">
      <selection activeCell="P83" sqref="P83"/>
    </sheetView>
  </sheetViews>
  <sheetFormatPr baseColWidth="10" defaultRowHeight="14.4"/>
  <cols>
    <col min="2" max="2" width="13.33203125" customWidth="1"/>
    <col min="10" max="10" width="14.6640625" customWidth="1"/>
    <col min="14" max="14" width="17.5546875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 ht="21.75" customHeight="1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 ht="21" customHeight="1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 ht="19.5" customHeight="1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181" t="str">
        <f>[170]PAGA!D4</f>
        <v>PROGRAMA GESTIÓN HIDRICA</v>
      </c>
      <c r="B19" s="2182"/>
      <c r="C19" s="2182"/>
      <c r="D19" s="2182"/>
      <c r="E19" s="2182"/>
      <c r="F19" s="2182"/>
      <c r="G19" s="2182"/>
      <c r="H19" s="2182"/>
      <c r="I19" s="2182"/>
      <c r="J19" s="2182"/>
      <c r="K19" s="2182"/>
      <c r="L19" s="2182"/>
      <c r="M19" s="2182"/>
      <c r="N19" s="2183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 ht="15" thickBot="1">
      <c r="A22" s="282" t="s">
        <v>40</v>
      </c>
      <c r="B22" s="283" t="s">
        <v>248</v>
      </c>
      <c r="C22" s="2187" t="s">
        <v>116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283">
        <v>5.1440000000000001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127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48"/>
      <c r="B28" s="2249"/>
      <c r="C28" s="2249"/>
      <c r="D28" s="2249"/>
      <c r="E28" s="2249"/>
      <c r="F28" s="2250"/>
      <c r="G28" s="2251"/>
      <c r="H28" s="2214"/>
      <c r="I28" s="2251"/>
      <c r="J28" s="2214"/>
      <c r="K28" s="291"/>
      <c r="L28" s="2215"/>
      <c r="M28" s="2216"/>
      <c r="N28" s="292">
        <f>+K28*L28</f>
        <v>0</v>
      </c>
    </row>
    <row r="29" spans="1:14" ht="15" thickBot="1">
      <c r="A29" s="2217"/>
      <c r="B29" s="2218"/>
      <c r="C29" s="2218"/>
      <c r="D29" s="2218"/>
      <c r="E29" s="2218"/>
      <c r="F29" s="2219"/>
      <c r="G29" s="2220"/>
      <c r="H29" s="2219"/>
      <c r="I29" s="2220"/>
      <c r="J29" s="2219"/>
      <c r="K29" s="293"/>
      <c r="L29" s="2215"/>
      <c r="M29" s="2216"/>
      <c r="N29" s="292"/>
    </row>
    <row r="30" spans="1:14" ht="15" thickBot="1">
      <c r="A30" s="2221" t="s">
        <v>49</v>
      </c>
      <c r="B30" s="2222"/>
      <c r="C30" s="2222"/>
      <c r="D30" s="2222"/>
      <c r="E30" s="2222"/>
      <c r="F30" s="2222"/>
      <c r="G30" s="2222"/>
      <c r="H30" s="2222"/>
      <c r="I30" s="2222"/>
      <c r="J30" s="2222"/>
      <c r="K30" s="2222"/>
      <c r="L30" s="2222"/>
      <c r="M30" s="2223"/>
      <c r="N30" s="294">
        <f>ROUND(SUM(N28:N29),0)</f>
        <v>0</v>
      </c>
    </row>
    <row r="31" spans="1:14">
      <c r="A31" s="2195" t="s">
        <v>50</v>
      </c>
      <c r="B31" s="2196"/>
      <c r="C31" s="2196"/>
      <c r="D31" s="2196"/>
      <c r="E31" s="2196"/>
      <c r="F31" s="2196"/>
      <c r="G31" s="2196"/>
      <c r="H31" s="2196"/>
      <c r="I31" s="2196"/>
      <c r="J31" s="2196"/>
      <c r="K31" s="2196"/>
      <c r="L31" s="2196"/>
      <c r="M31" s="2196"/>
      <c r="N31" s="2197"/>
    </row>
    <row r="32" spans="1:14">
      <c r="A32" s="2198"/>
      <c r="B32" s="2199"/>
      <c r="C32" s="2199"/>
      <c r="D32" s="2199"/>
      <c r="E32" s="2199"/>
      <c r="F32" s="2199"/>
      <c r="G32" s="2199"/>
      <c r="H32" s="2199"/>
      <c r="I32" s="2199"/>
      <c r="J32" s="2199"/>
      <c r="K32" s="2199"/>
      <c r="L32" s="2199"/>
      <c r="M32" s="2199"/>
      <c r="N32" s="2200"/>
    </row>
    <row r="33" spans="1:14" ht="15" thickBot="1">
      <c r="A33" s="2201"/>
      <c r="B33" s="2202"/>
      <c r="C33" s="2202"/>
      <c r="D33" s="2202"/>
      <c r="E33" s="2202"/>
      <c r="F33" s="2202"/>
      <c r="G33" s="2202"/>
      <c r="H33" s="2202"/>
      <c r="I33" s="2202"/>
      <c r="J33" s="2202"/>
      <c r="K33" s="2202"/>
      <c r="L33" s="2202"/>
      <c r="M33" s="2202"/>
      <c r="N33" s="2203"/>
    </row>
    <row r="34" spans="1:14">
      <c r="A34" s="2204" t="s">
        <v>5</v>
      </c>
      <c r="B34" s="2205"/>
      <c r="C34" s="2205"/>
      <c r="D34" s="2205"/>
      <c r="E34" s="2205"/>
      <c r="F34" s="2205"/>
      <c r="G34" s="2205"/>
      <c r="H34" s="2205"/>
      <c r="I34" s="2211"/>
      <c r="J34" s="295" t="s">
        <v>41</v>
      </c>
      <c r="K34" s="287" t="s">
        <v>7</v>
      </c>
      <c r="L34" s="2208" t="s">
        <v>51</v>
      </c>
      <c r="M34" s="2211"/>
      <c r="N34" s="288" t="s">
        <v>47</v>
      </c>
    </row>
    <row r="35" spans="1:14" ht="15" thickBot="1">
      <c r="A35" s="2217"/>
      <c r="B35" s="2218"/>
      <c r="C35" s="2218"/>
      <c r="D35" s="2218"/>
      <c r="E35" s="2218"/>
      <c r="F35" s="2218"/>
      <c r="G35" s="2218"/>
      <c r="H35" s="2218"/>
      <c r="I35" s="2219"/>
      <c r="J35" s="296"/>
      <c r="K35" s="321"/>
      <c r="L35" s="2230"/>
      <c r="M35" s="2231"/>
      <c r="N35" s="292">
        <f>ROUND((K35*L35),0)</f>
        <v>0</v>
      </c>
    </row>
    <row r="36" spans="1:14" ht="15" thickBot="1">
      <c r="A36" s="2221" t="s">
        <v>49</v>
      </c>
      <c r="B36" s="2222"/>
      <c r="C36" s="2222"/>
      <c r="D36" s="2222"/>
      <c r="E36" s="2222"/>
      <c r="F36" s="2222"/>
      <c r="G36" s="2222"/>
      <c r="H36" s="2222"/>
      <c r="I36" s="2222"/>
      <c r="J36" s="2222"/>
      <c r="K36" s="2222"/>
      <c r="L36" s="2222"/>
      <c r="M36" s="2223"/>
      <c r="N36" s="294">
        <f>ROUND(SUM(N35:N35),0)</f>
        <v>0</v>
      </c>
    </row>
    <row r="37" spans="1:14">
      <c r="A37" s="2195" t="s">
        <v>52</v>
      </c>
      <c r="B37" s="2196"/>
      <c r="C37" s="2196"/>
      <c r="D37" s="2196"/>
      <c r="E37" s="2196"/>
      <c r="F37" s="2196"/>
      <c r="G37" s="2196"/>
      <c r="H37" s="2196"/>
      <c r="I37" s="2196"/>
      <c r="J37" s="2196"/>
      <c r="K37" s="2196"/>
      <c r="L37" s="2196"/>
      <c r="M37" s="2196"/>
      <c r="N37" s="2197"/>
    </row>
    <row r="38" spans="1:14">
      <c r="A38" s="2198"/>
      <c r="B38" s="2199"/>
      <c r="C38" s="2199"/>
      <c r="D38" s="2199"/>
      <c r="E38" s="2199"/>
      <c r="F38" s="2199"/>
      <c r="G38" s="2199"/>
      <c r="H38" s="2199"/>
      <c r="I38" s="2199"/>
      <c r="J38" s="2199"/>
      <c r="K38" s="2199"/>
      <c r="L38" s="2199"/>
      <c r="M38" s="2199"/>
      <c r="N38" s="2200"/>
    </row>
    <row r="39" spans="1:14" ht="15" thickBot="1">
      <c r="A39" s="2201"/>
      <c r="B39" s="2202"/>
      <c r="C39" s="2202"/>
      <c r="D39" s="2202"/>
      <c r="E39" s="2202"/>
      <c r="F39" s="2202"/>
      <c r="G39" s="2202"/>
      <c r="H39" s="2202"/>
      <c r="I39" s="2202"/>
      <c r="J39" s="2202"/>
      <c r="K39" s="2202"/>
      <c r="L39" s="2202"/>
      <c r="M39" s="2202"/>
      <c r="N39" s="2203"/>
    </row>
    <row r="40" spans="1:14" ht="30">
      <c r="A40" s="2204" t="s">
        <v>53</v>
      </c>
      <c r="B40" s="2205"/>
      <c r="C40" s="2205"/>
      <c r="D40" s="2205"/>
      <c r="E40" s="2205"/>
      <c r="F40" s="2205"/>
      <c r="G40" s="2205"/>
      <c r="H40" s="2205"/>
      <c r="I40" s="287" t="s">
        <v>54</v>
      </c>
      <c r="J40" s="300" t="s">
        <v>55</v>
      </c>
      <c r="K40" s="287" t="s">
        <v>56</v>
      </c>
      <c r="L40" s="2208" t="s">
        <v>57</v>
      </c>
      <c r="M40" s="2211"/>
      <c r="N40" s="288" t="s">
        <v>47</v>
      </c>
    </row>
    <row r="41" spans="1:14">
      <c r="A41" s="2310" t="s">
        <v>322</v>
      </c>
      <c r="B41" s="2311"/>
      <c r="C41" s="2311"/>
      <c r="D41" s="2311"/>
      <c r="E41" s="2311"/>
      <c r="F41" s="2311"/>
      <c r="G41" s="2311"/>
      <c r="H41" s="2311"/>
      <c r="I41" s="228"/>
      <c r="J41" s="342">
        <v>49.2</v>
      </c>
      <c r="K41" s="304" t="s">
        <v>323</v>
      </c>
      <c r="L41" s="2232">
        <v>685</v>
      </c>
      <c r="M41" s="2233"/>
      <c r="N41" s="32">
        <f>J41*L41</f>
        <v>33702</v>
      </c>
    </row>
    <row r="42" spans="1:14" ht="15" thickBot="1">
      <c r="A42" s="2312" t="s">
        <v>324</v>
      </c>
      <c r="B42" s="2313"/>
      <c r="C42" s="2313"/>
      <c r="D42" s="2313"/>
      <c r="E42" s="2313"/>
      <c r="F42" s="2313"/>
      <c r="G42" s="2313"/>
      <c r="H42" s="2313"/>
      <c r="I42" s="228"/>
      <c r="J42" s="343">
        <v>1.8</v>
      </c>
      <c r="K42" s="304" t="s">
        <v>323</v>
      </c>
      <c r="L42" s="2232">
        <v>429</v>
      </c>
      <c r="M42" s="2233"/>
      <c r="N42" s="32">
        <f>J42*L42</f>
        <v>772.2</v>
      </c>
    </row>
    <row r="43" spans="1:14" ht="15" thickBot="1">
      <c r="A43" s="2314" t="s">
        <v>265</v>
      </c>
      <c r="B43" s="2313"/>
      <c r="C43" s="2313"/>
      <c r="D43" s="2313"/>
      <c r="E43" s="2313"/>
      <c r="F43" s="2313"/>
      <c r="G43" s="2313"/>
      <c r="H43" s="2313"/>
      <c r="I43" s="344"/>
      <c r="J43" s="343">
        <v>7</v>
      </c>
      <c r="K43" s="304" t="s">
        <v>323</v>
      </c>
      <c r="L43" s="2315">
        <v>3484</v>
      </c>
      <c r="M43" s="2316"/>
      <c r="N43" s="32">
        <f>J43*L43</f>
        <v>24388</v>
      </c>
    </row>
    <row r="44" spans="1:14" ht="15" thickBot="1">
      <c r="A44" s="2298" t="s">
        <v>49</v>
      </c>
      <c r="B44" s="2299"/>
      <c r="C44" s="2299"/>
      <c r="D44" s="2299"/>
      <c r="E44" s="2299"/>
      <c r="F44" s="2299"/>
      <c r="G44" s="2299"/>
      <c r="H44" s="2299"/>
      <c r="I44" s="2299"/>
      <c r="J44" s="2299"/>
      <c r="K44" s="2299"/>
      <c r="L44" s="2299"/>
      <c r="M44" s="2300"/>
      <c r="N44" s="341">
        <f>SUM(N41:N43)</f>
        <v>58862.2</v>
      </c>
    </row>
    <row r="45" spans="1:14">
      <c r="A45" s="2195" t="s">
        <v>58</v>
      </c>
      <c r="B45" s="2196"/>
      <c r="C45" s="2196"/>
      <c r="D45" s="2196"/>
      <c r="E45" s="2196"/>
      <c r="F45" s="2196"/>
      <c r="G45" s="2196"/>
      <c r="H45" s="2196"/>
      <c r="I45" s="2196"/>
      <c r="J45" s="2196"/>
      <c r="K45" s="2196"/>
      <c r="L45" s="2196"/>
      <c r="M45" s="2196"/>
      <c r="N45" s="2197"/>
    </row>
    <row r="46" spans="1:14">
      <c r="A46" s="2198"/>
      <c r="B46" s="2199"/>
      <c r="C46" s="2199"/>
      <c r="D46" s="2199"/>
      <c r="E46" s="2199"/>
      <c r="F46" s="2199"/>
      <c r="G46" s="2199"/>
      <c r="H46" s="2199"/>
      <c r="I46" s="2199"/>
      <c r="J46" s="2199"/>
      <c r="K46" s="2199"/>
      <c r="L46" s="2199"/>
      <c r="M46" s="2199"/>
      <c r="N46" s="2200"/>
    </row>
    <row r="47" spans="1:14" ht="15" thickBot="1">
      <c r="A47" s="2201"/>
      <c r="B47" s="2202"/>
      <c r="C47" s="2202"/>
      <c r="D47" s="2202"/>
      <c r="E47" s="2202"/>
      <c r="F47" s="2202"/>
      <c r="G47" s="2202"/>
      <c r="H47" s="2202"/>
      <c r="I47" s="2202"/>
      <c r="J47" s="2202"/>
      <c r="K47" s="2202"/>
      <c r="L47" s="2202"/>
      <c r="M47" s="2202"/>
      <c r="N47" s="2203"/>
    </row>
    <row r="48" spans="1:14" ht="27.6">
      <c r="A48" s="2204" t="s">
        <v>59</v>
      </c>
      <c r="B48" s="2205"/>
      <c r="C48" s="2205"/>
      <c r="D48" s="2205"/>
      <c r="E48" s="2205"/>
      <c r="F48" s="2205"/>
      <c r="G48" s="2205"/>
      <c r="H48" s="2205"/>
      <c r="I48" s="287" t="s">
        <v>60</v>
      </c>
      <c r="J48" s="300" t="s">
        <v>61</v>
      </c>
      <c r="K48" s="287" t="s">
        <v>62</v>
      </c>
      <c r="L48" s="2208" t="s">
        <v>46</v>
      </c>
      <c r="M48" s="2211"/>
      <c r="N48" s="288" t="s">
        <v>47</v>
      </c>
    </row>
    <row r="49" spans="1:14">
      <c r="A49" s="2252"/>
      <c r="B49" s="2253"/>
      <c r="C49" s="2253"/>
      <c r="D49" s="2253"/>
      <c r="E49" s="2253"/>
      <c r="F49" s="2253"/>
      <c r="G49" s="2253"/>
      <c r="H49" s="2254"/>
      <c r="I49" s="327"/>
      <c r="J49" s="328"/>
      <c r="K49" s="329"/>
      <c r="L49" s="2270"/>
      <c r="M49" s="2271"/>
      <c r="N49" s="292">
        <f>ROUND((K49*L49),0)</f>
        <v>0</v>
      </c>
    </row>
    <row r="50" spans="1:14" ht="15" thickBot="1">
      <c r="A50" s="2217"/>
      <c r="B50" s="2218"/>
      <c r="C50" s="2218"/>
      <c r="D50" s="2218"/>
      <c r="E50" s="2218"/>
      <c r="F50" s="2218"/>
      <c r="G50" s="2218"/>
      <c r="H50" s="2218"/>
      <c r="I50" s="305"/>
      <c r="J50" s="306"/>
      <c r="K50" s="305"/>
      <c r="L50" s="2234"/>
      <c r="M50" s="2235"/>
      <c r="N50" s="307"/>
    </row>
    <row r="51" spans="1:14" ht="15" thickBot="1">
      <c r="A51" s="2221" t="s">
        <v>49</v>
      </c>
      <c r="B51" s="2222"/>
      <c r="C51" s="2222"/>
      <c r="D51" s="2222"/>
      <c r="E51" s="2222"/>
      <c r="F51" s="2222"/>
      <c r="G51" s="2222"/>
      <c r="H51" s="2222"/>
      <c r="I51" s="2222"/>
      <c r="J51" s="2222"/>
      <c r="K51" s="2222"/>
      <c r="L51" s="2222"/>
      <c r="M51" s="2223"/>
      <c r="N51" s="308">
        <f>SUM(N49:N50)</f>
        <v>0</v>
      </c>
    </row>
    <row r="52" spans="1:14" ht="15" thickBot="1">
      <c r="A52" s="280"/>
      <c r="B52" s="254"/>
      <c r="C52" s="254"/>
      <c r="D52" s="254"/>
      <c r="E52" s="254"/>
      <c r="F52" s="254"/>
      <c r="G52" s="254"/>
      <c r="H52" s="254"/>
      <c r="I52" s="254"/>
      <c r="J52" s="254"/>
      <c r="K52" s="254"/>
      <c r="L52" s="254"/>
      <c r="M52" s="254"/>
      <c r="N52" s="281"/>
    </row>
    <row r="53" spans="1:14" ht="15" thickBot="1">
      <c r="A53" s="2236" t="s">
        <v>63</v>
      </c>
      <c r="B53" s="2237"/>
      <c r="C53" s="2237"/>
      <c r="D53" s="2237"/>
      <c r="E53" s="2237"/>
      <c r="F53" s="2237"/>
      <c r="G53" s="2237"/>
      <c r="H53" s="2237"/>
      <c r="I53" s="2237"/>
      <c r="J53" s="2237"/>
      <c r="K53" s="2237"/>
      <c r="L53" s="2237"/>
      <c r="M53" s="2238"/>
      <c r="N53" s="309">
        <f>ROUND(+N30+N36+N44+N51,0)</f>
        <v>58862</v>
      </c>
    </row>
    <row r="54" spans="1:14">
      <c r="A54" s="2195" t="s">
        <v>64</v>
      </c>
      <c r="B54" s="2196"/>
      <c r="C54" s="2196"/>
      <c r="D54" s="2196"/>
      <c r="E54" s="2196"/>
      <c r="F54" s="2196"/>
      <c r="G54" s="2196"/>
      <c r="H54" s="2196"/>
      <c r="I54" s="2196"/>
      <c r="J54" s="2196"/>
      <c r="K54" s="2196"/>
      <c r="L54" s="2196"/>
      <c r="M54" s="2196"/>
      <c r="N54" s="2197"/>
    </row>
    <row r="55" spans="1:14">
      <c r="A55" s="2198"/>
      <c r="B55" s="2199"/>
      <c r="C55" s="2199"/>
      <c r="D55" s="2199"/>
      <c r="E55" s="2199"/>
      <c r="F55" s="2199"/>
      <c r="G55" s="2199"/>
      <c r="H55" s="2199"/>
      <c r="I55" s="2199"/>
      <c r="J55" s="2199"/>
      <c r="K55" s="2199"/>
      <c r="L55" s="2199"/>
      <c r="M55" s="2199"/>
      <c r="N55" s="2200"/>
    </row>
    <row r="56" spans="1:14" ht="15" thickBot="1">
      <c r="A56" s="2201"/>
      <c r="B56" s="2202"/>
      <c r="C56" s="2202"/>
      <c r="D56" s="2202"/>
      <c r="E56" s="2202"/>
      <c r="F56" s="2202"/>
      <c r="G56" s="2202"/>
      <c r="H56" s="2202"/>
      <c r="I56" s="2202"/>
      <c r="J56" s="2202"/>
      <c r="K56" s="2202"/>
      <c r="L56" s="2202"/>
      <c r="M56" s="2202"/>
      <c r="N56" s="2203"/>
    </row>
    <row r="57" spans="1:14">
      <c r="A57" s="2204" t="s">
        <v>65</v>
      </c>
      <c r="B57" s="2205"/>
      <c r="C57" s="2205"/>
      <c r="D57" s="2205"/>
      <c r="E57" s="2205"/>
      <c r="F57" s="2205"/>
      <c r="G57" s="2205"/>
      <c r="H57" s="2205"/>
      <c r="I57" s="300"/>
      <c r="J57" s="310"/>
      <c r="K57" s="287" t="s">
        <v>66</v>
      </c>
      <c r="L57" s="2208" t="s">
        <v>67</v>
      </c>
      <c r="M57" s="2211"/>
      <c r="N57" s="288"/>
    </row>
    <row r="58" spans="1:14">
      <c r="A58" s="2212" t="s">
        <v>68</v>
      </c>
      <c r="B58" s="2213"/>
      <c r="C58" s="2213"/>
      <c r="D58" s="2213"/>
      <c r="E58" s="2213"/>
      <c r="F58" s="2213"/>
      <c r="G58" s="2213"/>
      <c r="H58" s="2213"/>
      <c r="I58" s="311"/>
      <c r="J58" s="312"/>
      <c r="K58" s="313">
        <v>0.28000000000000003</v>
      </c>
      <c r="L58" s="2230"/>
      <c r="M58" s="2231"/>
      <c r="N58" s="292">
        <f>+L58</f>
        <v>0</v>
      </c>
    </row>
    <row r="59" spans="1:14">
      <c r="A59" s="314" t="s">
        <v>69</v>
      </c>
      <c r="B59" s="315"/>
      <c r="C59" s="315"/>
      <c r="D59" s="316"/>
      <c r="E59" s="316"/>
      <c r="F59" s="316"/>
      <c r="G59" s="316"/>
      <c r="H59" s="316"/>
      <c r="I59" s="316"/>
      <c r="J59" s="317"/>
      <c r="K59" s="313">
        <v>0.01</v>
      </c>
      <c r="L59" s="2230"/>
      <c r="M59" s="2231"/>
      <c r="N59" s="292">
        <f>+L59</f>
        <v>0</v>
      </c>
    </row>
    <row r="60" spans="1:14" ht="15" thickBot="1">
      <c r="A60" s="2242" t="s">
        <v>70</v>
      </c>
      <c r="B60" s="2243"/>
      <c r="C60" s="2243"/>
      <c r="D60" s="2243"/>
      <c r="E60" s="2243"/>
      <c r="F60" s="2243"/>
      <c r="G60" s="2243"/>
      <c r="H60" s="2243"/>
      <c r="I60" s="2243"/>
      <c r="J60" s="2244"/>
      <c r="K60" s="313">
        <v>0.05</v>
      </c>
      <c r="L60" s="2230"/>
      <c r="M60" s="2231"/>
      <c r="N60" s="292">
        <f>+L60</f>
        <v>0</v>
      </c>
    </row>
    <row r="61" spans="1:14" ht="15" thickBot="1">
      <c r="A61" s="2221" t="s">
        <v>49</v>
      </c>
      <c r="B61" s="2222"/>
      <c r="C61" s="2222"/>
      <c r="D61" s="2222"/>
      <c r="E61" s="2222"/>
      <c r="F61" s="2222"/>
      <c r="G61" s="2222"/>
      <c r="H61" s="2222"/>
      <c r="I61" s="2222"/>
      <c r="J61" s="2222"/>
      <c r="K61" s="2222"/>
      <c r="L61" s="2222"/>
      <c r="M61" s="2223"/>
      <c r="N61" s="323">
        <f>ROUND(SUM(N58:N60),0)</f>
        <v>0</v>
      </c>
    </row>
    <row r="62" spans="1:14" ht="15" thickBot="1">
      <c r="A62" s="280"/>
      <c r="B62" s="254"/>
      <c r="C62" s="254"/>
      <c r="D62" s="254"/>
      <c r="E62" s="254"/>
      <c r="F62" s="254"/>
      <c r="G62" s="254"/>
      <c r="H62" s="254"/>
      <c r="I62" s="254"/>
      <c r="J62" s="254"/>
      <c r="K62" s="254"/>
      <c r="L62" s="254"/>
      <c r="M62" s="254"/>
      <c r="N62" s="281"/>
    </row>
    <row r="63" spans="1:14" ht="15" thickBot="1">
      <c r="A63" s="2236" t="s">
        <v>71</v>
      </c>
      <c r="B63" s="2237"/>
      <c r="C63" s="2237"/>
      <c r="D63" s="2237"/>
      <c r="E63" s="2237"/>
      <c r="F63" s="2237"/>
      <c r="G63" s="2237"/>
      <c r="H63" s="2237"/>
      <c r="I63" s="2237"/>
      <c r="J63" s="2237"/>
      <c r="K63" s="2237"/>
      <c r="L63" s="2237"/>
      <c r="M63" s="2238"/>
      <c r="N63" s="319">
        <f>+N53+N61</f>
        <v>58862</v>
      </c>
    </row>
    <row r="64" spans="1:14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10"/>
    </row>
    <row r="65" spans="1:14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12"/>
    </row>
    <row r="66" spans="1:14">
      <c r="A66" s="11"/>
      <c r="B66" s="5"/>
      <c r="C66" s="5"/>
      <c r="D66" s="5"/>
      <c r="E66" s="5"/>
      <c r="F66" s="35" t="s">
        <v>76</v>
      </c>
      <c r="G66" s="35"/>
      <c r="H66" s="35"/>
      <c r="I66" s="35"/>
      <c r="J66" s="29"/>
      <c r="K66" s="5"/>
      <c r="L66" s="5"/>
      <c r="M66" s="5"/>
      <c r="N66" s="12"/>
    </row>
    <row r="67" spans="1:14">
      <c r="A67" s="6"/>
      <c r="B67" s="7"/>
      <c r="C67" s="7"/>
      <c r="D67" s="7"/>
      <c r="E67" s="7"/>
      <c r="F67" s="35" t="s">
        <v>87</v>
      </c>
      <c r="G67" s="29" t="s">
        <v>303</v>
      </c>
      <c r="H67" s="29"/>
      <c r="I67" s="29"/>
      <c r="J67" s="29"/>
      <c r="K67" s="7"/>
      <c r="L67" s="7"/>
      <c r="M67" s="7"/>
      <c r="N67" s="18"/>
    </row>
    <row r="68" spans="1:14">
      <c r="A68" s="11"/>
      <c r="B68" s="5"/>
      <c r="C68" s="5"/>
      <c r="D68" s="5"/>
      <c r="E68" s="5"/>
      <c r="F68" s="35" t="s">
        <v>286</v>
      </c>
      <c r="G68" s="29"/>
      <c r="H68" s="29"/>
      <c r="I68" s="29"/>
      <c r="J68" s="29"/>
      <c r="K68" s="5"/>
      <c r="L68" s="5"/>
      <c r="M68" s="5"/>
      <c r="N68" s="12"/>
    </row>
    <row r="69" spans="1:14">
      <c r="A69" s="6"/>
      <c r="B69" s="7"/>
      <c r="C69" s="7"/>
      <c r="D69" s="7"/>
      <c r="E69" s="7"/>
      <c r="F69" s="35" t="s">
        <v>88</v>
      </c>
      <c r="G69" s="31"/>
      <c r="H69" s="31"/>
      <c r="I69" s="31"/>
      <c r="J69" s="31"/>
      <c r="K69" s="7"/>
      <c r="L69" s="7"/>
      <c r="M69" s="7"/>
      <c r="N69" s="18"/>
    </row>
    <row r="70" spans="1:14">
      <c r="A70" s="11"/>
      <c r="B70" s="5"/>
      <c r="C70" s="5"/>
      <c r="D70" s="5"/>
      <c r="E70" s="5"/>
      <c r="F70" s="35"/>
      <c r="G70" s="31"/>
      <c r="H70" s="31"/>
      <c r="I70" s="31"/>
      <c r="J70" s="5"/>
      <c r="K70" s="5"/>
      <c r="L70" s="5"/>
      <c r="M70" s="5"/>
      <c r="N70" s="12"/>
    </row>
    <row r="71" spans="1:14">
      <c r="A71" s="19" t="s">
        <v>72</v>
      </c>
      <c r="B71" s="20"/>
      <c r="C71" s="21"/>
      <c r="D71" s="21"/>
      <c r="E71" s="21"/>
      <c r="F71" s="21"/>
      <c r="G71" s="14"/>
      <c r="H71" s="14"/>
      <c r="I71" s="14"/>
      <c r="J71" s="14"/>
      <c r="K71" s="14"/>
      <c r="L71" s="14"/>
      <c r="M71" s="14"/>
      <c r="N71" s="22"/>
    </row>
    <row r="72" spans="1:14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18"/>
    </row>
    <row r="73" spans="1:14">
      <c r="A73" s="23" t="s">
        <v>73</v>
      </c>
      <c r="B73" s="24"/>
      <c r="C73" s="25"/>
      <c r="D73" s="25"/>
      <c r="E73" s="25"/>
      <c r="F73" s="25"/>
      <c r="G73" s="7"/>
      <c r="H73" s="7"/>
      <c r="I73" s="7"/>
      <c r="J73" s="7"/>
      <c r="K73" s="7"/>
      <c r="L73" s="7"/>
      <c r="M73" s="7"/>
      <c r="N73" s="18"/>
    </row>
    <row r="74" spans="1:14">
      <c r="A74" s="2239" t="s">
        <v>74</v>
      </c>
      <c r="B74" s="2240"/>
      <c r="C74" s="2240"/>
      <c r="D74" s="2240"/>
      <c r="E74" s="2240"/>
      <c r="F74" s="2240"/>
      <c r="G74" s="2240"/>
      <c r="H74" s="2240"/>
      <c r="I74" s="2240"/>
      <c r="J74" s="2240"/>
      <c r="K74" s="2240"/>
      <c r="L74" s="2240"/>
      <c r="M74" s="2240"/>
      <c r="N74" s="2241"/>
    </row>
    <row r="75" spans="1:14">
      <c r="A75" s="2239"/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</row>
    <row r="76" spans="1:14">
      <c r="A76" s="2239" t="s">
        <v>75</v>
      </c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>
      <c r="A77" s="2239"/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18"/>
    </row>
    <row r="79" spans="1:14">
      <c r="A79" s="6"/>
      <c r="B79" s="7"/>
      <c r="C79" s="7"/>
      <c r="D79" s="7"/>
      <c r="E79" s="5"/>
      <c r="F79" s="35" t="s">
        <v>76</v>
      </c>
      <c r="G79" s="29"/>
      <c r="H79" s="29"/>
      <c r="I79" s="29"/>
      <c r="J79" s="29"/>
      <c r="K79" s="7"/>
      <c r="L79" s="7"/>
      <c r="M79" s="7"/>
      <c r="N79" s="26"/>
    </row>
    <row r="80" spans="1:14">
      <c r="A80" s="6"/>
      <c r="B80" s="7"/>
      <c r="C80" s="7"/>
      <c r="D80" s="7"/>
      <c r="E80" s="5"/>
      <c r="F80" s="29" t="s">
        <v>87</v>
      </c>
      <c r="G80" s="33" t="s">
        <v>342</v>
      </c>
      <c r="H80" s="33"/>
      <c r="I80" s="33"/>
      <c r="J80" s="29"/>
      <c r="K80" s="7"/>
      <c r="L80" s="7"/>
      <c r="M80" s="7"/>
      <c r="N80" s="26"/>
    </row>
    <row r="81" spans="1:14">
      <c r="A81" s="6"/>
      <c r="B81" s="7"/>
      <c r="C81" s="7"/>
      <c r="D81" s="7"/>
      <c r="E81" s="27"/>
      <c r="F81" s="29" t="s">
        <v>343</v>
      </c>
      <c r="G81" s="28"/>
      <c r="H81" s="28"/>
      <c r="I81" s="28"/>
      <c r="J81" s="29"/>
      <c r="K81" s="7"/>
      <c r="L81" s="7"/>
      <c r="M81" s="7"/>
      <c r="N81" s="26"/>
    </row>
    <row r="82" spans="1:14">
      <c r="A82" s="11"/>
      <c r="B82" s="5"/>
      <c r="C82" s="5"/>
      <c r="D82" s="5"/>
      <c r="E82" s="7"/>
      <c r="F82" s="29" t="s">
        <v>88</v>
      </c>
      <c r="G82" s="29"/>
      <c r="H82" s="29"/>
      <c r="I82" s="29"/>
      <c r="J82" s="31"/>
      <c r="K82" s="2"/>
      <c r="L82" s="2"/>
      <c r="M82" s="2"/>
      <c r="N82" s="26"/>
    </row>
  </sheetData>
  <mergeCells count="75">
    <mergeCell ref="A63:M63"/>
    <mergeCell ref="A74:N75"/>
    <mergeCell ref="A76:N77"/>
    <mergeCell ref="A61:M61"/>
    <mergeCell ref="A50:H50"/>
    <mergeCell ref="L50:M50"/>
    <mergeCell ref="A51:M51"/>
    <mergeCell ref="A53:M53"/>
    <mergeCell ref="A54:N56"/>
    <mergeCell ref="A57:H57"/>
    <mergeCell ref="L57:M57"/>
    <mergeCell ref="A58:H58"/>
    <mergeCell ref="L58:M58"/>
    <mergeCell ref="L59:M59"/>
    <mergeCell ref="A60:J60"/>
    <mergeCell ref="L60:M60"/>
    <mergeCell ref="A45:N47"/>
    <mergeCell ref="A48:H48"/>
    <mergeCell ref="L48:M48"/>
    <mergeCell ref="A49:H49"/>
    <mergeCell ref="L49:M49"/>
    <mergeCell ref="A42:H42"/>
    <mergeCell ref="L42:M42"/>
    <mergeCell ref="A43:H43"/>
    <mergeCell ref="L43:M43"/>
    <mergeCell ref="A44:M44"/>
    <mergeCell ref="A36:M36"/>
    <mergeCell ref="A37:N39"/>
    <mergeCell ref="A40:H40"/>
    <mergeCell ref="L40:M40"/>
    <mergeCell ref="A41:H41"/>
    <mergeCell ref="L41:M41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2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1EAFF-0A17-4665-8E55-A797B1170B65}">
  <dimension ref="A1:O87"/>
  <sheetViews>
    <sheetView view="pageBreakPreview" zoomScale="80" zoomScaleNormal="100" zoomScaleSheetLayoutView="80" workbookViewId="0">
      <selection activeCell="P83" sqref="P83"/>
    </sheetView>
  </sheetViews>
  <sheetFormatPr baseColWidth="10" defaultRowHeight="14.4"/>
  <cols>
    <col min="2" max="2" width="13.33203125" customWidth="1"/>
    <col min="11" max="11" width="16.6640625" customWidth="1"/>
    <col min="13" max="13" width="9.109375" customWidth="1"/>
    <col min="14" max="14" width="19.5546875" customWidth="1"/>
    <col min="15" max="15" width="12.33203125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274" t="s">
        <v>317</v>
      </c>
      <c r="B19" s="2275"/>
      <c r="C19" s="2275"/>
      <c r="D19" s="2275"/>
      <c r="E19" s="2275"/>
      <c r="F19" s="2275"/>
      <c r="G19" s="2275"/>
      <c r="H19" s="2275"/>
      <c r="I19" s="2275"/>
      <c r="J19" s="2275"/>
      <c r="K19" s="2275"/>
      <c r="L19" s="2275"/>
      <c r="M19" s="2275"/>
      <c r="N19" s="2276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>
      <c r="A22" s="282" t="s">
        <v>40</v>
      </c>
      <c r="B22" s="283">
        <v>2.2999999999999998</v>
      </c>
      <c r="C22" s="2187" t="s">
        <v>213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331">
        <v>6.9729999999999999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302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77" t="s">
        <v>131</v>
      </c>
      <c r="B28" s="2278"/>
      <c r="C28" s="2278"/>
      <c r="D28" s="2278"/>
      <c r="E28" s="2278"/>
      <c r="F28" s="2279"/>
      <c r="G28" s="2251"/>
      <c r="H28" s="2214"/>
      <c r="I28" s="2251"/>
      <c r="J28" s="2214"/>
      <c r="K28" s="291">
        <v>591</v>
      </c>
      <c r="L28" s="2215">
        <v>8</v>
      </c>
      <c r="M28" s="2216"/>
      <c r="N28" s="292">
        <f>+K28*L28</f>
        <v>4728</v>
      </c>
    </row>
    <row r="29" spans="1:14">
      <c r="A29" s="2212"/>
      <c r="B29" s="2213"/>
      <c r="C29" s="2213"/>
      <c r="D29" s="2213"/>
      <c r="E29" s="2213"/>
      <c r="F29" s="2214"/>
      <c r="G29" s="289"/>
      <c r="H29" s="290"/>
      <c r="I29" s="289"/>
      <c r="J29" s="290"/>
      <c r="K29" s="291"/>
      <c r="L29" s="2215"/>
      <c r="M29" s="2216"/>
      <c r="N29" s="292">
        <f>+K29*L29</f>
        <v>0</v>
      </c>
    </row>
    <row r="30" spans="1:14" ht="15" thickBot="1">
      <c r="A30" s="2217"/>
      <c r="B30" s="2218"/>
      <c r="C30" s="2218"/>
      <c r="D30" s="2218"/>
      <c r="E30" s="2218"/>
      <c r="F30" s="2219"/>
      <c r="G30" s="2220"/>
      <c r="H30" s="2219"/>
      <c r="I30" s="2220"/>
      <c r="J30" s="2219"/>
      <c r="K30" s="293"/>
      <c r="L30" s="2215"/>
      <c r="M30" s="2216"/>
      <c r="N30" s="292"/>
    </row>
    <row r="31" spans="1:14" ht="15" thickBot="1">
      <c r="A31" s="2221" t="s">
        <v>49</v>
      </c>
      <c r="B31" s="2222"/>
      <c r="C31" s="2222"/>
      <c r="D31" s="2222"/>
      <c r="E31" s="2222"/>
      <c r="F31" s="2222"/>
      <c r="G31" s="2222"/>
      <c r="H31" s="2222"/>
      <c r="I31" s="2222"/>
      <c r="J31" s="2222"/>
      <c r="K31" s="2222"/>
      <c r="L31" s="2222"/>
      <c r="M31" s="2223"/>
      <c r="N31" s="294">
        <f>SUM(N28:N30)</f>
        <v>4728</v>
      </c>
    </row>
    <row r="32" spans="1:14">
      <c r="A32" s="2195" t="s">
        <v>50</v>
      </c>
      <c r="B32" s="2196"/>
      <c r="C32" s="2196"/>
      <c r="D32" s="2196"/>
      <c r="E32" s="2196"/>
      <c r="F32" s="2196"/>
      <c r="G32" s="2196"/>
      <c r="H32" s="2196"/>
      <c r="I32" s="2196"/>
      <c r="J32" s="2196"/>
      <c r="K32" s="2196"/>
      <c r="L32" s="2196"/>
      <c r="M32" s="2196"/>
      <c r="N32" s="2197"/>
    </row>
    <row r="33" spans="1:14">
      <c r="A33" s="2198"/>
      <c r="B33" s="2199"/>
      <c r="C33" s="2199"/>
      <c r="D33" s="2199"/>
      <c r="E33" s="2199"/>
      <c r="F33" s="2199"/>
      <c r="G33" s="2199"/>
      <c r="H33" s="2199"/>
      <c r="I33" s="2199"/>
      <c r="J33" s="2199"/>
      <c r="K33" s="2199"/>
      <c r="L33" s="2199"/>
      <c r="M33" s="2199"/>
      <c r="N33" s="2200"/>
    </row>
    <row r="34" spans="1:14" ht="15" thickBot="1">
      <c r="A34" s="2201"/>
      <c r="B34" s="2202"/>
      <c r="C34" s="2202"/>
      <c r="D34" s="2202"/>
      <c r="E34" s="2202"/>
      <c r="F34" s="2202"/>
      <c r="G34" s="2202"/>
      <c r="H34" s="2202"/>
      <c r="I34" s="2202"/>
      <c r="J34" s="2202"/>
      <c r="K34" s="2202"/>
      <c r="L34" s="2202"/>
      <c r="M34" s="2202"/>
      <c r="N34" s="2203"/>
    </row>
    <row r="35" spans="1:14">
      <c r="A35" s="2204" t="s">
        <v>5</v>
      </c>
      <c r="B35" s="2205"/>
      <c r="C35" s="2205"/>
      <c r="D35" s="2205"/>
      <c r="E35" s="2205"/>
      <c r="F35" s="2205"/>
      <c r="G35" s="2205"/>
      <c r="H35" s="2205"/>
      <c r="I35" s="2211"/>
      <c r="J35" s="295" t="s">
        <v>41</v>
      </c>
      <c r="K35" s="287" t="s">
        <v>7</v>
      </c>
      <c r="L35" s="2208" t="s">
        <v>51</v>
      </c>
      <c r="M35" s="2211"/>
      <c r="N35" s="288" t="s">
        <v>47</v>
      </c>
    </row>
    <row r="36" spans="1:14">
      <c r="A36" s="2280" t="s">
        <v>325</v>
      </c>
      <c r="B36" s="2281"/>
      <c r="C36" s="2281"/>
      <c r="D36" s="2281"/>
      <c r="E36" s="2281"/>
      <c r="F36" s="2281"/>
      <c r="G36" s="2281"/>
      <c r="H36" s="2281"/>
      <c r="I36" s="2282"/>
      <c r="J36" s="13" t="s">
        <v>15</v>
      </c>
      <c r="K36" s="297">
        <v>200</v>
      </c>
      <c r="L36" s="2265">
        <v>122</v>
      </c>
      <c r="M36" s="2266"/>
      <c r="N36" s="292">
        <f>+L36*K36</f>
        <v>24400</v>
      </c>
    </row>
    <row r="37" spans="1:14" ht="15" thickBot="1">
      <c r="A37" s="2283"/>
      <c r="B37" s="2284"/>
      <c r="C37" s="2284"/>
      <c r="D37" s="2284"/>
      <c r="E37" s="2284"/>
      <c r="F37" s="2284"/>
      <c r="G37" s="2284"/>
      <c r="H37" s="2284"/>
      <c r="I37" s="2285"/>
      <c r="J37" s="13"/>
      <c r="K37" s="297"/>
      <c r="L37" s="2230"/>
      <c r="M37" s="2231"/>
      <c r="N37" s="292">
        <f>+L37*K37</f>
        <v>0</v>
      </c>
    </row>
    <row r="38" spans="1:14" ht="15" thickBot="1">
      <c r="A38" s="2221" t="s">
        <v>49</v>
      </c>
      <c r="B38" s="2222"/>
      <c r="C38" s="2222"/>
      <c r="D38" s="2222"/>
      <c r="E38" s="2222"/>
      <c r="F38" s="2222"/>
      <c r="G38" s="2222"/>
      <c r="H38" s="2222"/>
      <c r="I38" s="2222"/>
      <c r="J38" s="2222"/>
      <c r="K38" s="2222"/>
      <c r="L38" s="2222"/>
      <c r="M38" s="2223"/>
      <c r="N38" s="294">
        <f>SUM(N36:N37)</f>
        <v>24400</v>
      </c>
    </row>
    <row r="39" spans="1:14">
      <c r="A39" s="2195" t="s">
        <v>52</v>
      </c>
      <c r="B39" s="2196"/>
      <c r="C39" s="2196"/>
      <c r="D39" s="2196"/>
      <c r="E39" s="2196"/>
      <c r="F39" s="2196"/>
      <c r="G39" s="2196"/>
      <c r="H39" s="2196"/>
      <c r="I39" s="2196"/>
      <c r="J39" s="2196"/>
      <c r="K39" s="2196"/>
      <c r="L39" s="2196"/>
      <c r="M39" s="2196"/>
      <c r="N39" s="2197"/>
    </row>
    <row r="40" spans="1:14">
      <c r="A40" s="2198"/>
      <c r="B40" s="2199"/>
      <c r="C40" s="2199"/>
      <c r="D40" s="2199"/>
      <c r="E40" s="2199"/>
      <c r="F40" s="2199"/>
      <c r="G40" s="2199"/>
      <c r="H40" s="2199"/>
      <c r="I40" s="2199"/>
      <c r="J40" s="2199"/>
      <c r="K40" s="2199"/>
      <c r="L40" s="2199"/>
      <c r="M40" s="2199"/>
      <c r="N40" s="2200"/>
    </row>
    <row r="41" spans="1:14" ht="15" thickBot="1">
      <c r="A41" s="2201"/>
      <c r="B41" s="2202"/>
      <c r="C41" s="2202"/>
      <c r="D41" s="2202"/>
      <c r="E41" s="2202"/>
      <c r="F41" s="2202"/>
      <c r="G41" s="2202"/>
      <c r="H41" s="2202"/>
      <c r="I41" s="2202"/>
      <c r="J41" s="2202"/>
      <c r="K41" s="2202"/>
      <c r="L41" s="2202"/>
      <c r="M41" s="2202"/>
      <c r="N41" s="2203"/>
    </row>
    <row r="42" spans="1:14" ht="28.2" thickBot="1">
      <c r="A42" s="2301" t="s">
        <v>53</v>
      </c>
      <c r="B42" s="2302"/>
      <c r="C42" s="2302"/>
      <c r="D42" s="2302"/>
      <c r="E42" s="2302"/>
      <c r="F42" s="2302"/>
      <c r="G42" s="2302"/>
      <c r="H42" s="2302"/>
      <c r="I42" s="333" t="s">
        <v>54</v>
      </c>
      <c r="J42" s="334" t="s">
        <v>55</v>
      </c>
      <c r="K42" s="335" t="s">
        <v>56</v>
      </c>
      <c r="L42" s="2303" t="s">
        <v>57</v>
      </c>
      <c r="M42" s="2304"/>
      <c r="N42" s="336" t="s">
        <v>47</v>
      </c>
    </row>
    <row r="43" spans="1:14">
      <c r="A43" s="2317" t="s">
        <v>216</v>
      </c>
      <c r="B43" s="2306"/>
      <c r="C43" s="2306"/>
      <c r="D43" s="2306"/>
      <c r="E43" s="2306"/>
      <c r="F43" s="2306"/>
      <c r="G43" s="2306"/>
      <c r="H43" s="2307"/>
      <c r="I43" s="337" t="s">
        <v>15</v>
      </c>
      <c r="J43" s="338">
        <v>200</v>
      </c>
      <c r="K43" s="339"/>
      <c r="L43" s="2308">
        <f>'[170]2.3 ANA TRANS PAGA '!N65</f>
        <v>1145</v>
      </c>
      <c r="M43" s="2309"/>
      <c r="N43" s="340">
        <f>J43*L43</f>
        <v>229000</v>
      </c>
    </row>
    <row r="44" spans="1:14" ht="15" thickBot="1">
      <c r="A44" s="2217"/>
      <c r="B44" s="2218"/>
      <c r="C44" s="2218"/>
      <c r="D44" s="2218"/>
      <c r="E44" s="2218"/>
      <c r="F44" s="2218"/>
      <c r="G44" s="2218"/>
      <c r="H44" s="2218"/>
      <c r="I44" s="305"/>
      <c r="J44" s="306"/>
      <c r="K44" s="299"/>
      <c r="L44" s="2234"/>
      <c r="M44" s="2235"/>
      <c r="N44" s="227"/>
    </row>
    <row r="45" spans="1:14" ht="15" thickBot="1">
      <c r="A45" s="2298" t="s">
        <v>49</v>
      </c>
      <c r="B45" s="2299"/>
      <c r="C45" s="2299"/>
      <c r="D45" s="2299"/>
      <c r="E45" s="2299"/>
      <c r="F45" s="2299"/>
      <c r="G45" s="2299"/>
      <c r="H45" s="2299"/>
      <c r="I45" s="2299"/>
      <c r="J45" s="2299"/>
      <c r="K45" s="2299"/>
      <c r="L45" s="2299"/>
      <c r="M45" s="2300"/>
      <c r="N45" s="341">
        <f>SUM(N43:N44)</f>
        <v>229000</v>
      </c>
    </row>
    <row r="46" spans="1:14">
      <c r="A46" s="2195" t="s">
        <v>58</v>
      </c>
      <c r="B46" s="2196"/>
      <c r="C46" s="2196"/>
      <c r="D46" s="2196"/>
      <c r="E46" s="2196"/>
      <c r="F46" s="2196"/>
      <c r="G46" s="2196"/>
      <c r="H46" s="2196"/>
      <c r="I46" s="2196"/>
      <c r="J46" s="2196"/>
      <c r="K46" s="2196"/>
      <c r="L46" s="2196"/>
      <c r="M46" s="2196"/>
      <c r="N46" s="2197"/>
    </row>
    <row r="47" spans="1:14">
      <c r="A47" s="2198"/>
      <c r="B47" s="2199"/>
      <c r="C47" s="2199"/>
      <c r="D47" s="2199"/>
      <c r="E47" s="2199"/>
      <c r="F47" s="2199"/>
      <c r="G47" s="2199"/>
      <c r="H47" s="2199"/>
      <c r="I47" s="2199"/>
      <c r="J47" s="2199"/>
      <c r="K47" s="2199"/>
      <c r="L47" s="2199"/>
      <c r="M47" s="2199"/>
      <c r="N47" s="2200"/>
    </row>
    <row r="48" spans="1:14" ht="15" thickBot="1">
      <c r="A48" s="2201"/>
      <c r="B48" s="2202"/>
      <c r="C48" s="2202"/>
      <c r="D48" s="2202"/>
      <c r="E48" s="2202"/>
      <c r="F48" s="2202"/>
      <c r="G48" s="2202"/>
      <c r="H48" s="2202"/>
      <c r="I48" s="2202"/>
      <c r="J48" s="2202"/>
      <c r="K48" s="2202"/>
      <c r="L48" s="2202"/>
      <c r="M48" s="2202"/>
      <c r="N48" s="2203"/>
    </row>
    <row r="49" spans="1:15" ht="27.6">
      <c r="A49" s="2204" t="s">
        <v>59</v>
      </c>
      <c r="B49" s="2205"/>
      <c r="C49" s="2205"/>
      <c r="D49" s="2205"/>
      <c r="E49" s="2205"/>
      <c r="F49" s="2205"/>
      <c r="G49" s="2205"/>
      <c r="H49" s="2205"/>
      <c r="I49" s="287" t="s">
        <v>60</v>
      </c>
      <c r="J49" s="300" t="s">
        <v>61</v>
      </c>
      <c r="K49" s="287" t="s">
        <v>62</v>
      </c>
      <c r="L49" s="2208" t="s">
        <v>46</v>
      </c>
      <c r="M49" s="2211"/>
      <c r="N49" s="288" t="s">
        <v>47</v>
      </c>
    </row>
    <row r="50" spans="1:15">
      <c r="A50" s="2286" t="s">
        <v>321</v>
      </c>
      <c r="B50" s="2287"/>
      <c r="C50" s="2287"/>
      <c r="D50" s="2287"/>
      <c r="E50" s="2287"/>
      <c r="F50" s="2287"/>
      <c r="G50" s="2287"/>
      <c r="H50" s="2288"/>
      <c r="I50" s="17" t="s">
        <v>215</v>
      </c>
      <c r="J50" s="328"/>
      <c r="K50" s="332">
        <v>11828</v>
      </c>
      <c r="L50" s="2270">
        <v>8</v>
      </c>
      <c r="M50" s="2271"/>
      <c r="N50" s="292">
        <f>K50*L50</f>
        <v>94624</v>
      </c>
    </row>
    <row r="51" spans="1:15">
      <c r="A51" s="2252"/>
      <c r="B51" s="2253"/>
      <c r="C51" s="2253"/>
      <c r="D51" s="2253"/>
      <c r="E51" s="2253"/>
      <c r="F51" s="2253"/>
      <c r="G51" s="2253"/>
      <c r="H51" s="2254"/>
      <c r="I51" s="327"/>
      <c r="J51" s="328"/>
      <c r="K51" s="329"/>
      <c r="L51" s="2272"/>
      <c r="M51" s="2273"/>
      <c r="N51" s="292">
        <f>K51*L51</f>
        <v>0</v>
      </c>
    </row>
    <row r="52" spans="1:15">
      <c r="A52" s="2252"/>
      <c r="B52" s="2253"/>
      <c r="C52" s="2253"/>
      <c r="D52" s="2253"/>
      <c r="E52" s="2253"/>
      <c r="F52" s="2253"/>
      <c r="G52" s="2253"/>
      <c r="H52" s="2254"/>
      <c r="I52" s="327"/>
      <c r="J52" s="328"/>
      <c r="K52" s="329"/>
      <c r="L52" s="2289"/>
      <c r="M52" s="2290"/>
      <c r="N52" s="292">
        <f>K52*L52</f>
        <v>0</v>
      </c>
    </row>
    <row r="53" spans="1:15" ht="15" thickBot="1">
      <c r="A53" s="2217"/>
      <c r="B53" s="2218"/>
      <c r="C53" s="2218"/>
      <c r="D53" s="2218"/>
      <c r="E53" s="2218"/>
      <c r="F53" s="2218"/>
      <c r="G53" s="2218"/>
      <c r="H53" s="2218"/>
      <c r="I53" s="305"/>
      <c r="J53" s="306"/>
      <c r="K53" s="305"/>
      <c r="L53" s="2234"/>
      <c r="M53" s="2235"/>
      <c r="N53" s="292">
        <f>K53*L53</f>
        <v>0</v>
      </c>
    </row>
    <row r="54" spans="1:15" ht="15" thickBot="1">
      <c r="A54" s="2221" t="s">
        <v>49</v>
      </c>
      <c r="B54" s="2222"/>
      <c r="C54" s="2222"/>
      <c r="D54" s="2222"/>
      <c r="E54" s="2222"/>
      <c r="F54" s="2222"/>
      <c r="G54" s="2222"/>
      <c r="H54" s="2222"/>
      <c r="I54" s="2222"/>
      <c r="J54" s="2222"/>
      <c r="K54" s="2222"/>
      <c r="L54" s="2222"/>
      <c r="M54" s="2223"/>
      <c r="N54" s="330">
        <f>SUM(N50:N53)</f>
        <v>94624</v>
      </c>
    </row>
    <row r="55" spans="1:15" ht="15" thickBot="1">
      <c r="A55" s="280"/>
      <c r="B55" s="254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81"/>
    </row>
    <row r="56" spans="1:15" ht="15" thickBot="1">
      <c r="A56" s="2236" t="s">
        <v>63</v>
      </c>
      <c r="B56" s="2237"/>
      <c r="C56" s="2237"/>
      <c r="D56" s="2237"/>
      <c r="E56" s="2237"/>
      <c r="F56" s="2237"/>
      <c r="G56" s="2237"/>
      <c r="H56" s="2237"/>
      <c r="I56" s="2237"/>
      <c r="J56" s="2237"/>
      <c r="K56" s="2237"/>
      <c r="L56" s="2237"/>
      <c r="M56" s="2238"/>
      <c r="N56" s="309">
        <f>ROUND(+N31+N38+N45+N54,0)</f>
        <v>352752</v>
      </c>
      <c r="O56" s="223">
        <f>(+N31+N38+N45+N54)</f>
        <v>352752</v>
      </c>
    </row>
    <row r="57" spans="1:15">
      <c r="A57" s="2195" t="s">
        <v>64</v>
      </c>
      <c r="B57" s="2196"/>
      <c r="C57" s="2196"/>
      <c r="D57" s="2196"/>
      <c r="E57" s="2196"/>
      <c r="F57" s="2196"/>
      <c r="G57" s="2196"/>
      <c r="H57" s="2196"/>
      <c r="I57" s="2196"/>
      <c r="J57" s="2196"/>
      <c r="K57" s="2196"/>
      <c r="L57" s="2196"/>
      <c r="M57" s="2196"/>
      <c r="N57" s="2197"/>
    </row>
    <row r="58" spans="1:15">
      <c r="A58" s="2198"/>
      <c r="B58" s="2199"/>
      <c r="C58" s="2199"/>
      <c r="D58" s="2199"/>
      <c r="E58" s="2199"/>
      <c r="F58" s="2199"/>
      <c r="G58" s="2199"/>
      <c r="H58" s="2199"/>
      <c r="I58" s="2199"/>
      <c r="J58" s="2199"/>
      <c r="K58" s="2199"/>
      <c r="L58" s="2199"/>
      <c r="M58" s="2199"/>
      <c r="N58" s="2200"/>
    </row>
    <row r="59" spans="1:15" ht="15" thickBot="1">
      <c r="A59" s="2201"/>
      <c r="B59" s="2202"/>
      <c r="C59" s="2202"/>
      <c r="D59" s="2202"/>
      <c r="E59" s="2202"/>
      <c r="F59" s="2202"/>
      <c r="G59" s="2202"/>
      <c r="H59" s="2202"/>
      <c r="I59" s="2202"/>
      <c r="J59" s="2202"/>
      <c r="K59" s="2202"/>
      <c r="L59" s="2202"/>
      <c r="M59" s="2202"/>
      <c r="N59" s="2203"/>
    </row>
    <row r="60" spans="1:15">
      <c r="A60" s="2204" t="s">
        <v>65</v>
      </c>
      <c r="B60" s="2205"/>
      <c r="C60" s="2205"/>
      <c r="D60" s="2205"/>
      <c r="E60" s="2205"/>
      <c r="F60" s="2205"/>
      <c r="G60" s="2205"/>
      <c r="H60" s="2205"/>
      <c r="I60" s="300"/>
      <c r="J60" s="310"/>
      <c r="K60" s="287" t="s">
        <v>66</v>
      </c>
      <c r="L60" s="2208" t="s">
        <v>67</v>
      </c>
      <c r="M60" s="2211"/>
      <c r="N60" s="288"/>
    </row>
    <row r="61" spans="1:15">
      <c r="A61" s="2212" t="s">
        <v>68</v>
      </c>
      <c r="B61" s="2213"/>
      <c r="C61" s="2213"/>
      <c r="D61" s="2213"/>
      <c r="E61" s="2213"/>
      <c r="F61" s="2213"/>
      <c r="G61" s="2213"/>
      <c r="H61" s="2213"/>
      <c r="I61" s="311"/>
      <c r="J61" s="312"/>
      <c r="K61" s="313">
        <v>0.28000000000000003</v>
      </c>
      <c r="L61" s="2230">
        <f>ROUND((N56*K61),0)</f>
        <v>98771</v>
      </c>
      <c r="M61" s="2231">
        <f>ROUND((J61*K61),0)</f>
        <v>0</v>
      </c>
      <c r="N61" s="292">
        <f>+L61</f>
        <v>98771</v>
      </c>
    </row>
    <row r="62" spans="1:15">
      <c r="A62" s="314" t="s">
        <v>69</v>
      </c>
      <c r="B62" s="315"/>
      <c r="C62" s="315"/>
      <c r="D62" s="316"/>
      <c r="E62" s="316"/>
      <c r="F62" s="316"/>
      <c r="G62" s="316"/>
      <c r="H62" s="316"/>
      <c r="I62" s="316"/>
      <c r="J62" s="317"/>
      <c r="K62" s="313">
        <v>0.01</v>
      </c>
      <c r="L62" s="2230">
        <f>ROUND((N56*K62),0)</f>
        <v>3528</v>
      </c>
      <c r="M62" s="2231">
        <f>ROUND((J62*K62),0)</f>
        <v>0</v>
      </c>
      <c r="N62" s="292">
        <f>+L62</f>
        <v>3528</v>
      </c>
    </row>
    <row r="63" spans="1:15" ht="15" thickBot="1">
      <c r="A63" s="2242" t="s">
        <v>70</v>
      </c>
      <c r="B63" s="2243"/>
      <c r="C63" s="2243"/>
      <c r="D63" s="2243"/>
      <c r="E63" s="2243"/>
      <c r="F63" s="2243"/>
      <c r="G63" s="2243"/>
      <c r="H63" s="2243"/>
      <c r="I63" s="2243"/>
      <c r="J63" s="2244"/>
      <c r="K63" s="313">
        <v>0.05</v>
      </c>
      <c r="L63" s="2230">
        <f>ROUND((N56*K63),0)</f>
        <v>17638</v>
      </c>
      <c r="M63" s="2231">
        <f>ROUND((J63*K63),0)</f>
        <v>0</v>
      </c>
      <c r="N63" s="292">
        <f>+L63</f>
        <v>17638</v>
      </c>
    </row>
    <row r="64" spans="1:15" ht="15" thickBot="1">
      <c r="A64" s="2221" t="s">
        <v>49</v>
      </c>
      <c r="B64" s="2222"/>
      <c r="C64" s="2222"/>
      <c r="D64" s="2222"/>
      <c r="E64" s="2222"/>
      <c r="F64" s="2222"/>
      <c r="G64" s="2222"/>
      <c r="H64" s="2222"/>
      <c r="I64" s="2222"/>
      <c r="J64" s="2222"/>
      <c r="K64" s="2222"/>
      <c r="L64" s="2222"/>
      <c r="M64" s="2223"/>
      <c r="N64" s="323">
        <f>ROUND(SUM(N61:N63),0)</f>
        <v>119937</v>
      </c>
    </row>
    <row r="65" spans="1:14" ht="15" thickBot="1">
      <c r="A65" s="280"/>
      <c r="B65" s="254"/>
      <c r="C65" s="254"/>
      <c r="D65" s="254"/>
      <c r="E65" s="254"/>
      <c r="F65" s="254"/>
      <c r="G65" s="254"/>
      <c r="H65" s="254"/>
      <c r="I65" s="254"/>
      <c r="J65" s="254"/>
      <c r="K65" s="254"/>
      <c r="L65" s="254"/>
      <c r="M65" s="254"/>
      <c r="N65" s="281"/>
    </row>
    <row r="66" spans="1:14" ht="15" thickBot="1">
      <c r="A66" s="2236" t="s">
        <v>71</v>
      </c>
      <c r="B66" s="2237"/>
      <c r="C66" s="2237"/>
      <c r="D66" s="2237"/>
      <c r="E66" s="2237"/>
      <c r="F66" s="2237"/>
      <c r="G66" s="2237"/>
      <c r="H66" s="2237"/>
      <c r="I66" s="2237"/>
      <c r="J66" s="2237"/>
      <c r="K66" s="2237"/>
      <c r="L66" s="2237"/>
      <c r="M66" s="2238"/>
      <c r="N66" s="319">
        <f>+N56+N64</f>
        <v>472689</v>
      </c>
    </row>
    <row r="67" spans="1:14">
      <c r="A67" s="8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10"/>
    </row>
    <row r="68" spans="1:14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12"/>
    </row>
    <row r="69" spans="1:14">
      <c r="A69" s="11"/>
      <c r="B69" s="5"/>
      <c r="C69" s="5"/>
      <c r="D69" s="5"/>
      <c r="E69" s="5"/>
      <c r="F69" s="35" t="s">
        <v>76</v>
      </c>
      <c r="G69" s="35"/>
      <c r="H69" s="35"/>
      <c r="I69" s="35"/>
      <c r="J69" s="29"/>
      <c r="K69" s="5"/>
      <c r="L69" s="5"/>
      <c r="M69" s="5"/>
      <c r="N69" s="12"/>
    </row>
    <row r="70" spans="1:14">
      <c r="A70" s="6"/>
      <c r="B70" s="7"/>
      <c r="C70" s="7"/>
      <c r="D70" s="7"/>
      <c r="E70" s="7"/>
      <c r="F70" s="35" t="s">
        <v>87</v>
      </c>
      <c r="G70" s="29" t="s">
        <v>303</v>
      </c>
      <c r="H70" s="29"/>
      <c r="I70" s="29"/>
      <c r="J70" s="29"/>
      <c r="K70" s="7"/>
      <c r="L70" s="7"/>
      <c r="M70" s="7"/>
      <c r="N70" s="18"/>
    </row>
    <row r="71" spans="1:14">
      <c r="A71" s="11"/>
      <c r="B71" s="5"/>
      <c r="C71" s="5"/>
      <c r="D71" s="5"/>
      <c r="E71" s="5"/>
      <c r="F71" s="35" t="s">
        <v>286</v>
      </c>
      <c r="G71" s="29"/>
      <c r="H71" s="29"/>
      <c r="I71" s="29"/>
      <c r="J71" s="29"/>
      <c r="K71" s="5"/>
      <c r="L71" s="5"/>
      <c r="M71" s="5"/>
      <c r="N71" s="12"/>
    </row>
    <row r="72" spans="1:14">
      <c r="A72" s="6"/>
      <c r="B72" s="7"/>
      <c r="C72" s="7"/>
      <c r="D72" s="7"/>
      <c r="E72" s="7"/>
      <c r="F72" s="35" t="s">
        <v>88</v>
      </c>
      <c r="G72" s="31"/>
      <c r="H72" s="31"/>
      <c r="I72" s="31"/>
      <c r="J72" s="31"/>
      <c r="K72" s="7"/>
      <c r="L72" s="7"/>
      <c r="M72" s="7"/>
      <c r="N72" s="18"/>
    </row>
    <row r="73" spans="1:14">
      <c r="A73" s="11"/>
      <c r="B73" s="5"/>
      <c r="C73" s="5"/>
      <c r="D73" s="5"/>
      <c r="E73" s="5"/>
      <c r="F73" s="35"/>
      <c r="G73" s="31"/>
      <c r="H73" s="31"/>
      <c r="I73" s="31"/>
      <c r="J73" s="5"/>
      <c r="K73" s="5"/>
      <c r="L73" s="5"/>
      <c r="M73" s="5"/>
      <c r="N73" s="12"/>
    </row>
    <row r="74" spans="1:14" ht="15" thickBot="1">
      <c r="A74" s="19" t="s">
        <v>72</v>
      </c>
      <c r="B74" s="20"/>
      <c r="C74" s="21"/>
      <c r="D74" s="21"/>
      <c r="E74" s="21"/>
      <c r="F74" s="21"/>
      <c r="G74" s="14"/>
      <c r="H74" s="14"/>
      <c r="I74" s="14"/>
      <c r="J74" s="14"/>
      <c r="K74" s="14"/>
      <c r="L74" s="14"/>
      <c r="M74" s="14"/>
      <c r="N74" s="22"/>
    </row>
    <row r="75" spans="1:14">
      <c r="A75" s="2245"/>
      <c r="B75" s="2246"/>
      <c r="C75" s="2246"/>
      <c r="D75" s="2246"/>
      <c r="E75" s="2246"/>
      <c r="F75" s="2246"/>
      <c r="G75" s="2246"/>
      <c r="H75" s="2246"/>
      <c r="I75" s="2246"/>
      <c r="J75" s="2246"/>
      <c r="K75" s="2246"/>
      <c r="L75" s="2246"/>
      <c r="M75" s="2246"/>
      <c r="N75" s="2247"/>
    </row>
    <row r="76" spans="1:14">
      <c r="A76" s="2257"/>
      <c r="B76" s="2258"/>
      <c r="C76" s="2258"/>
      <c r="D76" s="2258"/>
      <c r="E76" s="2258"/>
      <c r="F76" s="2258"/>
      <c r="G76" s="2258"/>
      <c r="H76" s="2258"/>
      <c r="I76" s="2258"/>
      <c r="J76" s="2258"/>
      <c r="K76" s="2258"/>
      <c r="L76" s="2258"/>
      <c r="M76" s="2258"/>
      <c r="N76" s="2259"/>
    </row>
    <row r="77" spans="1:14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18"/>
    </row>
    <row r="78" spans="1:14">
      <c r="A78" s="23" t="s">
        <v>73</v>
      </c>
      <c r="B78" s="24"/>
      <c r="C78" s="25"/>
      <c r="D78" s="25"/>
      <c r="E78" s="25"/>
      <c r="F78" s="25"/>
      <c r="G78" s="7"/>
      <c r="H78" s="7"/>
      <c r="I78" s="7"/>
      <c r="J78" s="7"/>
      <c r="K78" s="7"/>
      <c r="L78" s="7"/>
      <c r="M78" s="7"/>
      <c r="N78" s="18"/>
    </row>
    <row r="79" spans="1:14">
      <c r="A79" s="2239" t="s">
        <v>74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>
      <c r="A81" s="2239" t="s">
        <v>75</v>
      </c>
      <c r="B81" s="2240"/>
      <c r="C81" s="2240"/>
      <c r="D81" s="2240"/>
      <c r="E81" s="2240"/>
      <c r="F81" s="2240"/>
      <c r="G81" s="2240"/>
      <c r="H81" s="2240"/>
      <c r="I81" s="2240"/>
      <c r="J81" s="2240"/>
      <c r="K81" s="2240"/>
      <c r="L81" s="2240"/>
      <c r="M81" s="2240"/>
      <c r="N81" s="2241"/>
    </row>
    <row r="82" spans="1:14">
      <c r="A82" s="2239"/>
      <c r="B82" s="2240"/>
      <c r="C82" s="2240"/>
      <c r="D82" s="2240"/>
      <c r="E82" s="2240"/>
      <c r="F82" s="2240"/>
      <c r="G82" s="2240"/>
      <c r="H82" s="2240"/>
      <c r="I82" s="2240"/>
      <c r="J82" s="2240"/>
      <c r="K82" s="2240"/>
      <c r="L82" s="2240"/>
      <c r="M82" s="2240"/>
      <c r="N82" s="2241"/>
    </row>
    <row r="83" spans="1:14">
      <c r="A83" s="6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18"/>
    </row>
    <row r="84" spans="1:14">
      <c r="A84" s="6"/>
      <c r="B84" s="7"/>
      <c r="C84" s="7"/>
      <c r="D84" s="7"/>
      <c r="E84" s="5"/>
      <c r="F84" s="35" t="s">
        <v>76</v>
      </c>
      <c r="G84" s="29"/>
      <c r="H84" s="29"/>
      <c r="I84" s="29"/>
      <c r="J84" s="29"/>
      <c r="K84" s="7"/>
      <c r="L84" s="7"/>
      <c r="M84" s="7"/>
      <c r="N84" s="26"/>
    </row>
    <row r="85" spans="1:14">
      <c r="A85" s="6"/>
      <c r="B85" s="7"/>
      <c r="C85" s="7"/>
      <c r="D85" s="7"/>
      <c r="E85" s="5"/>
      <c r="F85" s="29" t="s">
        <v>87</v>
      </c>
      <c r="G85" s="33" t="s">
        <v>342</v>
      </c>
      <c r="H85" s="33"/>
      <c r="I85" s="33"/>
      <c r="J85" s="29"/>
      <c r="K85" s="7"/>
      <c r="L85" s="7"/>
      <c r="M85" s="7"/>
      <c r="N85" s="26"/>
    </row>
    <row r="86" spans="1:14">
      <c r="A86" s="6"/>
      <c r="B86" s="7"/>
      <c r="C86" s="7"/>
      <c r="D86" s="7"/>
      <c r="E86" s="27"/>
      <c r="F86" s="29" t="s">
        <v>343</v>
      </c>
      <c r="G86" s="28"/>
      <c r="H86" s="28"/>
      <c r="I86" s="28"/>
      <c r="J86" s="29"/>
      <c r="K86" s="7"/>
      <c r="L86" s="7"/>
      <c r="M86" s="7"/>
      <c r="N86" s="26"/>
    </row>
    <row r="87" spans="1:14">
      <c r="A87" s="11"/>
      <c r="B87" s="5"/>
      <c r="C87" s="5"/>
      <c r="D87" s="5"/>
      <c r="E87" s="7"/>
      <c r="F87" s="29" t="s">
        <v>88</v>
      </c>
      <c r="G87" s="29"/>
      <c r="H87" s="29"/>
      <c r="I87" s="29"/>
      <c r="J87" s="31"/>
      <c r="K87" s="2"/>
      <c r="L87" s="2"/>
      <c r="M87" s="2"/>
      <c r="N87" s="26"/>
    </row>
  </sheetData>
  <mergeCells count="83">
    <mergeCell ref="A66:M66"/>
    <mergeCell ref="A75:N75"/>
    <mergeCell ref="A76:N76"/>
    <mergeCell ref="A79:N80"/>
    <mergeCell ref="A81:N82"/>
    <mergeCell ref="A64:M64"/>
    <mergeCell ref="A53:H53"/>
    <mergeCell ref="L53:M53"/>
    <mergeCell ref="A54:M54"/>
    <mergeCell ref="A56:M56"/>
    <mergeCell ref="A57:N59"/>
    <mergeCell ref="A60:H60"/>
    <mergeCell ref="L60:M60"/>
    <mergeCell ref="A61:H61"/>
    <mergeCell ref="L61:M61"/>
    <mergeCell ref="L62:M62"/>
    <mergeCell ref="A63:J63"/>
    <mergeCell ref="L63:M63"/>
    <mergeCell ref="A50:H50"/>
    <mergeCell ref="L50:M50"/>
    <mergeCell ref="A51:H51"/>
    <mergeCell ref="L51:M51"/>
    <mergeCell ref="A52:H52"/>
    <mergeCell ref="L52:M52"/>
    <mergeCell ref="A44:H44"/>
    <mergeCell ref="L44:M44"/>
    <mergeCell ref="A45:M45"/>
    <mergeCell ref="A46:N48"/>
    <mergeCell ref="A49:H49"/>
    <mergeCell ref="L49:M49"/>
    <mergeCell ref="A38:M38"/>
    <mergeCell ref="A39:N41"/>
    <mergeCell ref="A42:H42"/>
    <mergeCell ref="L42:M42"/>
    <mergeCell ref="A43:H43"/>
    <mergeCell ref="L43:M43"/>
    <mergeCell ref="A35:I35"/>
    <mergeCell ref="L35:M35"/>
    <mergeCell ref="A36:I36"/>
    <mergeCell ref="L36:M36"/>
    <mergeCell ref="A37:I37"/>
    <mergeCell ref="L37:M37"/>
    <mergeCell ref="A32:N34"/>
    <mergeCell ref="A28:F28"/>
    <mergeCell ref="G28:H28"/>
    <mergeCell ref="I28:J28"/>
    <mergeCell ref="L28:M28"/>
    <mergeCell ref="A29:F29"/>
    <mergeCell ref="L29:M29"/>
    <mergeCell ref="A30:F30"/>
    <mergeCell ref="G30:H30"/>
    <mergeCell ref="I30:J30"/>
    <mergeCell ref="L30:M30"/>
    <mergeCell ref="A31:M31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17159-B636-4CE4-97CA-B074A9C7F9B7}">
  <sheetPr>
    <pageSetUpPr fitToPage="1"/>
  </sheetPr>
  <dimension ref="A1:N83"/>
  <sheetViews>
    <sheetView view="pageBreakPreview" topLeftCell="A73" zoomScale="90" zoomScaleNormal="100" zoomScaleSheetLayoutView="90" workbookViewId="0">
      <selection activeCell="P83" sqref="P83"/>
    </sheetView>
  </sheetViews>
  <sheetFormatPr baseColWidth="10" defaultRowHeight="14.4"/>
  <cols>
    <col min="2" max="2" width="13.33203125" customWidth="1"/>
    <col min="10" max="10" width="14.6640625" customWidth="1"/>
    <col min="14" max="14" width="17.5546875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274" t="s">
        <v>247</v>
      </c>
      <c r="B19" s="2275"/>
      <c r="C19" s="2275"/>
      <c r="D19" s="2275"/>
      <c r="E19" s="2275"/>
      <c r="F19" s="2275"/>
      <c r="G19" s="2275"/>
      <c r="H19" s="2275"/>
      <c r="I19" s="2275"/>
      <c r="J19" s="2275"/>
      <c r="K19" s="2275"/>
      <c r="L19" s="2275"/>
      <c r="M19" s="2275"/>
      <c r="N19" s="2276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 ht="15" thickBot="1">
      <c r="A22" s="282" t="s">
        <v>40</v>
      </c>
      <c r="B22" s="283">
        <v>2.2999999999999998</v>
      </c>
      <c r="C22" s="2187" t="s">
        <v>216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283">
        <v>7.907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15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 ht="15" thickBot="1">
      <c r="A28" s="2248"/>
      <c r="B28" s="2249"/>
      <c r="C28" s="2249"/>
      <c r="D28" s="2249"/>
      <c r="E28" s="2249"/>
      <c r="F28" s="2250"/>
      <c r="G28" s="2251"/>
      <c r="H28" s="2214"/>
      <c r="I28" s="2251"/>
      <c r="J28" s="2214"/>
      <c r="K28" s="291"/>
      <c r="L28" s="2215"/>
      <c r="M28" s="2216"/>
      <c r="N28" s="292">
        <f>+K28*L28</f>
        <v>0</v>
      </c>
    </row>
    <row r="29" spans="1:14" ht="15" thickBot="1">
      <c r="A29" s="2221" t="s">
        <v>49</v>
      </c>
      <c r="B29" s="2222"/>
      <c r="C29" s="2222"/>
      <c r="D29" s="2222"/>
      <c r="E29" s="2222"/>
      <c r="F29" s="2222"/>
      <c r="G29" s="2222"/>
      <c r="H29" s="2222"/>
      <c r="I29" s="2222"/>
      <c r="J29" s="2222"/>
      <c r="K29" s="2222"/>
      <c r="L29" s="2222"/>
      <c r="M29" s="2223"/>
      <c r="N29" s="294">
        <f>ROUND(SUM(N28:N28),0)</f>
        <v>0</v>
      </c>
    </row>
    <row r="30" spans="1:14">
      <c r="A30" s="2195" t="s">
        <v>50</v>
      </c>
      <c r="B30" s="2196"/>
      <c r="C30" s="2196"/>
      <c r="D30" s="2196"/>
      <c r="E30" s="2196"/>
      <c r="F30" s="2196"/>
      <c r="G30" s="2196"/>
      <c r="H30" s="2196"/>
      <c r="I30" s="2196"/>
      <c r="J30" s="2196"/>
      <c r="K30" s="2196"/>
      <c r="L30" s="2196"/>
      <c r="M30" s="2196"/>
      <c r="N30" s="2197"/>
    </row>
    <row r="31" spans="1:14">
      <c r="A31" s="2198"/>
      <c r="B31" s="2199"/>
      <c r="C31" s="2199"/>
      <c r="D31" s="2199"/>
      <c r="E31" s="2199"/>
      <c r="F31" s="2199"/>
      <c r="G31" s="2199"/>
      <c r="H31" s="2199"/>
      <c r="I31" s="2199"/>
      <c r="J31" s="2199"/>
      <c r="K31" s="2199"/>
      <c r="L31" s="2199"/>
      <c r="M31" s="2199"/>
      <c r="N31" s="2200"/>
    </row>
    <row r="32" spans="1:14" ht="15" thickBot="1">
      <c r="A32" s="2201"/>
      <c r="B32" s="2202"/>
      <c r="C32" s="2202"/>
      <c r="D32" s="2202"/>
      <c r="E32" s="2202"/>
      <c r="F32" s="2202"/>
      <c r="G32" s="2202"/>
      <c r="H32" s="2202"/>
      <c r="I32" s="2202"/>
      <c r="J32" s="2202"/>
      <c r="K32" s="2202"/>
      <c r="L32" s="2202"/>
      <c r="M32" s="2202"/>
      <c r="N32" s="2203"/>
    </row>
    <row r="33" spans="1:14">
      <c r="A33" s="2204" t="s">
        <v>5</v>
      </c>
      <c r="B33" s="2205"/>
      <c r="C33" s="2205"/>
      <c r="D33" s="2205"/>
      <c r="E33" s="2205"/>
      <c r="F33" s="2205"/>
      <c r="G33" s="2205"/>
      <c r="H33" s="2205"/>
      <c r="I33" s="2211"/>
      <c r="J33" s="295" t="s">
        <v>41</v>
      </c>
      <c r="K33" s="287" t="s">
        <v>7</v>
      </c>
      <c r="L33" s="2208" t="s">
        <v>51</v>
      </c>
      <c r="M33" s="2211"/>
      <c r="N33" s="288" t="s">
        <v>47</v>
      </c>
    </row>
    <row r="34" spans="1:14">
      <c r="A34" s="2252"/>
      <c r="B34" s="2253"/>
      <c r="C34" s="2253"/>
      <c r="D34" s="2253"/>
      <c r="E34" s="2253"/>
      <c r="F34" s="2253"/>
      <c r="G34" s="2253"/>
      <c r="H34" s="2253"/>
      <c r="I34" s="2254"/>
      <c r="J34" s="296"/>
      <c r="K34" s="321"/>
      <c r="L34" s="2230"/>
      <c r="M34" s="2231"/>
      <c r="N34" s="292">
        <f>ROUND((K34*L34),0)</f>
        <v>0</v>
      </c>
    </row>
    <row r="35" spans="1:14" ht="15" thickBot="1">
      <c r="A35" s="2217"/>
      <c r="B35" s="2218"/>
      <c r="C35" s="2218"/>
      <c r="D35" s="2218"/>
      <c r="E35" s="2218"/>
      <c r="F35" s="2218"/>
      <c r="G35" s="2218"/>
      <c r="H35" s="2218"/>
      <c r="I35" s="2219"/>
      <c r="J35" s="296"/>
      <c r="K35" s="299"/>
      <c r="L35" s="2230"/>
      <c r="M35" s="2231"/>
      <c r="N35" s="292"/>
    </row>
    <row r="36" spans="1:14" ht="15" thickBot="1">
      <c r="A36" s="2221" t="s">
        <v>49</v>
      </c>
      <c r="B36" s="2222"/>
      <c r="C36" s="2222"/>
      <c r="D36" s="2222"/>
      <c r="E36" s="2222"/>
      <c r="F36" s="2222"/>
      <c r="G36" s="2222"/>
      <c r="H36" s="2222"/>
      <c r="I36" s="2222"/>
      <c r="J36" s="2222"/>
      <c r="K36" s="2222"/>
      <c r="L36" s="2222"/>
      <c r="M36" s="2223"/>
      <c r="N36" s="294">
        <f>ROUND(SUM(N34:N34),0)</f>
        <v>0</v>
      </c>
    </row>
    <row r="37" spans="1:14">
      <c r="A37" s="2195" t="s">
        <v>52</v>
      </c>
      <c r="B37" s="2196"/>
      <c r="C37" s="2196"/>
      <c r="D37" s="2196"/>
      <c r="E37" s="2196"/>
      <c r="F37" s="2196"/>
      <c r="G37" s="2196"/>
      <c r="H37" s="2196"/>
      <c r="I37" s="2196"/>
      <c r="J37" s="2196"/>
      <c r="K37" s="2196"/>
      <c r="L37" s="2196"/>
      <c r="M37" s="2196"/>
      <c r="N37" s="2197"/>
    </row>
    <row r="38" spans="1:14">
      <c r="A38" s="2198"/>
      <c r="B38" s="2199"/>
      <c r="C38" s="2199"/>
      <c r="D38" s="2199"/>
      <c r="E38" s="2199"/>
      <c r="F38" s="2199"/>
      <c r="G38" s="2199"/>
      <c r="H38" s="2199"/>
      <c r="I38" s="2199"/>
      <c r="J38" s="2199"/>
      <c r="K38" s="2199"/>
      <c r="L38" s="2199"/>
      <c r="M38" s="2199"/>
      <c r="N38" s="2200"/>
    </row>
    <row r="39" spans="1:14" ht="15" thickBot="1">
      <c r="A39" s="2201"/>
      <c r="B39" s="2202"/>
      <c r="C39" s="2202"/>
      <c r="D39" s="2202"/>
      <c r="E39" s="2202"/>
      <c r="F39" s="2202"/>
      <c r="G39" s="2202"/>
      <c r="H39" s="2202"/>
      <c r="I39" s="2202"/>
      <c r="J39" s="2202"/>
      <c r="K39" s="2202"/>
      <c r="L39" s="2202"/>
      <c r="M39" s="2202"/>
      <c r="N39" s="2203"/>
    </row>
    <row r="40" spans="1:14" ht="30.6" thickBot="1">
      <c r="A40" s="2301" t="s">
        <v>53</v>
      </c>
      <c r="B40" s="2302"/>
      <c r="C40" s="2302"/>
      <c r="D40" s="2302"/>
      <c r="E40" s="2302"/>
      <c r="F40" s="2302"/>
      <c r="G40" s="2302"/>
      <c r="H40" s="2302"/>
      <c r="I40" s="333" t="s">
        <v>54</v>
      </c>
      <c r="J40" s="334" t="s">
        <v>55</v>
      </c>
      <c r="K40" s="333" t="s">
        <v>56</v>
      </c>
      <c r="L40" s="2303" t="s">
        <v>57</v>
      </c>
      <c r="M40" s="2304"/>
      <c r="N40" s="336" t="s">
        <v>47</v>
      </c>
    </row>
    <row r="41" spans="1:14">
      <c r="A41" s="2318" t="s">
        <v>216</v>
      </c>
      <c r="B41" s="2319"/>
      <c r="C41" s="2319"/>
      <c r="D41" s="2319"/>
      <c r="E41" s="2319"/>
      <c r="F41" s="2319"/>
      <c r="G41" s="2319"/>
      <c r="H41" s="2319"/>
      <c r="I41" s="345" t="s">
        <v>326</v>
      </c>
      <c r="J41" s="346">
        <v>58</v>
      </c>
      <c r="K41" s="347"/>
      <c r="L41" s="2320">
        <v>19.739999999999998</v>
      </c>
      <c r="M41" s="2320"/>
      <c r="N41" s="340">
        <f>J41*L41</f>
        <v>1144.9199999999998</v>
      </c>
    </row>
    <row r="42" spans="1:14" ht="15" thickBot="1">
      <c r="A42" s="2321"/>
      <c r="B42" s="2322"/>
      <c r="C42" s="2322"/>
      <c r="D42" s="2322"/>
      <c r="E42" s="2322"/>
      <c r="F42" s="2322"/>
      <c r="G42" s="2322"/>
      <c r="H42" s="2322"/>
      <c r="I42" s="344"/>
      <c r="J42" s="348"/>
      <c r="K42" s="349"/>
      <c r="L42" s="2323"/>
      <c r="M42" s="2323"/>
      <c r="N42" s="350">
        <f>J42*L42</f>
        <v>0</v>
      </c>
    </row>
    <row r="43" spans="1:14" ht="15" thickBot="1">
      <c r="A43" s="2298" t="s">
        <v>49</v>
      </c>
      <c r="B43" s="2299"/>
      <c r="C43" s="2299"/>
      <c r="D43" s="2299"/>
      <c r="E43" s="2299"/>
      <c r="F43" s="2299"/>
      <c r="G43" s="2299"/>
      <c r="H43" s="2299"/>
      <c r="I43" s="2299"/>
      <c r="J43" s="2299"/>
      <c r="K43" s="2299"/>
      <c r="L43" s="2299"/>
      <c r="M43" s="2300"/>
      <c r="N43" s="341">
        <f>SUM(N41:N42)</f>
        <v>1144.9199999999998</v>
      </c>
    </row>
    <row r="44" spans="1:14">
      <c r="A44" s="2195" t="s">
        <v>58</v>
      </c>
      <c r="B44" s="2196"/>
      <c r="C44" s="2196"/>
      <c r="D44" s="2196"/>
      <c r="E44" s="2196"/>
      <c r="F44" s="2196"/>
      <c r="G44" s="2196"/>
      <c r="H44" s="2196"/>
      <c r="I44" s="2196"/>
      <c r="J44" s="2196"/>
      <c r="K44" s="2196"/>
      <c r="L44" s="2196"/>
      <c r="M44" s="2196"/>
      <c r="N44" s="2197"/>
    </row>
    <row r="45" spans="1:14">
      <c r="A45" s="2198"/>
      <c r="B45" s="2199"/>
      <c r="C45" s="2199"/>
      <c r="D45" s="2199"/>
      <c r="E45" s="2199"/>
      <c r="F45" s="2199"/>
      <c r="G45" s="2199"/>
      <c r="H45" s="2199"/>
      <c r="I45" s="2199"/>
      <c r="J45" s="2199"/>
      <c r="K45" s="2199"/>
      <c r="L45" s="2199"/>
      <c r="M45" s="2199"/>
      <c r="N45" s="2200"/>
    </row>
    <row r="46" spans="1:14" ht="15" thickBot="1">
      <c r="A46" s="2201"/>
      <c r="B46" s="2202"/>
      <c r="C46" s="2202"/>
      <c r="D46" s="2202"/>
      <c r="E46" s="2202"/>
      <c r="F46" s="2202"/>
      <c r="G46" s="2202"/>
      <c r="H46" s="2202"/>
      <c r="I46" s="2202"/>
      <c r="J46" s="2202"/>
      <c r="K46" s="2202"/>
      <c r="L46" s="2202"/>
      <c r="M46" s="2202"/>
      <c r="N46" s="2203"/>
    </row>
    <row r="47" spans="1:14" ht="27.6">
      <c r="A47" s="2204" t="s">
        <v>59</v>
      </c>
      <c r="B47" s="2205"/>
      <c r="C47" s="2205"/>
      <c r="D47" s="2205"/>
      <c r="E47" s="2205"/>
      <c r="F47" s="2205"/>
      <c r="G47" s="2205"/>
      <c r="H47" s="2205"/>
      <c r="I47" s="287" t="s">
        <v>60</v>
      </c>
      <c r="J47" s="300" t="s">
        <v>61</v>
      </c>
      <c r="K47" s="287" t="s">
        <v>62</v>
      </c>
      <c r="L47" s="2208" t="s">
        <v>46</v>
      </c>
      <c r="M47" s="2211"/>
      <c r="N47" s="288" t="s">
        <v>47</v>
      </c>
    </row>
    <row r="48" spans="1:14">
      <c r="A48" s="2252"/>
      <c r="B48" s="2253"/>
      <c r="C48" s="2253"/>
      <c r="D48" s="2253"/>
      <c r="E48" s="2253"/>
      <c r="F48" s="2253"/>
      <c r="G48" s="2253"/>
      <c r="H48" s="2254"/>
      <c r="I48" s="327"/>
      <c r="J48" s="328"/>
      <c r="K48" s="329"/>
      <c r="L48" s="2289"/>
      <c r="M48" s="2290"/>
      <c r="N48" s="292">
        <f>ROUND((K48*L48),0)</f>
        <v>0</v>
      </c>
    </row>
    <row r="49" spans="1:14" ht="15" thickBot="1">
      <c r="A49" s="2217"/>
      <c r="B49" s="2218"/>
      <c r="C49" s="2218"/>
      <c r="D49" s="2218"/>
      <c r="E49" s="2218"/>
      <c r="F49" s="2218"/>
      <c r="G49" s="2218"/>
      <c r="H49" s="2218"/>
      <c r="I49" s="305"/>
      <c r="J49" s="306"/>
      <c r="K49" s="305"/>
      <c r="L49" s="2234"/>
      <c r="M49" s="2235"/>
      <c r="N49" s="307"/>
    </row>
    <row r="50" spans="1:14" ht="15" thickBot="1">
      <c r="A50" s="2221" t="s">
        <v>49</v>
      </c>
      <c r="B50" s="2222"/>
      <c r="C50" s="2222"/>
      <c r="D50" s="2222"/>
      <c r="E50" s="2222"/>
      <c r="F50" s="2222"/>
      <c r="G50" s="2222"/>
      <c r="H50" s="2222"/>
      <c r="I50" s="2222"/>
      <c r="J50" s="2222"/>
      <c r="K50" s="2222"/>
      <c r="L50" s="2222"/>
      <c r="M50" s="2223"/>
      <c r="N50" s="308">
        <f>SUM(N48:N49)</f>
        <v>0</v>
      </c>
    </row>
    <row r="51" spans="1:14" ht="15" thickBot="1">
      <c r="A51" s="280"/>
      <c r="B51" s="254"/>
      <c r="C51" s="254"/>
      <c r="D51" s="254"/>
      <c r="E51" s="254"/>
      <c r="F51" s="254"/>
      <c r="G51" s="254"/>
      <c r="H51" s="254"/>
      <c r="I51" s="254"/>
      <c r="J51" s="254"/>
      <c r="K51" s="254"/>
      <c r="L51" s="254"/>
      <c r="M51" s="254"/>
      <c r="N51" s="281"/>
    </row>
    <row r="52" spans="1:14" ht="15" thickBot="1">
      <c r="A52" s="2236" t="s">
        <v>63</v>
      </c>
      <c r="B52" s="2237"/>
      <c r="C52" s="2237"/>
      <c r="D52" s="2237"/>
      <c r="E52" s="2237"/>
      <c r="F52" s="2237"/>
      <c r="G52" s="2237"/>
      <c r="H52" s="2237"/>
      <c r="I52" s="2237"/>
      <c r="J52" s="2237"/>
      <c r="K52" s="2237"/>
      <c r="L52" s="2237"/>
      <c r="M52" s="2238"/>
      <c r="N52" s="309">
        <f>ROUND(+N29+N36+N43+N50,0)</f>
        <v>1145</v>
      </c>
    </row>
    <row r="53" spans="1:14">
      <c r="A53" s="2195" t="s">
        <v>64</v>
      </c>
      <c r="B53" s="2196"/>
      <c r="C53" s="2196"/>
      <c r="D53" s="2196"/>
      <c r="E53" s="2196"/>
      <c r="F53" s="2196"/>
      <c r="G53" s="2196"/>
      <c r="H53" s="2196"/>
      <c r="I53" s="2196"/>
      <c r="J53" s="2196"/>
      <c r="K53" s="2196"/>
      <c r="L53" s="2196"/>
      <c r="M53" s="2196"/>
      <c r="N53" s="2197"/>
    </row>
    <row r="54" spans="1:14">
      <c r="A54" s="2198"/>
      <c r="B54" s="2199"/>
      <c r="C54" s="2199"/>
      <c r="D54" s="2199"/>
      <c r="E54" s="2199"/>
      <c r="F54" s="2199"/>
      <c r="G54" s="2199"/>
      <c r="H54" s="2199"/>
      <c r="I54" s="2199"/>
      <c r="J54" s="2199"/>
      <c r="K54" s="2199"/>
      <c r="L54" s="2199"/>
      <c r="M54" s="2199"/>
      <c r="N54" s="2200"/>
    </row>
    <row r="55" spans="1:14" ht="15" thickBot="1">
      <c r="A55" s="2201"/>
      <c r="B55" s="2202"/>
      <c r="C55" s="2202"/>
      <c r="D55" s="2202"/>
      <c r="E55" s="2202"/>
      <c r="F55" s="2202"/>
      <c r="G55" s="2202"/>
      <c r="H55" s="2202"/>
      <c r="I55" s="2202"/>
      <c r="J55" s="2202"/>
      <c r="K55" s="2202"/>
      <c r="L55" s="2202"/>
      <c r="M55" s="2202"/>
      <c r="N55" s="2203"/>
    </row>
    <row r="56" spans="1:14">
      <c r="A56" s="2204" t="s">
        <v>65</v>
      </c>
      <c r="B56" s="2205"/>
      <c r="C56" s="2205"/>
      <c r="D56" s="2205"/>
      <c r="E56" s="2205"/>
      <c r="F56" s="2205"/>
      <c r="G56" s="2205"/>
      <c r="H56" s="2205"/>
      <c r="I56" s="300"/>
      <c r="J56" s="310"/>
      <c r="K56" s="287" t="s">
        <v>66</v>
      </c>
      <c r="L56" s="2208" t="s">
        <v>67</v>
      </c>
      <c r="M56" s="2211"/>
      <c r="N56" s="288"/>
    </row>
    <row r="57" spans="1:14">
      <c r="A57" s="2212" t="s">
        <v>68</v>
      </c>
      <c r="B57" s="2213"/>
      <c r="C57" s="2213"/>
      <c r="D57" s="2213"/>
      <c r="E57" s="2213"/>
      <c r="F57" s="2213"/>
      <c r="G57" s="2213"/>
      <c r="H57" s="2213"/>
      <c r="I57" s="311"/>
      <c r="J57" s="312"/>
      <c r="K57" s="313">
        <v>0.28000000000000003</v>
      </c>
      <c r="L57" s="2230"/>
      <c r="M57" s="2231"/>
      <c r="N57" s="292">
        <f>+L57</f>
        <v>0</v>
      </c>
    </row>
    <row r="58" spans="1:14">
      <c r="A58" s="314" t="s">
        <v>69</v>
      </c>
      <c r="B58" s="315"/>
      <c r="C58" s="315"/>
      <c r="D58" s="316"/>
      <c r="E58" s="316"/>
      <c r="F58" s="316"/>
      <c r="G58" s="316"/>
      <c r="H58" s="316"/>
      <c r="I58" s="316"/>
      <c r="J58" s="317"/>
      <c r="K58" s="313">
        <v>0.01</v>
      </c>
      <c r="L58" s="2230"/>
      <c r="M58" s="2231"/>
      <c r="N58" s="292">
        <f>+L58</f>
        <v>0</v>
      </c>
    </row>
    <row r="59" spans="1:14" ht="15" thickBot="1">
      <c r="A59" s="2242" t="s">
        <v>70</v>
      </c>
      <c r="B59" s="2243"/>
      <c r="C59" s="2243"/>
      <c r="D59" s="2243"/>
      <c r="E59" s="2243"/>
      <c r="F59" s="2243"/>
      <c r="G59" s="2243"/>
      <c r="H59" s="2243"/>
      <c r="I59" s="2243"/>
      <c r="J59" s="2244"/>
      <c r="K59" s="313">
        <v>0.05</v>
      </c>
      <c r="L59" s="2230"/>
      <c r="M59" s="2231"/>
      <c r="N59" s="292">
        <f>+L59</f>
        <v>0</v>
      </c>
    </row>
    <row r="60" spans="1:14" ht="15" thickBot="1">
      <c r="A60" s="2221" t="s">
        <v>49</v>
      </c>
      <c r="B60" s="2222"/>
      <c r="C60" s="2222"/>
      <c r="D60" s="2222"/>
      <c r="E60" s="2222"/>
      <c r="F60" s="2222"/>
      <c r="G60" s="2222"/>
      <c r="H60" s="2222"/>
      <c r="I60" s="2222"/>
      <c r="J60" s="2222"/>
      <c r="K60" s="2222"/>
      <c r="L60" s="2222"/>
      <c r="M60" s="2223"/>
      <c r="N60" s="323">
        <f>ROUND(SUM(N57:N59),0)</f>
        <v>0</v>
      </c>
    </row>
    <row r="61" spans="1:14" ht="15" thickBot="1">
      <c r="A61" s="280"/>
      <c r="B61" s="254"/>
      <c r="C61" s="254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81"/>
    </row>
    <row r="62" spans="1:14" ht="15" thickBot="1">
      <c r="A62" s="2236" t="s">
        <v>71</v>
      </c>
      <c r="B62" s="2237"/>
      <c r="C62" s="2237"/>
      <c r="D62" s="2237"/>
      <c r="E62" s="2237"/>
      <c r="F62" s="2237"/>
      <c r="G62" s="2237"/>
      <c r="H62" s="2237"/>
      <c r="I62" s="2237"/>
      <c r="J62" s="2237"/>
      <c r="K62" s="2237"/>
      <c r="L62" s="2237"/>
      <c r="M62" s="2238"/>
      <c r="N62" s="319">
        <f>+N52+N60</f>
        <v>1145</v>
      </c>
    </row>
    <row r="63" spans="1:14">
      <c r="A63" s="8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10"/>
    </row>
    <row r="64" spans="1:14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12"/>
    </row>
    <row r="65" spans="1:14">
      <c r="A65" s="11"/>
      <c r="B65" s="5"/>
      <c r="C65" s="5"/>
      <c r="D65" s="5"/>
      <c r="E65" s="5"/>
      <c r="F65" s="35" t="s">
        <v>76</v>
      </c>
      <c r="G65" s="35"/>
      <c r="H65" s="35"/>
      <c r="I65" s="35"/>
      <c r="J65" s="29"/>
      <c r="K65" s="5"/>
      <c r="L65" s="5"/>
      <c r="M65" s="5"/>
      <c r="N65" s="12"/>
    </row>
    <row r="66" spans="1:14">
      <c r="A66" s="6"/>
      <c r="B66" s="7"/>
      <c r="C66" s="7"/>
      <c r="D66" s="7"/>
      <c r="E66" s="7"/>
      <c r="F66" s="35" t="s">
        <v>87</v>
      </c>
      <c r="G66" s="29" t="s">
        <v>303</v>
      </c>
      <c r="H66" s="29"/>
      <c r="I66" s="29"/>
      <c r="J66" s="29"/>
      <c r="K66" s="7"/>
      <c r="L66" s="7"/>
      <c r="M66" s="7"/>
      <c r="N66" s="18"/>
    </row>
    <row r="67" spans="1:14">
      <c r="A67" s="11"/>
      <c r="B67" s="5"/>
      <c r="C67" s="5"/>
      <c r="D67" s="5"/>
      <c r="E67" s="5"/>
      <c r="F67" s="35" t="s">
        <v>286</v>
      </c>
      <c r="G67" s="29"/>
      <c r="H67" s="29"/>
      <c r="I67" s="29"/>
      <c r="J67" s="29"/>
      <c r="K67" s="5"/>
      <c r="L67" s="5"/>
      <c r="M67" s="5"/>
      <c r="N67" s="12"/>
    </row>
    <row r="68" spans="1:14">
      <c r="A68" s="6"/>
      <c r="B68" s="7"/>
      <c r="C68" s="7"/>
      <c r="D68" s="7"/>
      <c r="E68" s="7"/>
      <c r="F68" s="35" t="s">
        <v>88</v>
      </c>
      <c r="G68" s="31"/>
      <c r="H68" s="31"/>
      <c r="I68" s="31"/>
      <c r="J68" s="31"/>
      <c r="K68" s="7"/>
      <c r="L68" s="7"/>
      <c r="M68" s="7"/>
      <c r="N68" s="18"/>
    </row>
    <row r="69" spans="1:14">
      <c r="A69" s="11"/>
      <c r="B69" s="5"/>
      <c r="C69" s="5"/>
      <c r="D69" s="5"/>
      <c r="E69" s="5"/>
      <c r="F69" s="35"/>
      <c r="G69" s="31"/>
      <c r="H69" s="31"/>
      <c r="I69" s="31"/>
      <c r="J69" s="5"/>
      <c r="K69" s="5"/>
      <c r="L69" s="5"/>
      <c r="M69" s="5"/>
      <c r="N69" s="12"/>
    </row>
    <row r="70" spans="1:14" ht="15" thickBot="1">
      <c r="A70" s="19" t="s">
        <v>72</v>
      </c>
      <c r="B70" s="20"/>
      <c r="C70" s="21"/>
      <c r="D70" s="21"/>
      <c r="E70" s="21"/>
      <c r="F70" s="21"/>
      <c r="G70" s="14"/>
      <c r="H70" s="14"/>
      <c r="I70" s="14"/>
      <c r="J70" s="14"/>
      <c r="K70" s="14"/>
      <c r="L70" s="14"/>
      <c r="M70" s="14"/>
      <c r="N70" s="22"/>
    </row>
    <row r="71" spans="1:14">
      <c r="A71" s="2245"/>
      <c r="B71" s="2246"/>
      <c r="C71" s="2246"/>
      <c r="D71" s="2246"/>
      <c r="E71" s="2246"/>
      <c r="F71" s="2246"/>
      <c r="G71" s="2246"/>
      <c r="H71" s="2246"/>
      <c r="I71" s="2246"/>
      <c r="J71" s="2246"/>
      <c r="K71" s="2246"/>
      <c r="L71" s="2246"/>
      <c r="M71" s="2246"/>
      <c r="N71" s="2247"/>
    </row>
    <row r="72" spans="1:14">
      <c r="A72" s="2257"/>
      <c r="B72" s="2258"/>
      <c r="C72" s="2258"/>
      <c r="D72" s="2258"/>
      <c r="E72" s="2258"/>
      <c r="F72" s="2258"/>
      <c r="G72" s="2258"/>
      <c r="H72" s="2258"/>
      <c r="I72" s="2258"/>
      <c r="J72" s="2258"/>
      <c r="K72" s="2258"/>
      <c r="L72" s="2258"/>
      <c r="M72" s="2258"/>
      <c r="N72" s="2259"/>
    </row>
    <row r="73" spans="1:14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18"/>
    </row>
    <row r="74" spans="1:14">
      <c r="A74" s="23" t="s">
        <v>73</v>
      </c>
      <c r="B74" s="24"/>
      <c r="C74" s="25"/>
      <c r="D74" s="25"/>
      <c r="E74" s="25"/>
      <c r="F74" s="25"/>
      <c r="G74" s="7"/>
      <c r="H74" s="7"/>
      <c r="I74" s="7"/>
      <c r="J74" s="7"/>
      <c r="K74" s="7"/>
      <c r="L74" s="7"/>
      <c r="M74" s="7"/>
      <c r="N74" s="18"/>
    </row>
    <row r="75" spans="1:14">
      <c r="A75" s="2239" t="s">
        <v>74</v>
      </c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</row>
    <row r="76" spans="1:14">
      <c r="A76" s="2239"/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>
      <c r="A77" s="2239" t="s">
        <v>75</v>
      </c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>
      <c r="A78" s="2239"/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18"/>
    </row>
    <row r="80" spans="1:14">
      <c r="A80" s="6"/>
      <c r="B80" s="7"/>
      <c r="C80" s="7"/>
      <c r="D80" s="7"/>
      <c r="E80" s="5"/>
      <c r="F80" s="35" t="s">
        <v>76</v>
      </c>
      <c r="G80" s="29"/>
      <c r="H80" s="29"/>
      <c r="I80" s="29"/>
      <c r="J80" s="29"/>
      <c r="K80" s="7"/>
      <c r="L80" s="7"/>
      <c r="M80" s="7"/>
      <c r="N80" s="26"/>
    </row>
    <row r="81" spans="1:14">
      <c r="A81" s="6"/>
      <c r="B81" s="7"/>
      <c r="C81" s="7"/>
      <c r="D81" s="7"/>
      <c r="E81" s="5"/>
      <c r="F81" s="29" t="s">
        <v>87</v>
      </c>
      <c r="G81" s="33" t="s">
        <v>342</v>
      </c>
      <c r="H81" s="33"/>
      <c r="I81" s="33"/>
      <c r="J81" s="29"/>
      <c r="K81" s="7"/>
      <c r="L81" s="7"/>
      <c r="M81" s="7"/>
      <c r="N81" s="26"/>
    </row>
    <row r="82" spans="1:14">
      <c r="A82" s="6"/>
      <c r="B82" s="7"/>
      <c r="C82" s="7"/>
      <c r="D82" s="7"/>
      <c r="E82" s="27"/>
      <c r="F82" s="29" t="s">
        <v>343</v>
      </c>
      <c r="G82" s="28"/>
      <c r="H82" s="28"/>
      <c r="I82" s="28"/>
      <c r="J82" s="29"/>
      <c r="K82" s="7"/>
      <c r="L82" s="7"/>
      <c r="M82" s="7"/>
      <c r="N82" s="26"/>
    </row>
    <row r="83" spans="1:14">
      <c r="A83" s="11"/>
      <c r="B83" s="5"/>
      <c r="C83" s="5"/>
      <c r="D83" s="5"/>
      <c r="E83" s="7"/>
      <c r="F83" s="29" t="s">
        <v>88</v>
      </c>
      <c r="G83" s="29"/>
      <c r="H83" s="29"/>
      <c r="I83" s="29"/>
      <c r="J83" s="31"/>
      <c r="K83" s="2"/>
      <c r="L83" s="2"/>
      <c r="M83" s="2"/>
      <c r="N83" s="26"/>
    </row>
  </sheetData>
  <mergeCells count="73">
    <mergeCell ref="A72:N72"/>
    <mergeCell ref="A75:N76"/>
    <mergeCell ref="A77:N78"/>
    <mergeCell ref="L58:M58"/>
    <mergeCell ref="A59:J59"/>
    <mergeCell ref="L59:M59"/>
    <mergeCell ref="A60:M60"/>
    <mergeCell ref="A62:M62"/>
    <mergeCell ref="A71:N71"/>
    <mergeCell ref="A57:H57"/>
    <mergeCell ref="L57:M57"/>
    <mergeCell ref="A47:H47"/>
    <mergeCell ref="L47:M47"/>
    <mergeCell ref="A48:H48"/>
    <mergeCell ref="L48:M48"/>
    <mergeCell ref="A49:H49"/>
    <mergeCell ref="L49:M49"/>
    <mergeCell ref="A50:M50"/>
    <mergeCell ref="A52:M52"/>
    <mergeCell ref="A53:N55"/>
    <mergeCell ref="A56:H56"/>
    <mergeCell ref="L56:M56"/>
    <mergeCell ref="A44:N46"/>
    <mergeCell ref="A36:M36"/>
    <mergeCell ref="A37:N39"/>
    <mergeCell ref="A40:H40"/>
    <mergeCell ref="L40:M40"/>
    <mergeCell ref="A41:H41"/>
    <mergeCell ref="L41:M41"/>
    <mergeCell ref="A42:H42"/>
    <mergeCell ref="L42:M42"/>
    <mergeCell ref="A43:M43"/>
    <mergeCell ref="A33:I33"/>
    <mergeCell ref="L33:M33"/>
    <mergeCell ref="A34:I34"/>
    <mergeCell ref="L34:M34"/>
    <mergeCell ref="A35:I35"/>
    <mergeCell ref="L35:M35"/>
    <mergeCell ref="A30:N32"/>
    <mergeCell ref="A28:F28"/>
    <mergeCell ref="G28:H28"/>
    <mergeCell ref="I28:J28"/>
    <mergeCell ref="L28:M28"/>
    <mergeCell ref="A29:M29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2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49EC-9B4B-4D26-B22C-7F3E0273FACE}">
  <sheetPr>
    <pageSetUpPr fitToPage="1"/>
  </sheetPr>
  <dimension ref="A1:O84"/>
  <sheetViews>
    <sheetView view="pageBreakPreview" topLeftCell="A64" zoomScale="60" zoomScaleNormal="100" workbookViewId="0">
      <selection activeCell="P83" sqref="P83"/>
    </sheetView>
  </sheetViews>
  <sheetFormatPr baseColWidth="10" defaultRowHeight="14.4"/>
  <cols>
    <col min="2" max="2" width="13.33203125" customWidth="1"/>
    <col min="11" max="11" width="16.6640625" customWidth="1"/>
    <col min="13" max="13" width="9.109375" customWidth="1"/>
    <col min="14" max="14" width="19.5546875" customWidth="1"/>
    <col min="15" max="15" width="14.109375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2151" t="s">
        <v>27</v>
      </c>
      <c r="B5" s="2151"/>
      <c r="C5" s="2151"/>
      <c r="D5" s="2151"/>
      <c r="E5" s="2151"/>
      <c r="F5" s="2151"/>
      <c r="G5" s="2151"/>
      <c r="H5" s="2151"/>
      <c r="I5" s="2151"/>
      <c r="J5" s="2151"/>
      <c r="K5" s="2151"/>
      <c r="L5" s="2151"/>
      <c r="M5" s="2151"/>
      <c r="N5" s="2151"/>
    </row>
    <row r="6" spans="1:14" ht="15" thickBot="1">
      <c r="A6" s="254"/>
      <c r="B6" s="255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6"/>
    </row>
    <row r="7" spans="1:14">
      <c r="A7" s="2153"/>
      <c r="B7" s="2154"/>
      <c r="C7" s="2159" t="s">
        <v>28</v>
      </c>
      <c r="D7" s="2159"/>
      <c r="E7" s="2159"/>
      <c r="F7" s="2159"/>
      <c r="G7" s="2159"/>
      <c r="H7" s="2159"/>
      <c r="I7" s="2159"/>
      <c r="J7" s="2160"/>
      <c r="K7" s="2161"/>
      <c r="L7" s="2162"/>
      <c r="M7" s="2162"/>
      <c r="N7" s="2163"/>
    </row>
    <row r="8" spans="1:14">
      <c r="A8" s="2155"/>
      <c r="B8" s="2156"/>
      <c r="C8" s="2164"/>
      <c r="D8" s="2164"/>
      <c r="E8" s="2164"/>
      <c r="F8" s="2164"/>
      <c r="G8" s="2164"/>
      <c r="H8" s="2164"/>
      <c r="I8" s="2164"/>
      <c r="J8" s="2165"/>
      <c r="K8" s="2166" t="s">
        <v>29</v>
      </c>
      <c r="L8" s="2168"/>
      <c r="M8" s="2169"/>
      <c r="N8" s="2170"/>
    </row>
    <row r="9" spans="1:14">
      <c r="A9" s="2155"/>
      <c r="B9" s="2156"/>
      <c r="C9" s="2174"/>
      <c r="D9" s="2174"/>
      <c r="E9" s="2174"/>
      <c r="F9" s="2174"/>
      <c r="G9" s="2174"/>
      <c r="H9" s="2174"/>
      <c r="I9" s="2174"/>
      <c r="J9" s="2175"/>
      <c r="K9" s="2167"/>
      <c r="L9" s="2171"/>
      <c r="M9" s="2172"/>
      <c r="N9" s="2173"/>
    </row>
    <row r="10" spans="1:14">
      <c r="A10" s="2155"/>
      <c r="B10" s="2156"/>
      <c r="C10" s="2164" t="s">
        <v>30</v>
      </c>
      <c r="D10" s="2164"/>
      <c r="E10" s="2164"/>
      <c r="F10" s="2164"/>
      <c r="G10" s="2164"/>
      <c r="H10" s="2164"/>
      <c r="I10" s="2164"/>
      <c r="J10" s="2165"/>
      <c r="K10" s="2166" t="s">
        <v>31</v>
      </c>
      <c r="L10" s="2166">
        <v>1</v>
      </c>
      <c r="M10" s="2166" t="s">
        <v>32</v>
      </c>
      <c r="N10" s="2140">
        <v>1</v>
      </c>
    </row>
    <row r="11" spans="1:14" ht="15" thickBot="1">
      <c r="A11" s="2157"/>
      <c r="B11" s="2158"/>
      <c r="C11" s="252"/>
      <c r="D11" s="252"/>
      <c r="E11" s="252"/>
      <c r="F11" s="252"/>
      <c r="G11" s="252"/>
      <c r="H11" s="252"/>
      <c r="I11" s="252"/>
      <c r="J11" s="252"/>
      <c r="K11" s="2176"/>
      <c r="L11" s="2176"/>
      <c r="M11" s="2176"/>
      <c r="N11" s="2141"/>
    </row>
    <row r="12" spans="1:14">
      <c r="A12" s="262"/>
      <c r="B12" s="263"/>
      <c r="C12" s="264"/>
      <c r="D12" s="264"/>
      <c r="E12" s="264"/>
      <c r="F12" s="264"/>
      <c r="G12" s="264"/>
      <c r="H12" s="264"/>
      <c r="I12" s="264"/>
      <c r="J12" s="264"/>
      <c r="K12" s="2177" t="s">
        <v>33</v>
      </c>
      <c r="L12" s="265" t="s">
        <v>34</v>
      </c>
      <c r="M12" s="265" t="s">
        <v>35</v>
      </c>
      <c r="N12" s="266" t="s">
        <v>36</v>
      </c>
    </row>
    <row r="13" spans="1:14">
      <c r="A13" s="267"/>
      <c r="B13" s="268"/>
      <c r="C13" s="269"/>
      <c r="D13" s="269"/>
      <c r="E13" s="269"/>
      <c r="F13" s="269"/>
      <c r="G13" s="269"/>
      <c r="H13" s="269"/>
      <c r="I13" s="269"/>
      <c r="J13" s="269"/>
      <c r="K13" s="2178"/>
      <c r="L13" s="270"/>
      <c r="M13" s="270"/>
      <c r="N13" s="271"/>
    </row>
    <row r="14" spans="1:14">
      <c r="A14" s="2179" t="s">
        <v>37</v>
      </c>
      <c r="B14" s="2180"/>
      <c r="C14" s="2180"/>
      <c r="D14" s="2180"/>
      <c r="E14" s="2180"/>
      <c r="F14" s="269"/>
      <c r="G14" s="269"/>
      <c r="H14" s="269" t="s">
        <v>38</v>
      </c>
      <c r="I14" s="254"/>
      <c r="J14" s="269"/>
      <c r="K14" s="272"/>
      <c r="L14" s="254"/>
      <c r="M14" s="254"/>
      <c r="N14" s="273"/>
    </row>
    <row r="15" spans="1:14" ht="15" thickBot="1">
      <c r="A15" s="274"/>
      <c r="B15" s="275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7"/>
    </row>
    <row r="16" spans="1:14" ht="15" thickBot="1">
      <c r="A16" s="2274" t="s">
        <v>317</v>
      </c>
      <c r="B16" s="2275"/>
      <c r="C16" s="2275"/>
      <c r="D16" s="2275"/>
      <c r="E16" s="2275"/>
      <c r="F16" s="2275"/>
      <c r="G16" s="2275"/>
      <c r="H16" s="2275"/>
      <c r="I16" s="2275"/>
      <c r="J16" s="2275"/>
      <c r="K16" s="2275"/>
      <c r="L16" s="2275"/>
      <c r="M16" s="2275"/>
      <c r="N16" s="2276"/>
    </row>
    <row r="17" spans="1:14">
      <c r="A17" s="2184" t="s">
        <v>39</v>
      </c>
      <c r="B17" s="2185"/>
      <c r="C17" s="2185"/>
      <c r="D17" s="2185"/>
      <c r="E17" s="2185"/>
      <c r="F17" s="2185"/>
      <c r="G17" s="2185"/>
      <c r="H17" s="2185"/>
      <c r="I17" s="2185"/>
      <c r="J17" s="2185"/>
      <c r="K17" s="2185"/>
      <c r="L17" s="2185"/>
      <c r="M17" s="2185"/>
      <c r="N17" s="2186"/>
    </row>
    <row r="18" spans="1:14" ht="15" thickBot="1">
      <c r="A18" s="280"/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81"/>
    </row>
    <row r="19" spans="1:14" ht="37.5" customHeight="1">
      <c r="A19" s="282" t="s">
        <v>40</v>
      </c>
      <c r="B19" s="283">
        <v>2.4</v>
      </c>
      <c r="C19" s="2187" t="s">
        <v>255</v>
      </c>
      <c r="D19" s="2188"/>
      <c r="E19" s="2188"/>
      <c r="F19" s="2188"/>
      <c r="G19" s="2188"/>
      <c r="H19" s="2188"/>
      <c r="I19" s="2188"/>
      <c r="J19" s="2188"/>
      <c r="K19" s="2189"/>
      <c r="L19" s="2190" t="s">
        <v>41</v>
      </c>
      <c r="M19" s="2191"/>
      <c r="N19" s="284" t="s">
        <v>7</v>
      </c>
    </row>
    <row r="20" spans="1:14" ht="15" thickBot="1">
      <c r="A20" s="285"/>
      <c r="B20" s="331">
        <v>6.9740000000000002</v>
      </c>
      <c r="C20" s="2192"/>
      <c r="D20" s="2193"/>
      <c r="E20" s="2193"/>
      <c r="F20" s="2193"/>
      <c r="G20" s="2193"/>
      <c r="H20" s="2193"/>
      <c r="I20" s="2193"/>
      <c r="J20" s="2193"/>
      <c r="K20" s="2194"/>
      <c r="L20" s="2192" t="s">
        <v>210</v>
      </c>
      <c r="M20" s="2194"/>
      <c r="N20" s="286"/>
    </row>
    <row r="21" spans="1:14">
      <c r="A21" s="2195" t="s">
        <v>42</v>
      </c>
      <c r="B21" s="2196"/>
      <c r="C21" s="2196"/>
      <c r="D21" s="2196"/>
      <c r="E21" s="2196"/>
      <c r="F21" s="2196"/>
      <c r="G21" s="2196"/>
      <c r="H21" s="2196"/>
      <c r="I21" s="2196"/>
      <c r="J21" s="2196"/>
      <c r="K21" s="2196"/>
      <c r="L21" s="2196"/>
      <c r="M21" s="2196"/>
      <c r="N21" s="2197"/>
    </row>
    <row r="22" spans="1:14">
      <c r="A22" s="2198"/>
      <c r="B22" s="2199"/>
      <c r="C22" s="2199"/>
      <c r="D22" s="2199"/>
      <c r="E22" s="2199"/>
      <c r="F22" s="2199"/>
      <c r="G22" s="2199"/>
      <c r="H22" s="2199"/>
      <c r="I22" s="2199"/>
      <c r="J22" s="2199"/>
      <c r="K22" s="2199"/>
      <c r="L22" s="2199"/>
      <c r="M22" s="2199"/>
      <c r="N22" s="2200"/>
    </row>
    <row r="23" spans="1:14" ht="15" thickBot="1">
      <c r="A23" s="2201"/>
      <c r="B23" s="2202"/>
      <c r="C23" s="2202"/>
      <c r="D23" s="2202"/>
      <c r="E23" s="2202"/>
      <c r="F23" s="2202"/>
      <c r="G23" s="2202"/>
      <c r="H23" s="2202"/>
      <c r="I23" s="2202"/>
      <c r="J23" s="2202"/>
      <c r="K23" s="2202"/>
      <c r="L23" s="2202"/>
      <c r="M23" s="2202"/>
      <c r="N23" s="2203"/>
    </row>
    <row r="24" spans="1:14">
      <c r="A24" s="2204" t="s">
        <v>5</v>
      </c>
      <c r="B24" s="2205"/>
      <c r="C24" s="2206"/>
      <c r="D24" s="2206"/>
      <c r="E24" s="2206"/>
      <c r="F24" s="2207"/>
      <c r="G24" s="2208" t="s">
        <v>43</v>
      </c>
      <c r="H24" s="2206"/>
      <c r="I24" s="2209" t="s">
        <v>44</v>
      </c>
      <c r="J24" s="2210"/>
      <c r="K24" s="287" t="s">
        <v>45</v>
      </c>
      <c r="L24" s="2208" t="s">
        <v>46</v>
      </c>
      <c r="M24" s="2211"/>
      <c r="N24" s="288" t="s">
        <v>47</v>
      </c>
    </row>
    <row r="25" spans="1:14">
      <c r="A25" s="2277" t="s">
        <v>78</v>
      </c>
      <c r="B25" s="2278"/>
      <c r="C25" s="2278"/>
      <c r="D25" s="2278"/>
      <c r="E25" s="2278"/>
      <c r="F25" s="2279"/>
      <c r="G25" s="2251"/>
      <c r="H25" s="2214"/>
      <c r="I25" s="2251"/>
      <c r="J25" s="2214"/>
      <c r="K25" s="291">
        <v>2882</v>
      </c>
      <c r="L25" s="2215">
        <v>10</v>
      </c>
      <c r="M25" s="2216"/>
      <c r="N25" s="292">
        <f>+K25*L25</f>
        <v>28820</v>
      </c>
    </row>
    <row r="26" spans="1:14" ht="15" thickBot="1">
      <c r="A26" s="2212"/>
      <c r="B26" s="2213"/>
      <c r="C26" s="2213"/>
      <c r="D26" s="2213"/>
      <c r="E26" s="2213"/>
      <c r="F26" s="2214"/>
      <c r="G26" s="289"/>
      <c r="H26" s="290"/>
      <c r="I26" s="289"/>
      <c r="J26" s="290"/>
      <c r="K26" s="291"/>
      <c r="L26" s="2215"/>
      <c r="M26" s="2216"/>
      <c r="N26" s="292">
        <f>+K26*L26</f>
        <v>0</v>
      </c>
    </row>
    <row r="27" spans="1:14" ht="15" thickBot="1">
      <c r="A27" s="2221" t="s">
        <v>49</v>
      </c>
      <c r="B27" s="2222"/>
      <c r="C27" s="2222"/>
      <c r="D27" s="2222"/>
      <c r="E27" s="2222"/>
      <c r="F27" s="2222"/>
      <c r="G27" s="2222"/>
      <c r="H27" s="2222"/>
      <c r="I27" s="2222"/>
      <c r="J27" s="2222"/>
      <c r="K27" s="2222"/>
      <c r="L27" s="2222"/>
      <c r="M27" s="2223"/>
      <c r="N27" s="294">
        <f>SUM(N25:N26)</f>
        <v>28820</v>
      </c>
    </row>
    <row r="28" spans="1:14">
      <c r="A28" s="2195" t="s">
        <v>50</v>
      </c>
      <c r="B28" s="2196"/>
      <c r="C28" s="2196"/>
      <c r="D28" s="2196"/>
      <c r="E28" s="2196"/>
      <c r="F28" s="2196"/>
      <c r="G28" s="2196"/>
      <c r="H28" s="2196"/>
      <c r="I28" s="2196"/>
      <c r="J28" s="2196"/>
      <c r="K28" s="2196"/>
      <c r="L28" s="2196"/>
      <c r="M28" s="2196"/>
      <c r="N28" s="2197"/>
    </row>
    <row r="29" spans="1:14">
      <c r="A29" s="2198"/>
      <c r="B29" s="2199"/>
      <c r="C29" s="2199"/>
      <c r="D29" s="2199"/>
      <c r="E29" s="2199"/>
      <c r="F29" s="2199"/>
      <c r="G29" s="2199"/>
      <c r="H29" s="2199"/>
      <c r="I29" s="2199"/>
      <c r="J29" s="2199"/>
      <c r="K29" s="2199"/>
      <c r="L29" s="2199"/>
      <c r="M29" s="2199"/>
      <c r="N29" s="2200"/>
    </row>
    <row r="30" spans="1:14" ht="15" thickBot="1">
      <c r="A30" s="2201"/>
      <c r="B30" s="2202"/>
      <c r="C30" s="2202"/>
      <c r="D30" s="2202"/>
      <c r="E30" s="2202"/>
      <c r="F30" s="2202"/>
      <c r="G30" s="2202"/>
      <c r="H30" s="2202"/>
      <c r="I30" s="2202"/>
      <c r="J30" s="2202"/>
      <c r="K30" s="2202"/>
      <c r="L30" s="2202"/>
      <c r="M30" s="2202"/>
      <c r="N30" s="2203"/>
    </row>
    <row r="31" spans="1:14" ht="15" thickBot="1">
      <c r="A31" s="2301" t="s">
        <v>5</v>
      </c>
      <c r="B31" s="2302"/>
      <c r="C31" s="2302"/>
      <c r="D31" s="2302"/>
      <c r="E31" s="2302"/>
      <c r="F31" s="2302"/>
      <c r="G31" s="2302"/>
      <c r="H31" s="2302"/>
      <c r="I31" s="2304"/>
      <c r="J31" s="351" t="s">
        <v>41</v>
      </c>
      <c r="K31" s="333" t="s">
        <v>7</v>
      </c>
      <c r="L31" s="2303" t="s">
        <v>51</v>
      </c>
      <c r="M31" s="2304"/>
      <c r="N31" s="336" t="s">
        <v>47</v>
      </c>
    </row>
    <row r="32" spans="1:14">
      <c r="A32" s="2324" t="s">
        <v>268</v>
      </c>
      <c r="B32" s="2325"/>
      <c r="C32" s="2325"/>
      <c r="D32" s="2325"/>
      <c r="E32" s="2325"/>
      <c r="F32" s="2325"/>
      <c r="G32" s="2325"/>
      <c r="H32" s="2325"/>
      <c r="I32" s="2326"/>
      <c r="J32" s="215" t="s">
        <v>210</v>
      </c>
      <c r="K32" s="352">
        <v>36</v>
      </c>
      <c r="L32" s="2327">
        <v>379</v>
      </c>
      <c r="M32" s="2328"/>
      <c r="N32" s="353">
        <f>+L32*K32</f>
        <v>13644</v>
      </c>
    </row>
    <row r="33" spans="1:14">
      <c r="A33" s="2329" t="s">
        <v>327</v>
      </c>
      <c r="B33" s="2330"/>
      <c r="C33" s="2330"/>
      <c r="D33" s="2330"/>
      <c r="E33" s="2330"/>
      <c r="F33" s="2330"/>
      <c r="G33" s="2330"/>
      <c r="H33" s="2330"/>
      <c r="I33" s="2331"/>
      <c r="J33" s="215" t="s">
        <v>210</v>
      </c>
      <c r="K33" s="297">
        <v>2</v>
      </c>
      <c r="L33" s="2297">
        <v>98750</v>
      </c>
      <c r="M33" s="2297"/>
      <c r="N33" s="292">
        <f>+L33*K33</f>
        <v>197500</v>
      </c>
    </row>
    <row r="34" spans="1:14">
      <c r="A34" s="2329" t="s">
        <v>221</v>
      </c>
      <c r="B34" s="2330"/>
      <c r="C34" s="2330"/>
      <c r="D34" s="2330"/>
      <c r="E34" s="2330"/>
      <c r="F34" s="2330"/>
      <c r="G34" s="2330"/>
      <c r="H34" s="2330"/>
      <c r="I34" s="2331"/>
      <c r="J34" s="215" t="s">
        <v>132</v>
      </c>
      <c r="K34" s="297">
        <v>16</v>
      </c>
      <c r="L34" s="2297">
        <v>3368</v>
      </c>
      <c r="M34" s="2297"/>
      <c r="N34" s="292">
        <f>+L34*K34</f>
        <v>53888</v>
      </c>
    </row>
    <row r="35" spans="1:14">
      <c r="A35" s="2329" t="s">
        <v>269</v>
      </c>
      <c r="B35" s="2330"/>
      <c r="C35" s="2330"/>
      <c r="D35" s="2330"/>
      <c r="E35" s="2330"/>
      <c r="F35" s="2330"/>
      <c r="G35" s="2330"/>
      <c r="H35" s="2330"/>
      <c r="I35" s="2331"/>
      <c r="J35" s="215" t="s">
        <v>132</v>
      </c>
      <c r="K35" s="297">
        <v>22</v>
      </c>
      <c r="L35" s="2297">
        <v>4892</v>
      </c>
      <c r="M35" s="2297"/>
      <c r="N35" s="292">
        <f t="shared" ref="N35:N41" si="0">ROUND((K35*L35),0)</f>
        <v>107624</v>
      </c>
    </row>
    <row r="36" spans="1:14">
      <c r="A36" s="2329" t="s">
        <v>328</v>
      </c>
      <c r="B36" s="2330"/>
      <c r="C36" s="2330"/>
      <c r="D36" s="2330"/>
      <c r="E36" s="2330"/>
      <c r="F36" s="2330"/>
      <c r="G36" s="2330"/>
      <c r="H36" s="2330"/>
      <c r="I36" s="2331"/>
      <c r="J36" s="215" t="s">
        <v>210</v>
      </c>
      <c r="K36" s="297">
        <v>6</v>
      </c>
      <c r="L36" s="2297">
        <v>35875</v>
      </c>
      <c r="M36" s="2297"/>
      <c r="N36" s="292">
        <f t="shared" si="0"/>
        <v>215250</v>
      </c>
    </row>
    <row r="37" spans="1:14">
      <c r="A37" s="2332" t="s">
        <v>218</v>
      </c>
      <c r="B37" s="2330"/>
      <c r="C37" s="2330"/>
      <c r="D37" s="2330"/>
      <c r="E37" s="2330"/>
      <c r="F37" s="2330"/>
      <c r="G37" s="2330"/>
      <c r="H37" s="2330"/>
      <c r="I37" s="2331"/>
      <c r="J37" s="215" t="s">
        <v>15</v>
      </c>
      <c r="K37" s="297">
        <v>2</v>
      </c>
      <c r="L37" s="2297">
        <v>10690</v>
      </c>
      <c r="M37" s="2297"/>
      <c r="N37" s="292">
        <f t="shared" si="0"/>
        <v>21380</v>
      </c>
    </row>
    <row r="38" spans="1:14">
      <c r="A38" s="2329" t="s">
        <v>222</v>
      </c>
      <c r="B38" s="2330"/>
      <c r="C38" s="2330"/>
      <c r="D38" s="2330"/>
      <c r="E38" s="2330"/>
      <c r="F38" s="2330"/>
      <c r="G38" s="2330"/>
      <c r="H38" s="2330"/>
      <c r="I38" s="2331"/>
      <c r="J38" s="215" t="s">
        <v>223</v>
      </c>
      <c r="K38" s="297">
        <v>0.5</v>
      </c>
      <c r="L38" s="2297">
        <v>5668</v>
      </c>
      <c r="M38" s="2297"/>
      <c r="N38" s="292">
        <f t="shared" si="0"/>
        <v>2834</v>
      </c>
    </row>
    <row r="39" spans="1:14">
      <c r="A39" s="2329" t="s">
        <v>219</v>
      </c>
      <c r="B39" s="2330"/>
      <c r="C39" s="2330"/>
      <c r="D39" s="2330"/>
      <c r="E39" s="2330"/>
      <c r="F39" s="2330"/>
      <c r="G39" s="2330"/>
      <c r="H39" s="2330"/>
      <c r="I39" s="2331"/>
      <c r="J39" s="215" t="s">
        <v>132</v>
      </c>
      <c r="K39" s="297">
        <v>50</v>
      </c>
      <c r="L39" s="2297">
        <v>77</v>
      </c>
      <c r="M39" s="2297"/>
      <c r="N39" s="292">
        <f t="shared" si="0"/>
        <v>3850</v>
      </c>
    </row>
    <row r="40" spans="1:14">
      <c r="A40" s="2329" t="s">
        <v>220</v>
      </c>
      <c r="B40" s="2330"/>
      <c r="C40" s="2330"/>
      <c r="D40" s="2330"/>
      <c r="E40" s="2330"/>
      <c r="F40" s="2330"/>
      <c r="G40" s="2330"/>
      <c r="H40" s="2330"/>
      <c r="I40" s="2331"/>
      <c r="J40" s="215" t="s">
        <v>132</v>
      </c>
      <c r="K40" s="297">
        <v>8.8000000000000007</v>
      </c>
      <c r="L40" s="2297">
        <v>21420</v>
      </c>
      <c r="M40" s="2297"/>
      <c r="N40" s="292">
        <f t="shared" si="0"/>
        <v>188496</v>
      </c>
    </row>
    <row r="41" spans="1:14" ht="15" thickBot="1">
      <c r="A41" s="2329" t="s">
        <v>329</v>
      </c>
      <c r="B41" s="2330"/>
      <c r="C41" s="2330"/>
      <c r="D41" s="2330"/>
      <c r="E41" s="2330"/>
      <c r="F41" s="2330"/>
      <c r="G41" s="2330"/>
      <c r="H41" s="2330"/>
      <c r="I41" s="2331"/>
      <c r="J41" s="216" t="s">
        <v>210</v>
      </c>
      <c r="K41" s="299">
        <v>2</v>
      </c>
      <c r="L41" s="2333">
        <v>40000</v>
      </c>
      <c r="M41" s="2333"/>
      <c r="N41" s="354">
        <f t="shared" si="0"/>
        <v>80000</v>
      </c>
    </row>
    <row r="42" spans="1:14" ht="15" thickBot="1">
      <c r="A42" s="2298" t="s">
        <v>49</v>
      </c>
      <c r="B42" s="2299"/>
      <c r="C42" s="2299"/>
      <c r="D42" s="2299"/>
      <c r="E42" s="2299"/>
      <c r="F42" s="2299"/>
      <c r="G42" s="2299"/>
      <c r="H42" s="2299"/>
      <c r="I42" s="2299"/>
      <c r="J42" s="2299"/>
      <c r="K42" s="2299"/>
      <c r="L42" s="2299"/>
      <c r="M42" s="2300"/>
      <c r="N42" s="355">
        <f>SUM(N32:N41)</f>
        <v>884466</v>
      </c>
    </row>
    <row r="43" spans="1:14">
      <c r="A43" s="2195" t="s">
        <v>52</v>
      </c>
      <c r="B43" s="2196"/>
      <c r="C43" s="2196"/>
      <c r="D43" s="2196"/>
      <c r="E43" s="2196"/>
      <c r="F43" s="2196"/>
      <c r="G43" s="2196"/>
      <c r="H43" s="2196"/>
      <c r="I43" s="2196"/>
      <c r="J43" s="2196"/>
      <c r="K43" s="2196"/>
      <c r="L43" s="2196"/>
      <c r="M43" s="2196"/>
      <c r="N43" s="2197"/>
    </row>
    <row r="44" spans="1:14">
      <c r="A44" s="2198"/>
      <c r="B44" s="2199"/>
      <c r="C44" s="2199"/>
      <c r="D44" s="2199"/>
      <c r="E44" s="2199"/>
      <c r="F44" s="2199"/>
      <c r="G44" s="2199"/>
      <c r="H44" s="2199"/>
      <c r="I44" s="2199"/>
      <c r="J44" s="2199"/>
      <c r="K44" s="2199"/>
      <c r="L44" s="2199"/>
      <c r="M44" s="2199"/>
      <c r="N44" s="2200"/>
    </row>
    <row r="45" spans="1:14" ht="15" thickBot="1">
      <c r="A45" s="2201"/>
      <c r="B45" s="2202"/>
      <c r="C45" s="2202"/>
      <c r="D45" s="2202"/>
      <c r="E45" s="2202"/>
      <c r="F45" s="2202"/>
      <c r="G45" s="2202"/>
      <c r="H45" s="2202"/>
      <c r="I45" s="2202"/>
      <c r="J45" s="2202"/>
      <c r="K45" s="2202"/>
      <c r="L45" s="2202"/>
      <c r="M45" s="2202"/>
      <c r="N45" s="2203"/>
    </row>
    <row r="46" spans="1:14" ht="28.2" thickBot="1">
      <c r="A46" s="2301" t="s">
        <v>53</v>
      </c>
      <c r="B46" s="2302"/>
      <c r="C46" s="2302"/>
      <c r="D46" s="2302"/>
      <c r="E46" s="2302"/>
      <c r="F46" s="2302"/>
      <c r="G46" s="2302"/>
      <c r="H46" s="2302"/>
      <c r="I46" s="333" t="s">
        <v>54</v>
      </c>
      <c r="J46" s="334" t="s">
        <v>55</v>
      </c>
      <c r="K46" s="335" t="s">
        <v>56</v>
      </c>
      <c r="L46" s="2303" t="s">
        <v>57</v>
      </c>
      <c r="M46" s="2304"/>
      <c r="N46" s="336" t="s">
        <v>47</v>
      </c>
    </row>
    <row r="47" spans="1:14">
      <c r="A47" s="2317"/>
      <c r="B47" s="2306"/>
      <c r="C47" s="2306"/>
      <c r="D47" s="2306"/>
      <c r="E47" s="2306"/>
      <c r="F47" s="2306"/>
      <c r="G47" s="2306"/>
      <c r="H47" s="2307"/>
      <c r="I47" s="337"/>
      <c r="J47" s="338"/>
      <c r="K47" s="339"/>
      <c r="L47" s="2308"/>
      <c r="M47" s="2309"/>
      <c r="N47" s="340">
        <f>J47*L47</f>
        <v>0</v>
      </c>
    </row>
    <row r="48" spans="1:14" ht="15" thickBot="1">
      <c r="A48" s="2298" t="s">
        <v>49</v>
      </c>
      <c r="B48" s="2299"/>
      <c r="C48" s="2299"/>
      <c r="D48" s="2299"/>
      <c r="E48" s="2299"/>
      <c r="F48" s="2299"/>
      <c r="G48" s="2299"/>
      <c r="H48" s="2299"/>
      <c r="I48" s="2299"/>
      <c r="J48" s="2299"/>
      <c r="K48" s="2299"/>
      <c r="L48" s="2299"/>
      <c r="M48" s="2300"/>
      <c r="N48" s="341">
        <f>SUM(N47:N47)</f>
        <v>0</v>
      </c>
    </row>
    <row r="49" spans="1:15">
      <c r="A49" s="2195" t="s">
        <v>58</v>
      </c>
      <c r="B49" s="2196"/>
      <c r="C49" s="2196"/>
      <c r="D49" s="2196"/>
      <c r="E49" s="2196"/>
      <c r="F49" s="2196"/>
      <c r="G49" s="2196"/>
      <c r="H49" s="2196"/>
      <c r="I49" s="2196"/>
      <c r="J49" s="2196"/>
      <c r="K49" s="2196"/>
      <c r="L49" s="2196"/>
      <c r="M49" s="2196"/>
      <c r="N49" s="2197"/>
    </row>
    <row r="50" spans="1:15">
      <c r="A50" s="2198"/>
      <c r="B50" s="2199"/>
      <c r="C50" s="2199"/>
      <c r="D50" s="2199"/>
      <c r="E50" s="2199"/>
      <c r="F50" s="2199"/>
      <c r="G50" s="2199"/>
      <c r="H50" s="2199"/>
      <c r="I50" s="2199"/>
      <c r="J50" s="2199"/>
      <c r="K50" s="2199"/>
      <c r="L50" s="2199"/>
      <c r="M50" s="2199"/>
      <c r="N50" s="2200"/>
    </row>
    <row r="51" spans="1:15" ht="15" thickBot="1">
      <c r="A51" s="2201"/>
      <c r="B51" s="2202"/>
      <c r="C51" s="2202"/>
      <c r="D51" s="2202"/>
      <c r="E51" s="2202"/>
      <c r="F51" s="2202"/>
      <c r="G51" s="2202"/>
      <c r="H51" s="2202"/>
      <c r="I51" s="2202"/>
      <c r="J51" s="2202"/>
      <c r="K51" s="2202"/>
      <c r="L51" s="2202"/>
      <c r="M51" s="2202"/>
      <c r="N51" s="2203"/>
    </row>
    <row r="52" spans="1:15" ht="27.6">
      <c r="A52" s="2204" t="s">
        <v>59</v>
      </c>
      <c r="B52" s="2205"/>
      <c r="C52" s="2205"/>
      <c r="D52" s="2205"/>
      <c r="E52" s="2205"/>
      <c r="F52" s="2205"/>
      <c r="G52" s="2205"/>
      <c r="H52" s="2205"/>
      <c r="I52" s="287" t="s">
        <v>60</v>
      </c>
      <c r="J52" s="300" t="s">
        <v>61</v>
      </c>
      <c r="K52" s="287" t="s">
        <v>62</v>
      </c>
      <c r="L52" s="2208" t="s">
        <v>46</v>
      </c>
      <c r="M52" s="2211"/>
      <c r="N52" s="288" t="s">
        <v>47</v>
      </c>
    </row>
    <row r="53" spans="1:15">
      <c r="A53" s="2286" t="s">
        <v>81</v>
      </c>
      <c r="B53" s="2287"/>
      <c r="C53" s="2287"/>
      <c r="D53" s="2287"/>
      <c r="E53" s="2287"/>
      <c r="F53" s="2287"/>
      <c r="G53" s="2287"/>
      <c r="H53" s="2288"/>
      <c r="I53" s="17" t="s">
        <v>215</v>
      </c>
      <c r="J53" s="328"/>
      <c r="K53" s="332">
        <v>10</v>
      </c>
      <c r="L53" s="2270">
        <v>28817</v>
      </c>
      <c r="M53" s="2271"/>
      <c r="N53" s="292">
        <f>K53*L53</f>
        <v>288170</v>
      </c>
    </row>
    <row r="54" spans="1:15" ht="15" thickBot="1">
      <c r="A54" s="2217"/>
      <c r="B54" s="2218"/>
      <c r="C54" s="2218"/>
      <c r="D54" s="2218"/>
      <c r="E54" s="2218"/>
      <c r="F54" s="2218"/>
      <c r="G54" s="2218"/>
      <c r="H54" s="2218"/>
      <c r="I54" s="305"/>
      <c r="J54" s="306"/>
      <c r="K54" s="305"/>
      <c r="L54" s="2234"/>
      <c r="M54" s="2235"/>
      <c r="N54" s="292">
        <f>K54*L54</f>
        <v>0</v>
      </c>
    </row>
    <row r="55" spans="1:15" ht="15" thickBot="1">
      <c r="A55" s="2221" t="s">
        <v>49</v>
      </c>
      <c r="B55" s="2222"/>
      <c r="C55" s="2222"/>
      <c r="D55" s="2222"/>
      <c r="E55" s="2222"/>
      <c r="F55" s="2222"/>
      <c r="G55" s="2222"/>
      <c r="H55" s="2222"/>
      <c r="I55" s="2222"/>
      <c r="J55" s="2222"/>
      <c r="K55" s="2222"/>
      <c r="L55" s="2222"/>
      <c r="M55" s="2223"/>
      <c r="N55" s="330">
        <f>SUM(N53:N54)</f>
        <v>288170</v>
      </c>
    </row>
    <row r="56" spans="1:15" ht="15" thickBot="1">
      <c r="A56" s="280"/>
      <c r="B56" s="254"/>
      <c r="C56" s="254"/>
      <c r="D56" s="254"/>
      <c r="E56" s="254"/>
      <c r="F56" s="254"/>
      <c r="G56" s="254"/>
      <c r="H56" s="254"/>
      <c r="I56" s="254"/>
      <c r="J56" s="254"/>
      <c r="K56" s="254"/>
      <c r="L56" s="254"/>
      <c r="M56" s="254"/>
      <c r="N56" s="281"/>
    </row>
    <row r="57" spans="1:15" ht="15" thickBot="1">
      <c r="A57" s="2236" t="s">
        <v>63</v>
      </c>
      <c r="B57" s="2237"/>
      <c r="C57" s="2237"/>
      <c r="D57" s="2237"/>
      <c r="E57" s="2237"/>
      <c r="F57" s="2237"/>
      <c r="G57" s="2237"/>
      <c r="H57" s="2237"/>
      <c r="I57" s="2237"/>
      <c r="J57" s="2237"/>
      <c r="K57" s="2237"/>
      <c r="L57" s="2237"/>
      <c r="M57" s="2238"/>
      <c r="N57" s="309">
        <f>ROUND(+N27+N42+N48+N55,0)</f>
        <v>1201456</v>
      </c>
      <c r="O57" s="223">
        <f>(+N27+N42+N48+N55)</f>
        <v>1201456</v>
      </c>
    </row>
    <row r="58" spans="1:15">
      <c r="A58" s="2195" t="s">
        <v>64</v>
      </c>
      <c r="B58" s="2196"/>
      <c r="C58" s="2196"/>
      <c r="D58" s="2196"/>
      <c r="E58" s="2196"/>
      <c r="F58" s="2196"/>
      <c r="G58" s="2196"/>
      <c r="H58" s="2196"/>
      <c r="I58" s="2196"/>
      <c r="J58" s="2196"/>
      <c r="K58" s="2196"/>
      <c r="L58" s="2196"/>
      <c r="M58" s="2196"/>
      <c r="N58" s="2197"/>
    </row>
    <row r="59" spans="1:15">
      <c r="A59" s="2198"/>
      <c r="B59" s="2199"/>
      <c r="C59" s="2199"/>
      <c r="D59" s="2199"/>
      <c r="E59" s="2199"/>
      <c r="F59" s="2199"/>
      <c r="G59" s="2199"/>
      <c r="H59" s="2199"/>
      <c r="I59" s="2199"/>
      <c r="J59" s="2199"/>
      <c r="K59" s="2199"/>
      <c r="L59" s="2199"/>
      <c r="M59" s="2199"/>
      <c r="N59" s="2200"/>
    </row>
    <row r="60" spans="1:15" ht="15" thickBot="1">
      <c r="A60" s="2201"/>
      <c r="B60" s="2202"/>
      <c r="C60" s="2202"/>
      <c r="D60" s="2202"/>
      <c r="E60" s="2202"/>
      <c r="F60" s="2202"/>
      <c r="G60" s="2202"/>
      <c r="H60" s="2202"/>
      <c r="I60" s="2202"/>
      <c r="J60" s="2202"/>
      <c r="K60" s="2202"/>
      <c r="L60" s="2202"/>
      <c r="M60" s="2202"/>
      <c r="N60" s="2203"/>
    </row>
    <row r="61" spans="1:15">
      <c r="A61" s="2204" t="s">
        <v>65</v>
      </c>
      <c r="B61" s="2205"/>
      <c r="C61" s="2205"/>
      <c r="D61" s="2205"/>
      <c r="E61" s="2205"/>
      <c r="F61" s="2205"/>
      <c r="G61" s="2205"/>
      <c r="H61" s="2205"/>
      <c r="I61" s="300"/>
      <c r="J61" s="310"/>
      <c r="K61" s="287" t="s">
        <v>66</v>
      </c>
      <c r="L61" s="2208" t="s">
        <v>67</v>
      </c>
      <c r="M61" s="2211"/>
      <c r="N61" s="288"/>
    </row>
    <row r="62" spans="1:15">
      <c r="A62" s="2212" t="s">
        <v>68</v>
      </c>
      <c r="B62" s="2213"/>
      <c r="C62" s="2213"/>
      <c r="D62" s="2213"/>
      <c r="E62" s="2213"/>
      <c r="F62" s="2213"/>
      <c r="G62" s="2213"/>
      <c r="H62" s="2213"/>
      <c r="I62" s="311"/>
      <c r="J62" s="312"/>
      <c r="K62" s="313">
        <v>0.28000000000000003</v>
      </c>
      <c r="L62" s="2230">
        <f>ROUND((N57*K62),0)</f>
        <v>336408</v>
      </c>
      <c r="M62" s="2231">
        <f>ROUND((J62*K62),0)</f>
        <v>0</v>
      </c>
      <c r="N62" s="292">
        <f>+L62</f>
        <v>336408</v>
      </c>
    </row>
    <row r="63" spans="1:15">
      <c r="A63" s="314" t="s">
        <v>69</v>
      </c>
      <c r="B63" s="315"/>
      <c r="C63" s="315"/>
      <c r="D63" s="316"/>
      <c r="E63" s="316"/>
      <c r="F63" s="316"/>
      <c r="G63" s="316"/>
      <c r="H63" s="316"/>
      <c r="I63" s="316"/>
      <c r="J63" s="317"/>
      <c r="K63" s="313">
        <v>0.01</v>
      </c>
      <c r="L63" s="2230">
        <f>ROUND((N57*K63),0)</f>
        <v>12015</v>
      </c>
      <c r="M63" s="2231">
        <f>ROUND((J63*K63),0)</f>
        <v>0</v>
      </c>
      <c r="N63" s="292">
        <f>+L63</f>
        <v>12015</v>
      </c>
    </row>
    <row r="64" spans="1:15" ht="15" thickBot="1">
      <c r="A64" s="2242" t="s">
        <v>70</v>
      </c>
      <c r="B64" s="2243"/>
      <c r="C64" s="2243"/>
      <c r="D64" s="2243"/>
      <c r="E64" s="2243"/>
      <c r="F64" s="2243"/>
      <c r="G64" s="2243"/>
      <c r="H64" s="2243"/>
      <c r="I64" s="2243"/>
      <c r="J64" s="2244"/>
      <c r="K64" s="313">
        <v>0.05</v>
      </c>
      <c r="L64" s="2230">
        <f>ROUND((N57*K64),0)</f>
        <v>60073</v>
      </c>
      <c r="M64" s="2231">
        <f>ROUND((J64*K64),0)</f>
        <v>0</v>
      </c>
      <c r="N64" s="292">
        <f>+L64</f>
        <v>60073</v>
      </c>
    </row>
    <row r="65" spans="1:14" ht="15" thickBot="1">
      <c r="A65" s="2221" t="s">
        <v>49</v>
      </c>
      <c r="B65" s="2222"/>
      <c r="C65" s="2222"/>
      <c r="D65" s="2222"/>
      <c r="E65" s="2222"/>
      <c r="F65" s="2222"/>
      <c r="G65" s="2222"/>
      <c r="H65" s="2222"/>
      <c r="I65" s="2222"/>
      <c r="J65" s="2222"/>
      <c r="K65" s="2222"/>
      <c r="L65" s="2222"/>
      <c r="M65" s="2223"/>
      <c r="N65" s="323">
        <f>ROUND(SUM(N62:N64),0)</f>
        <v>408496</v>
      </c>
    </row>
    <row r="66" spans="1:14" ht="15" thickBot="1">
      <c r="A66" s="2236" t="s">
        <v>71</v>
      </c>
      <c r="B66" s="2237"/>
      <c r="C66" s="2237"/>
      <c r="D66" s="2237"/>
      <c r="E66" s="2237"/>
      <c r="F66" s="2237"/>
      <c r="G66" s="2237"/>
      <c r="H66" s="2237"/>
      <c r="I66" s="2237"/>
      <c r="J66" s="2237"/>
      <c r="K66" s="2237"/>
      <c r="L66" s="2237"/>
      <c r="M66" s="2238"/>
      <c r="N66" s="319">
        <f>+N57+N65</f>
        <v>1609952</v>
      </c>
    </row>
    <row r="67" spans="1:14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12"/>
    </row>
    <row r="68" spans="1:14">
      <c r="A68" s="11"/>
      <c r="B68" s="5"/>
      <c r="C68" s="5"/>
      <c r="D68" s="5"/>
      <c r="E68" s="5"/>
      <c r="F68" s="35" t="s">
        <v>76</v>
      </c>
      <c r="G68" s="35"/>
      <c r="H68" s="35"/>
      <c r="I68" s="35"/>
      <c r="J68" s="29"/>
      <c r="K68" s="5"/>
      <c r="L68" s="5"/>
      <c r="M68" s="5"/>
      <c r="N68" s="12"/>
    </row>
    <row r="69" spans="1:14">
      <c r="A69" s="6"/>
      <c r="B69" s="7"/>
      <c r="C69" s="7"/>
      <c r="D69" s="7"/>
      <c r="E69" s="7"/>
      <c r="F69" s="35" t="s">
        <v>87</v>
      </c>
      <c r="G69" s="29" t="s">
        <v>303</v>
      </c>
      <c r="H69" s="29"/>
      <c r="I69" s="29"/>
      <c r="J69" s="29"/>
      <c r="K69" s="7"/>
      <c r="L69" s="7"/>
      <c r="M69" s="7"/>
      <c r="N69" s="18"/>
    </row>
    <row r="70" spans="1:14">
      <c r="A70" s="11"/>
      <c r="B70" s="5"/>
      <c r="C70" s="5"/>
      <c r="D70" s="5"/>
      <c r="E70" s="5"/>
      <c r="F70" s="35" t="s">
        <v>286</v>
      </c>
      <c r="G70" s="29"/>
      <c r="H70" s="29"/>
      <c r="I70" s="29"/>
      <c r="J70" s="29"/>
      <c r="K70" s="5"/>
      <c r="L70" s="5"/>
      <c r="M70" s="5"/>
      <c r="N70" s="12"/>
    </row>
    <row r="71" spans="1:14">
      <c r="A71" s="6"/>
      <c r="B71" s="7"/>
      <c r="C71" s="7"/>
      <c r="D71" s="7"/>
      <c r="E71" s="7"/>
      <c r="F71" s="35" t="s">
        <v>88</v>
      </c>
      <c r="G71" s="31"/>
      <c r="H71" s="31"/>
      <c r="I71" s="31"/>
      <c r="J71" s="31"/>
      <c r="K71" s="7"/>
      <c r="L71" s="7"/>
      <c r="M71" s="7"/>
      <c r="N71" s="18"/>
    </row>
    <row r="72" spans="1:14">
      <c r="A72" s="11"/>
      <c r="B72" s="5"/>
      <c r="C72" s="5"/>
      <c r="D72" s="5"/>
      <c r="E72" s="5"/>
      <c r="F72" s="35"/>
      <c r="G72" s="31"/>
      <c r="H72" s="31"/>
      <c r="I72" s="31"/>
      <c r="J72" s="5"/>
      <c r="K72" s="5"/>
      <c r="L72" s="5"/>
      <c r="M72" s="5"/>
      <c r="N72" s="12"/>
    </row>
    <row r="73" spans="1:14">
      <c r="A73" s="19" t="s">
        <v>72</v>
      </c>
      <c r="B73" s="20"/>
      <c r="C73" s="21"/>
      <c r="D73" s="21"/>
      <c r="E73" s="21"/>
      <c r="F73" s="21"/>
      <c r="G73" s="14"/>
      <c r="H73" s="14"/>
      <c r="I73" s="14"/>
      <c r="J73" s="14"/>
      <c r="K73" s="14"/>
      <c r="L73" s="14"/>
      <c r="M73" s="14"/>
      <c r="N73" s="22"/>
    </row>
    <row r="74" spans="1:14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18"/>
    </row>
    <row r="75" spans="1:14">
      <c r="A75" s="23" t="s">
        <v>73</v>
      </c>
      <c r="B75" s="24"/>
      <c r="C75" s="25"/>
      <c r="D75" s="25"/>
      <c r="E75" s="25"/>
      <c r="F75" s="25"/>
      <c r="G75" s="7"/>
      <c r="H75" s="7"/>
      <c r="I75" s="7"/>
      <c r="J75" s="7"/>
      <c r="K75" s="7"/>
      <c r="L75" s="7"/>
      <c r="M75" s="7"/>
      <c r="N75" s="18"/>
    </row>
    <row r="76" spans="1:14" ht="22.5" customHeight="1">
      <c r="A76" s="2239" t="s">
        <v>74</v>
      </c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 ht="22.5" customHeight="1">
      <c r="A77" s="2239"/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>
      <c r="A78" s="2239" t="s">
        <v>75</v>
      </c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2239"/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18"/>
    </row>
    <row r="81" spans="1:14">
      <c r="A81" s="6"/>
      <c r="B81" s="7"/>
      <c r="C81" s="7"/>
      <c r="D81" s="7"/>
      <c r="E81" s="5"/>
      <c r="F81" s="35" t="s">
        <v>76</v>
      </c>
      <c r="G81" s="29"/>
      <c r="H81" s="29"/>
      <c r="I81" s="29"/>
      <c r="J81" s="29"/>
      <c r="K81" s="7"/>
      <c r="L81" s="7"/>
      <c r="M81" s="7"/>
      <c r="N81" s="26"/>
    </row>
    <row r="82" spans="1:14">
      <c r="A82" s="6"/>
      <c r="B82" s="7"/>
      <c r="C82" s="7"/>
      <c r="D82" s="7"/>
      <c r="E82" s="5"/>
      <c r="F82" s="29" t="s">
        <v>87</v>
      </c>
      <c r="G82" s="33" t="s">
        <v>342</v>
      </c>
      <c r="H82" s="33"/>
      <c r="I82" s="33"/>
      <c r="J82" s="29"/>
      <c r="K82" s="7"/>
      <c r="L82" s="7"/>
      <c r="M82" s="7"/>
      <c r="N82" s="26"/>
    </row>
    <row r="83" spans="1:14">
      <c r="A83" s="6"/>
      <c r="B83" s="7"/>
      <c r="C83" s="7"/>
      <c r="D83" s="7"/>
      <c r="E83" s="27"/>
      <c r="F83" s="29" t="s">
        <v>343</v>
      </c>
      <c r="G83" s="28"/>
      <c r="H83" s="28"/>
      <c r="I83" s="28"/>
      <c r="J83" s="29"/>
      <c r="K83" s="7"/>
      <c r="L83" s="7"/>
      <c r="M83" s="7"/>
      <c r="N83" s="26"/>
    </row>
    <row r="84" spans="1:14">
      <c r="A84" s="11"/>
      <c r="B84" s="5"/>
      <c r="C84" s="5"/>
      <c r="D84" s="5"/>
      <c r="E84" s="7"/>
      <c r="F84" s="29" t="s">
        <v>88</v>
      </c>
      <c r="G84" s="29"/>
      <c r="H84" s="29"/>
      <c r="I84" s="29"/>
      <c r="J84" s="31"/>
      <c r="K84" s="2"/>
      <c r="L84" s="2"/>
      <c r="M84" s="2"/>
      <c r="N84" s="26"/>
    </row>
  </sheetData>
  <mergeCells count="87">
    <mergeCell ref="A66:M66"/>
    <mergeCell ref="A76:N77"/>
    <mergeCell ref="A78:N79"/>
    <mergeCell ref="A65:M65"/>
    <mergeCell ref="A54:H54"/>
    <mergeCell ref="L54:M54"/>
    <mergeCell ref="A55:M55"/>
    <mergeCell ref="A57:M57"/>
    <mergeCell ref="A58:N60"/>
    <mergeCell ref="A61:H61"/>
    <mergeCell ref="L61:M61"/>
    <mergeCell ref="A62:H62"/>
    <mergeCell ref="L62:M62"/>
    <mergeCell ref="L63:M63"/>
    <mergeCell ref="A64:J64"/>
    <mergeCell ref="L64:M64"/>
    <mergeCell ref="A49:N51"/>
    <mergeCell ref="A52:H52"/>
    <mergeCell ref="L52:M52"/>
    <mergeCell ref="A53:H53"/>
    <mergeCell ref="L53:M53"/>
    <mergeCell ref="A46:H46"/>
    <mergeCell ref="L46:M46"/>
    <mergeCell ref="A47:H47"/>
    <mergeCell ref="L47:M47"/>
    <mergeCell ref="A48:M48"/>
    <mergeCell ref="A43:N45"/>
    <mergeCell ref="A37:I37"/>
    <mergeCell ref="L37:M37"/>
    <mergeCell ref="A38:I38"/>
    <mergeCell ref="L38:M38"/>
    <mergeCell ref="A39:I39"/>
    <mergeCell ref="L39:M39"/>
    <mergeCell ref="A40:I40"/>
    <mergeCell ref="L40:M40"/>
    <mergeCell ref="A41:I41"/>
    <mergeCell ref="L41:M41"/>
    <mergeCell ref="A42:M42"/>
    <mergeCell ref="A34:I34"/>
    <mergeCell ref="L34:M34"/>
    <mergeCell ref="A35:I35"/>
    <mergeCell ref="L35:M35"/>
    <mergeCell ref="A36:I36"/>
    <mergeCell ref="L36:M36"/>
    <mergeCell ref="A31:I31"/>
    <mergeCell ref="L31:M31"/>
    <mergeCell ref="A32:I32"/>
    <mergeCell ref="L32:M32"/>
    <mergeCell ref="A33:I33"/>
    <mergeCell ref="L33:M33"/>
    <mergeCell ref="A28:N30"/>
    <mergeCell ref="A25:F25"/>
    <mergeCell ref="G25:H25"/>
    <mergeCell ref="I25:J25"/>
    <mergeCell ref="L25:M25"/>
    <mergeCell ref="A26:F26"/>
    <mergeCell ref="L26:M26"/>
    <mergeCell ref="A27:M27"/>
    <mergeCell ref="C20:K20"/>
    <mergeCell ref="L20:M20"/>
    <mergeCell ref="A21:N23"/>
    <mergeCell ref="A24:F24"/>
    <mergeCell ref="G24:H24"/>
    <mergeCell ref="I24:J24"/>
    <mergeCell ref="L24:M24"/>
    <mergeCell ref="K12:K13"/>
    <mergeCell ref="A14:E14"/>
    <mergeCell ref="A16:N16"/>
    <mergeCell ref="A17:N17"/>
    <mergeCell ref="C19:K19"/>
    <mergeCell ref="L19:M19"/>
    <mergeCell ref="N10:N11"/>
    <mergeCell ref="A1:D1"/>
    <mergeCell ref="A3:N3"/>
    <mergeCell ref="A4:N4"/>
    <mergeCell ref="A5:N5"/>
    <mergeCell ref="A7:B11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</mergeCells>
  <pageMargins left="0.7" right="0.7" top="0.75" bottom="0.75" header="0.3" footer="0.3"/>
  <pageSetup scale="52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F290F-DC04-44B0-82AC-BFD310B64491}">
  <sheetPr>
    <pageSetUpPr fitToPage="1"/>
  </sheetPr>
  <dimension ref="A1:O84"/>
  <sheetViews>
    <sheetView view="pageBreakPreview" topLeftCell="A67" zoomScale="69" zoomScaleNormal="100" zoomScaleSheetLayoutView="69" workbookViewId="0">
      <selection activeCell="K89" sqref="K89"/>
    </sheetView>
  </sheetViews>
  <sheetFormatPr baseColWidth="10" defaultRowHeight="14.4"/>
  <cols>
    <col min="2" max="2" width="13.33203125" customWidth="1"/>
    <col min="11" max="11" width="12.88671875" bestFit="1" customWidth="1"/>
    <col min="14" max="14" width="18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 ht="15" thickBot="1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>
      <c r="A13" s="262"/>
      <c r="B13" s="263"/>
      <c r="C13" s="264"/>
      <c r="D13" s="264"/>
      <c r="E13" s="264"/>
      <c r="F13" s="264"/>
      <c r="G13" s="264"/>
      <c r="H13" s="264"/>
      <c r="I13" s="264"/>
      <c r="J13" s="264"/>
      <c r="K13" s="2177" t="s">
        <v>33</v>
      </c>
      <c r="L13" s="265" t="s">
        <v>34</v>
      </c>
      <c r="M13" s="265" t="s">
        <v>35</v>
      </c>
      <c r="N13" s="266" t="s">
        <v>36</v>
      </c>
    </row>
    <row r="14" spans="1:14">
      <c r="A14" s="267"/>
      <c r="B14" s="268"/>
      <c r="C14" s="269"/>
      <c r="D14" s="269"/>
      <c r="E14" s="269"/>
      <c r="F14" s="269"/>
      <c r="G14" s="269"/>
      <c r="H14" s="269"/>
      <c r="I14" s="269"/>
      <c r="J14" s="269"/>
      <c r="K14" s="2178"/>
      <c r="L14" s="270"/>
      <c r="M14" s="270"/>
      <c r="N14" s="271"/>
    </row>
    <row r="15" spans="1:14">
      <c r="A15" s="2179" t="s">
        <v>37</v>
      </c>
      <c r="B15" s="2180"/>
      <c r="C15" s="2180"/>
      <c r="D15" s="2180"/>
      <c r="E15" s="2180"/>
      <c r="F15" s="269"/>
      <c r="G15" s="269"/>
      <c r="H15" s="269" t="s">
        <v>38</v>
      </c>
      <c r="I15" s="254"/>
      <c r="J15" s="269"/>
      <c r="K15" s="272"/>
      <c r="L15" s="254"/>
      <c r="M15" s="254"/>
      <c r="N15" s="273"/>
    </row>
    <row r="16" spans="1:14">
      <c r="A16" s="274"/>
      <c r="B16" s="275"/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7"/>
    </row>
    <row r="17" spans="1:14" ht="15" thickBot="1">
      <c r="A17" s="278"/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79"/>
    </row>
    <row r="18" spans="1:14" ht="15" thickBot="1">
      <c r="A18" s="2274" t="s">
        <v>317</v>
      </c>
      <c r="B18" s="2275"/>
      <c r="C18" s="2275"/>
      <c r="D18" s="2275"/>
      <c r="E18" s="2275"/>
      <c r="F18" s="2275"/>
      <c r="G18" s="2275"/>
      <c r="H18" s="2275"/>
      <c r="I18" s="2275"/>
      <c r="J18" s="2275"/>
      <c r="K18" s="2275"/>
      <c r="L18" s="2275"/>
      <c r="M18" s="2275"/>
      <c r="N18" s="2276"/>
    </row>
    <row r="19" spans="1:14">
      <c r="A19" s="2184" t="s">
        <v>39</v>
      </c>
      <c r="B19" s="2185"/>
      <c r="C19" s="2185"/>
      <c r="D19" s="2185"/>
      <c r="E19" s="2185"/>
      <c r="F19" s="2185"/>
      <c r="G19" s="2185"/>
      <c r="H19" s="2185"/>
      <c r="I19" s="2185"/>
      <c r="J19" s="2185"/>
      <c r="K19" s="2185"/>
      <c r="L19" s="2185"/>
      <c r="M19" s="2185"/>
      <c r="N19" s="2186"/>
    </row>
    <row r="20" spans="1:14" ht="15" thickBot="1">
      <c r="A20" s="280"/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  <c r="N20" s="281"/>
    </row>
    <row r="21" spans="1:14">
      <c r="A21" s="282" t="s">
        <v>40</v>
      </c>
      <c r="B21" s="283" t="s">
        <v>256</v>
      </c>
      <c r="C21" s="2187" t="s">
        <v>257</v>
      </c>
      <c r="D21" s="2188"/>
      <c r="E21" s="2188"/>
      <c r="F21" s="2188"/>
      <c r="G21" s="2188"/>
      <c r="H21" s="2188"/>
      <c r="I21" s="2188"/>
      <c r="J21" s="2188"/>
      <c r="K21" s="2189"/>
      <c r="L21" s="2190" t="s">
        <v>41</v>
      </c>
      <c r="M21" s="2191"/>
      <c r="N21" s="284" t="s">
        <v>7</v>
      </c>
    </row>
    <row r="22" spans="1:14" ht="15" thickBot="1">
      <c r="A22" s="285"/>
      <c r="B22" s="356">
        <v>6975</v>
      </c>
      <c r="C22" s="2192"/>
      <c r="D22" s="2193"/>
      <c r="E22" s="2193"/>
      <c r="F22" s="2193"/>
      <c r="G22" s="2193"/>
      <c r="H22" s="2193"/>
      <c r="I22" s="2193"/>
      <c r="J22" s="2193"/>
      <c r="K22" s="2194"/>
      <c r="L22" s="2192"/>
      <c r="M22" s="2194"/>
      <c r="N22" s="286"/>
    </row>
    <row r="23" spans="1:14">
      <c r="A23" s="2195" t="s">
        <v>42</v>
      </c>
      <c r="B23" s="2196"/>
      <c r="C23" s="2196"/>
      <c r="D23" s="2196"/>
      <c r="E23" s="2196"/>
      <c r="F23" s="2196"/>
      <c r="G23" s="2196"/>
      <c r="H23" s="2196"/>
      <c r="I23" s="2196"/>
      <c r="J23" s="2196"/>
      <c r="K23" s="2196"/>
      <c r="L23" s="2196"/>
      <c r="M23" s="2196"/>
      <c r="N23" s="2197"/>
    </row>
    <row r="24" spans="1:14">
      <c r="A24" s="2198"/>
      <c r="B24" s="2199"/>
      <c r="C24" s="2199"/>
      <c r="D24" s="2199"/>
      <c r="E24" s="2199"/>
      <c r="F24" s="2199"/>
      <c r="G24" s="2199"/>
      <c r="H24" s="2199"/>
      <c r="I24" s="2199"/>
      <c r="J24" s="2199"/>
      <c r="K24" s="2199"/>
      <c r="L24" s="2199"/>
      <c r="M24" s="2199"/>
      <c r="N24" s="2200"/>
    </row>
    <row r="25" spans="1:14" ht="15" thickBot="1">
      <c r="A25" s="2201"/>
      <c r="B25" s="2202"/>
      <c r="C25" s="2202"/>
      <c r="D25" s="2202"/>
      <c r="E25" s="2202"/>
      <c r="F25" s="2202"/>
      <c r="G25" s="2202"/>
      <c r="H25" s="2202"/>
      <c r="I25" s="2202"/>
      <c r="J25" s="2202"/>
      <c r="K25" s="2202"/>
      <c r="L25" s="2202"/>
      <c r="M25" s="2202"/>
      <c r="N25" s="2203"/>
    </row>
    <row r="26" spans="1:14" ht="27.6">
      <c r="A26" s="2204" t="s">
        <v>5</v>
      </c>
      <c r="B26" s="2205"/>
      <c r="C26" s="2206"/>
      <c r="D26" s="2206"/>
      <c r="E26" s="2206"/>
      <c r="F26" s="2207"/>
      <c r="G26" s="2208" t="s">
        <v>43</v>
      </c>
      <c r="H26" s="2206"/>
      <c r="I26" s="2209" t="s">
        <v>44</v>
      </c>
      <c r="J26" s="2210"/>
      <c r="K26" s="287" t="s">
        <v>45</v>
      </c>
      <c r="L26" s="2208" t="s">
        <v>46</v>
      </c>
      <c r="M26" s="2211"/>
      <c r="N26" s="288" t="s">
        <v>47</v>
      </c>
    </row>
    <row r="27" spans="1:14">
      <c r="A27" s="2248" t="s">
        <v>131</v>
      </c>
      <c r="B27" s="2249"/>
      <c r="C27" s="2249"/>
      <c r="D27" s="2249"/>
      <c r="E27" s="2249"/>
      <c r="F27" s="2250"/>
      <c r="G27" s="2251"/>
      <c r="H27" s="2214"/>
      <c r="I27" s="2251"/>
      <c r="J27" s="2214"/>
      <c r="K27" s="291">
        <v>591</v>
      </c>
      <c r="L27" s="2215">
        <v>13</v>
      </c>
      <c r="M27" s="2216"/>
      <c r="N27" s="292">
        <f>+K27*L27</f>
        <v>7683</v>
      </c>
    </row>
    <row r="28" spans="1:14" ht="15" thickBot="1">
      <c r="A28" s="2212"/>
      <c r="B28" s="2213"/>
      <c r="C28" s="2213"/>
      <c r="D28" s="2213"/>
      <c r="E28" s="2213"/>
      <c r="F28" s="2214"/>
      <c r="G28" s="289"/>
      <c r="H28" s="290"/>
      <c r="I28" s="289"/>
      <c r="J28" s="290"/>
      <c r="K28" s="291"/>
      <c r="L28" s="2215"/>
      <c r="M28" s="2216"/>
      <c r="N28" s="292">
        <f>+K28*L28</f>
        <v>0</v>
      </c>
    </row>
    <row r="29" spans="1:14" ht="15" thickBot="1">
      <c r="A29" s="2221" t="s">
        <v>49</v>
      </c>
      <c r="B29" s="2222"/>
      <c r="C29" s="2222"/>
      <c r="D29" s="2222"/>
      <c r="E29" s="2222"/>
      <c r="F29" s="2222"/>
      <c r="G29" s="2222"/>
      <c r="H29" s="2222"/>
      <c r="I29" s="2222"/>
      <c r="J29" s="2222"/>
      <c r="K29" s="2222"/>
      <c r="L29" s="2222"/>
      <c r="M29" s="2223"/>
      <c r="N29" s="294">
        <f>SUM(N27:N28)</f>
        <v>7683</v>
      </c>
    </row>
    <row r="30" spans="1:14">
      <c r="A30" s="2195" t="s">
        <v>50</v>
      </c>
      <c r="B30" s="2196"/>
      <c r="C30" s="2196"/>
      <c r="D30" s="2196"/>
      <c r="E30" s="2196"/>
      <c r="F30" s="2196"/>
      <c r="G30" s="2196"/>
      <c r="H30" s="2196"/>
      <c r="I30" s="2196"/>
      <c r="J30" s="2196"/>
      <c r="K30" s="2196"/>
      <c r="L30" s="2196"/>
      <c r="M30" s="2196"/>
      <c r="N30" s="2197"/>
    </row>
    <row r="31" spans="1:14">
      <c r="A31" s="2198"/>
      <c r="B31" s="2199"/>
      <c r="C31" s="2199"/>
      <c r="D31" s="2199"/>
      <c r="E31" s="2199"/>
      <c r="F31" s="2199"/>
      <c r="G31" s="2199"/>
      <c r="H31" s="2199"/>
      <c r="I31" s="2199"/>
      <c r="J31" s="2199"/>
      <c r="K31" s="2199"/>
      <c r="L31" s="2199"/>
      <c r="M31" s="2199"/>
      <c r="N31" s="2200"/>
    </row>
    <row r="32" spans="1:14" ht="15" thickBot="1">
      <c r="A32" s="2201"/>
      <c r="B32" s="2202"/>
      <c r="C32" s="2202"/>
      <c r="D32" s="2202"/>
      <c r="E32" s="2202"/>
      <c r="F32" s="2202"/>
      <c r="G32" s="2202"/>
      <c r="H32" s="2202"/>
      <c r="I32" s="2202"/>
      <c r="J32" s="2202"/>
      <c r="K32" s="2202"/>
      <c r="L32" s="2202"/>
      <c r="M32" s="2202"/>
      <c r="N32" s="2203"/>
    </row>
    <row r="33" spans="1:14">
      <c r="A33" s="2204" t="s">
        <v>5</v>
      </c>
      <c r="B33" s="2205"/>
      <c r="C33" s="2205"/>
      <c r="D33" s="2205"/>
      <c r="E33" s="2205"/>
      <c r="F33" s="2205"/>
      <c r="G33" s="2205"/>
      <c r="H33" s="2205"/>
      <c r="I33" s="2211"/>
      <c r="J33" s="295" t="s">
        <v>41</v>
      </c>
      <c r="K33" s="287" t="s">
        <v>7</v>
      </c>
      <c r="L33" s="2208" t="s">
        <v>51</v>
      </c>
      <c r="M33" s="2211"/>
      <c r="N33" s="288" t="s">
        <v>47</v>
      </c>
    </row>
    <row r="34" spans="1:14">
      <c r="A34" s="2224"/>
      <c r="B34" s="2213"/>
      <c r="C34" s="2213"/>
      <c r="D34" s="2213"/>
      <c r="E34" s="2213"/>
      <c r="F34" s="2213"/>
      <c r="G34" s="2213"/>
      <c r="H34" s="2213"/>
      <c r="I34" s="2214"/>
      <c r="J34" s="296"/>
      <c r="K34" s="297"/>
      <c r="L34" s="2265"/>
      <c r="M34" s="2266"/>
      <c r="N34" s="292">
        <f>+L34*K34</f>
        <v>0</v>
      </c>
    </row>
    <row r="35" spans="1:14" ht="15" thickBot="1">
      <c r="A35" s="2217"/>
      <c r="B35" s="2218"/>
      <c r="C35" s="2218"/>
      <c r="D35" s="2218"/>
      <c r="E35" s="2218"/>
      <c r="F35" s="2218"/>
      <c r="G35" s="2218"/>
      <c r="H35" s="2218"/>
      <c r="I35" s="2219"/>
      <c r="J35" s="296"/>
      <c r="K35" s="299"/>
      <c r="L35" s="2230"/>
      <c r="M35" s="2231"/>
      <c r="N35" s="292"/>
    </row>
    <row r="36" spans="1:14" ht="15" thickBot="1">
      <c r="A36" s="2221" t="s">
        <v>49</v>
      </c>
      <c r="B36" s="2222"/>
      <c r="C36" s="2222"/>
      <c r="D36" s="2222"/>
      <c r="E36" s="2222"/>
      <c r="F36" s="2222"/>
      <c r="G36" s="2222"/>
      <c r="H36" s="2222"/>
      <c r="I36" s="2222"/>
      <c r="J36" s="2222"/>
      <c r="K36" s="2222"/>
      <c r="L36" s="2222"/>
      <c r="M36" s="2223"/>
      <c r="N36" s="294">
        <f>SUM(N34:N35)</f>
        <v>0</v>
      </c>
    </row>
    <row r="37" spans="1:14">
      <c r="A37" s="2195" t="s">
        <v>52</v>
      </c>
      <c r="B37" s="2196"/>
      <c r="C37" s="2196"/>
      <c r="D37" s="2196"/>
      <c r="E37" s="2196"/>
      <c r="F37" s="2196"/>
      <c r="G37" s="2196"/>
      <c r="H37" s="2196"/>
      <c r="I37" s="2196"/>
      <c r="J37" s="2196"/>
      <c r="K37" s="2196"/>
      <c r="L37" s="2196"/>
      <c r="M37" s="2196"/>
      <c r="N37" s="2197"/>
    </row>
    <row r="38" spans="1:14">
      <c r="A38" s="2198"/>
      <c r="B38" s="2199"/>
      <c r="C38" s="2199"/>
      <c r="D38" s="2199"/>
      <c r="E38" s="2199"/>
      <c r="F38" s="2199"/>
      <c r="G38" s="2199"/>
      <c r="H38" s="2199"/>
      <c r="I38" s="2199"/>
      <c r="J38" s="2199"/>
      <c r="K38" s="2199"/>
      <c r="L38" s="2199"/>
      <c r="M38" s="2199"/>
      <c r="N38" s="2200"/>
    </row>
    <row r="39" spans="1:14" ht="15" thickBot="1">
      <c r="A39" s="2201"/>
      <c r="B39" s="2202"/>
      <c r="C39" s="2202"/>
      <c r="D39" s="2202"/>
      <c r="E39" s="2202"/>
      <c r="F39" s="2202"/>
      <c r="G39" s="2202"/>
      <c r="H39" s="2202"/>
      <c r="I39" s="2202"/>
      <c r="J39" s="2202"/>
      <c r="K39" s="2202"/>
      <c r="L39" s="2202"/>
      <c r="M39" s="2202"/>
      <c r="N39" s="2203"/>
    </row>
    <row r="40" spans="1:14" ht="30">
      <c r="A40" s="2204" t="s">
        <v>53</v>
      </c>
      <c r="B40" s="2205"/>
      <c r="C40" s="2205"/>
      <c r="D40" s="2205"/>
      <c r="E40" s="2205"/>
      <c r="F40" s="2205"/>
      <c r="G40" s="2205"/>
      <c r="H40" s="2205"/>
      <c r="I40" s="287" t="s">
        <v>54</v>
      </c>
      <c r="J40" s="300" t="s">
        <v>55</v>
      </c>
      <c r="K40" s="301" t="s">
        <v>56</v>
      </c>
      <c r="L40" s="2208" t="s">
        <v>57</v>
      </c>
      <c r="M40" s="2211"/>
      <c r="N40" s="288" t="s">
        <v>47</v>
      </c>
    </row>
    <row r="41" spans="1:14">
      <c r="A41" s="2248"/>
      <c r="B41" s="2213"/>
      <c r="C41" s="2213"/>
      <c r="D41" s="2213"/>
      <c r="E41" s="2213"/>
      <c r="F41" s="2213"/>
      <c r="G41" s="2213"/>
      <c r="H41" s="2213"/>
      <c r="I41" s="302"/>
      <c r="J41" s="303"/>
      <c r="K41" s="304"/>
      <c r="L41" s="2232"/>
      <c r="M41" s="2233"/>
      <c r="N41" s="32">
        <f>+L41*K41</f>
        <v>0</v>
      </c>
    </row>
    <row r="42" spans="1:14" ht="15" thickBot="1">
      <c r="A42" s="2217"/>
      <c r="B42" s="2218"/>
      <c r="C42" s="2218"/>
      <c r="D42" s="2218"/>
      <c r="E42" s="2218"/>
      <c r="F42" s="2218"/>
      <c r="G42" s="2218"/>
      <c r="H42" s="2218"/>
      <c r="I42" s="305"/>
      <c r="J42" s="306"/>
      <c r="K42" s="305"/>
      <c r="L42" s="2234"/>
      <c r="M42" s="2235"/>
      <c r="N42" s="227"/>
    </row>
    <row r="43" spans="1:14" ht="15" thickBot="1">
      <c r="A43" s="2221" t="s">
        <v>49</v>
      </c>
      <c r="B43" s="2222"/>
      <c r="C43" s="2222"/>
      <c r="D43" s="2222"/>
      <c r="E43" s="2222"/>
      <c r="F43" s="2222"/>
      <c r="G43" s="2222"/>
      <c r="H43" s="2222"/>
      <c r="I43" s="2222"/>
      <c r="J43" s="2222"/>
      <c r="K43" s="2222"/>
      <c r="L43" s="2222"/>
      <c r="M43" s="2223"/>
      <c r="N43" s="225">
        <f>SUM(N41:N42)</f>
        <v>0</v>
      </c>
    </row>
    <row r="44" spans="1:14">
      <c r="A44" s="2195" t="s">
        <v>58</v>
      </c>
      <c r="B44" s="2196"/>
      <c r="C44" s="2196"/>
      <c r="D44" s="2196"/>
      <c r="E44" s="2196"/>
      <c r="F44" s="2196"/>
      <c r="G44" s="2196"/>
      <c r="H44" s="2196"/>
      <c r="I44" s="2196"/>
      <c r="J44" s="2196"/>
      <c r="K44" s="2196"/>
      <c r="L44" s="2196"/>
      <c r="M44" s="2196"/>
      <c r="N44" s="2197"/>
    </row>
    <row r="45" spans="1:14">
      <c r="A45" s="2198"/>
      <c r="B45" s="2199"/>
      <c r="C45" s="2199"/>
      <c r="D45" s="2199"/>
      <c r="E45" s="2199"/>
      <c r="F45" s="2199"/>
      <c r="G45" s="2199"/>
      <c r="H45" s="2199"/>
      <c r="I45" s="2199"/>
      <c r="J45" s="2199"/>
      <c r="K45" s="2199"/>
      <c r="L45" s="2199"/>
      <c r="M45" s="2199"/>
      <c r="N45" s="2200"/>
    </row>
    <row r="46" spans="1:14" ht="15" thickBot="1">
      <c r="A46" s="2201"/>
      <c r="B46" s="2202"/>
      <c r="C46" s="2202"/>
      <c r="D46" s="2202"/>
      <c r="E46" s="2202"/>
      <c r="F46" s="2202"/>
      <c r="G46" s="2202"/>
      <c r="H46" s="2202"/>
      <c r="I46" s="2202"/>
      <c r="J46" s="2202"/>
      <c r="K46" s="2202"/>
      <c r="L46" s="2202"/>
      <c r="M46" s="2202"/>
      <c r="N46" s="2203"/>
    </row>
    <row r="47" spans="1:14" ht="27.6">
      <c r="A47" s="2204" t="s">
        <v>59</v>
      </c>
      <c r="B47" s="2205"/>
      <c r="C47" s="2205"/>
      <c r="D47" s="2205"/>
      <c r="E47" s="2205"/>
      <c r="F47" s="2205"/>
      <c r="G47" s="2205"/>
      <c r="H47" s="2205"/>
      <c r="I47" s="287" t="s">
        <v>60</v>
      </c>
      <c r="J47" s="300" t="s">
        <v>61</v>
      </c>
      <c r="K47" s="287" t="s">
        <v>62</v>
      </c>
      <c r="L47" s="2208" t="s">
        <v>46</v>
      </c>
      <c r="M47" s="2211"/>
      <c r="N47" s="288" t="s">
        <v>47</v>
      </c>
    </row>
    <row r="48" spans="1:14">
      <c r="A48" s="2252" t="s">
        <v>214</v>
      </c>
      <c r="B48" s="2253"/>
      <c r="C48" s="2253"/>
      <c r="D48" s="2253"/>
      <c r="E48" s="2253"/>
      <c r="F48" s="2253"/>
      <c r="G48" s="2253"/>
      <c r="H48" s="2254"/>
      <c r="I48" s="327" t="s">
        <v>215</v>
      </c>
      <c r="J48" s="328"/>
      <c r="K48" s="329">
        <v>11828</v>
      </c>
      <c r="L48" s="2270">
        <v>13</v>
      </c>
      <c r="M48" s="2271"/>
      <c r="N48" s="292">
        <f>ROUND((K48*L48),0)</f>
        <v>153764</v>
      </c>
    </row>
    <row r="49" spans="1:15">
      <c r="A49" s="2252"/>
      <c r="B49" s="2253"/>
      <c r="C49" s="2253"/>
      <c r="D49" s="2253"/>
      <c r="E49" s="2253"/>
      <c r="F49" s="2253"/>
      <c r="G49" s="2253"/>
      <c r="H49" s="2254"/>
      <c r="I49" s="327"/>
      <c r="J49" s="328"/>
      <c r="K49" s="329"/>
      <c r="L49" s="2272"/>
      <c r="M49" s="2273"/>
      <c r="N49" s="292">
        <f>ROUND((K49*L49),0)</f>
        <v>0</v>
      </c>
    </row>
    <row r="50" spans="1:15">
      <c r="A50" s="2252"/>
      <c r="B50" s="2253"/>
      <c r="C50" s="2253"/>
      <c r="D50" s="2253"/>
      <c r="E50" s="2253"/>
      <c r="F50" s="2253"/>
      <c r="G50" s="2253"/>
      <c r="H50" s="2254"/>
      <c r="I50" s="327"/>
      <c r="J50" s="328"/>
      <c r="K50" s="329"/>
      <c r="L50" s="2289"/>
      <c r="M50" s="2290"/>
      <c r="N50" s="292">
        <f>ROUND((K50*L50),0)</f>
        <v>0</v>
      </c>
    </row>
    <row r="51" spans="1:15" ht="15" thickBot="1">
      <c r="A51" s="2217"/>
      <c r="B51" s="2218"/>
      <c r="C51" s="2218"/>
      <c r="D51" s="2218"/>
      <c r="E51" s="2218"/>
      <c r="F51" s="2218"/>
      <c r="G51" s="2218"/>
      <c r="H51" s="2218"/>
      <c r="I51" s="305"/>
      <c r="J51" s="306"/>
      <c r="K51" s="305"/>
      <c r="L51" s="2234"/>
      <c r="M51" s="2235"/>
      <c r="N51" s="307"/>
    </row>
    <row r="52" spans="1:15" ht="15" thickBot="1">
      <c r="A52" s="2221" t="s">
        <v>49</v>
      </c>
      <c r="B52" s="2222"/>
      <c r="C52" s="2222"/>
      <c r="D52" s="2222"/>
      <c r="E52" s="2222"/>
      <c r="F52" s="2222"/>
      <c r="G52" s="2222"/>
      <c r="H52" s="2222"/>
      <c r="I52" s="2222"/>
      <c r="J52" s="2222"/>
      <c r="K52" s="2222"/>
      <c r="L52" s="2222"/>
      <c r="M52" s="2223"/>
      <c r="N52" s="308">
        <f>SUM(N48:N51)</f>
        <v>153764</v>
      </c>
    </row>
    <row r="53" spans="1:15" ht="15" thickBot="1">
      <c r="A53" s="280"/>
      <c r="B53" s="254"/>
      <c r="C53" s="254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81"/>
    </row>
    <row r="54" spans="1:15" ht="15" thickBot="1">
      <c r="A54" s="2236" t="s">
        <v>63</v>
      </c>
      <c r="B54" s="2237"/>
      <c r="C54" s="2237"/>
      <c r="D54" s="2237"/>
      <c r="E54" s="2237"/>
      <c r="F54" s="2237"/>
      <c r="G54" s="2237"/>
      <c r="H54" s="2237"/>
      <c r="I54" s="2237"/>
      <c r="J54" s="2237"/>
      <c r="K54" s="2237"/>
      <c r="L54" s="2237"/>
      <c r="M54" s="2238"/>
      <c r="N54" s="309">
        <f>ROUND(+N29+N36+N43+N52,0)</f>
        <v>161447</v>
      </c>
      <c r="O54" s="223">
        <f>(+N29+N36+N43+N52)</f>
        <v>161447</v>
      </c>
    </row>
    <row r="55" spans="1:15">
      <c r="A55" s="2195" t="s">
        <v>64</v>
      </c>
      <c r="B55" s="2196"/>
      <c r="C55" s="2196"/>
      <c r="D55" s="2196"/>
      <c r="E55" s="2196"/>
      <c r="F55" s="2196"/>
      <c r="G55" s="2196"/>
      <c r="H55" s="2196"/>
      <c r="I55" s="2196"/>
      <c r="J55" s="2196"/>
      <c r="K55" s="2196"/>
      <c r="L55" s="2196"/>
      <c r="M55" s="2196"/>
      <c r="N55" s="2197"/>
    </row>
    <row r="56" spans="1:15">
      <c r="A56" s="2198"/>
      <c r="B56" s="2199"/>
      <c r="C56" s="2199"/>
      <c r="D56" s="2199"/>
      <c r="E56" s="2199"/>
      <c r="F56" s="2199"/>
      <c r="G56" s="2199"/>
      <c r="H56" s="2199"/>
      <c r="I56" s="2199"/>
      <c r="J56" s="2199"/>
      <c r="K56" s="2199"/>
      <c r="L56" s="2199"/>
      <c r="M56" s="2199"/>
      <c r="N56" s="2200"/>
    </row>
    <row r="57" spans="1:15" ht="15" thickBot="1">
      <c r="A57" s="2201"/>
      <c r="B57" s="2202"/>
      <c r="C57" s="2202"/>
      <c r="D57" s="2202"/>
      <c r="E57" s="2202"/>
      <c r="F57" s="2202"/>
      <c r="G57" s="2202"/>
      <c r="H57" s="2202"/>
      <c r="I57" s="2202"/>
      <c r="J57" s="2202"/>
      <c r="K57" s="2202"/>
      <c r="L57" s="2202"/>
      <c r="M57" s="2202"/>
      <c r="N57" s="2203"/>
    </row>
    <row r="58" spans="1:15">
      <c r="A58" s="2204" t="s">
        <v>65</v>
      </c>
      <c r="B58" s="2205"/>
      <c r="C58" s="2205"/>
      <c r="D58" s="2205"/>
      <c r="E58" s="2205"/>
      <c r="F58" s="2205"/>
      <c r="G58" s="2205"/>
      <c r="H58" s="2205"/>
      <c r="I58" s="300"/>
      <c r="J58" s="310"/>
      <c r="K58" s="287" t="s">
        <v>66</v>
      </c>
      <c r="L58" s="2208" t="s">
        <v>67</v>
      </c>
      <c r="M58" s="2211"/>
      <c r="N58" s="288"/>
    </row>
    <row r="59" spans="1:15">
      <c r="A59" s="2212" t="s">
        <v>68</v>
      </c>
      <c r="B59" s="2213"/>
      <c r="C59" s="2213"/>
      <c r="D59" s="2213"/>
      <c r="E59" s="2213"/>
      <c r="F59" s="2213"/>
      <c r="G59" s="2213"/>
      <c r="H59" s="2213"/>
      <c r="I59" s="311"/>
      <c r="J59" s="312"/>
      <c r="K59" s="313">
        <v>0.28000000000000003</v>
      </c>
      <c r="L59" s="2230">
        <f>ROUND((N54*K59),0)</f>
        <v>45205</v>
      </c>
      <c r="M59" s="2231">
        <f>ROUND((J59*K59),0)</f>
        <v>0</v>
      </c>
      <c r="N59" s="292">
        <f>+L59</f>
        <v>45205</v>
      </c>
    </row>
    <row r="60" spans="1:15">
      <c r="A60" s="314" t="s">
        <v>69</v>
      </c>
      <c r="B60" s="315"/>
      <c r="C60" s="315"/>
      <c r="D60" s="316"/>
      <c r="E60" s="316"/>
      <c r="F60" s="316"/>
      <c r="G60" s="316"/>
      <c r="H60" s="316"/>
      <c r="I60" s="316"/>
      <c r="J60" s="317"/>
      <c r="K60" s="313">
        <v>0.01</v>
      </c>
      <c r="L60" s="2230">
        <f>ROUND((N54*K60),0)</f>
        <v>1614</v>
      </c>
      <c r="M60" s="2231">
        <f>ROUND((J60*K60),0)</f>
        <v>0</v>
      </c>
      <c r="N60" s="292">
        <f>+L60</f>
        <v>1614</v>
      </c>
    </row>
    <row r="61" spans="1:15" ht="15" thickBot="1">
      <c r="A61" s="2242" t="s">
        <v>70</v>
      </c>
      <c r="B61" s="2243"/>
      <c r="C61" s="2243"/>
      <c r="D61" s="2243"/>
      <c r="E61" s="2243"/>
      <c r="F61" s="2243"/>
      <c r="G61" s="2243"/>
      <c r="H61" s="2243"/>
      <c r="I61" s="2243"/>
      <c r="J61" s="2244"/>
      <c r="K61" s="313">
        <v>0.05</v>
      </c>
      <c r="L61" s="2230">
        <f>ROUND((N54*K61),0)</f>
        <v>8072</v>
      </c>
      <c r="M61" s="2231">
        <f>ROUND((J61*K61),0)</f>
        <v>0</v>
      </c>
      <c r="N61" s="292">
        <f>+L61</f>
        <v>8072</v>
      </c>
    </row>
    <row r="62" spans="1:15" ht="15" thickBot="1">
      <c r="A62" s="2221" t="s">
        <v>49</v>
      </c>
      <c r="B62" s="2222"/>
      <c r="C62" s="2222"/>
      <c r="D62" s="2222"/>
      <c r="E62" s="2222"/>
      <c r="F62" s="2222"/>
      <c r="G62" s="2222"/>
      <c r="H62" s="2222"/>
      <c r="I62" s="2222"/>
      <c r="J62" s="2222"/>
      <c r="K62" s="2222"/>
      <c r="L62" s="2222"/>
      <c r="M62" s="2223"/>
      <c r="N62" s="323">
        <f>ROUND(SUM(N59:N61),0)</f>
        <v>54891</v>
      </c>
    </row>
    <row r="63" spans="1:15" ht="15" thickBot="1">
      <c r="A63" s="280"/>
      <c r="B63" s="254"/>
      <c r="C63" s="254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81"/>
    </row>
    <row r="64" spans="1:15" ht="15" thickBot="1">
      <c r="A64" s="2236" t="s">
        <v>71</v>
      </c>
      <c r="B64" s="2237"/>
      <c r="C64" s="2237"/>
      <c r="D64" s="2237"/>
      <c r="E64" s="2237"/>
      <c r="F64" s="2237"/>
      <c r="G64" s="2237"/>
      <c r="H64" s="2237"/>
      <c r="I64" s="2237"/>
      <c r="J64" s="2237"/>
      <c r="K64" s="2237"/>
      <c r="L64" s="2237"/>
      <c r="M64" s="2238"/>
      <c r="N64" s="319">
        <f>+N54+N62</f>
        <v>216338</v>
      </c>
    </row>
    <row r="65" spans="1:14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0"/>
    </row>
    <row r="66" spans="1:14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12"/>
    </row>
    <row r="67" spans="1:14">
      <c r="A67" s="11"/>
      <c r="B67" s="5"/>
      <c r="C67" s="5"/>
      <c r="D67" s="5"/>
      <c r="E67" s="5"/>
      <c r="F67" s="35" t="s">
        <v>76</v>
      </c>
      <c r="G67" s="35"/>
      <c r="H67" s="35"/>
      <c r="I67" s="35"/>
      <c r="J67" s="29"/>
      <c r="K67" s="5"/>
      <c r="L67" s="5"/>
      <c r="M67" s="5"/>
      <c r="N67" s="12"/>
    </row>
    <row r="68" spans="1:14">
      <c r="A68" s="6"/>
      <c r="B68" s="7"/>
      <c r="C68" s="7"/>
      <c r="D68" s="7"/>
      <c r="E68" s="7"/>
      <c r="F68" s="35" t="s">
        <v>87</v>
      </c>
      <c r="G68" s="29" t="s">
        <v>303</v>
      </c>
      <c r="H68" s="29"/>
      <c r="I68" s="29"/>
      <c r="J68" s="29"/>
      <c r="K68" s="7"/>
      <c r="L68" s="7"/>
      <c r="M68" s="7"/>
      <c r="N68" s="18"/>
    </row>
    <row r="69" spans="1:14">
      <c r="A69" s="11"/>
      <c r="B69" s="5"/>
      <c r="C69" s="5"/>
      <c r="D69" s="5"/>
      <c r="E69" s="5"/>
      <c r="F69" s="35" t="s">
        <v>286</v>
      </c>
      <c r="G69" s="29"/>
      <c r="H69" s="29"/>
      <c r="I69" s="29"/>
      <c r="J69" s="29"/>
      <c r="K69" s="5"/>
      <c r="L69" s="5"/>
      <c r="M69" s="5"/>
      <c r="N69" s="12"/>
    </row>
    <row r="70" spans="1:14">
      <c r="A70" s="6"/>
      <c r="B70" s="7"/>
      <c r="C70" s="7"/>
      <c r="D70" s="7"/>
      <c r="E70" s="7"/>
      <c r="F70" s="35" t="s">
        <v>88</v>
      </c>
      <c r="G70" s="31"/>
      <c r="H70" s="31"/>
      <c r="I70" s="31"/>
      <c r="J70" s="31"/>
      <c r="K70" s="7"/>
      <c r="L70" s="7"/>
      <c r="M70" s="7"/>
      <c r="N70" s="18"/>
    </row>
    <row r="71" spans="1:14">
      <c r="A71" s="11"/>
      <c r="B71" s="5"/>
      <c r="C71" s="5"/>
      <c r="D71" s="5"/>
      <c r="E71" s="5"/>
      <c r="F71" s="35"/>
      <c r="G71" s="31"/>
      <c r="H71" s="31"/>
      <c r="I71" s="31"/>
      <c r="J71" s="5"/>
      <c r="K71" s="5"/>
      <c r="L71" s="5"/>
      <c r="M71" s="5"/>
      <c r="N71" s="12"/>
    </row>
    <row r="72" spans="1:14" ht="15" thickBot="1">
      <c r="A72" s="19" t="s">
        <v>72</v>
      </c>
      <c r="B72" s="20"/>
      <c r="C72" s="21"/>
      <c r="D72" s="21"/>
      <c r="E72" s="21"/>
      <c r="F72" s="21"/>
      <c r="G72" s="14"/>
      <c r="H72" s="14"/>
      <c r="I72" s="14"/>
      <c r="J72" s="14"/>
      <c r="K72" s="14"/>
      <c r="L72" s="14"/>
      <c r="M72" s="14"/>
      <c r="N72" s="22"/>
    </row>
    <row r="73" spans="1:14">
      <c r="A73" s="2245"/>
      <c r="B73" s="2246"/>
      <c r="C73" s="2246"/>
      <c r="D73" s="2246"/>
      <c r="E73" s="2246"/>
      <c r="F73" s="2246"/>
      <c r="G73" s="2246"/>
      <c r="H73" s="2246"/>
      <c r="I73" s="2246"/>
      <c r="J73" s="2246"/>
      <c r="K73" s="2246"/>
      <c r="L73" s="2246"/>
      <c r="M73" s="2246"/>
      <c r="N73" s="2247"/>
    </row>
    <row r="74" spans="1:14">
      <c r="A74" s="6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18"/>
    </row>
    <row r="75" spans="1:14">
      <c r="A75" s="23" t="s">
        <v>73</v>
      </c>
      <c r="B75" s="24"/>
      <c r="C75" s="25"/>
      <c r="D75" s="25"/>
      <c r="E75" s="25"/>
      <c r="F75" s="25"/>
      <c r="G75" s="7"/>
      <c r="H75" s="7"/>
      <c r="I75" s="7"/>
      <c r="J75" s="7"/>
      <c r="K75" s="7"/>
      <c r="L75" s="7"/>
      <c r="M75" s="7"/>
      <c r="N75" s="18"/>
    </row>
    <row r="76" spans="1:14">
      <c r="A76" s="2239" t="s">
        <v>74</v>
      </c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>
      <c r="A77" s="2239"/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>
      <c r="A78" s="2239" t="s">
        <v>75</v>
      </c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2239"/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6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18"/>
    </row>
    <row r="81" spans="1:14">
      <c r="A81" s="6"/>
      <c r="B81" s="7"/>
      <c r="C81" s="7"/>
      <c r="D81" s="7"/>
      <c r="E81" s="5"/>
      <c r="F81" s="35" t="s">
        <v>76</v>
      </c>
      <c r="G81" s="29"/>
      <c r="H81" s="29"/>
      <c r="I81" s="29"/>
      <c r="J81" s="29"/>
      <c r="K81" s="7"/>
      <c r="L81" s="7"/>
      <c r="M81" s="7"/>
      <c r="N81" s="26"/>
    </row>
    <row r="82" spans="1:14">
      <c r="A82" s="6"/>
      <c r="B82" s="7"/>
      <c r="C82" s="7"/>
      <c r="D82" s="7"/>
      <c r="E82" s="5"/>
      <c r="F82" s="29" t="s">
        <v>87</v>
      </c>
      <c r="G82" s="33" t="s">
        <v>342</v>
      </c>
      <c r="H82" s="33"/>
      <c r="I82" s="33"/>
      <c r="J82" s="29"/>
      <c r="K82" s="7"/>
      <c r="L82" s="7"/>
      <c r="M82" s="7"/>
      <c r="N82" s="26"/>
    </row>
    <row r="83" spans="1:14">
      <c r="A83" s="6"/>
      <c r="B83" s="7"/>
      <c r="C83" s="7"/>
      <c r="D83" s="7"/>
      <c r="E83" s="27"/>
      <c r="F83" s="29" t="s">
        <v>343</v>
      </c>
      <c r="G83" s="28"/>
      <c r="H83" s="28"/>
      <c r="I83" s="28"/>
      <c r="J83" s="29"/>
      <c r="K83" s="7"/>
      <c r="L83" s="7"/>
      <c r="M83" s="7"/>
      <c r="N83" s="26"/>
    </row>
    <row r="84" spans="1:14">
      <c r="A84" s="11"/>
      <c r="B84" s="5"/>
      <c r="C84" s="5"/>
      <c r="D84" s="5"/>
      <c r="E84" s="7"/>
      <c r="F84" s="29" t="s">
        <v>88</v>
      </c>
      <c r="G84" s="29"/>
      <c r="H84" s="29"/>
      <c r="I84" s="29"/>
      <c r="J84" s="31"/>
      <c r="K84" s="2"/>
      <c r="L84" s="2"/>
      <c r="M84" s="2"/>
      <c r="N84" s="26"/>
    </row>
  </sheetData>
  <mergeCells count="78">
    <mergeCell ref="A76:N77"/>
    <mergeCell ref="A78:N79"/>
    <mergeCell ref="A61:J61"/>
    <mergeCell ref="L61:M61"/>
    <mergeCell ref="A62:M62"/>
    <mergeCell ref="A64:M64"/>
    <mergeCell ref="A73:N73"/>
    <mergeCell ref="L60:M60"/>
    <mergeCell ref="A50:H50"/>
    <mergeCell ref="L50:M50"/>
    <mergeCell ref="A51:H51"/>
    <mergeCell ref="L51:M51"/>
    <mergeCell ref="A52:M52"/>
    <mergeCell ref="A54:M54"/>
    <mergeCell ref="A55:N57"/>
    <mergeCell ref="A58:H58"/>
    <mergeCell ref="L58:M58"/>
    <mergeCell ref="A59:H59"/>
    <mergeCell ref="L59:M59"/>
    <mergeCell ref="A47:H47"/>
    <mergeCell ref="L47:M47"/>
    <mergeCell ref="A48:H48"/>
    <mergeCell ref="L48:M48"/>
    <mergeCell ref="A49:H49"/>
    <mergeCell ref="L49:M49"/>
    <mergeCell ref="A33:I33"/>
    <mergeCell ref="L33:M33"/>
    <mergeCell ref="A34:I34"/>
    <mergeCell ref="L34:M34"/>
    <mergeCell ref="A44:N46"/>
    <mergeCell ref="A35:I35"/>
    <mergeCell ref="L35:M35"/>
    <mergeCell ref="A36:M36"/>
    <mergeCell ref="A37:N39"/>
    <mergeCell ref="A40:H40"/>
    <mergeCell ref="L40:M40"/>
    <mergeCell ref="A41:H41"/>
    <mergeCell ref="L41:M41"/>
    <mergeCell ref="A42:H42"/>
    <mergeCell ref="L42:M42"/>
    <mergeCell ref="A43:M43"/>
    <mergeCell ref="A30:N32"/>
    <mergeCell ref="A27:F27"/>
    <mergeCell ref="G27:H27"/>
    <mergeCell ref="I27:J27"/>
    <mergeCell ref="L27:M27"/>
    <mergeCell ref="A28:F28"/>
    <mergeCell ref="L28:M28"/>
    <mergeCell ref="A29:M29"/>
    <mergeCell ref="C22:K22"/>
    <mergeCell ref="L22:M22"/>
    <mergeCell ref="A23:N25"/>
    <mergeCell ref="A26:F26"/>
    <mergeCell ref="G26:H26"/>
    <mergeCell ref="I26:J26"/>
    <mergeCell ref="L26:M26"/>
    <mergeCell ref="K13:K14"/>
    <mergeCell ref="A15:E15"/>
    <mergeCell ref="A18:N18"/>
    <mergeCell ref="A19:N19"/>
    <mergeCell ref="C21:K21"/>
    <mergeCell ref="L21:M21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3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86902-B048-45BC-B97C-01084034B504}">
  <dimension ref="A1:O85"/>
  <sheetViews>
    <sheetView view="pageBreakPreview" zoomScale="66" zoomScaleNormal="100" zoomScaleSheetLayoutView="66" workbookViewId="0">
      <selection activeCell="K89" sqref="K89"/>
    </sheetView>
  </sheetViews>
  <sheetFormatPr baseColWidth="10" defaultRowHeight="14.4"/>
  <cols>
    <col min="2" max="2" width="13.33203125" customWidth="1"/>
    <col min="6" max="6" width="22" customWidth="1"/>
    <col min="14" max="14" width="18.33203125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274" t="s">
        <v>317</v>
      </c>
      <c r="B19" s="2275"/>
      <c r="C19" s="2275"/>
      <c r="D19" s="2275"/>
      <c r="E19" s="2275"/>
      <c r="F19" s="2275"/>
      <c r="G19" s="2275"/>
      <c r="H19" s="2275"/>
      <c r="I19" s="2275"/>
      <c r="J19" s="2275"/>
      <c r="K19" s="2275"/>
      <c r="L19" s="2275"/>
      <c r="M19" s="2275"/>
      <c r="N19" s="2276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>
      <c r="A22" s="282" t="s">
        <v>40</v>
      </c>
      <c r="B22" s="283">
        <v>2.6</v>
      </c>
      <c r="C22" s="2187" t="s">
        <v>330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331">
        <v>3.2229999999999999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302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 ht="15" thickBot="1">
      <c r="A28" s="2248"/>
      <c r="B28" s="2249"/>
      <c r="C28" s="2249"/>
      <c r="D28" s="2249"/>
      <c r="E28" s="2249"/>
      <c r="F28" s="2250"/>
      <c r="G28" s="2251"/>
      <c r="H28" s="2214"/>
      <c r="I28" s="2251"/>
      <c r="J28" s="2214"/>
      <c r="K28" s="291"/>
      <c r="L28" s="2215"/>
      <c r="M28" s="2216"/>
      <c r="N28" s="292">
        <f>+K28*L28</f>
        <v>0</v>
      </c>
    </row>
    <row r="29" spans="1:14" ht="15" thickBot="1">
      <c r="A29" s="2221" t="s">
        <v>49</v>
      </c>
      <c r="B29" s="2222"/>
      <c r="C29" s="2222"/>
      <c r="D29" s="2222"/>
      <c r="E29" s="2222"/>
      <c r="F29" s="2222"/>
      <c r="G29" s="2222"/>
      <c r="H29" s="2222"/>
      <c r="I29" s="2222"/>
      <c r="J29" s="2222"/>
      <c r="K29" s="2222"/>
      <c r="L29" s="2222"/>
      <c r="M29" s="2223"/>
      <c r="N29" s="294">
        <f>SUM(N28:N28)</f>
        <v>0</v>
      </c>
    </row>
    <row r="30" spans="1:14">
      <c r="A30" s="2195" t="s">
        <v>50</v>
      </c>
      <c r="B30" s="2196"/>
      <c r="C30" s="2196"/>
      <c r="D30" s="2196"/>
      <c r="E30" s="2196"/>
      <c r="F30" s="2196"/>
      <c r="G30" s="2196"/>
      <c r="H30" s="2196"/>
      <c r="I30" s="2196"/>
      <c r="J30" s="2196"/>
      <c r="K30" s="2196"/>
      <c r="L30" s="2196"/>
      <c r="M30" s="2196"/>
      <c r="N30" s="2197"/>
    </row>
    <row r="31" spans="1:14">
      <c r="A31" s="2198"/>
      <c r="B31" s="2199"/>
      <c r="C31" s="2199"/>
      <c r="D31" s="2199"/>
      <c r="E31" s="2199"/>
      <c r="F31" s="2199"/>
      <c r="G31" s="2199"/>
      <c r="H31" s="2199"/>
      <c r="I31" s="2199"/>
      <c r="J31" s="2199"/>
      <c r="K31" s="2199"/>
      <c r="L31" s="2199"/>
      <c r="M31" s="2199"/>
      <c r="N31" s="2200"/>
    </row>
    <row r="32" spans="1:14" ht="15" thickBot="1">
      <c r="A32" s="2201"/>
      <c r="B32" s="2202"/>
      <c r="C32" s="2202"/>
      <c r="D32" s="2202"/>
      <c r="E32" s="2202"/>
      <c r="F32" s="2202"/>
      <c r="G32" s="2202"/>
      <c r="H32" s="2202"/>
      <c r="I32" s="2202"/>
      <c r="J32" s="2202"/>
      <c r="K32" s="2202"/>
      <c r="L32" s="2202"/>
      <c r="M32" s="2202"/>
      <c r="N32" s="2203"/>
    </row>
    <row r="33" spans="1:14">
      <c r="A33" s="2204" t="s">
        <v>5</v>
      </c>
      <c r="B33" s="2205"/>
      <c r="C33" s="2205"/>
      <c r="D33" s="2205"/>
      <c r="E33" s="2205"/>
      <c r="F33" s="2205"/>
      <c r="G33" s="2205"/>
      <c r="H33" s="2205"/>
      <c r="I33" s="2211"/>
      <c r="J33" s="295" t="s">
        <v>41</v>
      </c>
      <c r="K33" s="287" t="s">
        <v>7</v>
      </c>
      <c r="L33" s="2208" t="s">
        <v>51</v>
      </c>
      <c r="M33" s="2211"/>
      <c r="N33" s="288" t="s">
        <v>47</v>
      </c>
    </row>
    <row r="34" spans="1:14">
      <c r="A34" s="2224" t="s">
        <v>331</v>
      </c>
      <c r="B34" s="2213"/>
      <c r="C34" s="2213"/>
      <c r="D34" s="2213"/>
      <c r="E34" s="2213"/>
      <c r="F34" s="2213"/>
      <c r="G34" s="2213"/>
      <c r="H34" s="2213"/>
      <c r="I34" s="2214"/>
      <c r="J34" s="296" t="s">
        <v>15</v>
      </c>
      <c r="K34" s="297">
        <v>110</v>
      </c>
      <c r="L34" s="2265">
        <v>4100</v>
      </c>
      <c r="M34" s="2266"/>
      <c r="N34" s="292">
        <f>+L34*K34</f>
        <v>451000</v>
      </c>
    </row>
    <row r="35" spans="1:14">
      <c r="A35" s="2212"/>
      <c r="B35" s="2213"/>
      <c r="C35" s="2213"/>
      <c r="D35" s="2213"/>
      <c r="E35" s="2213"/>
      <c r="F35" s="2213"/>
      <c r="G35" s="2213"/>
      <c r="H35" s="2213"/>
      <c r="I35" s="2214"/>
      <c r="J35" s="296"/>
      <c r="K35" s="297"/>
      <c r="L35" s="2230"/>
      <c r="M35" s="2231"/>
      <c r="N35" s="292">
        <f>+L35*K35</f>
        <v>0</v>
      </c>
    </row>
    <row r="36" spans="1:14" ht="15" thickBot="1">
      <c r="A36" s="2217"/>
      <c r="B36" s="2218"/>
      <c r="C36" s="2218"/>
      <c r="D36" s="2218"/>
      <c r="E36" s="2218"/>
      <c r="F36" s="2218"/>
      <c r="G36" s="2218"/>
      <c r="H36" s="2218"/>
      <c r="I36" s="2219"/>
      <c r="J36" s="296"/>
      <c r="K36" s="321"/>
      <c r="L36" s="2230"/>
      <c r="M36" s="2231"/>
      <c r="N36" s="292">
        <f>ROUND((K36*L36),0)</f>
        <v>0</v>
      </c>
    </row>
    <row r="37" spans="1:14" ht="15" thickBot="1">
      <c r="A37" s="2217"/>
      <c r="B37" s="2218"/>
      <c r="C37" s="2218"/>
      <c r="D37" s="2218"/>
      <c r="E37" s="2218"/>
      <c r="F37" s="2218"/>
      <c r="G37" s="2218"/>
      <c r="H37" s="2218"/>
      <c r="I37" s="2219"/>
      <c r="J37" s="296"/>
      <c r="K37" s="299"/>
      <c r="L37" s="2230"/>
      <c r="M37" s="2231"/>
      <c r="N37" s="292"/>
    </row>
    <row r="38" spans="1:14" ht="15" thickBot="1">
      <c r="A38" s="2221" t="s">
        <v>49</v>
      </c>
      <c r="B38" s="2222"/>
      <c r="C38" s="2222"/>
      <c r="D38" s="2222"/>
      <c r="E38" s="2222"/>
      <c r="F38" s="2222"/>
      <c r="G38" s="2222"/>
      <c r="H38" s="2222"/>
      <c r="I38" s="2222"/>
      <c r="J38" s="2222"/>
      <c r="K38" s="2222"/>
      <c r="L38" s="2222"/>
      <c r="M38" s="2223"/>
      <c r="N38" s="294">
        <f>SUM(N34:N37)</f>
        <v>451000</v>
      </c>
    </row>
    <row r="39" spans="1:14">
      <c r="A39" s="2195" t="s">
        <v>52</v>
      </c>
      <c r="B39" s="2196"/>
      <c r="C39" s="2196"/>
      <c r="D39" s="2196"/>
      <c r="E39" s="2196"/>
      <c r="F39" s="2196"/>
      <c r="G39" s="2196"/>
      <c r="H39" s="2196"/>
      <c r="I39" s="2196"/>
      <c r="J39" s="2196"/>
      <c r="K39" s="2196"/>
      <c r="L39" s="2196"/>
      <c r="M39" s="2196"/>
      <c r="N39" s="2197"/>
    </row>
    <row r="40" spans="1:14">
      <c r="A40" s="2198"/>
      <c r="B40" s="2199"/>
      <c r="C40" s="2199"/>
      <c r="D40" s="2199"/>
      <c r="E40" s="2199"/>
      <c r="F40" s="2199"/>
      <c r="G40" s="2199"/>
      <c r="H40" s="2199"/>
      <c r="I40" s="2199"/>
      <c r="J40" s="2199"/>
      <c r="K40" s="2199"/>
      <c r="L40" s="2199"/>
      <c r="M40" s="2199"/>
      <c r="N40" s="2200"/>
    </row>
    <row r="41" spans="1:14" ht="15" thickBot="1">
      <c r="A41" s="2201"/>
      <c r="B41" s="2202"/>
      <c r="C41" s="2202"/>
      <c r="D41" s="2202"/>
      <c r="E41" s="2202"/>
      <c r="F41" s="2202"/>
      <c r="G41" s="2202"/>
      <c r="H41" s="2202"/>
      <c r="I41" s="2202"/>
      <c r="J41" s="2202"/>
      <c r="K41" s="2202"/>
      <c r="L41" s="2202"/>
      <c r="M41" s="2202"/>
      <c r="N41" s="2203"/>
    </row>
    <row r="42" spans="1:14" ht="30">
      <c r="A42" s="2204" t="s">
        <v>53</v>
      </c>
      <c r="B42" s="2205"/>
      <c r="C42" s="2205"/>
      <c r="D42" s="2205"/>
      <c r="E42" s="2205"/>
      <c r="F42" s="2205"/>
      <c r="G42" s="2205"/>
      <c r="H42" s="2205"/>
      <c r="I42" s="287" t="s">
        <v>54</v>
      </c>
      <c r="J42" s="300" t="s">
        <v>55</v>
      </c>
      <c r="K42" s="301" t="s">
        <v>56</v>
      </c>
      <c r="L42" s="2208" t="s">
        <v>57</v>
      </c>
      <c r="M42" s="2211"/>
      <c r="N42" s="288" t="s">
        <v>47</v>
      </c>
    </row>
    <row r="43" spans="1:14">
      <c r="A43" s="2248" t="s">
        <v>216</v>
      </c>
      <c r="B43" s="2213"/>
      <c r="C43" s="2213"/>
      <c r="D43" s="2213"/>
      <c r="E43" s="2213"/>
      <c r="F43" s="2213"/>
      <c r="G43" s="2213"/>
      <c r="H43" s="2213"/>
      <c r="I43" s="302" t="s">
        <v>15</v>
      </c>
      <c r="J43" s="303">
        <v>110</v>
      </c>
      <c r="K43" s="304"/>
      <c r="L43" s="2232">
        <f>'[170]2.3 ANA TRANS PAGA '!N65</f>
        <v>1145</v>
      </c>
      <c r="M43" s="2233"/>
      <c r="N43" s="32">
        <f>J43*L43</f>
        <v>125950</v>
      </c>
    </row>
    <row r="44" spans="1:14" ht="15" thickBot="1">
      <c r="A44" s="2217"/>
      <c r="B44" s="2218"/>
      <c r="C44" s="2218"/>
      <c r="D44" s="2218"/>
      <c r="E44" s="2218"/>
      <c r="F44" s="2218"/>
      <c r="G44" s="2218"/>
      <c r="H44" s="2218"/>
      <c r="I44" s="305"/>
      <c r="J44" s="306"/>
      <c r="K44" s="305"/>
      <c r="L44" s="2234"/>
      <c r="M44" s="2235"/>
      <c r="N44" s="227"/>
    </row>
    <row r="45" spans="1:14" ht="15" thickBot="1">
      <c r="A45" s="2221" t="s">
        <v>49</v>
      </c>
      <c r="B45" s="2222"/>
      <c r="C45" s="2222"/>
      <c r="D45" s="2222"/>
      <c r="E45" s="2222"/>
      <c r="F45" s="2222"/>
      <c r="G45" s="2222"/>
      <c r="H45" s="2222"/>
      <c r="I45" s="2222"/>
      <c r="J45" s="2222"/>
      <c r="K45" s="2222"/>
      <c r="L45" s="2222"/>
      <c r="M45" s="2223"/>
      <c r="N45" s="225">
        <f>SUM(N43:N44)</f>
        <v>125950</v>
      </c>
    </row>
    <row r="46" spans="1:14">
      <c r="A46" s="2195" t="s">
        <v>58</v>
      </c>
      <c r="B46" s="2196"/>
      <c r="C46" s="2196"/>
      <c r="D46" s="2196"/>
      <c r="E46" s="2196"/>
      <c r="F46" s="2196"/>
      <c r="G46" s="2196"/>
      <c r="H46" s="2196"/>
      <c r="I46" s="2196"/>
      <c r="J46" s="2196"/>
      <c r="K46" s="2196"/>
      <c r="L46" s="2196"/>
      <c r="M46" s="2196"/>
      <c r="N46" s="2197"/>
    </row>
    <row r="47" spans="1:14">
      <c r="A47" s="2198"/>
      <c r="B47" s="2199"/>
      <c r="C47" s="2199"/>
      <c r="D47" s="2199"/>
      <c r="E47" s="2199"/>
      <c r="F47" s="2199"/>
      <c r="G47" s="2199"/>
      <c r="H47" s="2199"/>
      <c r="I47" s="2199"/>
      <c r="J47" s="2199"/>
      <c r="K47" s="2199"/>
      <c r="L47" s="2199"/>
      <c r="M47" s="2199"/>
      <c r="N47" s="2200"/>
    </row>
    <row r="48" spans="1:14" ht="15" thickBot="1">
      <c r="A48" s="2201"/>
      <c r="B48" s="2202"/>
      <c r="C48" s="2202"/>
      <c r="D48" s="2202"/>
      <c r="E48" s="2202"/>
      <c r="F48" s="2202"/>
      <c r="G48" s="2202"/>
      <c r="H48" s="2202"/>
      <c r="I48" s="2202"/>
      <c r="J48" s="2202"/>
      <c r="K48" s="2202"/>
      <c r="L48" s="2202"/>
      <c r="M48" s="2202"/>
      <c r="N48" s="2203"/>
    </row>
    <row r="49" spans="1:15" ht="27.6">
      <c r="A49" s="2204" t="s">
        <v>59</v>
      </c>
      <c r="B49" s="2205"/>
      <c r="C49" s="2205"/>
      <c r="D49" s="2205"/>
      <c r="E49" s="2205"/>
      <c r="F49" s="2205"/>
      <c r="G49" s="2205"/>
      <c r="H49" s="2205"/>
      <c r="I49" s="287" t="s">
        <v>60</v>
      </c>
      <c r="J49" s="300" t="s">
        <v>61</v>
      </c>
      <c r="K49" s="287" t="s">
        <v>62</v>
      </c>
      <c r="L49" s="2208" t="s">
        <v>46</v>
      </c>
      <c r="M49" s="2211"/>
      <c r="N49" s="288" t="s">
        <v>47</v>
      </c>
    </row>
    <row r="50" spans="1:15">
      <c r="A50" s="2252"/>
      <c r="B50" s="2253"/>
      <c r="C50" s="2253"/>
      <c r="D50" s="2253"/>
      <c r="E50" s="2253"/>
      <c r="F50" s="2253"/>
      <c r="G50" s="2253"/>
      <c r="H50" s="2254"/>
      <c r="I50" s="327"/>
      <c r="J50" s="328"/>
      <c r="K50" s="329"/>
      <c r="L50" s="2289"/>
      <c r="M50" s="2290"/>
      <c r="N50" s="292">
        <f>ROUND((K50*L50),0)</f>
        <v>0</v>
      </c>
    </row>
    <row r="51" spans="1:15" ht="15" thickBot="1">
      <c r="A51" s="2217"/>
      <c r="B51" s="2218"/>
      <c r="C51" s="2218"/>
      <c r="D51" s="2218"/>
      <c r="E51" s="2218"/>
      <c r="F51" s="2218"/>
      <c r="G51" s="2218"/>
      <c r="H51" s="2218"/>
      <c r="I51" s="305"/>
      <c r="J51" s="306"/>
      <c r="K51" s="305"/>
      <c r="L51" s="2234"/>
      <c r="M51" s="2235"/>
      <c r="N51" s="307"/>
    </row>
    <row r="52" spans="1:15" ht="15" thickBot="1">
      <c r="A52" s="2221" t="s">
        <v>49</v>
      </c>
      <c r="B52" s="2222"/>
      <c r="C52" s="2222"/>
      <c r="D52" s="2222"/>
      <c r="E52" s="2222"/>
      <c r="F52" s="2222"/>
      <c r="G52" s="2222"/>
      <c r="H52" s="2222"/>
      <c r="I52" s="2222"/>
      <c r="J52" s="2222"/>
      <c r="K52" s="2222"/>
      <c r="L52" s="2222"/>
      <c r="M52" s="2223"/>
      <c r="N52" s="308">
        <f>SUM(N50:N51)</f>
        <v>0</v>
      </c>
    </row>
    <row r="53" spans="1:15" ht="15" thickBot="1">
      <c r="A53" s="280"/>
      <c r="B53" s="254"/>
      <c r="C53" s="254"/>
      <c r="D53" s="254"/>
      <c r="E53" s="254"/>
      <c r="F53" s="254"/>
      <c r="G53" s="254"/>
      <c r="H53" s="254"/>
      <c r="I53" s="254"/>
      <c r="J53" s="254"/>
      <c r="K53" s="254"/>
      <c r="L53" s="254"/>
      <c r="M53" s="254"/>
      <c r="N53" s="281"/>
    </row>
    <row r="54" spans="1:15" ht="15" thickBot="1">
      <c r="A54" s="2236" t="s">
        <v>63</v>
      </c>
      <c r="B54" s="2237"/>
      <c r="C54" s="2237"/>
      <c r="D54" s="2237"/>
      <c r="E54" s="2237"/>
      <c r="F54" s="2237"/>
      <c r="G54" s="2237"/>
      <c r="H54" s="2237"/>
      <c r="I54" s="2237"/>
      <c r="J54" s="2237"/>
      <c r="K54" s="2237"/>
      <c r="L54" s="2237"/>
      <c r="M54" s="2238"/>
      <c r="N54" s="309">
        <f>ROUND(+N29+N38+N45+N52,0)</f>
        <v>576950</v>
      </c>
      <c r="O54" s="223">
        <f>(+N29+N38+N45+N52)</f>
        <v>576950</v>
      </c>
    </row>
    <row r="55" spans="1:15">
      <c r="A55" s="2195" t="s">
        <v>64</v>
      </c>
      <c r="B55" s="2196"/>
      <c r="C55" s="2196"/>
      <c r="D55" s="2196"/>
      <c r="E55" s="2196"/>
      <c r="F55" s="2196"/>
      <c r="G55" s="2196"/>
      <c r="H55" s="2196"/>
      <c r="I55" s="2196"/>
      <c r="J55" s="2196"/>
      <c r="K55" s="2196"/>
      <c r="L55" s="2196"/>
      <c r="M55" s="2196"/>
      <c r="N55" s="2197"/>
    </row>
    <row r="56" spans="1:15">
      <c r="A56" s="2198"/>
      <c r="B56" s="2199"/>
      <c r="C56" s="2199"/>
      <c r="D56" s="2199"/>
      <c r="E56" s="2199"/>
      <c r="F56" s="2199"/>
      <c r="G56" s="2199"/>
      <c r="H56" s="2199"/>
      <c r="I56" s="2199"/>
      <c r="J56" s="2199"/>
      <c r="K56" s="2199"/>
      <c r="L56" s="2199"/>
      <c r="M56" s="2199"/>
      <c r="N56" s="2200"/>
    </row>
    <row r="57" spans="1:15" ht="15" thickBot="1">
      <c r="A57" s="2201"/>
      <c r="B57" s="2202"/>
      <c r="C57" s="2202"/>
      <c r="D57" s="2202"/>
      <c r="E57" s="2202"/>
      <c r="F57" s="2202"/>
      <c r="G57" s="2202"/>
      <c r="H57" s="2202"/>
      <c r="I57" s="2202"/>
      <c r="J57" s="2202"/>
      <c r="K57" s="2202"/>
      <c r="L57" s="2202"/>
      <c r="M57" s="2202"/>
      <c r="N57" s="2203"/>
    </row>
    <row r="58" spans="1:15">
      <c r="A58" s="2204" t="s">
        <v>65</v>
      </c>
      <c r="B58" s="2205"/>
      <c r="C58" s="2205"/>
      <c r="D58" s="2205"/>
      <c r="E58" s="2205"/>
      <c r="F58" s="2205"/>
      <c r="G58" s="2205"/>
      <c r="H58" s="2205"/>
      <c r="I58" s="300"/>
      <c r="J58" s="310"/>
      <c r="K58" s="287" t="s">
        <v>66</v>
      </c>
      <c r="L58" s="2208" t="s">
        <v>67</v>
      </c>
      <c r="M58" s="2211"/>
      <c r="N58" s="288"/>
    </row>
    <row r="59" spans="1:15">
      <c r="A59" s="2212" t="s">
        <v>68</v>
      </c>
      <c r="B59" s="2213"/>
      <c r="C59" s="2213"/>
      <c r="D59" s="2213"/>
      <c r="E59" s="2213"/>
      <c r="F59" s="2213"/>
      <c r="G59" s="2213"/>
      <c r="H59" s="2213"/>
      <c r="I59" s="311"/>
      <c r="J59" s="312"/>
      <c r="K59" s="313">
        <v>0.28000000000000003</v>
      </c>
      <c r="L59" s="2230">
        <f>ROUND((N54*K59),0)</f>
        <v>161546</v>
      </c>
      <c r="M59" s="2231">
        <f>ROUND((J59*K59),0)</f>
        <v>0</v>
      </c>
      <c r="N59" s="292">
        <f>+L59</f>
        <v>161546</v>
      </c>
    </row>
    <row r="60" spans="1:15">
      <c r="A60" s="314" t="s">
        <v>69</v>
      </c>
      <c r="B60" s="315"/>
      <c r="C60" s="315"/>
      <c r="D60" s="316"/>
      <c r="E60" s="316"/>
      <c r="F60" s="316"/>
      <c r="G60" s="316"/>
      <c r="H60" s="316"/>
      <c r="I60" s="316"/>
      <c r="J60" s="317"/>
      <c r="K60" s="313">
        <v>0.01</v>
      </c>
      <c r="L60" s="2230">
        <f>ROUND((N54*K60),0)</f>
        <v>5770</v>
      </c>
      <c r="M60" s="2231">
        <f>ROUND((J60*K60),0)</f>
        <v>0</v>
      </c>
      <c r="N60" s="292">
        <f>+L60</f>
        <v>5770</v>
      </c>
    </row>
    <row r="61" spans="1:15" ht="15" thickBot="1">
      <c r="A61" s="2242" t="s">
        <v>70</v>
      </c>
      <c r="B61" s="2243"/>
      <c r="C61" s="2243"/>
      <c r="D61" s="2243"/>
      <c r="E61" s="2243"/>
      <c r="F61" s="2243"/>
      <c r="G61" s="2243"/>
      <c r="H61" s="2243"/>
      <c r="I61" s="2243"/>
      <c r="J61" s="2244"/>
      <c r="K61" s="313">
        <v>0.05</v>
      </c>
      <c r="L61" s="2230">
        <f>ROUND((N54*K61),0)</f>
        <v>28848</v>
      </c>
      <c r="M61" s="2231">
        <f>ROUND((J61*K61),0)</f>
        <v>0</v>
      </c>
      <c r="N61" s="292">
        <f>+L61</f>
        <v>28848</v>
      </c>
    </row>
    <row r="62" spans="1:15" ht="15" thickBot="1">
      <c r="A62" s="2221" t="s">
        <v>49</v>
      </c>
      <c r="B62" s="2222"/>
      <c r="C62" s="2222"/>
      <c r="D62" s="2222"/>
      <c r="E62" s="2222"/>
      <c r="F62" s="2222"/>
      <c r="G62" s="2222"/>
      <c r="H62" s="2222"/>
      <c r="I62" s="2222"/>
      <c r="J62" s="2222"/>
      <c r="K62" s="2222"/>
      <c r="L62" s="2222"/>
      <c r="M62" s="2223"/>
      <c r="N62" s="323">
        <f>ROUND(SUM(N59:N61),0)</f>
        <v>196164</v>
      </c>
    </row>
    <row r="63" spans="1:15" ht="15" thickBot="1">
      <c r="A63" s="280"/>
      <c r="B63" s="254"/>
      <c r="C63" s="254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81"/>
    </row>
    <row r="64" spans="1:15" ht="15" thickBot="1">
      <c r="A64" s="2236" t="s">
        <v>71</v>
      </c>
      <c r="B64" s="2237"/>
      <c r="C64" s="2237"/>
      <c r="D64" s="2237"/>
      <c r="E64" s="2237"/>
      <c r="F64" s="2237"/>
      <c r="G64" s="2237"/>
      <c r="H64" s="2237"/>
      <c r="I64" s="2237"/>
      <c r="J64" s="2237"/>
      <c r="K64" s="2237"/>
      <c r="L64" s="2237"/>
      <c r="M64" s="2238"/>
      <c r="N64" s="319">
        <f>+N54+N62</f>
        <v>773114</v>
      </c>
    </row>
    <row r="65" spans="1:14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0"/>
    </row>
    <row r="66" spans="1:14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12"/>
    </row>
    <row r="67" spans="1:14">
      <c r="A67" s="11"/>
      <c r="B67" s="5"/>
      <c r="C67" s="5"/>
      <c r="D67" s="5"/>
      <c r="E67" s="5"/>
      <c r="F67" s="35" t="s">
        <v>76</v>
      </c>
      <c r="G67" s="35"/>
      <c r="H67" s="35"/>
      <c r="I67" s="35"/>
      <c r="J67" s="29"/>
      <c r="K67" s="5"/>
      <c r="L67" s="5"/>
      <c r="M67" s="5"/>
      <c r="N67" s="12"/>
    </row>
    <row r="68" spans="1:14">
      <c r="A68" s="6"/>
      <c r="B68" s="7"/>
      <c r="C68" s="7"/>
      <c r="D68" s="7"/>
      <c r="E68" s="7"/>
      <c r="F68" s="35" t="s">
        <v>87</v>
      </c>
      <c r="G68" s="29" t="s">
        <v>303</v>
      </c>
      <c r="H68" s="29"/>
      <c r="I68" s="29"/>
      <c r="J68" s="29"/>
      <c r="K68" s="7"/>
      <c r="L68" s="7"/>
      <c r="M68" s="7"/>
      <c r="N68" s="18"/>
    </row>
    <row r="69" spans="1:14">
      <c r="A69" s="11"/>
      <c r="B69" s="5"/>
      <c r="C69" s="5"/>
      <c r="D69" s="5"/>
      <c r="E69" s="5"/>
      <c r="F69" s="35" t="s">
        <v>286</v>
      </c>
      <c r="G69" s="29"/>
      <c r="H69" s="29"/>
      <c r="I69" s="29"/>
      <c r="J69" s="29"/>
      <c r="K69" s="5"/>
      <c r="L69" s="5"/>
      <c r="M69" s="5"/>
      <c r="N69" s="12"/>
    </row>
    <row r="70" spans="1:14">
      <c r="A70" s="6"/>
      <c r="B70" s="7"/>
      <c r="C70" s="7"/>
      <c r="D70" s="7"/>
      <c r="E70" s="7"/>
      <c r="F70" s="35" t="s">
        <v>88</v>
      </c>
      <c r="G70" s="31"/>
      <c r="H70" s="31"/>
      <c r="I70" s="31"/>
      <c r="J70" s="31"/>
      <c r="K70" s="7"/>
      <c r="L70" s="7"/>
      <c r="M70" s="7"/>
      <c r="N70" s="18"/>
    </row>
    <row r="71" spans="1:14">
      <c r="A71" s="11"/>
      <c r="B71" s="5"/>
      <c r="C71" s="5"/>
      <c r="D71" s="5"/>
      <c r="E71" s="5"/>
      <c r="F71" s="35"/>
      <c r="G71" s="31"/>
      <c r="H71" s="31"/>
      <c r="I71" s="31"/>
      <c r="J71" s="5"/>
      <c r="K71" s="5"/>
      <c r="L71" s="5"/>
      <c r="M71" s="5"/>
      <c r="N71" s="12"/>
    </row>
    <row r="72" spans="1:14" ht="15" thickBot="1">
      <c r="A72" s="19" t="s">
        <v>72</v>
      </c>
      <c r="B72" s="20"/>
      <c r="C72" s="21"/>
      <c r="D72" s="21"/>
      <c r="E72" s="21"/>
      <c r="F72" s="21"/>
      <c r="G72" s="14"/>
      <c r="H72" s="14"/>
      <c r="I72" s="14"/>
      <c r="J72" s="14"/>
      <c r="K72" s="14"/>
      <c r="L72" s="14"/>
      <c r="M72" s="14"/>
      <c r="N72" s="22"/>
    </row>
    <row r="73" spans="1:14">
      <c r="A73" s="2245"/>
      <c r="B73" s="2246"/>
      <c r="C73" s="2246"/>
      <c r="D73" s="2246"/>
      <c r="E73" s="2246"/>
      <c r="F73" s="2246"/>
      <c r="G73" s="2246"/>
      <c r="H73" s="2246"/>
      <c r="I73" s="2246"/>
      <c r="J73" s="2246"/>
      <c r="K73" s="2246"/>
      <c r="L73" s="2246"/>
      <c r="M73" s="2246"/>
      <c r="N73" s="2247"/>
    </row>
    <row r="74" spans="1:14">
      <c r="A74" s="2257"/>
      <c r="B74" s="2258"/>
      <c r="C74" s="2258"/>
      <c r="D74" s="2258"/>
      <c r="E74" s="2258"/>
      <c r="F74" s="2258"/>
      <c r="G74" s="2258"/>
      <c r="H74" s="2258"/>
      <c r="I74" s="2258"/>
      <c r="J74" s="2258"/>
      <c r="K74" s="2258"/>
      <c r="L74" s="2258"/>
      <c r="M74" s="2258"/>
      <c r="N74" s="2259"/>
    </row>
    <row r="75" spans="1:14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18"/>
    </row>
    <row r="76" spans="1:14">
      <c r="A76" s="23" t="s">
        <v>73</v>
      </c>
      <c r="B76" s="24"/>
      <c r="C76" s="25"/>
      <c r="D76" s="25"/>
      <c r="E76" s="25"/>
      <c r="F76" s="25"/>
      <c r="G76" s="7"/>
      <c r="H76" s="7"/>
      <c r="I76" s="7"/>
      <c r="J76" s="7"/>
      <c r="K76" s="7"/>
      <c r="L76" s="7"/>
      <c r="M76" s="7"/>
      <c r="N76" s="18"/>
    </row>
    <row r="77" spans="1:14">
      <c r="A77" s="2239" t="s">
        <v>74</v>
      </c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>
      <c r="A78" s="2239"/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2239" t="s">
        <v>75</v>
      </c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2239"/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 ht="32.25" customHeight="1">
      <c r="A81" s="6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18"/>
    </row>
    <row r="82" spans="1:14" ht="35.25" customHeight="1">
      <c r="A82" s="6"/>
      <c r="B82" s="7"/>
      <c r="C82" s="7"/>
      <c r="D82" s="7"/>
      <c r="E82" s="5"/>
      <c r="F82" s="35" t="s">
        <v>76</v>
      </c>
      <c r="G82" s="29"/>
      <c r="H82" s="29"/>
      <c r="I82" s="29"/>
      <c r="J82" s="29"/>
      <c r="K82" s="7"/>
      <c r="L82" s="7"/>
      <c r="M82" s="7"/>
      <c r="N82" s="26"/>
    </row>
    <row r="83" spans="1:14">
      <c r="A83" s="6"/>
      <c r="B83" s="7"/>
      <c r="C83" s="7"/>
      <c r="D83" s="7"/>
      <c r="E83" s="5"/>
      <c r="F83" s="29" t="s">
        <v>87</v>
      </c>
      <c r="G83" s="33" t="s">
        <v>342</v>
      </c>
      <c r="H83" s="33"/>
      <c r="I83" s="33"/>
      <c r="J83" s="29"/>
      <c r="K83" s="7"/>
      <c r="L83" s="7"/>
      <c r="M83" s="7"/>
      <c r="N83" s="26"/>
    </row>
    <row r="84" spans="1:14">
      <c r="A84" s="6"/>
      <c r="B84" s="7"/>
      <c r="C84" s="7"/>
      <c r="D84" s="7"/>
      <c r="E84" s="27"/>
      <c r="F84" s="29" t="s">
        <v>343</v>
      </c>
      <c r="G84" s="28"/>
      <c r="H84" s="28"/>
      <c r="I84" s="28"/>
      <c r="J84" s="29"/>
      <c r="K84" s="7"/>
      <c r="L84" s="7"/>
      <c r="M84" s="7"/>
      <c r="N84" s="26"/>
    </row>
    <row r="85" spans="1:14">
      <c r="A85" s="11"/>
      <c r="B85" s="5"/>
      <c r="C85" s="5"/>
      <c r="D85" s="5"/>
      <c r="E85" s="7"/>
      <c r="F85" s="29" t="s">
        <v>88</v>
      </c>
      <c r="G85" s="29"/>
      <c r="H85" s="29"/>
      <c r="I85" s="29"/>
      <c r="J85" s="31"/>
      <c r="K85" s="2"/>
      <c r="L85" s="2"/>
      <c r="M85" s="2"/>
      <c r="N85" s="26"/>
    </row>
  </sheetData>
  <mergeCells count="77">
    <mergeCell ref="A64:M64"/>
    <mergeCell ref="A73:N73"/>
    <mergeCell ref="A74:N74"/>
    <mergeCell ref="A77:N78"/>
    <mergeCell ref="A79:N80"/>
    <mergeCell ref="A62:M62"/>
    <mergeCell ref="A51:H51"/>
    <mergeCell ref="L51:M51"/>
    <mergeCell ref="A52:M52"/>
    <mergeCell ref="A54:M54"/>
    <mergeCell ref="A55:N57"/>
    <mergeCell ref="A58:H58"/>
    <mergeCell ref="L58:M58"/>
    <mergeCell ref="A59:H59"/>
    <mergeCell ref="L59:M59"/>
    <mergeCell ref="L60:M60"/>
    <mergeCell ref="A61:J61"/>
    <mergeCell ref="L61:M61"/>
    <mergeCell ref="A45:M45"/>
    <mergeCell ref="A46:N48"/>
    <mergeCell ref="A49:H49"/>
    <mergeCell ref="L49:M49"/>
    <mergeCell ref="A50:H50"/>
    <mergeCell ref="L50:M50"/>
    <mergeCell ref="A42:H42"/>
    <mergeCell ref="L42:M42"/>
    <mergeCell ref="A43:H43"/>
    <mergeCell ref="L43:M43"/>
    <mergeCell ref="A44:H44"/>
    <mergeCell ref="L44:M44"/>
    <mergeCell ref="A39:N41"/>
    <mergeCell ref="A33:I33"/>
    <mergeCell ref="L33:M33"/>
    <mergeCell ref="A34:I34"/>
    <mergeCell ref="L34:M34"/>
    <mergeCell ref="A35:I35"/>
    <mergeCell ref="L35:M35"/>
    <mergeCell ref="A36:I36"/>
    <mergeCell ref="L36:M36"/>
    <mergeCell ref="A37:I37"/>
    <mergeCell ref="L37:M37"/>
    <mergeCell ref="A38:M38"/>
    <mergeCell ref="A30:N32"/>
    <mergeCell ref="C23:K23"/>
    <mergeCell ref="L23:M23"/>
    <mergeCell ref="A24:N26"/>
    <mergeCell ref="A27:F27"/>
    <mergeCell ref="G27:H27"/>
    <mergeCell ref="I27:J27"/>
    <mergeCell ref="L27:M27"/>
    <mergeCell ref="A28:F28"/>
    <mergeCell ref="G28:H28"/>
    <mergeCell ref="I28:J28"/>
    <mergeCell ref="L28:M28"/>
    <mergeCell ref="A29:M29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F8080-DA6A-4E91-AD6A-CDF4FF2F93EB}">
  <sheetPr>
    <pageSetUpPr fitToPage="1"/>
  </sheetPr>
  <dimension ref="A1:O86"/>
  <sheetViews>
    <sheetView view="pageBreakPreview" topLeftCell="A10" zoomScale="68" zoomScaleNormal="100" zoomScaleSheetLayoutView="68" workbookViewId="0">
      <selection activeCell="K89" sqref="K89"/>
    </sheetView>
  </sheetViews>
  <sheetFormatPr baseColWidth="10" defaultRowHeight="14.4"/>
  <cols>
    <col min="2" max="2" width="13.33203125" customWidth="1"/>
    <col min="11" max="11" width="12.44140625" bestFit="1" customWidth="1"/>
    <col min="14" max="14" width="25.109375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252"/>
      <c r="N5" s="253"/>
    </row>
    <row r="6" spans="1:14">
      <c r="A6" s="2151" t="s">
        <v>27</v>
      </c>
      <c r="B6" s="2151"/>
      <c r="C6" s="2151"/>
      <c r="D6" s="2151"/>
      <c r="E6" s="2151"/>
      <c r="F6" s="2151"/>
      <c r="G6" s="2151"/>
      <c r="H6" s="2151"/>
      <c r="I6" s="2151"/>
      <c r="J6" s="2151"/>
      <c r="K6" s="2151"/>
      <c r="L6" s="2151"/>
      <c r="M6" s="2151"/>
      <c r="N6" s="2151"/>
    </row>
    <row r="7" spans="1:14" ht="15" thickBot="1">
      <c r="A7" s="254"/>
      <c r="B7" s="255"/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6"/>
    </row>
    <row r="8" spans="1:14">
      <c r="A8" s="2153"/>
      <c r="B8" s="2154"/>
      <c r="C8" s="2159" t="s">
        <v>28</v>
      </c>
      <c r="D8" s="2159"/>
      <c r="E8" s="2159"/>
      <c r="F8" s="2159"/>
      <c r="G8" s="2159"/>
      <c r="H8" s="2159"/>
      <c r="I8" s="2159"/>
      <c r="J8" s="2160"/>
      <c r="K8" s="2161"/>
      <c r="L8" s="2162"/>
      <c r="M8" s="2162"/>
      <c r="N8" s="2163"/>
    </row>
    <row r="9" spans="1:14">
      <c r="A9" s="2155"/>
      <c r="B9" s="2156"/>
      <c r="C9" s="2164"/>
      <c r="D9" s="2164"/>
      <c r="E9" s="2164"/>
      <c r="F9" s="2164"/>
      <c r="G9" s="2164"/>
      <c r="H9" s="2164"/>
      <c r="I9" s="2164"/>
      <c r="J9" s="2165"/>
      <c r="K9" s="2166" t="s">
        <v>29</v>
      </c>
      <c r="L9" s="2168"/>
      <c r="M9" s="2169"/>
      <c r="N9" s="2170"/>
    </row>
    <row r="10" spans="1:14">
      <c r="A10" s="2155"/>
      <c r="B10" s="2156"/>
      <c r="C10" s="2174"/>
      <c r="D10" s="2174"/>
      <c r="E10" s="2174"/>
      <c r="F10" s="2174"/>
      <c r="G10" s="2174"/>
      <c r="H10" s="2174"/>
      <c r="I10" s="2174"/>
      <c r="J10" s="2175"/>
      <c r="K10" s="2167"/>
      <c r="L10" s="2171"/>
      <c r="M10" s="2172"/>
      <c r="N10" s="2173"/>
    </row>
    <row r="11" spans="1:14">
      <c r="A11" s="2155"/>
      <c r="B11" s="2156"/>
      <c r="C11" s="2164" t="s">
        <v>30</v>
      </c>
      <c r="D11" s="2164"/>
      <c r="E11" s="2164"/>
      <c r="F11" s="2164"/>
      <c r="G11" s="2164"/>
      <c r="H11" s="2164"/>
      <c r="I11" s="2164"/>
      <c r="J11" s="2165"/>
      <c r="K11" s="2166" t="s">
        <v>31</v>
      </c>
      <c r="L11" s="2166">
        <v>1</v>
      </c>
      <c r="M11" s="2166" t="s">
        <v>32</v>
      </c>
      <c r="N11" s="2140">
        <v>1</v>
      </c>
    </row>
    <row r="12" spans="1:14">
      <c r="A12" s="2157"/>
      <c r="B12" s="2158"/>
      <c r="C12" s="252"/>
      <c r="D12" s="252"/>
      <c r="E12" s="252"/>
      <c r="F12" s="252"/>
      <c r="G12" s="252"/>
      <c r="H12" s="252"/>
      <c r="I12" s="252"/>
      <c r="J12" s="252"/>
      <c r="K12" s="2176"/>
      <c r="L12" s="2176"/>
      <c r="M12" s="2176"/>
      <c r="N12" s="2141"/>
    </row>
    <row r="13" spans="1:14" ht="15" thickBot="1">
      <c r="A13" s="257"/>
      <c r="B13" s="258"/>
      <c r="C13" s="259"/>
      <c r="D13" s="259"/>
      <c r="E13" s="259"/>
      <c r="F13" s="259"/>
      <c r="G13" s="259"/>
      <c r="H13" s="259"/>
      <c r="I13" s="259"/>
      <c r="J13" s="259"/>
      <c r="K13" s="259"/>
      <c r="L13" s="260"/>
      <c r="M13" s="260"/>
      <c r="N13" s="261"/>
    </row>
    <row r="14" spans="1:14">
      <c r="A14" s="262"/>
      <c r="B14" s="263"/>
      <c r="C14" s="264"/>
      <c r="D14" s="264"/>
      <c r="E14" s="264"/>
      <c r="F14" s="264"/>
      <c r="G14" s="264"/>
      <c r="H14" s="264"/>
      <c r="I14" s="264"/>
      <c r="J14" s="264"/>
      <c r="K14" s="2177" t="s">
        <v>33</v>
      </c>
      <c r="L14" s="265" t="s">
        <v>34</v>
      </c>
      <c r="M14" s="265" t="s">
        <v>35</v>
      </c>
      <c r="N14" s="266" t="s">
        <v>36</v>
      </c>
    </row>
    <row r="15" spans="1:14">
      <c r="A15" s="267"/>
      <c r="B15" s="268"/>
      <c r="C15" s="269"/>
      <c r="D15" s="269"/>
      <c r="E15" s="269"/>
      <c r="F15" s="269"/>
      <c r="G15" s="269"/>
      <c r="H15" s="269"/>
      <c r="I15" s="269"/>
      <c r="J15" s="269"/>
      <c r="K15" s="2178"/>
      <c r="L15" s="270"/>
      <c r="M15" s="270"/>
      <c r="N15" s="271"/>
    </row>
    <row r="16" spans="1:14">
      <c r="A16" s="2179" t="s">
        <v>37</v>
      </c>
      <c r="B16" s="2180"/>
      <c r="C16" s="2180"/>
      <c r="D16" s="2180"/>
      <c r="E16" s="2180"/>
      <c r="F16" s="269"/>
      <c r="G16" s="269"/>
      <c r="H16" s="269" t="s">
        <v>38</v>
      </c>
      <c r="I16" s="254"/>
      <c r="J16" s="269"/>
      <c r="K16" s="272"/>
      <c r="L16" s="254"/>
      <c r="M16" s="254"/>
      <c r="N16" s="273"/>
    </row>
    <row r="17" spans="1:14">
      <c r="A17" s="274"/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7"/>
    </row>
    <row r="18" spans="1:14" ht="15" thickBot="1">
      <c r="A18" s="278"/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79"/>
    </row>
    <row r="19" spans="1:14" ht="15" thickBot="1">
      <c r="A19" s="2181" t="s">
        <v>333</v>
      </c>
      <c r="B19" s="2182"/>
      <c r="C19" s="2182"/>
      <c r="D19" s="2182"/>
      <c r="E19" s="2182"/>
      <c r="F19" s="2182"/>
      <c r="G19" s="2182"/>
      <c r="H19" s="2182"/>
      <c r="I19" s="2182"/>
      <c r="J19" s="2182"/>
      <c r="K19" s="2182"/>
      <c r="L19" s="2182"/>
      <c r="M19" s="2182"/>
      <c r="N19" s="2183"/>
    </row>
    <row r="20" spans="1:14">
      <c r="A20" s="2184" t="s">
        <v>39</v>
      </c>
      <c r="B20" s="2185"/>
      <c r="C20" s="2185"/>
      <c r="D20" s="2185"/>
      <c r="E20" s="2185"/>
      <c r="F20" s="2185"/>
      <c r="G20" s="2185"/>
      <c r="H20" s="2185"/>
      <c r="I20" s="2185"/>
      <c r="J20" s="2185"/>
      <c r="K20" s="2185"/>
      <c r="L20" s="2185"/>
      <c r="M20" s="2185"/>
      <c r="N20" s="2186"/>
    </row>
    <row r="21" spans="1:14" ht="15" thickBot="1">
      <c r="A21" s="280"/>
      <c r="B21" s="254"/>
      <c r="C21" s="254"/>
      <c r="D21" s="254"/>
      <c r="E21" s="254"/>
      <c r="F21" s="254"/>
      <c r="G21" s="254"/>
      <c r="H21" s="254"/>
      <c r="I21" s="254"/>
      <c r="J21" s="254"/>
      <c r="K21" s="254"/>
      <c r="L21" s="254"/>
      <c r="M21" s="254"/>
      <c r="N21" s="281"/>
    </row>
    <row r="22" spans="1:14" ht="32.25" customHeight="1">
      <c r="A22" s="282" t="s">
        <v>40</v>
      </c>
      <c r="B22" s="357">
        <v>2.7</v>
      </c>
      <c r="C22" s="2187" t="s">
        <v>332</v>
      </c>
      <c r="D22" s="2188"/>
      <c r="E22" s="2188"/>
      <c r="F22" s="2188"/>
      <c r="G22" s="2188"/>
      <c r="H22" s="2188"/>
      <c r="I22" s="2188"/>
      <c r="J22" s="2188"/>
      <c r="K22" s="2189"/>
      <c r="L22" s="2190" t="s">
        <v>41</v>
      </c>
      <c r="M22" s="2191"/>
      <c r="N22" s="284" t="s">
        <v>7</v>
      </c>
    </row>
    <row r="23" spans="1:14" ht="15" thickBot="1">
      <c r="A23" s="285"/>
      <c r="B23" s="324">
        <v>5.24</v>
      </c>
      <c r="C23" s="2192"/>
      <c r="D23" s="2193"/>
      <c r="E23" s="2193"/>
      <c r="F23" s="2193"/>
      <c r="G23" s="2193"/>
      <c r="H23" s="2193"/>
      <c r="I23" s="2193"/>
      <c r="J23" s="2193"/>
      <c r="K23" s="2194"/>
      <c r="L23" s="2192" t="s">
        <v>210</v>
      </c>
      <c r="M23" s="2194"/>
      <c r="N23" s="286"/>
    </row>
    <row r="24" spans="1:14">
      <c r="A24" s="2195" t="s">
        <v>42</v>
      </c>
      <c r="B24" s="2196"/>
      <c r="C24" s="2196"/>
      <c r="D24" s="2196"/>
      <c r="E24" s="2196"/>
      <c r="F24" s="2196"/>
      <c r="G24" s="2196"/>
      <c r="H24" s="2196"/>
      <c r="I24" s="2196"/>
      <c r="J24" s="2196"/>
      <c r="K24" s="2196"/>
      <c r="L24" s="2196"/>
      <c r="M24" s="2196"/>
      <c r="N24" s="2197"/>
    </row>
    <row r="25" spans="1:14">
      <c r="A25" s="2198"/>
      <c r="B25" s="2199"/>
      <c r="C25" s="2199"/>
      <c r="D25" s="2199"/>
      <c r="E25" s="2199"/>
      <c r="F25" s="2199"/>
      <c r="G25" s="2199"/>
      <c r="H25" s="2199"/>
      <c r="I25" s="2199"/>
      <c r="J25" s="2199"/>
      <c r="K25" s="2199"/>
      <c r="L25" s="2199"/>
      <c r="M25" s="2199"/>
      <c r="N25" s="2200"/>
    </row>
    <row r="26" spans="1:14" ht="15" thickBot="1">
      <c r="A26" s="2201"/>
      <c r="B26" s="2202"/>
      <c r="C26" s="2202"/>
      <c r="D26" s="2202"/>
      <c r="E26" s="2202"/>
      <c r="F26" s="2202"/>
      <c r="G26" s="2202"/>
      <c r="H26" s="2202"/>
      <c r="I26" s="2202"/>
      <c r="J26" s="2202"/>
      <c r="K26" s="2202"/>
      <c r="L26" s="2202"/>
      <c r="M26" s="2202"/>
      <c r="N26" s="2203"/>
    </row>
    <row r="27" spans="1:14" ht="27.6">
      <c r="A27" s="2204" t="s">
        <v>5</v>
      </c>
      <c r="B27" s="2205"/>
      <c r="C27" s="2206"/>
      <c r="D27" s="2206"/>
      <c r="E27" s="2206"/>
      <c r="F27" s="2207"/>
      <c r="G27" s="2208" t="s">
        <v>43</v>
      </c>
      <c r="H27" s="2206"/>
      <c r="I27" s="2209" t="s">
        <v>44</v>
      </c>
      <c r="J27" s="2210"/>
      <c r="K27" s="287" t="s">
        <v>45</v>
      </c>
      <c r="L27" s="2208" t="s">
        <v>46</v>
      </c>
      <c r="M27" s="2211"/>
      <c r="N27" s="288" t="s">
        <v>47</v>
      </c>
    </row>
    <row r="28" spans="1:14">
      <c r="A28" s="2248" t="s">
        <v>78</v>
      </c>
      <c r="B28" s="2249"/>
      <c r="C28" s="2249"/>
      <c r="D28" s="2249"/>
      <c r="E28" s="2249"/>
      <c r="F28" s="2250"/>
      <c r="G28" s="2251"/>
      <c r="H28" s="2214"/>
      <c r="I28" s="2251"/>
      <c r="J28" s="2214"/>
      <c r="K28" s="291">
        <v>2882</v>
      </c>
      <c r="L28" s="2215">
        <v>7</v>
      </c>
      <c r="M28" s="2216"/>
      <c r="N28" s="292">
        <f>+K28*L28</f>
        <v>20174</v>
      </c>
    </row>
    <row r="29" spans="1:14" ht="15" thickBot="1">
      <c r="A29" s="2217"/>
      <c r="B29" s="2218"/>
      <c r="C29" s="2218"/>
      <c r="D29" s="2218"/>
      <c r="E29" s="2218"/>
      <c r="F29" s="2219"/>
      <c r="G29" s="2220"/>
      <c r="H29" s="2219"/>
      <c r="I29" s="2220"/>
      <c r="J29" s="2219"/>
      <c r="K29" s="293"/>
      <c r="L29" s="2215"/>
      <c r="M29" s="2216"/>
      <c r="N29" s="292"/>
    </row>
    <row r="30" spans="1:14" ht="15" thickBot="1">
      <c r="A30" s="2221" t="s">
        <v>49</v>
      </c>
      <c r="B30" s="2222"/>
      <c r="C30" s="2222"/>
      <c r="D30" s="2222"/>
      <c r="E30" s="2222"/>
      <c r="F30" s="2222"/>
      <c r="G30" s="2222"/>
      <c r="H30" s="2222"/>
      <c r="I30" s="2222"/>
      <c r="J30" s="2222"/>
      <c r="K30" s="2222"/>
      <c r="L30" s="2222"/>
      <c r="M30" s="2223"/>
      <c r="N30" s="294">
        <f>SUM(N28:N29)</f>
        <v>20174</v>
      </c>
    </row>
    <row r="31" spans="1:14">
      <c r="A31" s="2195" t="s">
        <v>50</v>
      </c>
      <c r="B31" s="2196"/>
      <c r="C31" s="2196"/>
      <c r="D31" s="2196"/>
      <c r="E31" s="2196"/>
      <c r="F31" s="2196"/>
      <c r="G31" s="2196"/>
      <c r="H31" s="2196"/>
      <c r="I31" s="2196"/>
      <c r="J31" s="2196"/>
      <c r="K31" s="2196"/>
      <c r="L31" s="2196"/>
      <c r="M31" s="2196"/>
      <c r="N31" s="2197"/>
    </row>
    <row r="32" spans="1:14">
      <c r="A32" s="2198"/>
      <c r="B32" s="2199"/>
      <c r="C32" s="2199"/>
      <c r="D32" s="2199"/>
      <c r="E32" s="2199"/>
      <c r="F32" s="2199"/>
      <c r="G32" s="2199"/>
      <c r="H32" s="2199"/>
      <c r="I32" s="2199"/>
      <c r="J32" s="2199"/>
      <c r="K32" s="2199"/>
      <c r="L32" s="2199"/>
      <c r="M32" s="2199"/>
      <c r="N32" s="2200"/>
    </row>
    <row r="33" spans="1:14" ht="15" thickBot="1">
      <c r="A33" s="2201"/>
      <c r="B33" s="2202"/>
      <c r="C33" s="2202"/>
      <c r="D33" s="2202"/>
      <c r="E33" s="2202"/>
      <c r="F33" s="2202"/>
      <c r="G33" s="2202"/>
      <c r="H33" s="2202"/>
      <c r="I33" s="2202"/>
      <c r="J33" s="2202"/>
      <c r="K33" s="2202"/>
      <c r="L33" s="2202"/>
      <c r="M33" s="2202"/>
      <c r="N33" s="2203"/>
    </row>
    <row r="34" spans="1:14">
      <c r="A34" s="2204" t="s">
        <v>5</v>
      </c>
      <c r="B34" s="2205"/>
      <c r="C34" s="2205"/>
      <c r="D34" s="2205"/>
      <c r="E34" s="2205"/>
      <c r="F34" s="2205"/>
      <c r="G34" s="2205"/>
      <c r="H34" s="2205"/>
      <c r="I34" s="2211"/>
      <c r="J34" s="295" t="s">
        <v>41</v>
      </c>
      <c r="K34" s="287" t="s">
        <v>7</v>
      </c>
      <c r="L34" s="2208" t="s">
        <v>51</v>
      </c>
      <c r="M34" s="2211"/>
      <c r="N34" s="288" t="s">
        <v>47</v>
      </c>
    </row>
    <row r="35" spans="1:14">
      <c r="A35" s="2224" t="s">
        <v>221</v>
      </c>
      <c r="B35" s="2213"/>
      <c r="C35" s="2213"/>
      <c r="D35" s="2213"/>
      <c r="E35" s="2213"/>
      <c r="F35" s="2213"/>
      <c r="G35" s="2213"/>
      <c r="H35" s="2213"/>
      <c r="I35" s="2214"/>
      <c r="J35" s="296" t="s">
        <v>132</v>
      </c>
      <c r="K35" s="297">
        <v>18</v>
      </c>
      <c r="L35" s="2265">
        <v>3368</v>
      </c>
      <c r="M35" s="2266"/>
      <c r="N35" s="292">
        <f>+L35*K35</f>
        <v>60624</v>
      </c>
    </row>
    <row r="36" spans="1:14">
      <c r="A36" s="2212" t="s">
        <v>218</v>
      </c>
      <c r="B36" s="2213"/>
      <c r="C36" s="2213"/>
      <c r="D36" s="2213"/>
      <c r="E36" s="2213"/>
      <c r="F36" s="2213"/>
      <c r="G36" s="2213"/>
      <c r="H36" s="2213"/>
      <c r="I36" s="2214"/>
      <c r="J36" s="296" t="s">
        <v>15</v>
      </c>
      <c r="K36" s="297">
        <v>1</v>
      </c>
      <c r="L36" s="2230">
        <v>10690</v>
      </c>
      <c r="M36" s="2231"/>
      <c r="N36" s="292">
        <f>+L36*K36</f>
        <v>10690</v>
      </c>
    </row>
    <row r="37" spans="1:14">
      <c r="A37" s="2212" t="s">
        <v>222</v>
      </c>
      <c r="B37" s="2213"/>
      <c r="C37" s="2213"/>
      <c r="D37" s="2213"/>
      <c r="E37" s="2213"/>
      <c r="F37" s="2213"/>
      <c r="G37" s="2213"/>
      <c r="H37" s="2213"/>
      <c r="I37" s="2214"/>
      <c r="J37" s="296" t="s">
        <v>223</v>
      </c>
      <c r="K37" s="297">
        <v>0.2</v>
      </c>
      <c r="L37" s="2230">
        <v>5668</v>
      </c>
      <c r="M37" s="2231"/>
      <c r="N37" s="292">
        <f>+L37*K37</f>
        <v>1133.6000000000001</v>
      </c>
    </row>
    <row r="38" spans="1:14">
      <c r="A38" s="2252" t="s">
        <v>219</v>
      </c>
      <c r="B38" s="2253"/>
      <c r="C38" s="2253"/>
      <c r="D38" s="2253"/>
      <c r="E38" s="2253"/>
      <c r="F38" s="2253"/>
      <c r="G38" s="2253"/>
      <c r="H38" s="2253"/>
      <c r="I38" s="2254"/>
      <c r="J38" s="296" t="s">
        <v>132</v>
      </c>
      <c r="K38" s="321">
        <v>50</v>
      </c>
      <c r="L38" s="2230">
        <v>77</v>
      </c>
      <c r="M38" s="2231"/>
      <c r="N38" s="292">
        <f>ROUND((K38*L38),0)</f>
        <v>3850</v>
      </c>
    </row>
    <row r="39" spans="1:14" ht="15" thickBot="1">
      <c r="A39" s="2217" t="s">
        <v>220</v>
      </c>
      <c r="B39" s="2218"/>
      <c r="C39" s="2218"/>
      <c r="D39" s="2218"/>
      <c r="E39" s="2218"/>
      <c r="F39" s="2218"/>
      <c r="G39" s="2218"/>
      <c r="H39" s="2218"/>
      <c r="I39" s="2219"/>
      <c r="J39" s="296" t="s">
        <v>132</v>
      </c>
      <c r="K39" s="321">
        <v>8.8000000000000007</v>
      </c>
      <c r="L39" s="2230">
        <v>21420</v>
      </c>
      <c r="M39" s="2231"/>
      <c r="N39" s="292">
        <f>ROUND((K39*L39),0)</f>
        <v>188496</v>
      </c>
    </row>
    <row r="40" spans="1:14" ht="15" thickBot="1">
      <c r="A40" s="2217"/>
      <c r="B40" s="2218"/>
      <c r="C40" s="2218"/>
      <c r="D40" s="2218"/>
      <c r="E40" s="2218"/>
      <c r="F40" s="2218"/>
      <c r="G40" s="2218"/>
      <c r="H40" s="2218"/>
      <c r="I40" s="2219"/>
      <c r="J40" s="296"/>
      <c r="K40" s="299"/>
      <c r="L40" s="2230"/>
      <c r="M40" s="2231"/>
      <c r="N40" s="292"/>
    </row>
    <row r="41" spans="1:14" ht="15" thickBot="1">
      <c r="A41" s="2221" t="s">
        <v>49</v>
      </c>
      <c r="B41" s="2222"/>
      <c r="C41" s="2222"/>
      <c r="D41" s="2222"/>
      <c r="E41" s="2222"/>
      <c r="F41" s="2222"/>
      <c r="G41" s="2222"/>
      <c r="H41" s="2222"/>
      <c r="I41" s="2222"/>
      <c r="J41" s="2222"/>
      <c r="K41" s="2222"/>
      <c r="L41" s="2222"/>
      <c r="M41" s="2223"/>
      <c r="N41" s="294">
        <f>SUM(N35:N40)</f>
        <v>264793.59999999998</v>
      </c>
    </row>
    <row r="42" spans="1:14">
      <c r="A42" s="2195" t="s">
        <v>52</v>
      </c>
      <c r="B42" s="2196"/>
      <c r="C42" s="2196"/>
      <c r="D42" s="2196"/>
      <c r="E42" s="2196"/>
      <c r="F42" s="2196"/>
      <c r="G42" s="2196"/>
      <c r="H42" s="2196"/>
      <c r="I42" s="2196"/>
      <c r="J42" s="2196"/>
      <c r="K42" s="2196"/>
      <c r="L42" s="2196"/>
      <c r="M42" s="2196"/>
      <c r="N42" s="2197"/>
    </row>
    <row r="43" spans="1:14">
      <c r="A43" s="2198"/>
      <c r="B43" s="2199"/>
      <c r="C43" s="2199"/>
      <c r="D43" s="2199"/>
      <c r="E43" s="2199"/>
      <c r="F43" s="2199"/>
      <c r="G43" s="2199"/>
      <c r="H43" s="2199"/>
      <c r="I43" s="2199"/>
      <c r="J43" s="2199"/>
      <c r="K43" s="2199"/>
      <c r="L43" s="2199"/>
      <c r="M43" s="2199"/>
      <c r="N43" s="2200"/>
    </row>
    <row r="44" spans="1:14" ht="15" thickBot="1">
      <c r="A44" s="2201"/>
      <c r="B44" s="2202"/>
      <c r="C44" s="2202"/>
      <c r="D44" s="2202"/>
      <c r="E44" s="2202"/>
      <c r="F44" s="2202"/>
      <c r="G44" s="2202"/>
      <c r="H44" s="2202"/>
      <c r="I44" s="2202"/>
      <c r="J44" s="2202"/>
      <c r="K44" s="2202"/>
      <c r="L44" s="2202"/>
      <c r="M44" s="2202"/>
      <c r="N44" s="2203"/>
    </row>
    <row r="45" spans="1:14" ht="30">
      <c r="A45" s="2204" t="s">
        <v>53</v>
      </c>
      <c r="B45" s="2205"/>
      <c r="C45" s="2205"/>
      <c r="D45" s="2205"/>
      <c r="E45" s="2205"/>
      <c r="F45" s="2205"/>
      <c r="G45" s="2205"/>
      <c r="H45" s="2205"/>
      <c r="I45" s="287" t="s">
        <v>54</v>
      </c>
      <c r="J45" s="300" t="s">
        <v>55</v>
      </c>
      <c r="K45" s="301" t="s">
        <v>56</v>
      </c>
      <c r="L45" s="2208" t="s">
        <v>57</v>
      </c>
      <c r="M45" s="2211"/>
      <c r="N45" s="288" t="s">
        <v>47</v>
      </c>
    </row>
    <row r="46" spans="1:14">
      <c r="A46" s="2248"/>
      <c r="B46" s="2213"/>
      <c r="C46" s="2213"/>
      <c r="D46" s="2213"/>
      <c r="E46" s="2213"/>
      <c r="F46" s="2213"/>
      <c r="G46" s="2213"/>
      <c r="H46" s="2213"/>
      <c r="I46" s="302"/>
      <c r="J46" s="303"/>
      <c r="K46" s="304"/>
      <c r="L46" s="2232"/>
      <c r="M46" s="2233"/>
      <c r="N46" s="32">
        <f>+L46*K46</f>
        <v>0</v>
      </c>
    </row>
    <row r="47" spans="1:14" ht="15" thickBot="1">
      <c r="A47" s="2217"/>
      <c r="B47" s="2218"/>
      <c r="C47" s="2218"/>
      <c r="D47" s="2218"/>
      <c r="E47" s="2218"/>
      <c r="F47" s="2218"/>
      <c r="G47" s="2218"/>
      <c r="H47" s="2218"/>
      <c r="I47" s="305"/>
      <c r="J47" s="306"/>
      <c r="K47" s="305"/>
      <c r="L47" s="2234"/>
      <c r="M47" s="2235"/>
      <c r="N47" s="227"/>
    </row>
    <row r="48" spans="1:14" ht="15" thickBot="1">
      <c r="A48" s="2221" t="s">
        <v>49</v>
      </c>
      <c r="B48" s="2222"/>
      <c r="C48" s="2222"/>
      <c r="D48" s="2222"/>
      <c r="E48" s="2222"/>
      <c r="F48" s="2222"/>
      <c r="G48" s="2222"/>
      <c r="H48" s="2222"/>
      <c r="I48" s="2222"/>
      <c r="J48" s="2222"/>
      <c r="K48" s="2222"/>
      <c r="L48" s="2222"/>
      <c r="M48" s="2223"/>
      <c r="N48" s="225">
        <f>SUM(N46:N47)</f>
        <v>0</v>
      </c>
    </row>
    <row r="49" spans="1:15">
      <c r="A49" s="2195" t="s">
        <v>58</v>
      </c>
      <c r="B49" s="2196"/>
      <c r="C49" s="2196"/>
      <c r="D49" s="2196"/>
      <c r="E49" s="2196"/>
      <c r="F49" s="2196"/>
      <c r="G49" s="2196"/>
      <c r="H49" s="2196"/>
      <c r="I49" s="2196"/>
      <c r="J49" s="2196"/>
      <c r="K49" s="2196"/>
      <c r="L49" s="2196"/>
      <c r="M49" s="2196"/>
      <c r="N49" s="2197"/>
    </row>
    <row r="50" spans="1:15">
      <c r="A50" s="2198"/>
      <c r="B50" s="2199"/>
      <c r="C50" s="2199"/>
      <c r="D50" s="2199"/>
      <c r="E50" s="2199"/>
      <c r="F50" s="2199"/>
      <c r="G50" s="2199"/>
      <c r="H50" s="2199"/>
      <c r="I50" s="2199"/>
      <c r="J50" s="2199"/>
      <c r="K50" s="2199"/>
      <c r="L50" s="2199"/>
      <c r="M50" s="2199"/>
      <c r="N50" s="2200"/>
    </row>
    <row r="51" spans="1:15" ht="15" thickBot="1">
      <c r="A51" s="2201"/>
      <c r="B51" s="2202"/>
      <c r="C51" s="2202"/>
      <c r="D51" s="2202"/>
      <c r="E51" s="2202"/>
      <c r="F51" s="2202"/>
      <c r="G51" s="2202"/>
      <c r="H51" s="2202"/>
      <c r="I51" s="2202"/>
      <c r="J51" s="2202"/>
      <c r="K51" s="2202"/>
      <c r="L51" s="2202"/>
      <c r="M51" s="2202"/>
      <c r="N51" s="2203"/>
    </row>
    <row r="52" spans="1:15" ht="27.6">
      <c r="A52" s="2204" t="s">
        <v>59</v>
      </c>
      <c r="B52" s="2205"/>
      <c r="C52" s="2205"/>
      <c r="D52" s="2205"/>
      <c r="E52" s="2205"/>
      <c r="F52" s="2205"/>
      <c r="G52" s="2205"/>
      <c r="H52" s="2205"/>
      <c r="I52" s="287" t="s">
        <v>60</v>
      </c>
      <c r="J52" s="300" t="s">
        <v>61</v>
      </c>
      <c r="K52" s="287" t="s">
        <v>62</v>
      </c>
      <c r="L52" s="2208" t="s">
        <v>46</v>
      </c>
      <c r="M52" s="2211"/>
      <c r="N52" s="288" t="s">
        <v>47</v>
      </c>
    </row>
    <row r="53" spans="1:15">
      <c r="A53" s="2252" t="s">
        <v>81</v>
      </c>
      <c r="B53" s="2253"/>
      <c r="C53" s="2253"/>
      <c r="D53" s="2253"/>
      <c r="E53" s="2253"/>
      <c r="F53" s="2253"/>
      <c r="G53" s="2253"/>
      <c r="H53" s="2254"/>
      <c r="I53" s="327" t="s">
        <v>215</v>
      </c>
      <c r="J53" s="328"/>
      <c r="K53" s="329">
        <v>28817</v>
      </c>
      <c r="L53" s="2270">
        <v>7</v>
      </c>
      <c r="M53" s="2271"/>
      <c r="N53" s="292">
        <f>ROUND((K53*L53),0)</f>
        <v>201719</v>
      </c>
    </row>
    <row r="54" spans="1:15" ht="18" customHeight="1" thickBot="1">
      <c r="A54" s="2252"/>
      <c r="B54" s="2253"/>
      <c r="C54" s="2253"/>
      <c r="D54" s="2253"/>
      <c r="E54" s="2253"/>
      <c r="F54" s="2253"/>
      <c r="G54" s="2253"/>
      <c r="H54" s="2254"/>
      <c r="I54" s="327"/>
      <c r="J54" s="328"/>
      <c r="K54" s="329"/>
      <c r="L54" s="2272"/>
      <c r="M54" s="2273"/>
      <c r="N54" s="292">
        <f>ROUND((K54*L54),0)</f>
        <v>0</v>
      </c>
    </row>
    <row r="55" spans="1:15" ht="15" thickBot="1">
      <c r="A55" s="2221" t="s">
        <v>49</v>
      </c>
      <c r="B55" s="2222"/>
      <c r="C55" s="2222"/>
      <c r="D55" s="2222"/>
      <c r="E55" s="2222"/>
      <c r="F55" s="2222"/>
      <c r="G55" s="2222"/>
      <c r="H55" s="2222"/>
      <c r="I55" s="2222"/>
      <c r="J55" s="2222"/>
      <c r="K55" s="2222"/>
      <c r="L55" s="2222"/>
      <c r="M55" s="2223"/>
      <c r="N55" s="308">
        <f>SUM(N53:N54)</f>
        <v>201719</v>
      </c>
    </row>
    <row r="56" spans="1:15" ht="15" thickBot="1">
      <c r="A56" s="280"/>
      <c r="B56" s="254"/>
      <c r="C56" s="254"/>
      <c r="D56" s="254"/>
      <c r="E56" s="254"/>
      <c r="F56" s="254"/>
      <c r="G56" s="254"/>
      <c r="H56" s="254"/>
      <c r="I56" s="254"/>
      <c r="J56" s="254"/>
      <c r="K56" s="254"/>
      <c r="L56" s="254"/>
      <c r="M56" s="254"/>
      <c r="N56" s="281"/>
    </row>
    <row r="57" spans="1:15" ht="15" thickBot="1">
      <c r="A57" s="2236" t="s">
        <v>63</v>
      </c>
      <c r="B57" s="2237"/>
      <c r="C57" s="2237"/>
      <c r="D57" s="2237"/>
      <c r="E57" s="2237"/>
      <c r="F57" s="2237"/>
      <c r="G57" s="2237"/>
      <c r="H57" s="2237"/>
      <c r="I57" s="2237"/>
      <c r="J57" s="2237"/>
      <c r="K57" s="2237"/>
      <c r="L57" s="2237"/>
      <c r="M57" s="2238"/>
      <c r="N57" s="309">
        <f>ROUND(+N30+N41+N48+N55,0)</f>
        <v>486687</v>
      </c>
      <c r="O57" s="223">
        <f>(+N30+N41+N48+N55)</f>
        <v>486686.6</v>
      </c>
    </row>
    <row r="58" spans="1:15">
      <c r="A58" s="2195" t="s">
        <v>64</v>
      </c>
      <c r="B58" s="2196"/>
      <c r="C58" s="2196"/>
      <c r="D58" s="2196"/>
      <c r="E58" s="2196"/>
      <c r="F58" s="2196"/>
      <c r="G58" s="2196"/>
      <c r="H58" s="2196"/>
      <c r="I58" s="2196"/>
      <c r="J58" s="2196"/>
      <c r="K58" s="2196"/>
      <c r="L58" s="2196"/>
      <c r="M58" s="2196"/>
      <c r="N58" s="2197"/>
    </row>
    <row r="59" spans="1:15">
      <c r="A59" s="2198"/>
      <c r="B59" s="2199"/>
      <c r="C59" s="2199"/>
      <c r="D59" s="2199"/>
      <c r="E59" s="2199"/>
      <c r="F59" s="2199"/>
      <c r="G59" s="2199"/>
      <c r="H59" s="2199"/>
      <c r="I59" s="2199"/>
      <c r="J59" s="2199"/>
      <c r="K59" s="2199"/>
      <c r="L59" s="2199"/>
      <c r="M59" s="2199"/>
      <c r="N59" s="2200"/>
    </row>
    <row r="60" spans="1:15" ht="15" thickBot="1">
      <c r="A60" s="2201"/>
      <c r="B60" s="2202"/>
      <c r="C60" s="2202"/>
      <c r="D60" s="2202"/>
      <c r="E60" s="2202"/>
      <c r="F60" s="2202"/>
      <c r="G60" s="2202"/>
      <c r="H60" s="2202"/>
      <c r="I60" s="2202"/>
      <c r="J60" s="2202"/>
      <c r="K60" s="2202"/>
      <c r="L60" s="2202"/>
      <c r="M60" s="2202"/>
      <c r="N60" s="2203"/>
    </row>
    <row r="61" spans="1:15">
      <c r="A61" s="2204" t="s">
        <v>65</v>
      </c>
      <c r="B61" s="2205"/>
      <c r="C61" s="2205"/>
      <c r="D61" s="2205"/>
      <c r="E61" s="2205"/>
      <c r="F61" s="2205"/>
      <c r="G61" s="2205"/>
      <c r="H61" s="2205"/>
      <c r="I61" s="300"/>
      <c r="J61" s="310"/>
      <c r="K61" s="287" t="s">
        <v>66</v>
      </c>
      <c r="L61" s="2208" t="s">
        <v>67</v>
      </c>
      <c r="M61" s="2211"/>
      <c r="N61" s="288"/>
    </row>
    <row r="62" spans="1:15">
      <c r="A62" s="2212" t="s">
        <v>68</v>
      </c>
      <c r="B62" s="2213"/>
      <c r="C62" s="2213"/>
      <c r="D62" s="2213"/>
      <c r="E62" s="2213"/>
      <c r="F62" s="2213"/>
      <c r="G62" s="2213"/>
      <c r="H62" s="2213"/>
      <c r="I62" s="311"/>
      <c r="J62" s="312"/>
      <c r="K62" s="313">
        <v>0.28000000000000003</v>
      </c>
      <c r="L62" s="2230">
        <f>ROUND((N57*K62),0)</f>
        <v>136272</v>
      </c>
      <c r="M62" s="2231">
        <f>ROUND((J62*K62),0)</f>
        <v>0</v>
      </c>
      <c r="N62" s="292">
        <f>+L62</f>
        <v>136272</v>
      </c>
    </row>
    <row r="63" spans="1:15">
      <c r="A63" s="314" t="s">
        <v>69</v>
      </c>
      <c r="B63" s="315"/>
      <c r="C63" s="315"/>
      <c r="D63" s="316"/>
      <c r="E63" s="316"/>
      <c r="F63" s="316"/>
      <c r="G63" s="316"/>
      <c r="H63" s="316"/>
      <c r="I63" s="316"/>
      <c r="J63" s="317"/>
      <c r="K63" s="313">
        <v>0.01</v>
      </c>
      <c r="L63" s="2230">
        <f>ROUND((N57*K63),0)</f>
        <v>4867</v>
      </c>
      <c r="M63" s="2231">
        <f>ROUND((J63*K63),0)</f>
        <v>0</v>
      </c>
      <c r="N63" s="292">
        <f>+L63</f>
        <v>4867</v>
      </c>
    </row>
    <row r="64" spans="1:15" ht="15" thickBot="1">
      <c r="A64" s="2242" t="s">
        <v>70</v>
      </c>
      <c r="B64" s="2243"/>
      <c r="C64" s="2243"/>
      <c r="D64" s="2243"/>
      <c r="E64" s="2243"/>
      <c r="F64" s="2243"/>
      <c r="G64" s="2243"/>
      <c r="H64" s="2243"/>
      <c r="I64" s="2243"/>
      <c r="J64" s="2244"/>
      <c r="K64" s="313">
        <v>0.05</v>
      </c>
      <c r="L64" s="2230">
        <f>ROUND((N57*K64),0)</f>
        <v>24334</v>
      </c>
      <c r="M64" s="2231">
        <f>ROUND((J64*K64),0)</f>
        <v>0</v>
      </c>
      <c r="N64" s="292">
        <f>+L64</f>
        <v>24334</v>
      </c>
    </row>
    <row r="65" spans="1:14" ht="15" thickBot="1">
      <c r="A65" s="2221" t="s">
        <v>49</v>
      </c>
      <c r="B65" s="2222"/>
      <c r="C65" s="2222"/>
      <c r="D65" s="2222"/>
      <c r="E65" s="2222"/>
      <c r="F65" s="2222"/>
      <c r="G65" s="2222"/>
      <c r="H65" s="2222"/>
      <c r="I65" s="2222"/>
      <c r="J65" s="2222"/>
      <c r="K65" s="2222"/>
      <c r="L65" s="2222"/>
      <c r="M65" s="2223"/>
      <c r="N65" s="323">
        <f>ROUND(SUM(N62:N64),0)</f>
        <v>165473</v>
      </c>
    </row>
    <row r="66" spans="1:14" ht="15" thickBot="1">
      <c r="A66" s="280"/>
      <c r="B66" s="254"/>
      <c r="C66" s="254"/>
      <c r="D66" s="254"/>
      <c r="E66" s="254"/>
      <c r="F66" s="254"/>
      <c r="G66" s="254"/>
      <c r="H66" s="254"/>
      <c r="I66" s="254"/>
      <c r="J66" s="254"/>
      <c r="K66" s="254"/>
      <c r="L66" s="254"/>
      <c r="M66" s="254"/>
      <c r="N66" s="281"/>
    </row>
    <row r="67" spans="1:14" ht="15" thickBot="1">
      <c r="A67" s="2236" t="s">
        <v>71</v>
      </c>
      <c r="B67" s="2237"/>
      <c r="C67" s="2237"/>
      <c r="D67" s="2237"/>
      <c r="E67" s="2237"/>
      <c r="F67" s="2237"/>
      <c r="G67" s="2237"/>
      <c r="H67" s="2237"/>
      <c r="I67" s="2237"/>
      <c r="J67" s="2237"/>
      <c r="K67" s="2237"/>
      <c r="L67" s="2237"/>
      <c r="M67" s="2238"/>
      <c r="N67" s="319">
        <f>+N57+N65</f>
        <v>652160</v>
      </c>
    </row>
    <row r="68" spans="1:14">
      <c r="A68" s="8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10"/>
    </row>
    <row r="69" spans="1:14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12"/>
    </row>
    <row r="70" spans="1:14">
      <c r="A70" s="11"/>
      <c r="B70" s="5"/>
      <c r="C70" s="5"/>
      <c r="D70" s="5"/>
      <c r="E70" s="5"/>
      <c r="F70" s="35" t="s">
        <v>76</v>
      </c>
      <c r="G70" s="35"/>
      <c r="H70" s="35"/>
      <c r="I70" s="35"/>
      <c r="J70" s="29"/>
      <c r="K70" s="5"/>
      <c r="L70" s="5"/>
      <c r="M70" s="5"/>
      <c r="N70" s="12"/>
    </row>
    <row r="71" spans="1:14">
      <c r="A71" s="6"/>
      <c r="B71" s="7"/>
      <c r="C71" s="7"/>
      <c r="D71" s="7"/>
      <c r="E71" s="7"/>
      <c r="F71" s="35" t="s">
        <v>87</v>
      </c>
      <c r="G71" s="29" t="s">
        <v>303</v>
      </c>
      <c r="H71" s="29"/>
      <c r="I71" s="29"/>
      <c r="J71" s="29"/>
      <c r="K71" s="7"/>
      <c r="L71" s="7"/>
      <c r="M71" s="7"/>
      <c r="N71" s="18"/>
    </row>
    <row r="72" spans="1:14">
      <c r="A72" s="11"/>
      <c r="B72" s="5"/>
      <c r="C72" s="5"/>
      <c r="D72" s="5"/>
      <c r="E72" s="5"/>
      <c r="F72" s="35" t="s">
        <v>286</v>
      </c>
      <c r="G72" s="29"/>
      <c r="H72" s="29"/>
      <c r="I72" s="29"/>
      <c r="J72" s="29"/>
      <c r="K72" s="5"/>
      <c r="L72" s="5"/>
      <c r="M72" s="5"/>
      <c r="N72" s="12"/>
    </row>
    <row r="73" spans="1:14">
      <c r="A73" s="6"/>
      <c r="B73" s="7"/>
      <c r="C73" s="7"/>
      <c r="D73" s="7"/>
      <c r="E73" s="7"/>
      <c r="F73" s="35" t="s">
        <v>88</v>
      </c>
      <c r="G73" s="31"/>
      <c r="H73" s="31"/>
      <c r="I73" s="31"/>
      <c r="J73" s="31"/>
      <c r="K73" s="7"/>
      <c r="L73" s="7"/>
      <c r="M73" s="7"/>
      <c r="N73" s="18"/>
    </row>
    <row r="74" spans="1:14">
      <c r="A74" s="11"/>
      <c r="B74" s="5"/>
      <c r="C74" s="5"/>
      <c r="D74" s="5"/>
      <c r="E74" s="5"/>
      <c r="F74" s="35"/>
      <c r="G74" s="31"/>
      <c r="H74" s="31"/>
      <c r="I74" s="31"/>
      <c r="J74" s="5"/>
      <c r="K74" s="5"/>
      <c r="L74" s="5"/>
      <c r="M74" s="5"/>
      <c r="N74" s="12"/>
    </row>
    <row r="75" spans="1:14" ht="15" thickBot="1">
      <c r="A75" s="19" t="s">
        <v>72</v>
      </c>
      <c r="B75" s="20"/>
      <c r="C75" s="21"/>
      <c r="D75" s="21"/>
      <c r="E75" s="21"/>
      <c r="F75" s="21"/>
      <c r="G75" s="14"/>
      <c r="H75" s="14"/>
      <c r="I75" s="14"/>
      <c r="J75" s="14"/>
      <c r="K75" s="14"/>
      <c r="L75" s="14"/>
      <c r="M75" s="14"/>
      <c r="N75" s="22"/>
    </row>
    <row r="76" spans="1:14">
      <c r="A76" s="2245"/>
      <c r="B76" s="2246"/>
      <c r="C76" s="2246"/>
      <c r="D76" s="2246"/>
      <c r="E76" s="2246"/>
      <c r="F76" s="2246"/>
      <c r="G76" s="2246"/>
      <c r="H76" s="2246"/>
      <c r="I76" s="2246"/>
      <c r="J76" s="2246"/>
      <c r="K76" s="2246"/>
      <c r="L76" s="2246"/>
      <c r="M76" s="2246"/>
      <c r="N76" s="2247"/>
    </row>
    <row r="77" spans="1:14">
      <c r="A77" s="23" t="s">
        <v>73</v>
      </c>
      <c r="B77" s="24"/>
      <c r="C77" s="25"/>
      <c r="D77" s="25"/>
      <c r="E77" s="25"/>
      <c r="F77" s="25"/>
      <c r="G77" s="7"/>
      <c r="H77" s="7"/>
      <c r="I77" s="7"/>
      <c r="J77" s="7"/>
      <c r="K77" s="7"/>
      <c r="L77" s="7"/>
      <c r="M77" s="7"/>
      <c r="N77" s="18"/>
    </row>
    <row r="78" spans="1:14">
      <c r="A78" s="2239" t="s">
        <v>74</v>
      </c>
      <c r="B78" s="2240"/>
      <c r="C78" s="2240"/>
      <c r="D78" s="2240"/>
      <c r="E78" s="2240"/>
      <c r="F78" s="2240"/>
      <c r="G78" s="2240"/>
      <c r="H78" s="2240"/>
      <c r="I78" s="2240"/>
      <c r="J78" s="2240"/>
      <c r="K78" s="2240"/>
      <c r="L78" s="2240"/>
      <c r="M78" s="2240"/>
      <c r="N78" s="2241"/>
    </row>
    <row r="79" spans="1:14">
      <c r="A79" s="2239"/>
      <c r="B79" s="2240"/>
      <c r="C79" s="2240"/>
      <c r="D79" s="2240"/>
      <c r="E79" s="2240"/>
      <c r="F79" s="2240"/>
      <c r="G79" s="2240"/>
      <c r="H79" s="2240"/>
      <c r="I79" s="2240"/>
      <c r="J79" s="2240"/>
      <c r="K79" s="2240"/>
      <c r="L79" s="2240"/>
      <c r="M79" s="2240"/>
      <c r="N79" s="2241"/>
    </row>
    <row r="80" spans="1:14">
      <c r="A80" s="2239" t="s">
        <v>75</v>
      </c>
      <c r="B80" s="2240"/>
      <c r="C80" s="2240"/>
      <c r="D80" s="2240"/>
      <c r="E80" s="2240"/>
      <c r="F80" s="2240"/>
      <c r="G80" s="2240"/>
      <c r="H80" s="2240"/>
      <c r="I80" s="2240"/>
      <c r="J80" s="2240"/>
      <c r="K80" s="2240"/>
      <c r="L80" s="2240"/>
      <c r="M80" s="2240"/>
      <c r="N80" s="2241"/>
    </row>
    <row r="81" spans="1:14">
      <c r="A81" s="2239"/>
      <c r="B81" s="2240"/>
      <c r="C81" s="2240"/>
      <c r="D81" s="2240"/>
      <c r="E81" s="2240"/>
      <c r="F81" s="2240"/>
      <c r="G81" s="2240"/>
      <c r="H81" s="2240"/>
      <c r="I81" s="2240"/>
      <c r="J81" s="2240"/>
      <c r="K81" s="2240"/>
      <c r="L81" s="2240"/>
      <c r="M81" s="2240"/>
      <c r="N81" s="2241"/>
    </row>
    <row r="82" spans="1:14">
      <c r="A82" s="6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18"/>
    </row>
    <row r="83" spans="1:14">
      <c r="A83" s="6"/>
      <c r="B83" s="7"/>
      <c r="C83" s="7"/>
      <c r="D83" s="7"/>
      <c r="E83" s="5"/>
      <c r="F83" s="35" t="s">
        <v>76</v>
      </c>
      <c r="G83" s="29"/>
      <c r="H83" s="29"/>
      <c r="I83" s="29"/>
      <c r="J83" s="29"/>
      <c r="K83" s="7"/>
      <c r="L83" s="7"/>
      <c r="M83" s="7"/>
      <c r="N83" s="26"/>
    </row>
    <row r="84" spans="1:14">
      <c r="A84" s="6"/>
      <c r="B84" s="7"/>
      <c r="C84" s="7"/>
      <c r="D84" s="7"/>
      <c r="E84" s="5"/>
      <c r="F84" s="29" t="s">
        <v>87</v>
      </c>
      <c r="G84" s="33" t="s">
        <v>342</v>
      </c>
      <c r="H84" s="33"/>
      <c r="I84" s="33"/>
      <c r="J84" s="29"/>
      <c r="K84" s="7"/>
      <c r="L84" s="7"/>
      <c r="M84" s="7"/>
      <c r="N84" s="26"/>
    </row>
    <row r="85" spans="1:14">
      <c r="A85" s="6"/>
      <c r="B85" s="7"/>
      <c r="C85" s="7"/>
      <c r="D85" s="7"/>
      <c r="E85" s="27"/>
      <c r="F85" s="29" t="s">
        <v>343</v>
      </c>
      <c r="G85" s="28"/>
      <c r="H85" s="28"/>
      <c r="I85" s="28"/>
      <c r="J85" s="29"/>
      <c r="K85" s="7"/>
      <c r="L85" s="7"/>
      <c r="M85" s="7"/>
      <c r="N85" s="26"/>
    </row>
    <row r="86" spans="1:14">
      <c r="A86" s="11"/>
      <c r="B86" s="5"/>
      <c r="C86" s="5"/>
      <c r="D86" s="5"/>
      <c r="E86" s="7"/>
      <c r="F86" s="29" t="s">
        <v>88</v>
      </c>
      <c r="G86" s="29"/>
      <c r="H86" s="29"/>
      <c r="I86" s="29"/>
      <c r="J86" s="31"/>
      <c r="K86" s="2"/>
      <c r="L86" s="2"/>
      <c r="M86" s="2"/>
      <c r="N86" s="26"/>
    </row>
  </sheetData>
  <mergeCells count="84">
    <mergeCell ref="A78:N79"/>
    <mergeCell ref="A80:N81"/>
    <mergeCell ref="A64:J64"/>
    <mergeCell ref="L64:M64"/>
    <mergeCell ref="A65:M65"/>
    <mergeCell ref="A67:M67"/>
    <mergeCell ref="A76:N76"/>
    <mergeCell ref="L63:M63"/>
    <mergeCell ref="A54:H54"/>
    <mergeCell ref="L54:M54"/>
    <mergeCell ref="A55:M55"/>
    <mergeCell ref="A57:M57"/>
    <mergeCell ref="A58:N60"/>
    <mergeCell ref="A61:H61"/>
    <mergeCell ref="L61:M61"/>
    <mergeCell ref="A62:H62"/>
    <mergeCell ref="L62:M62"/>
    <mergeCell ref="A48:M48"/>
    <mergeCell ref="A49:N51"/>
    <mergeCell ref="A52:H52"/>
    <mergeCell ref="L52:M52"/>
    <mergeCell ref="A53:H53"/>
    <mergeCell ref="L53:M53"/>
    <mergeCell ref="A45:H45"/>
    <mergeCell ref="L45:M45"/>
    <mergeCell ref="A46:H46"/>
    <mergeCell ref="L46:M46"/>
    <mergeCell ref="A47:H47"/>
    <mergeCell ref="L47:M47"/>
    <mergeCell ref="A42:N44"/>
    <mergeCell ref="A36:I36"/>
    <mergeCell ref="L36:M36"/>
    <mergeCell ref="A37:I37"/>
    <mergeCell ref="L37:M37"/>
    <mergeCell ref="A38:I38"/>
    <mergeCell ref="L38:M38"/>
    <mergeCell ref="A39:I39"/>
    <mergeCell ref="L39:M39"/>
    <mergeCell ref="A40:I40"/>
    <mergeCell ref="L40:M40"/>
    <mergeCell ref="A41:M41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C23:K23"/>
    <mergeCell ref="L23:M23"/>
    <mergeCell ref="A24:N26"/>
    <mergeCell ref="A27:F27"/>
    <mergeCell ref="G27:H27"/>
    <mergeCell ref="I27:J27"/>
    <mergeCell ref="L27:M27"/>
    <mergeCell ref="K14:K15"/>
    <mergeCell ref="A16:E16"/>
    <mergeCell ref="A19:N19"/>
    <mergeCell ref="A20:N20"/>
    <mergeCell ref="C22:K22"/>
    <mergeCell ref="L22:M22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51" fitToHeight="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53CC5-156F-4E79-82D8-FD6B39E0B5B9}">
  <sheetPr>
    <pageSetUpPr fitToPage="1"/>
  </sheetPr>
  <dimension ref="A1:O82"/>
  <sheetViews>
    <sheetView view="pageBreakPreview" topLeftCell="A13" zoomScale="64" zoomScaleNormal="100" zoomScaleSheetLayoutView="64" workbookViewId="0">
      <selection activeCell="K89" sqref="K89"/>
    </sheetView>
  </sheetViews>
  <sheetFormatPr baseColWidth="10" defaultRowHeight="14.4"/>
  <cols>
    <col min="2" max="2" width="13.33203125" customWidth="1"/>
    <col min="14" max="14" width="16.6640625" customWidth="1"/>
    <col min="15" max="15" width="13.109375" bestFit="1" customWidth="1"/>
  </cols>
  <sheetData>
    <row r="1" spans="1:14">
      <c r="A1" s="2142" t="s">
        <v>276</v>
      </c>
      <c r="B1" s="2143"/>
      <c r="C1" s="2143"/>
      <c r="D1" s="2143"/>
      <c r="E1" s="251"/>
      <c r="F1" s="251"/>
      <c r="G1" s="251"/>
      <c r="H1" s="251"/>
      <c r="I1" s="251"/>
      <c r="J1" s="251"/>
      <c r="K1" s="251"/>
      <c r="L1" s="251"/>
      <c r="M1" s="251"/>
      <c r="N1" s="251"/>
    </row>
    <row r="2" spans="1:14">
      <c r="A2" s="219" t="s">
        <v>277</v>
      </c>
      <c r="B2" s="218" t="s">
        <v>278</v>
      </c>
      <c r="C2" s="217" t="s">
        <v>279</v>
      </c>
      <c r="D2" s="218">
        <v>4</v>
      </c>
      <c r="E2" s="251"/>
      <c r="F2" s="251"/>
      <c r="G2" s="251"/>
      <c r="H2" s="251"/>
      <c r="I2" s="251"/>
      <c r="J2" s="251"/>
      <c r="K2" s="251"/>
      <c r="L2" s="251"/>
      <c r="M2" s="251"/>
      <c r="N2" s="251"/>
    </row>
    <row r="3" spans="1:14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</row>
    <row r="4" spans="1:14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</row>
    <row r="5" spans="1:14">
      <c r="A5" s="2151" t="s">
        <v>27</v>
      </c>
      <c r="B5" s="2151"/>
      <c r="C5" s="2151"/>
      <c r="D5" s="2151"/>
      <c r="E5" s="2151"/>
      <c r="F5" s="2151"/>
      <c r="G5" s="2151"/>
      <c r="H5" s="2151"/>
      <c r="I5" s="2151"/>
      <c r="J5" s="2151"/>
      <c r="K5" s="2151"/>
      <c r="L5" s="2151"/>
      <c r="M5" s="2151"/>
      <c r="N5" s="2151"/>
    </row>
    <row r="6" spans="1:14" ht="15" thickBot="1">
      <c r="A6" s="254"/>
      <c r="B6" s="255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6"/>
    </row>
    <row r="7" spans="1:14">
      <c r="A7" s="2153"/>
      <c r="B7" s="2154"/>
      <c r="C7" s="2159" t="s">
        <v>28</v>
      </c>
      <c r="D7" s="2159"/>
      <c r="E7" s="2159"/>
      <c r="F7" s="2159"/>
      <c r="G7" s="2159"/>
      <c r="H7" s="2159"/>
      <c r="I7" s="2159"/>
      <c r="J7" s="2160"/>
      <c r="K7" s="2161"/>
      <c r="L7" s="2162"/>
      <c r="M7" s="2162"/>
      <c r="N7" s="2163"/>
    </row>
    <row r="8" spans="1:14">
      <c r="A8" s="2155"/>
      <c r="B8" s="2156"/>
      <c r="C8" s="2164"/>
      <c r="D8" s="2164"/>
      <c r="E8" s="2164"/>
      <c r="F8" s="2164"/>
      <c r="G8" s="2164"/>
      <c r="H8" s="2164"/>
      <c r="I8" s="2164"/>
      <c r="J8" s="2165"/>
      <c r="K8" s="2166" t="s">
        <v>29</v>
      </c>
      <c r="L8" s="2168"/>
      <c r="M8" s="2169"/>
      <c r="N8" s="2170"/>
    </row>
    <row r="9" spans="1:14">
      <c r="A9" s="2155"/>
      <c r="B9" s="2156"/>
      <c r="C9" s="2174"/>
      <c r="D9" s="2174"/>
      <c r="E9" s="2174"/>
      <c r="F9" s="2174"/>
      <c r="G9" s="2174"/>
      <c r="H9" s="2174"/>
      <c r="I9" s="2174"/>
      <c r="J9" s="2175"/>
      <c r="K9" s="2167"/>
      <c r="L9" s="2171"/>
      <c r="M9" s="2172"/>
      <c r="N9" s="2173"/>
    </row>
    <row r="10" spans="1:14">
      <c r="A10" s="2155"/>
      <c r="B10" s="2156"/>
      <c r="C10" s="2164" t="s">
        <v>30</v>
      </c>
      <c r="D10" s="2164"/>
      <c r="E10" s="2164"/>
      <c r="F10" s="2164"/>
      <c r="G10" s="2164"/>
      <c r="H10" s="2164"/>
      <c r="I10" s="2164"/>
      <c r="J10" s="2165"/>
      <c r="K10" s="2166" t="s">
        <v>31</v>
      </c>
      <c r="L10" s="2166">
        <v>1</v>
      </c>
      <c r="M10" s="2166" t="s">
        <v>32</v>
      </c>
      <c r="N10" s="2140">
        <v>1</v>
      </c>
    </row>
    <row r="11" spans="1:14" ht="19.5" customHeight="1" thickBot="1">
      <c r="A11" s="2157"/>
      <c r="B11" s="2158"/>
      <c r="C11" s="252"/>
      <c r="D11" s="252"/>
      <c r="E11" s="252"/>
      <c r="F11" s="252"/>
      <c r="G11" s="252"/>
      <c r="H11" s="252"/>
      <c r="I11" s="252"/>
      <c r="J11" s="252"/>
      <c r="K11" s="2176"/>
      <c r="L11" s="2176"/>
      <c r="M11" s="2176"/>
      <c r="N11" s="2141"/>
    </row>
    <row r="12" spans="1:14">
      <c r="A12" s="262"/>
      <c r="B12" s="263"/>
      <c r="C12" s="264"/>
      <c r="D12" s="264"/>
      <c r="E12" s="264"/>
      <c r="F12" s="264"/>
      <c r="G12" s="264"/>
      <c r="H12" s="264"/>
      <c r="I12" s="264"/>
      <c r="J12" s="264"/>
      <c r="K12" s="2177" t="s">
        <v>33</v>
      </c>
      <c r="L12" s="265" t="s">
        <v>34</v>
      </c>
      <c r="M12" s="265" t="s">
        <v>35</v>
      </c>
      <c r="N12" s="266" t="s">
        <v>36</v>
      </c>
    </row>
    <row r="13" spans="1:14">
      <c r="A13" s="267"/>
      <c r="B13" s="268"/>
      <c r="C13" s="269"/>
      <c r="D13" s="269"/>
      <c r="E13" s="269"/>
      <c r="F13" s="269"/>
      <c r="G13" s="269"/>
      <c r="H13" s="269"/>
      <c r="I13" s="269"/>
      <c r="J13" s="269"/>
      <c r="K13" s="2178"/>
      <c r="L13" s="270"/>
      <c r="M13" s="270"/>
      <c r="N13" s="271"/>
    </row>
    <row r="14" spans="1:14">
      <c r="A14" s="2179" t="s">
        <v>37</v>
      </c>
      <c r="B14" s="2180"/>
      <c r="C14" s="2180"/>
      <c r="D14" s="2180"/>
      <c r="E14" s="2180"/>
      <c r="F14" s="269"/>
      <c r="G14" s="269"/>
      <c r="H14" s="269" t="s">
        <v>38</v>
      </c>
      <c r="I14" s="254"/>
      <c r="J14" s="269"/>
      <c r="K14" s="272"/>
      <c r="L14" s="254"/>
      <c r="M14" s="254"/>
      <c r="N14" s="273"/>
    </row>
    <row r="15" spans="1:14" ht="15" thickBot="1">
      <c r="A15" s="274"/>
      <c r="B15" s="275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7"/>
    </row>
    <row r="16" spans="1:14" ht="15" thickBot="1">
      <c r="A16" s="2181" t="s">
        <v>333</v>
      </c>
      <c r="B16" s="2182"/>
      <c r="C16" s="2182"/>
      <c r="D16" s="2182"/>
      <c r="E16" s="2182"/>
      <c r="F16" s="2182"/>
      <c r="G16" s="2182"/>
      <c r="H16" s="2182"/>
      <c r="I16" s="2182"/>
      <c r="J16" s="2182"/>
      <c r="K16" s="2182"/>
      <c r="L16" s="2182"/>
      <c r="M16" s="2182"/>
      <c r="N16" s="2183"/>
    </row>
    <row r="17" spans="1:14">
      <c r="A17" s="2184" t="s">
        <v>39</v>
      </c>
      <c r="B17" s="2185"/>
      <c r="C17" s="2185"/>
      <c r="D17" s="2185"/>
      <c r="E17" s="2185"/>
      <c r="F17" s="2185"/>
      <c r="G17" s="2185"/>
      <c r="H17" s="2185"/>
      <c r="I17" s="2185"/>
      <c r="J17" s="2185"/>
      <c r="K17" s="2185"/>
      <c r="L17" s="2185"/>
      <c r="M17" s="2185"/>
      <c r="N17" s="2186"/>
    </row>
    <row r="18" spans="1:14" ht="15" thickBot="1">
      <c r="A18" s="280"/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81"/>
    </row>
    <row r="19" spans="1:14">
      <c r="A19" s="282" t="s">
        <v>40</v>
      </c>
      <c r="B19" s="283">
        <v>2.8</v>
      </c>
      <c r="C19" s="2187" t="s">
        <v>334</v>
      </c>
      <c r="D19" s="2188"/>
      <c r="E19" s="2188"/>
      <c r="F19" s="2188"/>
      <c r="G19" s="2188"/>
      <c r="H19" s="2188"/>
      <c r="I19" s="2188"/>
      <c r="J19" s="2188"/>
      <c r="K19" s="2189"/>
      <c r="L19" s="2190" t="s">
        <v>41</v>
      </c>
      <c r="M19" s="2191"/>
      <c r="N19" s="284" t="s">
        <v>7</v>
      </c>
    </row>
    <row r="20" spans="1:14" ht="15" thickBot="1">
      <c r="A20" s="285"/>
      <c r="B20" s="324">
        <v>5.46</v>
      </c>
      <c r="C20" s="2192"/>
      <c r="D20" s="2193"/>
      <c r="E20" s="2193"/>
      <c r="F20" s="2193"/>
      <c r="G20" s="2193"/>
      <c r="H20" s="2193"/>
      <c r="I20" s="2193"/>
      <c r="J20" s="2193"/>
      <c r="K20" s="2194"/>
      <c r="L20" s="2192" t="s">
        <v>210</v>
      </c>
      <c r="M20" s="2194"/>
      <c r="N20" s="286"/>
    </row>
    <row r="21" spans="1:14" ht="11.25" customHeight="1">
      <c r="A21" s="2195" t="s">
        <v>42</v>
      </c>
      <c r="B21" s="2196"/>
      <c r="C21" s="2196"/>
      <c r="D21" s="2196"/>
      <c r="E21" s="2196"/>
      <c r="F21" s="2196"/>
      <c r="G21" s="2196"/>
      <c r="H21" s="2196"/>
      <c r="I21" s="2196"/>
      <c r="J21" s="2196"/>
      <c r="K21" s="2196"/>
      <c r="L21" s="2196"/>
      <c r="M21" s="2196"/>
      <c r="N21" s="2197"/>
    </row>
    <row r="22" spans="1:14" ht="9" customHeight="1">
      <c r="A22" s="2198"/>
      <c r="B22" s="2199"/>
      <c r="C22" s="2199"/>
      <c r="D22" s="2199"/>
      <c r="E22" s="2199"/>
      <c r="F22" s="2199"/>
      <c r="G22" s="2199"/>
      <c r="H22" s="2199"/>
      <c r="I22" s="2199"/>
      <c r="J22" s="2199"/>
      <c r="K22" s="2199"/>
      <c r="L22" s="2199"/>
      <c r="M22" s="2199"/>
      <c r="N22" s="2200"/>
    </row>
    <row r="23" spans="1:14" ht="15" thickBot="1">
      <c r="A23" s="2201"/>
      <c r="B23" s="2202"/>
      <c r="C23" s="2202"/>
      <c r="D23" s="2202"/>
      <c r="E23" s="2202"/>
      <c r="F23" s="2202"/>
      <c r="G23" s="2202"/>
      <c r="H23" s="2202"/>
      <c r="I23" s="2202"/>
      <c r="J23" s="2202"/>
      <c r="K23" s="2202"/>
      <c r="L23" s="2202"/>
      <c r="M23" s="2202"/>
      <c r="N23" s="2203"/>
    </row>
    <row r="24" spans="1:14" ht="27.6">
      <c r="A24" s="2204" t="s">
        <v>5</v>
      </c>
      <c r="B24" s="2205"/>
      <c r="C24" s="2206"/>
      <c r="D24" s="2206"/>
      <c r="E24" s="2206"/>
      <c r="F24" s="2207"/>
      <c r="G24" s="2208" t="s">
        <v>43</v>
      </c>
      <c r="H24" s="2206"/>
      <c r="I24" s="2209" t="s">
        <v>44</v>
      </c>
      <c r="J24" s="2210"/>
      <c r="K24" s="287" t="s">
        <v>45</v>
      </c>
      <c r="L24" s="2208" t="s">
        <v>46</v>
      </c>
      <c r="M24" s="2211"/>
      <c r="N24" s="288" t="s">
        <v>47</v>
      </c>
    </row>
    <row r="25" spans="1:14" ht="15" thickBot="1">
      <c r="A25" s="2248" t="s">
        <v>78</v>
      </c>
      <c r="B25" s="2249"/>
      <c r="C25" s="2249"/>
      <c r="D25" s="2249"/>
      <c r="E25" s="2249"/>
      <c r="F25" s="2250"/>
      <c r="G25" s="2251"/>
      <c r="H25" s="2214"/>
      <c r="I25" s="2251"/>
      <c r="J25" s="2214"/>
      <c r="K25" s="291">
        <v>2882</v>
      </c>
      <c r="L25" s="2215">
        <v>10</v>
      </c>
      <c r="M25" s="2216"/>
      <c r="N25" s="292">
        <f>+K25*L25</f>
        <v>28820</v>
      </c>
    </row>
    <row r="26" spans="1:14" ht="15" thickBot="1">
      <c r="A26" s="2221" t="s">
        <v>49</v>
      </c>
      <c r="B26" s="2222"/>
      <c r="C26" s="2222"/>
      <c r="D26" s="2222"/>
      <c r="E26" s="2222"/>
      <c r="F26" s="2222"/>
      <c r="G26" s="2222"/>
      <c r="H26" s="2222"/>
      <c r="I26" s="2222"/>
      <c r="J26" s="2222"/>
      <c r="K26" s="2222"/>
      <c r="L26" s="2222"/>
      <c r="M26" s="2223"/>
      <c r="N26" s="294">
        <f>SUM(N25:N25)</f>
        <v>28820</v>
      </c>
    </row>
    <row r="27" spans="1:14" ht="11.25" customHeight="1">
      <c r="A27" s="2195" t="s">
        <v>50</v>
      </c>
      <c r="B27" s="2196"/>
      <c r="C27" s="2196"/>
      <c r="D27" s="2196"/>
      <c r="E27" s="2196"/>
      <c r="F27" s="2196"/>
      <c r="G27" s="2196"/>
      <c r="H27" s="2196"/>
      <c r="I27" s="2196"/>
      <c r="J27" s="2196"/>
      <c r="K27" s="2196"/>
      <c r="L27" s="2196"/>
      <c r="M27" s="2196"/>
      <c r="N27" s="2197"/>
    </row>
    <row r="28" spans="1:14">
      <c r="A28" s="2198"/>
      <c r="B28" s="2199"/>
      <c r="C28" s="2199"/>
      <c r="D28" s="2199"/>
      <c r="E28" s="2199"/>
      <c r="F28" s="2199"/>
      <c r="G28" s="2199"/>
      <c r="H28" s="2199"/>
      <c r="I28" s="2199"/>
      <c r="J28" s="2199"/>
      <c r="K28" s="2199"/>
      <c r="L28" s="2199"/>
      <c r="M28" s="2199"/>
      <c r="N28" s="2200"/>
    </row>
    <row r="29" spans="1:14" ht="15" thickBot="1">
      <c r="A29" s="2201"/>
      <c r="B29" s="2202"/>
      <c r="C29" s="2202"/>
      <c r="D29" s="2202"/>
      <c r="E29" s="2202"/>
      <c r="F29" s="2202"/>
      <c r="G29" s="2202"/>
      <c r="H29" s="2202"/>
      <c r="I29" s="2202"/>
      <c r="J29" s="2202"/>
      <c r="K29" s="2202"/>
      <c r="L29" s="2202"/>
      <c r="M29" s="2202"/>
      <c r="N29" s="2203"/>
    </row>
    <row r="30" spans="1:14" s="471" customFormat="1" ht="27" customHeight="1" thickBot="1">
      <c r="A30" s="2334" t="s">
        <v>5</v>
      </c>
      <c r="B30" s="2335"/>
      <c r="C30" s="2335"/>
      <c r="D30" s="2335"/>
      <c r="E30" s="2335"/>
      <c r="F30" s="2335"/>
      <c r="G30" s="2335"/>
      <c r="H30" s="2335"/>
      <c r="I30" s="2336"/>
      <c r="J30" s="468" t="s">
        <v>41</v>
      </c>
      <c r="K30" s="469" t="s">
        <v>7</v>
      </c>
      <c r="L30" s="2337" t="s">
        <v>51</v>
      </c>
      <c r="M30" s="2336"/>
      <c r="N30" s="470" t="s">
        <v>47</v>
      </c>
    </row>
    <row r="31" spans="1:14">
      <c r="A31" s="2338" t="s">
        <v>268</v>
      </c>
      <c r="B31" s="2339"/>
      <c r="C31" s="2339"/>
      <c r="D31" s="2339"/>
      <c r="E31" s="2339"/>
      <c r="F31" s="2339"/>
      <c r="G31" s="2339"/>
      <c r="H31" s="2339"/>
      <c r="I31" s="2339"/>
      <c r="J31" s="358" t="s">
        <v>210</v>
      </c>
      <c r="K31" s="352">
        <v>36</v>
      </c>
      <c r="L31" s="2340">
        <v>379</v>
      </c>
      <c r="M31" s="2340"/>
      <c r="N31" s="353">
        <f>+L31*K31</f>
        <v>13644</v>
      </c>
    </row>
    <row r="32" spans="1:14">
      <c r="A32" s="2341" t="s">
        <v>221</v>
      </c>
      <c r="B32" s="2296"/>
      <c r="C32" s="2296"/>
      <c r="D32" s="2296"/>
      <c r="E32" s="2296"/>
      <c r="F32" s="2296"/>
      <c r="G32" s="2296"/>
      <c r="H32" s="2296"/>
      <c r="I32" s="2296"/>
      <c r="J32" s="359" t="s">
        <v>132</v>
      </c>
      <c r="K32" s="297">
        <v>16</v>
      </c>
      <c r="L32" s="2297">
        <v>3368</v>
      </c>
      <c r="M32" s="2297"/>
      <c r="N32" s="292">
        <f>+L32*K32</f>
        <v>53888</v>
      </c>
    </row>
    <row r="33" spans="1:14">
      <c r="A33" s="2341" t="s">
        <v>269</v>
      </c>
      <c r="B33" s="2296"/>
      <c r="C33" s="2296"/>
      <c r="D33" s="2296"/>
      <c r="E33" s="2296"/>
      <c r="F33" s="2296"/>
      <c r="G33" s="2296"/>
      <c r="H33" s="2296"/>
      <c r="I33" s="2296"/>
      <c r="J33" s="359" t="s">
        <v>132</v>
      </c>
      <c r="K33" s="297">
        <v>22</v>
      </c>
      <c r="L33" s="2297">
        <v>4892</v>
      </c>
      <c r="M33" s="2297"/>
      <c r="N33" s="292">
        <f>+L33*K33</f>
        <v>107624</v>
      </c>
    </row>
    <row r="34" spans="1:14">
      <c r="A34" s="2342" t="s">
        <v>335</v>
      </c>
      <c r="B34" s="2343"/>
      <c r="C34" s="2343"/>
      <c r="D34" s="2343"/>
      <c r="E34" s="2343"/>
      <c r="F34" s="2343"/>
      <c r="G34" s="2343"/>
      <c r="H34" s="2343"/>
      <c r="I34" s="2343"/>
      <c r="J34" s="359" t="s">
        <v>210</v>
      </c>
      <c r="K34" s="297">
        <v>6</v>
      </c>
      <c r="L34" s="2297">
        <v>35875</v>
      </c>
      <c r="M34" s="2297"/>
      <c r="N34" s="292">
        <f t="shared" ref="N34:N39" si="0">ROUND((K34*L34),0)</f>
        <v>215250</v>
      </c>
    </row>
    <row r="35" spans="1:14">
      <c r="A35" s="2341" t="s">
        <v>218</v>
      </c>
      <c r="B35" s="2296"/>
      <c r="C35" s="2296"/>
      <c r="D35" s="2296"/>
      <c r="E35" s="2296"/>
      <c r="F35" s="2296"/>
      <c r="G35" s="2296"/>
      <c r="H35" s="2296"/>
      <c r="I35" s="2296"/>
      <c r="J35" s="359" t="s">
        <v>15</v>
      </c>
      <c r="K35" s="297">
        <v>2</v>
      </c>
      <c r="L35" s="2297">
        <v>10690</v>
      </c>
      <c r="M35" s="2297"/>
      <c r="N35" s="292">
        <f t="shared" si="0"/>
        <v>21380</v>
      </c>
    </row>
    <row r="36" spans="1:14">
      <c r="A36" s="2341" t="s">
        <v>222</v>
      </c>
      <c r="B36" s="2296"/>
      <c r="C36" s="2296"/>
      <c r="D36" s="2296"/>
      <c r="E36" s="2296"/>
      <c r="F36" s="2296"/>
      <c r="G36" s="2296"/>
      <c r="H36" s="2296"/>
      <c r="I36" s="2296"/>
      <c r="J36" s="359" t="s">
        <v>223</v>
      </c>
      <c r="K36" s="314">
        <v>0.5</v>
      </c>
      <c r="L36" s="2297">
        <v>5668</v>
      </c>
      <c r="M36" s="2297"/>
      <c r="N36" s="292">
        <f t="shared" si="0"/>
        <v>2834</v>
      </c>
    </row>
    <row r="37" spans="1:14">
      <c r="A37" s="2341" t="s">
        <v>219</v>
      </c>
      <c r="B37" s="2296"/>
      <c r="C37" s="2296"/>
      <c r="D37" s="2296"/>
      <c r="E37" s="2296"/>
      <c r="F37" s="2296"/>
      <c r="G37" s="2296"/>
      <c r="H37" s="2296"/>
      <c r="I37" s="2296"/>
      <c r="J37" s="359" t="s">
        <v>132</v>
      </c>
      <c r="K37" s="314">
        <v>30</v>
      </c>
      <c r="L37" s="2297">
        <v>77</v>
      </c>
      <c r="M37" s="2297"/>
      <c r="N37" s="292">
        <f t="shared" si="0"/>
        <v>2310</v>
      </c>
    </row>
    <row r="38" spans="1:14">
      <c r="A38" s="2341" t="s">
        <v>220</v>
      </c>
      <c r="B38" s="2296"/>
      <c r="C38" s="2296"/>
      <c r="D38" s="2296"/>
      <c r="E38" s="2296"/>
      <c r="F38" s="2296"/>
      <c r="G38" s="2296"/>
      <c r="H38" s="2296"/>
      <c r="I38" s="2296"/>
      <c r="J38" s="359" t="s">
        <v>132</v>
      </c>
      <c r="K38" s="314">
        <v>8.8000000000000007</v>
      </c>
      <c r="L38" s="2297">
        <v>21420</v>
      </c>
      <c r="M38" s="2297"/>
      <c r="N38" s="292">
        <f t="shared" si="0"/>
        <v>188496</v>
      </c>
    </row>
    <row r="39" spans="1:14" ht="15" thickBot="1">
      <c r="A39" s="2344" t="s">
        <v>336</v>
      </c>
      <c r="B39" s="2345"/>
      <c r="C39" s="2345"/>
      <c r="D39" s="2345"/>
      <c r="E39" s="2345"/>
      <c r="F39" s="2345"/>
      <c r="G39" s="2345"/>
      <c r="H39" s="2345"/>
      <c r="I39" s="2345"/>
      <c r="J39" s="360" t="s">
        <v>210</v>
      </c>
      <c r="K39" s="299">
        <v>6</v>
      </c>
      <c r="L39" s="2333">
        <v>40000</v>
      </c>
      <c r="M39" s="2333"/>
      <c r="N39" s="354">
        <f t="shared" si="0"/>
        <v>240000</v>
      </c>
    </row>
    <row r="40" spans="1:14" ht="15" thickBot="1">
      <c r="A40" s="2298" t="s">
        <v>49</v>
      </c>
      <c r="B40" s="2299"/>
      <c r="C40" s="2299"/>
      <c r="D40" s="2299"/>
      <c r="E40" s="2299"/>
      <c r="F40" s="2299"/>
      <c r="G40" s="2299"/>
      <c r="H40" s="2299"/>
      <c r="I40" s="2299"/>
      <c r="J40" s="2299"/>
      <c r="K40" s="2299"/>
      <c r="L40" s="2299"/>
      <c r="M40" s="2300"/>
      <c r="N40" s="355">
        <f>SUM(N31:N39)</f>
        <v>845426</v>
      </c>
    </row>
    <row r="41" spans="1:14">
      <c r="A41" s="2195" t="s">
        <v>52</v>
      </c>
      <c r="B41" s="2196"/>
      <c r="C41" s="2196"/>
      <c r="D41" s="2196"/>
      <c r="E41" s="2196"/>
      <c r="F41" s="2196"/>
      <c r="G41" s="2196"/>
      <c r="H41" s="2196"/>
      <c r="I41" s="2196"/>
      <c r="J41" s="2196"/>
      <c r="K41" s="2196"/>
      <c r="L41" s="2196"/>
      <c r="M41" s="2196"/>
      <c r="N41" s="2197"/>
    </row>
    <row r="42" spans="1:14" ht="11.25" customHeight="1">
      <c r="A42" s="2198"/>
      <c r="B42" s="2199"/>
      <c r="C42" s="2199"/>
      <c r="D42" s="2199"/>
      <c r="E42" s="2199"/>
      <c r="F42" s="2199"/>
      <c r="G42" s="2199"/>
      <c r="H42" s="2199"/>
      <c r="I42" s="2199"/>
      <c r="J42" s="2199"/>
      <c r="K42" s="2199"/>
      <c r="L42" s="2199"/>
      <c r="M42" s="2199"/>
      <c r="N42" s="2200"/>
    </row>
    <row r="43" spans="1:14" ht="15" thickBot="1">
      <c r="A43" s="2201"/>
      <c r="B43" s="2202"/>
      <c r="C43" s="2202"/>
      <c r="D43" s="2202"/>
      <c r="E43" s="2202"/>
      <c r="F43" s="2202"/>
      <c r="G43" s="2202"/>
      <c r="H43" s="2202"/>
      <c r="I43" s="2202"/>
      <c r="J43" s="2202"/>
      <c r="K43" s="2202"/>
      <c r="L43" s="2202"/>
      <c r="M43" s="2202"/>
      <c r="N43" s="2203"/>
    </row>
    <row r="44" spans="1:14" ht="30">
      <c r="A44" s="2204" t="s">
        <v>53</v>
      </c>
      <c r="B44" s="2205"/>
      <c r="C44" s="2205"/>
      <c r="D44" s="2205"/>
      <c r="E44" s="2205"/>
      <c r="F44" s="2205"/>
      <c r="G44" s="2205"/>
      <c r="H44" s="2205"/>
      <c r="I44" s="287" t="s">
        <v>54</v>
      </c>
      <c r="J44" s="300" t="s">
        <v>55</v>
      </c>
      <c r="K44" s="301" t="s">
        <v>56</v>
      </c>
      <c r="L44" s="2208" t="s">
        <v>57</v>
      </c>
      <c r="M44" s="2211"/>
      <c r="N44" s="288" t="s">
        <v>47</v>
      </c>
    </row>
    <row r="45" spans="1:14" ht="15" thickBot="1">
      <c r="A45" s="2248"/>
      <c r="B45" s="2213"/>
      <c r="C45" s="2213"/>
      <c r="D45" s="2213"/>
      <c r="E45" s="2213"/>
      <c r="F45" s="2213"/>
      <c r="G45" s="2213"/>
      <c r="H45" s="2213"/>
      <c r="I45" s="302"/>
      <c r="J45" s="303"/>
      <c r="K45" s="304"/>
      <c r="L45" s="2232"/>
      <c r="M45" s="2233"/>
      <c r="N45" s="32">
        <f>+L45*K45</f>
        <v>0</v>
      </c>
    </row>
    <row r="46" spans="1:14" ht="15" thickBot="1">
      <c r="A46" s="2221" t="s">
        <v>49</v>
      </c>
      <c r="B46" s="2222"/>
      <c r="C46" s="2222"/>
      <c r="D46" s="2222"/>
      <c r="E46" s="2222"/>
      <c r="F46" s="2222"/>
      <c r="G46" s="2222"/>
      <c r="H46" s="2222"/>
      <c r="I46" s="2222"/>
      <c r="J46" s="2222"/>
      <c r="K46" s="2222"/>
      <c r="L46" s="2222"/>
      <c r="M46" s="2223"/>
      <c r="N46" s="225">
        <f>SUM(N45:N45)</f>
        <v>0</v>
      </c>
    </row>
    <row r="47" spans="1:14" ht="10.5" customHeight="1">
      <c r="A47" s="2195" t="s">
        <v>58</v>
      </c>
      <c r="B47" s="2196"/>
      <c r="C47" s="2196"/>
      <c r="D47" s="2196"/>
      <c r="E47" s="2196"/>
      <c r="F47" s="2196"/>
      <c r="G47" s="2196"/>
      <c r="H47" s="2196"/>
      <c r="I47" s="2196"/>
      <c r="J47" s="2196"/>
      <c r="K47" s="2196"/>
      <c r="L47" s="2196"/>
      <c r="M47" s="2196"/>
      <c r="N47" s="2197"/>
    </row>
    <row r="48" spans="1:14" ht="11.25" customHeight="1">
      <c r="A48" s="2198"/>
      <c r="B48" s="2199"/>
      <c r="C48" s="2199"/>
      <c r="D48" s="2199"/>
      <c r="E48" s="2199"/>
      <c r="F48" s="2199"/>
      <c r="G48" s="2199"/>
      <c r="H48" s="2199"/>
      <c r="I48" s="2199"/>
      <c r="J48" s="2199"/>
      <c r="K48" s="2199"/>
      <c r="L48" s="2199"/>
      <c r="M48" s="2199"/>
      <c r="N48" s="2200"/>
    </row>
    <row r="49" spans="1:15" ht="15" thickBot="1">
      <c r="A49" s="2201"/>
      <c r="B49" s="2202"/>
      <c r="C49" s="2202"/>
      <c r="D49" s="2202"/>
      <c r="E49" s="2202"/>
      <c r="F49" s="2202"/>
      <c r="G49" s="2202"/>
      <c r="H49" s="2202"/>
      <c r="I49" s="2202"/>
      <c r="J49" s="2202"/>
      <c r="K49" s="2202"/>
      <c r="L49" s="2202"/>
      <c r="M49" s="2202"/>
      <c r="N49" s="2203"/>
    </row>
    <row r="50" spans="1:15" ht="27.6">
      <c r="A50" s="2204" t="s">
        <v>59</v>
      </c>
      <c r="B50" s="2205"/>
      <c r="C50" s="2205"/>
      <c r="D50" s="2205"/>
      <c r="E50" s="2205"/>
      <c r="F50" s="2205"/>
      <c r="G50" s="2205"/>
      <c r="H50" s="2205"/>
      <c r="I50" s="287" t="s">
        <v>60</v>
      </c>
      <c r="J50" s="300" t="s">
        <v>61</v>
      </c>
      <c r="K50" s="287" t="s">
        <v>62</v>
      </c>
      <c r="L50" s="2208" t="s">
        <v>46</v>
      </c>
      <c r="M50" s="2211"/>
      <c r="N50" s="288" t="s">
        <v>47</v>
      </c>
    </row>
    <row r="51" spans="1:15">
      <c r="A51" s="2252" t="s">
        <v>81</v>
      </c>
      <c r="B51" s="2253"/>
      <c r="C51" s="2253"/>
      <c r="D51" s="2253"/>
      <c r="E51" s="2253"/>
      <c r="F51" s="2253"/>
      <c r="G51" s="2253"/>
      <c r="H51" s="2254"/>
      <c r="I51" s="327"/>
      <c r="J51" s="328"/>
      <c r="K51" s="329">
        <v>10</v>
      </c>
      <c r="L51" s="2270">
        <v>28817</v>
      </c>
      <c r="M51" s="2271"/>
      <c r="N51" s="292">
        <f>ROUND((K51*L51),0)</f>
        <v>288170</v>
      </c>
    </row>
    <row r="52" spans="1:15" ht="15" thickBot="1">
      <c r="A52" s="2252"/>
      <c r="B52" s="2253"/>
      <c r="C52" s="2253"/>
      <c r="D52" s="2253"/>
      <c r="E52" s="2253"/>
      <c r="F52" s="2253"/>
      <c r="G52" s="2253"/>
      <c r="H52" s="2254"/>
      <c r="I52" s="327"/>
      <c r="J52" s="328"/>
      <c r="K52" s="329"/>
      <c r="L52" s="2289"/>
      <c r="M52" s="2290"/>
      <c r="N52" s="292">
        <f>ROUND((K52*L52),0)</f>
        <v>0</v>
      </c>
    </row>
    <row r="53" spans="1:15" ht="15" thickBot="1">
      <c r="A53" s="2221" t="s">
        <v>49</v>
      </c>
      <c r="B53" s="2222"/>
      <c r="C53" s="2222"/>
      <c r="D53" s="2222"/>
      <c r="E53" s="2222"/>
      <c r="F53" s="2222"/>
      <c r="G53" s="2222"/>
      <c r="H53" s="2222"/>
      <c r="I53" s="2222"/>
      <c r="J53" s="2222"/>
      <c r="K53" s="2222"/>
      <c r="L53" s="2222"/>
      <c r="M53" s="2223"/>
      <c r="N53" s="308">
        <f>SUM(N51:N52)</f>
        <v>288170</v>
      </c>
    </row>
    <row r="54" spans="1:15" ht="15" thickBot="1">
      <c r="A54" s="280"/>
      <c r="B54" s="254"/>
      <c r="C54" s="254"/>
      <c r="D54" s="254"/>
      <c r="E54" s="254"/>
      <c r="F54" s="254"/>
      <c r="G54" s="254"/>
      <c r="H54" s="254"/>
      <c r="I54" s="254"/>
      <c r="J54" s="254"/>
      <c r="K54" s="254"/>
      <c r="L54" s="254"/>
      <c r="M54" s="254"/>
      <c r="N54" s="281"/>
    </row>
    <row r="55" spans="1:15" ht="15" thickBot="1">
      <c r="A55" s="2236" t="s">
        <v>63</v>
      </c>
      <c r="B55" s="2237"/>
      <c r="C55" s="2237"/>
      <c r="D55" s="2237"/>
      <c r="E55" s="2237"/>
      <c r="F55" s="2237"/>
      <c r="G55" s="2237"/>
      <c r="H55" s="2237"/>
      <c r="I55" s="2237"/>
      <c r="J55" s="2237"/>
      <c r="K55" s="2237"/>
      <c r="L55" s="2237"/>
      <c r="M55" s="2238"/>
      <c r="N55" s="309">
        <f>ROUND(+N26+N40+N46+N53,0)</f>
        <v>1162416</v>
      </c>
      <c r="O55" s="223">
        <f>(+N26+N40+N46+N53)</f>
        <v>1162416</v>
      </c>
    </row>
    <row r="56" spans="1:15">
      <c r="A56" s="2195" t="s">
        <v>64</v>
      </c>
      <c r="B56" s="2196"/>
      <c r="C56" s="2196"/>
      <c r="D56" s="2196"/>
      <c r="E56" s="2196"/>
      <c r="F56" s="2196"/>
      <c r="G56" s="2196"/>
      <c r="H56" s="2196"/>
      <c r="I56" s="2196"/>
      <c r="J56" s="2196"/>
      <c r="K56" s="2196"/>
      <c r="L56" s="2196"/>
      <c r="M56" s="2196"/>
      <c r="N56" s="2197"/>
    </row>
    <row r="57" spans="1:15" ht="11.25" customHeight="1">
      <c r="A57" s="2198"/>
      <c r="B57" s="2199"/>
      <c r="C57" s="2199"/>
      <c r="D57" s="2199"/>
      <c r="E57" s="2199"/>
      <c r="F57" s="2199"/>
      <c r="G57" s="2199"/>
      <c r="H57" s="2199"/>
      <c r="I57" s="2199"/>
      <c r="J57" s="2199"/>
      <c r="K57" s="2199"/>
      <c r="L57" s="2199"/>
      <c r="M57" s="2199"/>
      <c r="N57" s="2200"/>
    </row>
    <row r="58" spans="1:15" ht="15" thickBot="1">
      <c r="A58" s="2201"/>
      <c r="B58" s="2202"/>
      <c r="C58" s="2202"/>
      <c r="D58" s="2202"/>
      <c r="E58" s="2202"/>
      <c r="F58" s="2202"/>
      <c r="G58" s="2202"/>
      <c r="H58" s="2202"/>
      <c r="I58" s="2202"/>
      <c r="J58" s="2202"/>
      <c r="K58" s="2202"/>
      <c r="L58" s="2202"/>
      <c r="M58" s="2202"/>
      <c r="N58" s="2203"/>
    </row>
    <row r="59" spans="1:15">
      <c r="A59" s="2204" t="s">
        <v>65</v>
      </c>
      <c r="B59" s="2205"/>
      <c r="C59" s="2205"/>
      <c r="D59" s="2205"/>
      <c r="E59" s="2205"/>
      <c r="F59" s="2205"/>
      <c r="G59" s="2205"/>
      <c r="H59" s="2205"/>
      <c r="I59" s="300"/>
      <c r="J59" s="310"/>
      <c r="K59" s="287" t="s">
        <v>66</v>
      </c>
      <c r="L59" s="2208" t="s">
        <v>67</v>
      </c>
      <c r="M59" s="2211"/>
      <c r="N59" s="288"/>
    </row>
    <row r="60" spans="1:15">
      <c r="A60" s="2212" t="s">
        <v>68</v>
      </c>
      <c r="B60" s="2213"/>
      <c r="C60" s="2213"/>
      <c r="D60" s="2213"/>
      <c r="E60" s="2213"/>
      <c r="F60" s="2213"/>
      <c r="G60" s="2213"/>
      <c r="H60" s="2213"/>
      <c r="I60" s="311"/>
      <c r="J60" s="312"/>
      <c r="K60" s="313">
        <v>0.28000000000000003</v>
      </c>
      <c r="L60" s="2230">
        <f>ROUND((N55*K60),0)</f>
        <v>325476</v>
      </c>
      <c r="M60" s="2231">
        <f>ROUND((J60*K60),0)</f>
        <v>0</v>
      </c>
      <c r="N60" s="292">
        <f>+L60</f>
        <v>325476</v>
      </c>
    </row>
    <row r="61" spans="1:15">
      <c r="A61" s="314" t="s">
        <v>69</v>
      </c>
      <c r="B61" s="315"/>
      <c r="C61" s="315"/>
      <c r="D61" s="316"/>
      <c r="E61" s="316"/>
      <c r="F61" s="316"/>
      <c r="G61" s="316"/>
      <c r="H61" s="316"/>
      <c r="I61" s="316"/>
      <c r="J61" s="317"/>
      <c r="K61" s="313">
        <v>0.01</v>
      </c>
      <c r="L61" s="2230">
        <f>ROUND((N55*K61),0)</f>
        <v>11624</v>
      </c>
      <c r="M61" s="2231">
        <f>ROUND((J61*K61),0)</f>
        <v>0</v>
      </c>
      <c r="N61" s="292">
        <f>+L61</f>
        <v>11624</v>
      </c>
    </row>
    <row r="62" spans="1:15" ht="15" thickBot="1">
      <c r="A62" s="2242" t="s">
        <v>70</v>
      </c>
      <c r="B62" s="2243"/>
      <c r="C62" s="2243"/>
      <c r="D62" s="2243"/>
      <c r="E62" s="2243"/>
      <c r="F62" s="2243"/>
      <c r="G62" s="2243"/>
      <c r="H62" s="2243"/>
      <c r="I62" s="2243"/>
      <c r="J62" s="2244"/>
      <c r="K62" s="313">
        <v>0.05</v>
      </c>
      <c r="L62" s="2230">
        <f>ROUND((N55*K62),0)</f>
        <v>58121</v>
      </c>
      <c r="M62" s="2231">
        <f>ROUND((J62*K62),0)</f>
        <v>0</v>
      </c>
      <c r="N62" s="292">
        <f>+L62</f>
        <v>58121</v>
      </c>
    </row>
    <row r="63" spans="1:15" ht="15" thickBot="1">
      <c r="A63" s="2221" t="s">
        <v>49</v>
      </c>
      <c r="B63" s="2222"/>
      <c r="C63" s="2222"/>
      <c r="D63" s="2222"/>
      <c r="E63" s="2222"/>
      <c r="F63" s="2222"/>
      <c r="G63" s="2222"/>
      <c r="H63" s="2222"/>
      <c r="I63" s="2222"/>
      <c r="J63" s="2222"/>
      <c r="K63" s="2222"/>
      <c r="L63" s="2222"/>
      <c r="M63" s="2223"/>
      <c r="N63" s="323">
        <f>ROUND(SUM(N60:N62),0)</f>
        <v>395221</v>
      </c>
    </row>
    <row r="64" spans="1:15" ht="15" thickBot="1">
      <c r="A64" s="2236" t="s">
        <v>71</v>
      </c>
      <c r="B64" s="2237"/>
      <c r="C64" s="2237"/>
      <c r="D64" s="2237"/>
      <c r="E64" s="2237"/>
      <c r="F64" s="2237"/>
      <c r="G64" s="2237"/>
      <c r="H64" s="2237"/>
      <c r="I64" s="2237"/>
      <c r="J64" s="2237"/>
      <c r="K64" s="2237"/>
      <c r="L64" s="2237"/>
      <c r="M64" s="2238"/>
      <c r="N64" s="319">
        <f>+N55+N63</f>
        <v>1557637</v>
      </c>
    </row>
    <row r="65" spans="1:14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10"/>
    </row>
    <row r="66" spans="1:14">
      <c r="A66" s="11"/>
      <c r="B66" s="5"/>
      <c r="C66" s="5"/>
      <c r="D66" s="5"/>
      <c r="E66" s="5"/>
      <c r="F66" s="35" t="s">
        <v>76</v>
      </c>
      <c r="G66" s="35"/>
      <c r="H66" s="35"/>
      <c r="I66" s="35"/>
      <c r="J66" s="29"/>
      <c r="K66" s="5"/>
      <c r="L66" s="5"/>
      <c r="M66" s="5"/>
      <c r="N66" s="12"/>
    </row>
    <row r="67" spans="1:14">
      <c r="A67" s="6"/>
      <c r="B67" s="7"/>
      <c r="C67" s="7"/>
      <c r="D67" s="7"/>
      <c r="E67" s="7"/>
      <c r="F67" s="35" t="s">
        <v>87</v>
      </c>
      <c r="G67" s="29" t="s">
        <v>303</v>
      </c>
      <c r="H67" s="29"/>
      <c r="I67" s="29"/>
      <c r="J67" s="29"/>
      <c r="K67" s="7"/>
      <c r="L67" s="7"/>
      <c r="M67" s="7"/>
      <c r="N67" s="18"/>
    </row>
    <row r="68" spans="1:14">
      <c r="A68" s="11"/>
      <c r="B68" s="5"/>
      <c r="C68" s="5"/>
      <c r="D68" s="5"/>
      <c r="E68" s="5"/>
      <c r="F68" s="35" t="s">
        <v>286</v>
      </c>
      <c r="G68" s="29"/>
      <c r="H68" s="29"/>
      <c r="I68" s="29"/>
      <c r="J68" s="29"/>
      <c r="K68" s="5"/>
      <c r="L68" s="5"/>
      <c r="M68" s="5"/>
      <c r="N68" s="12"/>
    </row>
    <row r="69" spans="1:14">
      <c r="A69" s="6"/>
      <c r="B69" s="7"/>
      <c r="C69" s="7"/>
      <c r="D69" s="7"/>
      <c r="E69" s="7"/>
      <c r="F69" s="35" t="s">
        <v>88</v>
      </c>
      <c r="G69" s="31"/>
      <c r="H69" s="31"/>
      <c r="I69" s="31"/>
      <c r="J69" s="31"/>
      <c r="K69" s="7"/>
      <c r="L69" s="7"/>
      <c r="M69" s="7"/>
      <c r="N69" s="18"/>
    </row>
    <row r="70" spans="1:14">
      <c r="A70" s="11"/>
      <c r="B70" s="5"/>
      <c r="C70" s="5"/>
      <c r="D70" s="5"/>
      <c r="E70" s="5"/>
      <c r="F70" s="35"/>
      <c r="G70" s="31"/>
      <c r="H70" s="31"/>
      <c r="I70" s="31"/>
      <c r="J70" s="5"/>
      <c r="K70" s="5"/>
      <c r="L70" s="5"/>
      <c r="M70" s="5"/>
      <c r="N70" s="12"/>
    </row>
    <row r="71" spans="1:14" ht="15" thickBot="1">
      <c r="A71" s="19" t="s">
        <v>72</v>
      </c>
      <c r="B71" s="20"/>
      <c r="C71" s="21"/>
      <c r="D71" s="21"/>
      <c r="E71" s="21"/>
      <c r="F71" s="21"/>
      <c r="G71" s="14"/>
      <c r="H71" s="14"/>
      <c r="I71" s="14"/>
      <c r="J71" s="14"/>
      <c r="K71" s="14"/>
      <c r="L71" s="14"/>
      <c r="M71" s="14"/>
      <c r="N71" s="22"/>
    </row>
    <row r="72" spans="1:14">
      <c r="A72" s="2245"/>
      <c r="B72" s="2246"/>
      <c r="C72" s="2246"/>
      <c r="D72" s="2246"/>
      <c r="E72" s="2246"/>
      <c r="F72" s="2246"/>
      <c r="G72" s="2246"/>
      <c r="H72" s="2246"/>
      <c r="I72" s="2246"/>
      <c r="J72" s="2246"/>
      <c r="K72" s="2246"/>
      <c r="L72" s="2246"/>
      <c r="M72" s="2246"/>
      <c r="N72" s="2247"/>
    </row>
    <row r="73" spans="1:14">
      <c r="A73" s="23" t="s">
        <v>73</v>
      </c>
      <c r="B73" s="24"/>
      <c r="C73" s="25"/>
      <c r="D73" s="25"/>
      <c r="E73" s="25"/>
      <c r="F73" s="25"/>
      <c r="G73" s="7"/>
      <c r="H73" s="7"/>
      <c r="I73" s="7"/>
      <c r="J73" s="7"/>
      <c r="K73" s="7"/>
      <c r="L73" s="7"/>
      <c r="M73" s="7"/>
      <c r="N73" s="18"/>
    </row>
    <row r="74" spans="1:14">
      <c r="A74" s="2239" t="s">
        <v>74</v>
      </c>
      <c r="B74" s="2240"/>
      <c r="C74" s="2240"/>
      <c r="D74" s="2240"/>
      <c r="E74" s="2240"/>
      <c r="F74" s="2240"/>
      <c r="G74" s="2240"/>
      <c r="H74" s="2240"/>
      <c r="I74" s="2240"/>
      <c r="J74" s="2240"/>
      <c r="K74" s="2240"/>
      <c r="L74" s="2240"/>
      <c r="M74" s="2240"/>
      <c r="N74" s="2241"/>
    </row>
    <row r="75" spans="1:14">
      <c r="A75" s="2239"/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</row>
    <row r="76" spans="1:14">
      <c r="A76" s="2239" t="s">
        <v>75</v>
      </c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</row>
    <row r="77" spans="1:14">
      <c r="A77" s="2239"/>
      <c r="B77" s="2240"/>
      <c r="C77" s="2240"/>
      <c r="D77" s="2240"/>
      <c r="E77" s="2240"/>
      <c r="F77" s="2240"/>
      <c r="G77" s="2240"/>
      <c r="H77" s="2240"/>
      <c r="I77" s="2240"/>
      <c r="J77" s="2240"/>
      <c r="K77" s="2240"/>
      <c r="L77" s="2240"/>
      <c r="M77" s="2240"/>
      <c r="N77" s="2241"/>
    </row>
    <row r="78" spans="1:14" ht="25.5" customHeight="1">
      <c r="A78" s="6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18"/>
    </row>
    <row r="79" spans="1:14">
      <c r="A79" s="6"/>
      <c r="B79" s="7"/>
      <c r="C79" s="7"/>
      <c r="D79" s="7"/>
      <c r="E79" s="5"/>
      <c r="F79" s="35" t="s">
        <v>76</v>
      </c>
      <c r="G79" s="29"/>
      <c r="H79" s="29"/>
      <c r="I79" s="29"/>
      <c r="J79" s="29"/>
      <c r="K79" s="7"/>
      <c r="L79" s="7"/>
      <c r="M79" s="7"/>
      <c r="N79" s="26"/>
    </row>
    <row r="80" spans="1:14">
      <c r="A80" s="6"/>
      <c r="B80" s="7"/>
      <c r="C80" s="7"/>
      <c r="D80" s="7"/>
      <c r="E80" s="5"/>
      <c r="F80" s="29" t="s">
        <v>87</v>
      </c>
      <c r="G80" s="33" t="s">
        <v>342</v>
      </c>
      <c r="H80" s="33"/>
      <c r="I80" s="33"/>
      <c r="J80" s="29"/>
      <c r="K80" s="7"/>
      <c r="L80" s="7"/>
      <c r="M80" s="7"/>
      <c r="N80" s="26"/>
    </row>
    <row r="81" spans="1:14">
      <c r="A81" s="6"/>
      <c r="B81" s="7"/>
      <c r="C81" s="7"/>
      <c r="D81" s="7"/>
      <c r="E81" s="27"/>
      <c r="F81" s="29" t="s">
        <v>343</v>
      </c>
      <c r="G81" s="28"/>
      <c r="H81" s="28"/>
      <c r="I81" s="28"/>
      <c r="J81" s="29"/>
      <c r="K81" s="7"/>
      <c r="L81" s="7"/>
      <c r="M81" s="7"/>
      <c r="N81" s="26"/>
    </row>
    <row r="82" spans="1:14">
      <c r="A82" s="11"/>
      <c r="B82" s="5"/>
      <c r="C82" s="5"/>
      <c r="D82" s="5"/>
      <c r="E82" s="7"/>
      <c r="F82" s="29" t="s">
        <v>88</v>
      </c>
      <c r="G82" s="29"/>
      <c r="H82" s="29"/>
      <c r="I82" s="29"/>
      <c r="J82" s="31"/>
      <c r="K82" s="2"/>
      <c r="L82" s="2"/>
      <c r="M82" s="2"/>
      <c r="N82" s="26"/>
    </row>
  </sheetData>
  <mergeCells count="84">
    <mergeCell ref="A74:N75"/>
    <mergeCell ref="A76:N77"/>
    <mergeCell ref="A62:J62"/>
    <mergeCell ref="L62:M62"/>
    <mergeCell ref="A63:M63"/>
    <mergeCell ref="A64:M64"/>
    <mergeCell ref="A72:N72"/>
    <mergeCell ref="L61:M6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7:N49"/>
    <mergeCell ref="A50:H50"/>
    <mergeCell ref="L50:M50"/>
    <mergeCell ref="A51:H51"/>
    <mergeCell ref="L51:M51"/>
    <mergeCell ref="A44:H44"/>
    <mergeCell ref="L44:M44"/>
    <mergeCell ref="A45:H45"/>
    <mergeCell ref="L45:M45"/>
    <mergeCell ref="A46:M46"/>
    <mergeCell ref="A41:N43"/>
    <mergeCell ref="A35:I35"/>
    <mergeCell ref="L35:M35"/>
    <mergeCell ref="A36:I36"/>
    <mergeCell ref="L36:M36"/>
    <mergeCell ref="A37:I37"/>
    <mergeCell ref="L37:M37"/>
    <mergeCell ref="A38:I38"/>
    <mergeCell ref="L38:M38"/>
    <mergeCell ref="A39:I39"/>
    <mergeCell ref="L39:M39"/>
    <mergeCell ref="A40:M40"/>
    <mergeCell ref="A32:I32"/>
    <mergeCell ref="L32:M32"/>
    <mergeCell ref="A33:I33"/>
    <mergeCell ref="L33:M33"/>
    <mergeCell ref="A34:I34"/>
    <mergeCell ref="L34:M34"/>
    <mergeCell ref="A27:N29"/>
    <mergeCell ref="A30:I30"/>
    <mergeCell ref="L30:M30"/>
    <mergeCell ref="A31:I31"/>
    <mergeCell ref="L31:M31"/>
    <mergeCell ref="A25:F25"/>
    <mergeCell ref="G25:H25"/>
    <mergeCell ref="I25:J25"/>
    <mergeCell ref="L25:M25"/>
    <mergeCell ref="A26:M26"/>
    <mergeCell ref="C20:K20"/>
    <mergeCell ref="L20:M20"/>
    <mergeCell ref="A21:N23"/>
    <mergeCell ref="A24:F24"/>
    <mergeCell ref="G24:H24"/>
    <mergeCell ref="I24:J24"/>
    <mergeCell ref="L24:M24"/>
    <mergeCell ref="K12:K13"/>
    <mergeCell ref="A14:E14"/>
    <mergeCell ref="A16:N16"/>
    <mergeCell ref="A17:N17"/>
    <mergeCell ref="C19:K19"/>
    <mergeCell ref="L19:M19"/>
    <mergeCell ref="N10:N11"/>
    <mergeCell ref="A1:D1"/>
    <mergeCell ref="A3:N3"/>
    <mergeCell ref="A4:N4"/>
    <mergeCell ref="A5:N5"/>
    <mergeCell ref="A7:B11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</mergeCells>
  <pageMargins left="0.7" right="0.7" top="0.75" bottom="0.75" header="0.3" footer="0.3"/>
  <pageSetup scale="54" fitToHeight="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7935-2698-44B7-9AC5-1745D0415031}">
  <dimension ref="A11"/>
  <sheetViews>
    <sheetView topLeftCell="A52" zoomScale="80" zoomScaleNormal="80" workbookViewId="0">
      <selection activeCell="K89" sqref="K89"/>
    </sheetView>
  </sheetViews>
  <sheetFormatPr baseColWidth="10" defaultRowHeight="14.4"/>
  <sheetData>
    <row r="11" ht="14.25" customHeight="1"/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29A7-7C56-4901-84D4-B96956AF879B}">
  <sheetPr>
    <tabColor rgb="FFFF0000"/>
    <pageSetUpPr fitToPage="1"/>
  </sheetPr>
  <dimension ref="B1:S48"/>
  <sheetViews>
    <sheetView view="pageBreakPreview" topLeftCell="A36" zoomScale="85" zoomScaleNormal="85" zoomScaleSheetLayoutView="85" workbookViewId="0">
      <selection activeCell="K50" sqref="K50"/>
    </sheetView>
  </sheetViews>
  <sheetFormatPr baseColWidth="10" defaultColWidth="11.44140625" defaultRowHeight="13.8"/>
  <cols>
    <col min="1" max="1" width="0.88671875" style="583" customWidth="1"/>
    <col min="2" max="2" width="11.109375" style="583" bestFit="1" customWidth="1"/>
    <col min="3" max="3" width="19.88671875" style="584" customWidth="1"/>
    <col min="4" max="4" width="35.44140625" style="584" customWidth="1"/>
    <col min="5" max="5" width="19.88671875" style="584" customWidth="1"/>
    <col min="6" max="6" width="7.44140625" style="583" customWidth="1"/>
    <col min="7" max="7" width="8" style="583" customWidth="1"/>
    <col min="8" max="8" width="14.88671875" style="583" customWidth="1"/>
    <col min="9" max="9" width="16.109375" style="583" bestFit="1" customWidth="1"/>
    <col min="10" max="10" width="18.33203125" style="585" bestFit="1" customWidth="1"/>
    <col min="11" max="11" width="17.44140625" style="586" bestFit="1" customWidth="1"/>
    <col min="12" max="12" width="17.88671875" style="583" bestFit="1" customWidth="1"/>
    <col min="13" max="13" width="24.88671875" style="583" customWidth="1"/>
    <col min="14" max="14" width="14.33203125" style="583" bestFit="1" customWidth="1"/>
    <col min="15" max="15" width="1.33203125" style="583" customWidth="1"/>
    <col min="16" max="16" width="24.44140625" style="583" customWidth="1"/>
    <col min="17" max="17" width="22.88671875" style="583" bestFit="1" customWidth="1"/>
    <col min="18" max="18" width="18.5546875" style="583" bestFit="1" customWidth="1"/>
    <col min="19" max="19" width="19.6640625" style="583" customWidth="1"/>
    <col min="20" max="16384" width="11.44140625" style="583"/>
  </cols>
  <sheetData>
    <row r="1" spans="2:17" ht="4.5" customHeight="1" thickBot="1"/>
    <row r="2" spans="2:17" ht="14.4" thickBot="1">
      <c r="B2" s="2361"/>
      <c r="C2" s="2362"/>
      <c r="D2" s="2367" t="s">
        <v>520</v>
      </c>
      <c r="E2" s="2368"/>
      <c r="F2" s="2368"/>
      <c r="G2" s="2368"/>
      <c r="H2" s="2368"/>
      <c r="I2" s="2368"/>
      <c r="J2" s="2368"/>
      <c r="K2" s="2368"/>
      <c r="L2" s="2368"/>
      <c r="M2" s="2368"/>
      <c r="N2" s="2369"/>
      <c r="O2" s="587"/>
      <c r="P2" s="587"/>
    </row>
    <row r="3" spans="2:17" ht="14.4" thickBot="1">
      <c r="B3" s="2363"/>
      <c r="C3" s="2364"/>
      <c r="D3" s="2367" t="s">
        <v>521</v>
      </c>
      <c r="E3" s="2368"/>
      <c r="F3" s="2368"/>
      <c r="G3" s="2368"/>
      <c r="H3" s="2368"/>
      <c r="I3" s="2368"/>
      <c r="J3" s="2368"/>
      <c r="K3" s="2368"/>
      <c r="L3" s="2368"/>
      <c r="M3" s="2368"/>
      <c r="N3" s="2369"/>
      <c r="O3" s="587"/>
      <c r="P3" s="587"/>
    </row>
    <row r="4" spans="2:17" ht="14.4" thickBot="1">
      <c r="B4" s="2363"/>
      <c r="C4" s="2364"/>
      <c r="D4" s="2367" t="s">
        <v>522</v>
      </c>
      <c r="E4" s="2368"/>
      <c r="F4" s="2368"/>
      <c r="G4" s="2368"/>
      <c r="H4" s="2368"/>
      <c r="I4" s="2368"/>
      <c r="J4" s="2368"/>
      <c r="K4" s="2368"/>
      <c r="L4" s="2368"/>
      <c r="M4" s="2368"/>
      <c r="N4" s="2369"/>
      <c r="O4" s="587"/>
      <c r="P4" s="587"/>
    </row>
    <row r="5" spans="2:17" ht="14.4" thickBot="1">
      <c r="B5" s="2363"/>
      <c r="C5" s="2364"/>
      <c r="D5" s="2370" t="s">
        <v>345</v>
      </c>
      <c r="E5" s="2371"/>
      <c r="F5" s="2371"/>
      <c r="G5" s="2371"/>
      <c r="H5" s="2371"/>
      <c r="I5" s="2371"/>
      <c r="J5" s="2371"/>
      <c r="K5" s="2371"/>
      <c r="L5" s="2371"/>
      <c r="M5" s="2371"/>
      <c r="N5" s="2372"/>
      <c r="O5" s="587"/>
      <c r="P5" s="587"/>
    </row>
    <row r="6" spans="2:17" ht="32.25" customHeight="1" thickBot="1">
      <c r="B6" s="2365"/>
      <c r="C6" s="2366"/>
      <c r="D6" s="2367" t="s">
        <v>613</v>
      </c>
      <c r="E6" s="2368"/>
      <c r="F6" s="2368"/>
      <c r="G6" s="2368"/>
      <c r="H6" s="2368"/>
      <c r="I6" s="2368"/>
      <c r="J6" s="2368"/>
      <c r="K6" s="2368"/>
      <c r="L6" s="2368"/>
      <c r="M6" s="2368"/>
      <c r="N6" s="2369"/>
      <c r="O6" s="588"/>
      <c r="P6" s="588"/>
    </row>
    <row r="7" spans="2:17" ht="6" customHeight="1" thickBot="1">
      <c r="B7" s="589"/>
      <c r="F7" s="590"/>
      <c r="G7" s="590"/>
      <c r="H7" s="590"/>
      <c r="I7" s="590"/>
      <c r="J7" s="591"/>
      <c r="K7" s="592"/>
      <c r="N7" s="593"/>
      <c r="O7" s="594"/>
      <c r="P7" s="594"/>
    </row>
    <row r="8" spans="2:17">
      <c r="B8" s="589"/>
      <c r="C8" s="2349" t="s">
        <v>346</v>
      </c>
      <c r="D8" s="2350"/>
      <c r="E8" s="2350"/>
      <c r="F8" s="2350"/>
      <c r="G8" s="2351">
        <f>ROUND(G9/1.34,0)</f>
        <v>380707131</v>
      </c>
      <c r="H8" s="2352"/>
      <c r="I8" s="595"/>
      <c r="J8" s="597"/>
      <c r="K8" s="596"/>
      <c r="L8" s="597"/>
      <c r="M8" s="598"/>
      <c r="N8" s="593"/>
      <c r="O8" s="594"/>
      <c r="P8" s="594"/>
    </row>
    <row r="9" spans="2:17">
      <c r="B9" s="589"/>
      <c r="C9" s="2353" t="s">
        <v>347</v>
      </c>
      <c r="D9" s="2354"/>
      <c r="E9" s="2354"/>
      <c r="F9" s="2354"/>
      <c r="G9" s="2355">
        <f>+'PRESUPUESTO OFICIAL PLIEGO TIPO'!I54</f>
        <v>510147555</v>
      </c>
      <c r="H9" s="2356"/>
      <c r="I9" s="595"/>
      <c r="J9" s="597"/>
      <c r="K9" s="592"/>
      <c r="N9" s="593"/>
      <c r="O9" s="594"/>
      <c r="P9" s="594"/>
      <c r="Q9" s="601"/>
    </row>
    <row r="10" spans="2:17" ht="14.4" thickBot="1">
      <c r="B10" s="589"/>
      <c r="C10" s="2357" t="s">
        <v>523</v>
      </c>
      <c r="D10" s="2358"/>
      <c r="E10" s="2358"/>
      <c r="F10" s="2358"/>
      <c r="G10" s="2359">
        <v>1.5</v>
      </c>
      <c r="H10" s="2360"/>
      <c r="I10" s="595"/>
      <c r="J10" s="590"/>
      <c r="K10" s="592"/>
      <c r="N10" s="593"/>
      <c r="O10" s="594"/>
      <c r="P10" s="594"/>
    </row>
    <row r="11" spans="2:17" ht="4.5" customHeight="1" thickBot="1">
      <c r="B11" s="589"/>
      <c r="F11" s="590"/>
      <c r="G11" s="590"/>
      <c r="H11" s="590"/>
      <c r="I11" s="590"/>
      <c r="J11" s="591"/>
      <c r="K11" s="592"/>
      <c r="N11" s="593"/>
      <c r="O11" s="594"/>
      <c r="P11" s="594"/>
    </row>
    <row r="12" spans="2:17" ht="27.6">
      <c r="B12" s="602" t="s">
        <v>349</v>
      </c>
      <c r="C12" s="2346" t="s">
        <v>350</v>
      </c>
      <c r="D12" s="2347"/>
      <c r="E12" s="2348"/>
      <c r="F12" s="603" t="s">
        <v>193</v>
      </c>
      <c r="G12" s="603" t="s">
        <v>351</v>
      </c>
      <c r="H12" s="603" t="s">
        <v>524</v>
      </c>
      <c r="I12" s="603" t="s">
        <v>353</v>
      </c>
      <c r="J12" s="604" t="s">
        <v>354</v>
      </c>
      <c r="K12" s="605" t="s">
        <v>355</v>
      </c>
      <c r="L12" s="603" t="s">
        <v>356</v>
      </c>
      <c r="M12" s="603" t="s">
        <v>357</v>
      </c>
      <c r="N12" s="606" t="s">
        <v>358</v>
      </c>
      <c r="O12" s="587"/>
      <c r="P12" s="587"/>
    </row>
    <row r="13" spans="2:17" s="615" customFormat="1">
      <c r="B13" s="607">
        <v>1</v>
      </c>
      <c r="C13" s="2373" t="s">
        <v>359</v>
      </c>
      <c r="D13" s="2374"/>
      <c r="E13" s="2375"/>
      <c r="F13" s="608"/>
      <c r="G13" s="608"/>
      <c r="H13" s="608"/>
      <c r="I13" s="608"/>
      <c r="J13" s="609"/>
      <c r="K13" s="610"/>
      <c r="L13" s="611"/>
      <c r="M13" s="612">
        <f>+ROUND(L15+L16,0)</f>
        <v>19147439</v>
      </c>
      <c r="N13" s="613">
        <f>M13/G8</f>
        <v>5.0294405964252872E-2</v>
      </c>
      <c r="O13" s="614"/>
      <c r="P13" s="614"/>
    </row>
    <row r="14" spans="2:17" s="615" customFormat="1" ht="14.4">
      <c r="B14" s="607">
        <v>1.1000000000000001</v>
      </c>
      <c r="C14" s="2373" t="s">
        <v>360</v>
      </c>
      <c r="D14" s="2374"/>
      <c r="E14" s="2375"/>
      <c r="F14" s="608"/>
      <c r="G14" s="608"/>
      <c r="H14" s="608"/>
      <c r="I14" s="608"/>
      <c r="J14" s="609"/>
      <c r="K14" s="616"/>
      <c r="L14" s="617"/>
      <c r="M14" s="618"/>
      <c r="N14" s="613"/>
      <c r="O14" s="619"/>
      <c r="P14" s="710" t="s">
        <v>541</v>
      </c>
      <c r="Q14" s="711">
        <v>8.5000000000000006E-2</v>
      </c>
    </row>
    <row r="15" spans="2:17" s="615" customFormat="1" ht="14.4">
      <c r="B15" s="607"/>
      <c r="C15" s="2379" t="s">
        <v>361</v>
      </c>
      <c r="D15" s="2380"/>
      <c r="E15" s="2381"/>
      <c r="F15" s="620" t="s">
        <v>362</v>
      </c>
      <c r="G15" s="620">
        <v>1</v>
      </c>
      <c r="H15" s="621">
        <v>1</v>
      </c>
      <c r="I15" s="622">
        <v>4864795.9319989998</v>
      </c>
      <c r="J15" s="707">
        <f>+Q23</f>
        <v>0.5828000000000001</v>
      </c>
      <c r="K15" s="623">
        <f>+G10</f>
        <v>1.5</v>
      </c>
      <c r="L15" s="624">
        <f>+G15*H15*I15*(1+J15)*K15</f>
        <v>11549998.501752026</v>
      </c>
      <c r="M15" s="618"/>
      <c r="N15" s="613"/>
      <c r="O15" s="619"/>
      <c r="P15" s="710" t="s">
        <v>525</v>
      </c>
      <c r="Q15" s="711">
        <v>0.12</v>
      </c>
    </row>
    <row r="16" spans="2:17" s="615" customFormat="1" ht="14.4">
      <c r="B16" s="607"/>
      <c r="C16" s="2379" t="s">
        <v>378</v>
      </c>
      <c r="D16" s="2380"/>
      <c r="E16" s="2381"/>
      <c r="F16" s="620" t="s">
        <v>362</v>
      </c>
      <c r="G16" s="620">
        <v>1</v>
      </c>
      <c r="H16" s="621">
        <v>0.8</v>
      </c>
      <c r="I16" s="622">
        <v>4000000</v>
      </c>
      <c r="J16" s="707">
        <f>+J15</f>
        <v>0.5828000000000001</v>
      </c>
      <c r="K16" s="623">
        <v>1.5</v>
      </c>
      <c r="L16" s="624">
        <f>+G16*H16*I16*(1+J16)*K16</f>
        <v>7597440.0000000019</v>
      </c>
      <c r="M16" s="618"/>
      <c r="N16" s="613"/>
      <c r="O16" s="619"/>
      <c r="P16" s="710" t="s">
        <v>526</v>
      </c>
      <c r="Q16" s="711">
        <v>4.1599999999999998E-2</v>
      </c>
    </row>
    <row r="17" spans="2:18" s="615" customFormat="1" ht="18" customHeight="1">
      <c r="B17" s="607">
        <v>2</v>
      </c>
      <c r="C17" s="2373" t="s">
        <v>363</v>
      </c>
      <c r="D17" s="2374"/>
      <c r="E17" s="2375"/>
      <c r="F17" s="608"/>
      <c r="G17" s="608"/>
      <c r="H17" s="608"/>
      <c r="I17" s="626" t="s">
        <v>539</v>
      </c>
      <c r="J17" s="609"/>
      <c r="K17" s="627"/>
      <c r="L17" s="628"/>
      <c r="M17" s="628"/>
      <c r="N17" s="629"/>
      <c r="O17" s="614"/>
      <c r="P17" s="710" t="s">
        <v>527</v>
      </c>
      <c r="Q17" s="711">
        <v>8.3299999999999999E-2</v>
      </c>
      <c r="R17" s="625"/>
    </row>
    <row r="18" spans="2:18" s="615" customFormat="1" ht="14.4">
      <c r="B18" s="607">
        <v>2.1</v>
      </c>
      <c r="C18" s="2373" t="s">
        <v>364</v>
      </c>
      <c r="D18" s="2374"/>
      <c r="E18" s="2375"/>
      <c r="F18" s="608"/>
      <c r="G18" s="608"/>
      <c r="H18" s="608"/>
      <c r="I18" s="626"/>
      <c r="J18" s="609"/>
      <c r="K18" s="627"/>
      <c r="L18" s="630"/>
      <c r="M18" s="612">
        <f>+ROUND(L20+L21+L19+L22+L23,0)</f>
        <v>3417989</v>
      </c>
      <c r="N18" s="613">
        <f>+M18/G8</f>
        <v>8.978000992579253E-3</v>
      </c>
      <c r="O18" s="619"/>
      <c r="P18" s="712" t="s">
        <v>528</v>
      </c>
      <c r="Q18" s="713">
        <v>0.01</v>
      </c>
      <c r="R18" s="625"/>
    </row>
    <row r="19" spans="2:18" ht="14.4">
      <c r="B19" s="599"/>
      <c r="C19" s="2376" t="s">
        <v>365</v>
      </c>
      <c r="D19" s="2377"/>
      <c r="E19" s="2378"/>
      <c r="F19" s="600" t="s">
        <v>362</v>
      </c>
      <c r="G19" s="600">
        <v>1</v>
      </c>
      <c r="H19" s="631">
        <v>1E-3</v>
      </c>
      <c r="I19" s="632"/>
      <c r="J19" s="633"/>
      <c r="K19" s="634"/>
      <c r="L19" s="635">
        <f>+G9*H19</f>
        <v>510147.55499999999</v>
      </c>
      <c r="M19" s="636"/>
      <c r="N19" s="637"/>
      <c r="O19" s="638"/>
      <c r="P19" s="712" t="s">
        <v>529</v>
      </c>
      <c r="Q19" s="714">
        <v>6.9599999999999995E-2</v>
      </c>
      <c r="R19" s="625"/>
    </row>
    <row r="20" spans="2:18" ht="14.4">
      <c r="B20" s="599"/>
      <c r="C20" s="2376" t="s">
        <v>366</v>
      </c>
      <c r="D20" s="2377"/>
      <c r="E20" s="2378"/>
      <c r="F20" s="600" t="s">
        <v>362</v>
      </c>
      <c r="G20" s="600">
        <v>1</v>
      </c>
      <c r="H20" s="631">
        <v>1E-3</v>
      </c>
      <c r="I20" s="632"/>
      <c r="J20" s="633"/>
      <c r="K20" s="634"/>
      <c r="L20" s="635">
        <f>+G9*H20</f>
        <v>510147.55499999999</v>
      </c>
      <c r="M20" s="636"/>
      <c r="N20" s="637"/>
      <c r="O20" s="638"/>
      <c r="P20" s="710" t="s">
        <v>531</v>
      </c>
      <c r="Q20" s="711">
        <v>0.09</v>
      </c>
      <c r="R20" s="639"/>
    </row>
    <row r="21" spans="2:18" ht="14.4">
      <c r="B21" s="599"/>
      <c r="C21" s="2376" t="s">
        <v>540</v>
      </c>
      <c r="D21" s="2377"/>
      <c r="E21" s="2378"/>
      <c r="F21" s="600" t="s">
        <v>362</v>
      </c>
      <c r="G21" s="600">
        <v>1</v>
      </c>
      <c r="H21" s="631">
        <v>3.0000000000000001E-3</v>
      </c>
      <c r="I21" s="632"/>
      <c r="J21" s="633"/>
      <c r="K21" s="634"/>
      <c r="L21" s="635">
        <f>+G9*H21</f>
        <v>1530442.665</v>
      </c>
      <c r="M21" s="636"/>
      <c r="N21" s="637"/>
      <c r="O21" s="638"/>
      <c r="P21" s="710" t="s">
        <v>533</v>
      </c>
      <c r="Q21" s="711">
        <v>8.3299999999999999E-2</v>
      </c>
      <c r="R21" s="640"/>
    </row>
    <row r="22" spans="2:18" ht="14.4">
      <c r="B22" s="599"/>
      <c r="C22" s="2376" t="s">
        <v>530</v>
      </c>
      <c r="D22" s="2377"/>
      <c r="E22" s="2378"/>
      <c r="F22" s="600" t="s">
        <v>362</v>
      </c>
      <c r="G22" s="600">
        <v>1</v>
      </c>
      <c r="H22" s="631">
        <v>1.1999999999999999E-3</v>
      </c>
      <c r="I22" s="632"/>
      <c r="J22" s="633"/>
      <c r="K22" s="634"/>
      <c r="L22" s="635">
        <f>+G9*H22</f>
        <v>612177.06599999999</v>
      </c>
      <c r="M22" s="636"/>
      <c r="N22" s="637"/>
      <c r="O22" s="638"/>
      <c r="P22" s="228"/>
      <c r="Q22" s="709"/>
      <c r="R22" s="625"/>
    </row>
    <row r="23" spans="2:18" ht="14.4">
      <c r="B23" s="599"/>
      <c r="C23" s="2376" t="s">
        <v>532</v>
      </c>
      <c r="D23" s="2377"/>
      <c r="E23" s="2378"/>
      <c r="F23" s="600" t="s">
        <v>362</v>
      </c>
      <c r="G23" s="600">
        <v>1</v>
      </c>
      <c r="H23" s="631">
        <v>5.0000000000000001E-4</v>
      </c>
      <c r="I23" s="641"/>
      <c r="J23" s="633"/>
      <c r="K23" s="634"/>
      <c r="L23" s="635">
        <f>+G9*H23</f>
        <v>255073.7775</v>
      </c>
      <c r="M23" s="636"/>
      <c r="N23" s="637"/>
      <c r="O23" s="638"/>
      <c r="P23" s="638"/>
      <c r="Q23" s="625">
        <f>SUM(Q14:Q22)</f>
        <v>0.5828000000000001</v>
      </c>
      <c r="R23" s="625"/>
    </row>
    <row r="24" spans="2:18" s="615" customFormat="1" ht="14.4">
      <c r="B24" s="607">
        <v>2.2000000000000002</v>
      </c>
      <c r="C24" s="2373" t="s">
        <v>534</v>
      </c>
      <c r="D24" s="2374"/>
      <c r="E24" s="2375"/>
      <c r="F24" s="608"/>
      <c r="G24" s="608"/>
      <c r="H24" s="608"/>
      <c r="I24" s="626"/>
      <c r="J24" s="609"/>
      <c r="K24" s="627"/>
      <c r="L24" s="630"/>
      <c r="M24" s="612">
        <f>+ROUND(L26+L27+L25+L28,0)</f>
        <v>8100000</v>
      </c>
      <c r="N24" s="613">
        <f>+M24/$G$8</f>
        <v>2.1276197214178266E-2</v>
      </c>
      <c r="O24" s="619"/>
      <c r="P24" s="619"/>
      <c r="Q24"/>
      <c r="R24" s="642"/>
    </row>
    <row r="25" spans="2:18" ht="30" customHeight="1">
      <c r="B25" s="599"/>
      <c r="C25" s="2376" t="s">
        <v>154</v>
      </c>
      <c r="D25" s="2377"/>
      <c r="E25" s="2378"/>
      <c r="F25" s="600" t="s">
        <v>362</v>
      </c>
      <c r="G25" s="600">
        <v>1</v>
      </c>
      <c r="H25" s="643">
        <f>I25/$G$9</f>
        <v>1.1761303060640956E-3</v>
      </c>
      <c r="I25" s="644">
        <v>600000</v>
      </c>
      <c r="J25" s="633"/>
      <c r="K25" s="634">
        <f>G10</f>
        <v>1.5</v>
      </c>
      <c r="L25" s="635">
        <f>+G25*I25*K25</f>
        <v>900000</v>
      </c>
      <c r="M25" s="635"/>
      <c r="N25" s="645"/>
      <c r="O25" s="594"/>
      <c r="P25" s="594"/>
      <c r="Q25"/>
      <c r="R25" s="706"/>
    </row>
    <row r="26" spans="2:18" ht="23.25" customHeight="1">
      <c r="B26" s="599"/>
      <c r="C26" s="2383" t="s">
        <v>152</v>
      </c>
      <c r="D26" s="2384"/>
      <c r="E26" s="2385"/>
      <c r="F26" s="600" t="s">
        <v>362</v>
      </c>
      <c r="G26" s="600">
        <v>1</v>
      </c>
      <c r="H26" s="643">
        <f t="shared" ref="H26:H27" si="0">I26/$G$9</f>
        <v>1.9602171767734923E-3</v>
      </c>
      <c r="I26" s="644">
        <v>1000000</v>
      </c>
      <c r="J26" s="633"/>
      <c r="K26" s="634">
        <f>+G10</f>
        <v>1.5</v>
      </c>
      <c r="L26" s="635">
        <f>+G26*I26*K26</f>
        <v>1500000</v>
      </c>
      <c r="M26" s="635"/>
      <c r="N26" s="645"/>
      <c r="O26" s="594"/>
      <c r="P26" s="594"/>
      <c r="Q26"/>
    </row>
    <row r="27" spans="2:18">
      <c r="B27" s="599"/>
      <c r="C27" s="2376" t="s">
        <v>535</v>
      </c>
      <c r="D27" s="2377"/>
      <c r="E27" s="2378"/>
      <c r="F27" s="600" t="s">
        <v>362</v>
      </c>
      <c r="G27" s="600">
        <v>1</v>
      </c>
      <c r="H27" s="708">
        <f t="shared" si="0"/>
        <v>3.9204343535469846E-3</v>
      </c>
      <c r="I27" s="632">
        <v>2000000</v>
      </c>
      <c r="J27" s="633"/>
      <c r="K27" s="634">
        <f>G10</f>
        <v>1.5</v>
      </c>
      <c r="L27" s="635">
        <f>+I27*K27*G27</f>
        <v>3000000</v>
      </c>
      <c r="M27" s="635"/>
      <c r="N27" s="645"/>
      <c r="O27" s="646"/>
      <c r="P27" s="646"/>
    </row>
    <row r="28" spans="2:18">
      <c r="B28" s="599"/>
      <c r="C28" s="2376" t="s">
        <v>559</v>
      </c>
      <c r="D28" s="2377"/>
      <c r="E28" s="2378"/>
      <c r="F28" s="600" t="s">
        <v>362</v>
      </c>
      <c r="G28" s="600">
        <v>1</v>
      </c>
      <c r="H28" s="708">
        <f t="shared" ref="H28" si="1">I28/$G$9</f>
        <v>3.5283909181922867E-3</v>
      </c>
      <c r="I28" s="1277">
        <v>1800000</v>
      </c>
      <c r="J28" s="633"/>
      <c r="K28" s="634">
        <v>1.5</v>
      </c>
      <c r="L28" s="635">
        <f>+I28*K28*G28</f>
        <v>2700000</v>
      </c>
      <c r="M28" s="635"/>
      <c r="N28" s="645"/>
      <c r="O28" s="646"/>
      <c r="P28" s="646"/>
    </row>
    <row r="29" spans="2:18" s="615" customFormat="1">
      <c r="B29" s="607">
        <v>2.2999999999999998</v>
      </c>
      <c r="C29" s="2373" t="s">
        <v>370</v>
      </c>
      <c r="D29" s="2374"/>
      <c r="E29" s="2375"/>
      <c r="F29" s="608"/>
      <c r="G29" s="608"/>
      <c r="H29" s="608"/>
      <c r="I29" s="626"/>
      <c r="J29" s="609"/>
      <c r="K29" s="610"/>
      <c r="L29" s="630"/>
      <c r="M29" s="612">
        <f>+ROUND(L31+L32+L30+L33+L34+L35+L36+L37,0)</f>
        <v>75932913</v>
      </c>
      <c r="N29" s="613">
        <f>+M29/$G$8</f>
        <v>0.19945230025123958</v>
      </c>
      <c r="O29" s="619"/>
      <c r="P29" s="619"/>
    </row>
    <row r="30" spans="2:18" ht="37.5" customHeight="1">
      <c r="B30" s="599"/>
      <c r="C30" s="2376" t="s">
        <v>379</v>
      </c>
      <c r="D30" s="2377"/>
      <c r="E30" s="2378"/>
      <c r="F30" s="600"/>
      <c r="G30" s="600"/>
      <c r="H30" s="631">
        <v>0.01</v>
      </c>
      <c r="I30" s="632"/>
      <c r="J30" s="633"/>
      <c r="K30" s="647"/>
      <c r="L30" s="635">
        <f>+H30*$G$9</f>
        <v>5101475.55</v>
      </c>
      <c r="M30" s="635"/>
      <c r="N30" s="645"/>
      <c r="O30" s="594"/>
      <c r="P30" s="594"/>
    </row>
    <row r="31" spans="2:18" ht="30" customHeight="1">
      <c r="B31" s="599"/>
      <c r="C31" s="2376" t="s">
        <v>536</v>
      </c>
      <c r="D31" s="2377"/>
      <c r="E31" s="2378"/>
      <c r="F31" s="600"/>
      <c r="G31" s="600"/>
      <c r="H31" s="648">
        <v>4.2000000000000003E-2</v>
      </c>
      <c r="I31" s="632"/>
      <c r="J31" s="633"/>
      <c r="K31" s="647"/>
      <c r="L31" s="635">
        <f>+H31*$G$9</f>
        <v>21426197.310000002</v>
      </c>
      <c r="M31" s="635"/>
      <c r="N31" s="645"/>
      <c r="O31" s="594"/>
      <c r="P31" s="594"/>
    </row>
    <row r="32" spans="2:18" ht="25.5" customHeight="1">
      <c r="B32" s="599"/>
      <c r="C32" s="2376" t="s">
        <v>537</v>
      </c>
      <c r="D32" s="2377"/>
      <c r="E32" s="2378"/>
      <c r="F32" s="600"/>
      <c r="G32" s="600"/>
      <c r="H32" s="631">
        <v>1.4999999999999999E-2</v>
      </c>
      <c r="I32" s="632"/>
      <c r="J32" s="633"/>
      <c r="K32" s="647"/>
      <c r="L32" s="635">
        <f t="shared" ref="L32:L34" si="2">+H32*$G$9</f>
        <v>7652213.3249999993</v>
      </c>
      <c r="M32" s="635"/>
      <c r="N32" s="645"/>
      <c r="O32" s="594"/>
      <c r="P32" s="594"/>
    </row>
    <row r="33" spans="2:19" ht="38.25" customHeight="1">
      <c r="B33" s="599"/>
      <c r="C33" s="2376" t="s">
        <v>382</v>
      </c>
      <c r="D33" s="2377"/>
      <c r="E33" s="2378"/>
      <c r="F33" s="649"/>
      <c r="G33" s="649"/>
      <c r="H33" s="650">
        <v>0.02</v>
      </c>
      <c r="I33" s="632"/>
      <c r="J33" s="633"/>
      <c r="K33" s="647"/>
      <c r="L33" s="635">
        <f t="shared" si="2"/>
        <v>10202951.1</v>
      </c>
      <c r="M33" s="635"/>
      <c r="N33" s="645"/>
      <c r="O33" s="594"/>
      <c r="P33" s="594"/>
    </row>
    <row r="34" spans="2:19" ht="24.75" customHeight="1">
      <c r="B34" s="599"/>
      <c r="C34" s="2376" t="s">
        <v>383</v>
      </c>
      <c r="D34" s="2377"/>
      <c r="E34" s="2378"/>
      <c r="F34" s="600"/>
      <c r="G34" s="631"/>
      <c r="H34" s="631">
        <v>0.05</v>
      </c>
      <c r="I34" s="632"/>
      <c r="J34" s="633"/>
      <c r="K34" s="647"/>
      <c r="L34" s="635">
        <f t="shared" si="2"/>
        <v>25507377.75</v>
      </c>
      <c r="M34" s="635"/>
      <c r="N34" s="645"/>
      <c r="O34" s="594"/>
      <c r="P34" s="594"/>
      <c r="Q34" s="651"/>
      <c r="R34" s="652"/>
    </row>
    <row r="35" spans="2:19" ht="33" customHeight="1">
      <c r="B35" s="599"/>
      <c r="C35" s="2376" t="s">
        <v>384</v>
      </c>
      <c r="D35" s="2377"/>
      <c r="E35" s="2378"/>
      <c r="F35" s="600"/>
      <c r="G35" s="600"/>
      <c r="H35" s="631">
        <v>0.01</v>
      </c>
      <c r="I35" s="632"/>
      <c r="J35" s="633"/>
      <c r="K35" s="647"/>
      <c r="L35" s="635">
        <f>+H35*$G$9</f>
        <v>5101475.55</v>
      </c>
      <c r="M35" s="635"/>
      <c r="N35" s="645"/>
      <c r="O35" s="594"/>
      <c r="P35" s="594"/>
    </row>
    <row r="36" spans="2:19" ht="34.5" customHeight="1">
      <c r="B36" s="599"/>
      <c r="C36" s="2376" t="s">
        <v>542</v>
      </c>
      <c r="D36" s="2377"/>
      <c r="E36" s="2378"/>
      <c r="F36" s="600"/>
      <c r="G36" s="600"/>
      <c r="H36" s="631">
        <v>1.5E-3</v>
      </c>
      <c r="I36" s="632"/>
      <c r="J36" s="633"/>
      <c r="K36" s="647"/>
      <c r="L36" s="635">
        <f>+L35*15%</f>
        <v>765221.3324999999</v>
      </c>
      <c r="M36" s="635"/>
      <c r="N36" s="645"/>
      <c r="O36" s="594"/>
      <c r="P36" s="594"/>
    </row>
    <row r="37" spans="2:19" ht="36" customHeight="1">
      <c r="B37" s="599"/>
      <c r="C37" s="2376" t="s">
        <v>385</v>
      </c>
      <c r="D37" s="2377"/>
      <c r="E37" s="2378"/>
      <c r="F37" s="600"/>
      <c r="G37" s="600"/>
      <c r="H37" s="631">
        <f>L37/$G$9</f>
        <v>3.4499999999999993E-4</v>
      </c>
      <c r="I37" s="632" t="s">
        <v>371</v>
      </c>
      <c r="J37" s="633"/>
      <c r="K37" s="647"/>
      <c r="L37" s="635">
        <f>+(L35+L36)*3%</f>
        <v>176000.90647499997</v>
      </c>
      <c r="M37" s="635"/>
      <c r="N37" s="645"/>
      <c r="O37" s="594"/>
      <c r="P37" s="594"/>
    </row>
    <row r="38" spans="2:19" s="615" customFormat="1">
      <c r="B38" s="653"/>
      <c r="C38" s="2387" t="s">
        <v>372</v>
      </c>
      <c r="D38" s="2388"/>
      <c r="E38" s="2389"/>
      <c r="F38" s="654"/>
      <c r="G38" s="654"/>
      <c r="H38" s="655">
        <f>ROUND(+M38/$G$8,2)</f>
        <v>0.28000000000000003</v>
      </c>
      <c r="I38" s="656"/>
      <c r="J38" s="657"/>
      <c r="K38" s="658"/>
      <c r="L38" s="659"/>
      <c r="M38" s="660">
        <f>ROUND(SUM(M13:M37),0)</f>
        <v>106598341</v>
      </c>
      <c r="N38" s="661">
        <f>ROUND(+M38/G8,2)</f>
        <v>0.28000000000000003</v>
      </c>
      <c r="O38" s="662"/>
      <c r="P38" s="1279">
        <f>+N13+N18+N24+N29</f>
        <v>0.28000090442225001</v>
      </c>
      <c r="Q38" s="663">
        <f>ROUND(N38*G8,0)</f>
        <v>106597997</v>
      </c>
      <c r="R38" s="664"/>
      <c r="S38" s="665"/>
    </row>
    <row r="39" spans="2:19" s="615" customFormat="1">
      <c r="B39" s="607">
        <v>3</v>
      </c>
      <c r="C39" s="2387" t="s">
        <v>155</v>
      </c>
      <c r="D39" s="2388"/>
      <c r="E39" s="2389"/>
      <c r="F39" s="654"/>
      <c r="G39" s="654"/>
      <c r="H39" s="666">
        <v>0.01</v>
      </c>
      <c r="I39" s="656"/>
      <c r="J39" s="667"/>
      <c r="K39" s="658"/>
      <c r="L39" s="659"/>
      <c r="M39" s="659">
        <f>ROUND(+H39*G8,0)</f>
        <v>3807071</v>
      </c>
      <c r="N39" s="661">
        <f>+M39/G8</f>
        <v>9.9999991857257862E-3</v>
      </c>
      <c r="O39" s="668"/>
      <c r="P39" s="1278"/>
      <c r="Q39" s="669">
        <f>+Q38+M39+M40</f>
        <v>129440425</v>
      </c>
      <c r="R39" s="664"/>
      <c r="S39" s="665"/>
    </row>
    <row r="40" spans="2:19" s="615" customFormat="1">
      <c r="B40" s="607">
        <v>4</v>
      </c>
      <c r="C40" s="2387" t="s">
        <v>70</v>
      </c>
      <c r="D40" s="2388"/>
      <c r="E40" s="2389"/>
      <c r="F40" s="654"/>
      <c r="G40" s="654"/>
      <c r="H40" s="666">
        <v>0.05</v>
      </c>
      <c r="I40" s="656"/>
      <c r="J40" s="667"/>
      <c r="K40" s="658"/>
      <c r="L40" s="659"/>
      <c r="M40" s="659">
        <f>ROUND(+H40*G8,0)</f>
        <v>19035357</v>
      </c>
      <c r="N40" s="661">
        <f>+M40/G8</f>
        <v>5.0000001182010957E-2</v>
      </c>
      <c r="O40" s="668"/>
      <c r="P40" s="668"/>
      <c r="Q40" s="669">
        <f>+Q39+G8</f>
        <v>510147556</v>
      </c>
      <c r="R40" s="664"/>
      <c r="S40" s="665"/>
    </row>
    <row r="41" spans="2:19" s="615" customFormat="1" ht="14.4" thickBot="1">
      <c r="B41" s="670"/>
      <c r="C41" s="2390" t="s">
        <v>373</v>
      </c>
      <c r="D41" s="2391"/>
      <c r="E41" s="2392"/>
      <c r="F41" s="671"/>
      <c r="G41" s="671"/>
      <c r="H41" s="672">
        <f>H38+H39+H40</f>
        <v>0.34</v>
      </c>
      <c r="I41" s="673"/>
      <c r="J41" s="674"/>
      <c r="K41" s="675"/>
      <c r="L41" s="676"/>
      <c r="M41" s="676">
        <f>ROUND(+M40+M39+M38,0)</f>
        <v>129440769</v>
      </c>
      <c r="N41" s="677"/>
      <c r="O41" s="668"/>
      <c r="P41" s="668"/>
      <c r="Q41" s="1289">
        <f>ROUND(M41+G8,0)</f>
        <v>510147900</v>
      </c>
      <c r="R41" s="1290"/>
      <c r="S41" s="678"/>
    </row>
    <row r="42" spans="2:19" ht="10.5" customHeight="1">
      <c r="B42" s="589"/>
      <c r="F42" s="590"/>
      <c r="G42" s="590"/>
      <c r="H42" s="590"/>
      <c r="I42" s="590"/>
      <c r="J42" s="591"/>
      <c r="K42" s="592"/>
      <c r="M42" s="679"/>
      <c r="N42" s="593"/>
      <c r="O42" s="594"/>
      <c r="P42" s="594"/>
      <c r="R42" s="1291"/>
      <c r="S42" s="597"/>
    </row>
    <row r="43" spans="2:19">
      <c r="B43" s="589"/>
      <c r="C43" s="680"/>
      <c r="D43" s="680"/>
      <c r="E43" s="680"/>
      <c r="F43" s="681"/>
      <c r="G43" s="681"/>
      <c r="H43" s="681"/>
      <c r="I43" s="681"/>
      <c r="J43" s="682"/>
      <c r="K43" s="683"/>
      <c r="M43" s="684"/>
      <c r="N43" s="685"/>
      <c r="O43" s="686"/>
      <c r="P43" s="686"/>
    </row>
    <row r="44" spans="2:19" ht="28.5" customHeight="1">
      <c r="B44" s="589"/>
      <c r="C44" s="687" t="s">
        <v>375</v>
      </c>
      <c r="D44" s="2393" t="s">
        <v>337</v>
      </c>
      <c r="E44" s="2393"/>
      <c r="F44" s="2393"/>
      <c r="H44" s="688"/>
      <c r="I44" s="688"/>
      <c r="K44" s="689" t="s">
        <v>374</v>
      </c>
      <c r="L44" s="2394" t="s">
        <v>538</v>
      </c>
      <c r="M44" s="2394"/>
      <c r="N44" s="690"/>
      <c r="O44" s="688"/>
      <c r="P44" s="688"/>
    </row>
    <row r="45" spans="2:19" ht="16.5" customHeight="1">
      <c r="B45" s="589"/>
      <c r="C45" s="691"/>
      <c r="D45" s="2382" t="s">
        <v>390</v>
      </c>
      <c r="E45" s="2382"/>
      <c r="F45" s="2382"/>
      <c r="H45" s="688"/>
      <c r="I45" s="688"/>
      <c r="K45" s="692"/>
      <c r="L45" s="2386" t="s">
        <v>343</v>
      </c>
      <c r="M45" s="2386"/>
      <c r="N45" s="690"/>
      <c r="O45" s="688"/>
      <c r="P45" s="688"/>
    </row>
    <row r="46" spans="2:19" ht="6.75" customHeight="1" thickBot="1">
      <c r="B46" s="693"/>
      <c r="C46" s="694"/>
      <c r="D46" s="694"/>
      <c r="E46" s="694"/>
      <c r="F46" s="695"/>
      <c r="G46" s="695"/>
      <c r="H46" s="696"/>
      <c r="I46" s="696"/>
      <c r="J46" s="697"/>
      <c r="K46" s="698"/>
      <c r="L46" s="696"/>
      <c r="M46" s="696"/>
      <c r="N46" s="699"/>
      <c r="O46" s="688"/>
      <c r="P46" s="688"/>
    </row>
    <row r="47" spans="2:19">
      <c r="C47" s="700"/>
      <c r="D47" s="700"/>
      <c r="E47" s="700"/>
      <c r="F47" s="701"/>
      <c r="G47" s="701"/>
      <c r="H47" s="688"/>
      <c r="I47" s="688"/>
      <c r="J47" s="702"/>
      <c r="K47" s="683"/>
      <c r="L47" s="688"/>
      <c r="M47" s="688"/>
      <c r="N47" s="688"/>
      <c r="O47" s="688"/>
      <c r="P47" s="688"/>
    </row>
    <row r="48" spans="2:19">
      <c r="C48" s="703"/>
      <c r="D48" s="703"/>
      <c r="E48" s="703"/>
      <c r="F48" s="704"/>
      <c r="G48" s="704"/>
      <c r="J48" s="705"/>
    </row>
  </sheetData>
  <mergeCells count="46">
    <mergeCell ref="L45:M45"/>
    <mergeCell ref="C15:E15"/>
    <mergeCell ref="C38:E38"/>
    <mergeCell ref="C39:E39"/>
    <mergeCell ref="C40:E40"/>
    <mergeCell ref="C41:E41"/>
    <mergeCell ref="D44:F44"/>
    <mergeCell ref="L44:M44"/>
    <mergeCell ref="C32:E32"/>
    <mergeCell ref="C33:E33"/>
    <mergeCell ref="C34:E34"/>
    <mergeCell ref="C35:E35"/>
    <mergeCell ref="C37:E37"/>
    <mergeCell ref="C25:E25"/>
    <mergeCell ref="C27:E27"/>
    <mergeCell ref="C29:E29"/>
    <mergeCell ref="C30:E30"/>
    <mergeCell ref="C31:E31"/>
    <mergeCell ref="D45:F45"/>
    <mergeCell ref="C20:E20"/>
    <mergeCell ref="C21:E21"/>
    <mergeCell ref="C22:E22"/>
    <mergeCell ref="C23:E23"/>
    <mergeCell ref="C26:E26"/>
    <mergeCell ref="C36:E36"/>
    <mergeCell ref="C24:E24"/>
    <mergeCell ref="C28:E28"/>
    <mergeCell ref="C13:E13"/>
    <mergeCell ref="C14:E14"/>
    <mergeCell ref="C17:E17"/>
    <mergeCell ref="C18:E18"/>
    <mergeCell ref="C19:E19"/>
    <mergeCell ref="C16:E16"/>
    <mergeCell ref="B2:C6"/>
    <mergeCell ref="D2:N2"/>
    <mergeCell ref="D3:N3"/>
    <mergeCell ref="D4:N4"/>
    <mergeCell ref="D5:N5"/>
    <mergeCell ref="D6:N6"/>
    <mergeCell ref="C12:E12"/>
    <mergeCell ref="C8:F8"/>
    <mergeCell ref="G8:H8"/>
    <mergeCell ref="C9:F9"/>
    <mergeCell ref="G9:H9"/>
    <mergeCell ref="C10:F10"/>
    <mergeCell ref="G10:H10"/>
  </mergeCells>
  <pageMargins left="0.7" right="0.7" top="0.75" bottom="0.75" header="0.3" footer="0.3"/>
  <pageSetup paperSize="9" scale="57" fitToHeight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56BC8-D0F4-44FE-9219-5DCD4551F2FA}">
  <sheetPr>
    <tabColor rgb="FFFF0000"/>
  </sheetPr>
  <dimension ref="A1:Q68"/>
  <sheetViews>
    <sheetView tabSelected="1" view="pageBreakPreview" topLeftCell="A46" zoomScaleNormal="100" zoomScaleSheetLayoutView="100" workbookViewId="0">
      <selection activeCell="A13" sqref="A13:I50"/>
    </sheetView>
  </sheetViews>
  <sheetFormatPr baseColWidth="10" defaultColWidth="11.44140625" defaultRowHeight="13.8"/>
  <cols>
    <col min="1" max="1" width="6.5546875" style="820" bestFit="1" customWidth="1"/>
    <col min="2" max="2" width="14.33203125" style="820" customWidth="1"/>
    <col min="3" max="3" width="11.44140625" style="820"/>
    <col min="4" max="4" width="8.6640625" style="820" hidden="1" customWidth="1"/>
    <col min="5" max="5" width="56.5546875" style="820" customWidth="1"/>
    <col min="6" max="6" width="6.33203125" style="820" bestFit="1" customWidth="1"/>
    <col min="7" max="7" width="11.88671875" style="1138" bestFit="1" customWidth="1"/>
    <col min="8" max="8" width="19.6640625" style="820" hidden="1" customWidth="1"/>
    <col min="9" max="9" width="18.5546875" style="820" hidden="1" customWidth="1"/>
    <col min="10" max="10" width="0.6640625" style="820" customWidth="1"/>
    <col min="11" max="11" width="18.6640625" style="820" customWidth="1"/>
    <col min="12" max="12" width="20.88671875" style="820" hidden="1" customWidth="1"/>
    <col min="13" max="13" width="18" style="820" hidden="1" customWidth="1"/>
    <col min="14" max="14" width="16.6640625" style="820" hidden="1" customWidth="1"/>
    <col min="15" max="15" width="18.5546875" style="820" bestFit="1" customWidth="1"/>
    <col min="16" max="16" width="16.6640625" style="820" bestFit="1" customWidth="1"/>
    <col min="17" max="17" width="18.5546875" style="820" bestFit="1" customWidth="1"/>
    <col min="18" max="16384" width="11.44140625" style="820"/>
  </cols>
  <sheetData>
    <row r="1" spans="1:9" ht="33.75" customHeight="1">
      <c r="A1" s="2407" t="s">
        <v>276</v>
      </c>
      <c r="B1" s="2408"/>
      <c r="C1" s="2408"/>
      <c r="D1" s="2409"/>
      <c r="E1" s="1060"/>
      <c r="F1" s="1060"/>
      <c r="G1" s="1061"/>
      <c r="H1" s="1060"/>
      <c r="I1" s="1062"/>
    </row>
    <row r="2" spans="1:9" ht="15.75" customHeight="1">
      <c r="A2" s="1063" t="s">
        <v>277</v>
      </c>
      <c r="B2" s="1064" t="s">
        <v>278</v>
      </c>
      <c r="C2" s="1065" t="s">
        <v>279</v>
      </c>
      <c r="D2" s="1064">
        <v>4</v>
      </c>
      <c r="E2" s="1307"/>
      <c r="F2" s="1307"/>
      <c r="G2" s="1308"/>
      <c r="H2" s="1307"/>
      <c r="I2" s="1066"/>
    </row>
    <row r="3" spans="1:9" ht="15">
      <c r="A3" s="1067"/>
      <c r="E3" s="1307"/>
      <c r="F3" s="1307"/>
      <c r="G3" s="1308" t="s">
        <v>415</v>
      </c>
      <c r="H3" s="1307"/>
      <c r="I3" s="1066"/>
    </row>
    <row r="4" spans="1:9" ht="15">
      <c r="A4" s="1068"/>
      <c r="B4" s="2425" t="s">
        <v>282</v>
      </c>
      <c r="C4" s="2425"/>
      <c r="D4" s="2425"/>
      <c r="E4" s="2425"/>
      <c r="F4" s="2425"/>
      <c r="G4" s="2425"/>
      <c r="H4" s="2425"/>
      <c r="I4" s="1069"/>
    </row>
    <row r="5" spans="1:9" ht="27" customHeight="1">
      <c r="A5" s="1068"/>
      <c r="B5" s="2426" t="s">
        <v>283</v>
      </c>
      <c r="C5" s="2426"/>
      <c r="D5" s="2426"/>
      <c r="E5" s="2426"/>
      <c r="F5" s="2426"/>
      <c r="G5" s="2426"/>
      <c r="H5" s="2426"/>
      <c r="I5" s="1066"/>
    </row>
    <row r="6" spans="1:9">
      <c r="A6" s="2410" t="s">
        <v>0</v>
      </c>
      <c r="B6" s="2411"/>
      <c r="C6" s="2411"/>
      <c r="D6" s="2411"/>
      <c r="E6" s="2411"/>
      <c r="F6" s="2411"/>
      <c r="G6" s="2411"/>
      <c r="H6" s="2411"/>
      <c r="I6" s="2412"/>
    </row>
    <row r="7" spans="1:9" ht="14.4" thickBot="1">
      <c r="A7" s="2413" t="s">
        <v>1</v>
      </c>
      <c r="B7" s="2414"/>
      <c r="C7" s="2414"/>
      <c r="D7" s="2414"/>
      <c r="E7" s="2414"/>
      <c r="F7" s="2414"/>
      <c r="G7" s="2414"/>
      <c r="H7" s="2414"/>
      <c r="I7" s="2415"/>
    </row>
    <row r="8" spans="1:9">
      <c r="A8" s="2416" t="s">
        <v>547</v>
      </c>
      <c r="B8" s="2417"/>
      <c r="C8" s="2417"/>
      <c r="D8" s="2417"/>
      <c r="E8" s="2417"/>
      <c r="F8" s="2417"/>
      <c r="G8" s="2417"/>
      <c r="H8" s="2417"/>
      <c r="I8" s="2418"/>
    </row>
    <row r="9" spans="1:9" ht="50.25" customHeight="1">
      <c r="A9" s="2419"/>
      <c r="B9" s="2420"/>
      <c r="C9" s="2420"/>
      <c r="D9" s="2420"/>
      <c r="E9" s="2420"/>
      <c r="F9" s="2420"/>
      <c r="G9" s="2420"/>
      <c r="H9" s="2420"/>
      <c r="I9" s="2421"/>
    </row>
    <row r="10" spans="1:9" ht="48" customHeight="1">
      <c r="A10" s="2422" t="s">
        <v>2</v>
      </c>
      <c r="B10" s="2423"/>
      <c r="C10" s="2423"/>
      <c r="D10" s="2423"/>
      <c r="E10" s="2423"/>
      <c r="F10" s="2423"/>
      <c r="G10" s="2423"/>
      <c r="H10" s="2423"/>
      <c r="I10" s="2424"/>
    </row>
    <row r="11" spans="1:9" ht="51" customHeight="1">
      <c r="A11" s="2427" t="s">
        <v>612</v>
      </c>
      <c r="B11" s="2428"/>
      <c r="C11" s="2428"/>
      <c r="D11" s="2428"/>
      <c r="E11" s="2428"/>
      <c r="F11" s="2428"/>
      <c r="G11" s="2428"/>
      <c r="H11" s="2428"/>
      <c r="I11" s="2429"/>
    </row>
    <row r="12" spans="1:9" ht="14.4" thickBot="1">
      <c r="A12" s="2432"/>
      <c r="B12" s="2433"/>
      <c r="C12" s="2433"/>
      <c r="D12" s="2433"/>
      <c r="E12" s="2433"/>
      <c r="F12" s="2433"/>
      <c r="G12" s="2433"/>
      <c r="H12" s="2433"/>
      <c r="I12" s="2434"/>
    </row>
    <row r="13" spans="1:9" ht="30" customHeight="1">
      <c r="A13" s="2439" t="s">
        <v>3</v>
      </c>
      <c r="B13" s="2430" t="s">
        <v>4</v>
      </c>
      <c r="C13" s="2441" t="s">
        <v>280</v>
      </c>
      <c r="D13" s="2441"/>
      <c r="E13" s="2439" t="s">
        <v>5</v>
      </c>
      <c r="F13" s="2430" t="s">
        <v>6</v>
      </c>
      <c r="G13" s="2442" t="s">
        <v>7</v>
      </c>
      <c r="H13" s="2435" t="s">
        <v>264</v>
      </c>
      <c r="I13" s="2437" t="s">
        <v>8</v>
      </c>
    </row>
    <row r="14" spans="1:9" ht="25.8" thickBot="1">
      <c r="A14" s="2440"/>
      <c r="B14" s="2431"/>
      <c r="C14" s="1070" t="s">
        <v>9</v>
      </c>
      <c r="D14" s="1070" t="s">
        <v>281</v>
      </c>
      <c r="E14" s="2440"/>
      <c r="F14" s="2431"/>
      <c r="G14" s="2443"/>
      <c r="H14" s="2436"/>
      <c r="I14" s="2438"/>
    </row>
    <row r="15" spans="1:9" ht="14.4" thickBot="1">
      <c r="A15" s="2395" t="s">
        <v>556</v>
      </c>
      <c r="B15" s="2396"/>
      <c r="C15" s="2396"/>
      <c r="D15" s="2396"/>
      <c r="E15" s="2396"/>
      <c r="F15" s="2396"/>
      <c r="G15" s="2396"/>
      <c r="H15" s="2396"/>
      <c r="I15" s="2397"/>
    </row>
    <row r="16" spans="1:9" ht="14.4" thickBot="1">
      <c r="A16" s="2401">
        <v>100</v>
      </c>
      <c r="B16" s="2402"/>
      <c r="C16" s="2402"/>
      <c r="D16" s="2402"/>
      <c r="E16" s="2402"/>
      <c r="F16" s="2402"/>
      <c r="G16" s="2402"/>
      <c r="H16" s="2402"/>
      <c r="I16" s="2403"/>
    </row>
    <row r="17" spans="1:14">
      <c r="A17" s="1071">
        <v>1</v>
      </c>
      <c r="B17" s="1072">
        <v>101</v>
      </c>
      <c r="C17" s="1072">
        <v>5.0119999999999996</v>
      </c>
      <c r="D17" s="1072"/>
      <c r="E17" s="1073" t="s">
        <v>224</v>
      </c>
      <c r="F17" s="1074" t="s">
        <v>91</v>
      </c>
      <c r="G17" s="1075">
        <f>+'MEMO-huellas-100'!X4</f>
        <v>0.15</v>
      </c>
      <c r="H17" s="1076">
        <f>+'101-ITEM'!N65</f>
        <v>10647990</v>
      </c>
      <c r="I17" s="1077">
        <f>ROUND(H17*G17,2)</f>
        <v>1597198.5</v>
      </c>
      <c r="L17" s="1078">
        <v>6757909</v>
      </c>
      <c r="M17" s="1079">
        <f>+H17-L17</f>
        <v>3890081</v>
      </c>
      <c r="N17" s="1078">
        <f t="shared" ref="N17:N29" si="0">+L17*G17</f>
        <v>1013686.35</v>
      </c>
    </row>
    <row r="18" spans="1:14">
      <c r="A18" s="1080">
        <v>2</v>
      </c>
      <c r="B18" s="1081">
        <v>102</v>
      </c>
      <c r="C18" s="1081">
        <f>+'102-ITEM'!B23</f>
        <v>6198</v>
      </c>
      <c r="D18" s="1081"/>
      <c r="E18" s="1082" t="s">
        <v>551</v>
      </c>
      <c r="F18" s="1083" t="s">
        <v>433</v>
      </c>
      <c r="G18" s="1084">
        <f>+'MEMO-huellas-100'!X34</f>
        <v>415.8</v>
      </c>
      <c r="H18" s="1085">
        <f>+'102-ITEM'!N66</f>
        <v>10816</v>
      </c>
      <c r="I18" s="1086">
        <f>ROUND(H18*G18,2)</f>
        <v>4497292.8</v>
      </c>
      <c r="L18" s="1078">
        <v>25109</v>
      </c>
      <c r="M18" s="1079">
        <f t="shared" ref="M18:M29" si="1">+H18-L18</f>
        <v>-14293</v>
      </c>
      <c r="N18" s="1078">
        <f t="shared" si="0"/>
        <v>10440322.200000001</v>
      </c>
    </row>
    <row r="19" spans="1:14" ht="26.4">
      <c r="A19" s="1080">
        <v>3</v>
      </c>
      <c r="B19" s="1081">
        <v>103</v>
      </c>
      <c r="C19" s="1087">
        <v>5.13</v>
      </c>
      <c r="D19" s="1081"/>
      <c r="E19" s="1082" t="s">
        <v>493</v>
      </c>
      <c r="F19" s="1083" t="s">
        <v>433</v>
      </c>
      <c r="G19" s="1084">
        <f>+'MEMO-huellas-100'!X63</f>
        <v>166.32</v>
      </c>
      <c r="H19" s="1088">
        <f>+'103-ITEM'!N65</f>
        <v>159904</v>
      </c>
      <c r="I19" s="1086">
        <f t="shared" ref="I19:I28" si="2">ROUND(H19*G19,2)</f>
        <v>26595233.280000001</v>
      </c>
      <c r="L19" s="1078">
        <v>109510</v>
      </c>
      <c r="M19" s="1079">
        <f t="shared" si="1"/>
        <v>50394</v>
      </c>
      <c r="N19" s="1078">
        <f t="shared" si="0"/>
        <v>18213703.199999999</v>
      </c>
    </row>
    <row r="20" spans="1:14" ht="26.4">
      <c r="A20" s="1080">
        <v>4</v>
      </c>
      <c r="B20" s="1081">
        <v>104</v>
      </c>
      <c r="C20" s="1087">
        <v>7.1559999999999997</v>
      </c>
      <c r="D20" s="1081"/>
      <c r="E20" s="1082" t="s">
        <v>431</v>
      </c>
      <c r="F20" s="1083" t="s">
        <v>433</v>
      </c>
      <c r="G20" s="1084">
        <f>+'MEMO-huellas-100'!X94</f>
        <v>249.48</v>
      </c>
      <c r="H20" s="1088">
        <f>+'104-ITEM'!N66</f>
        <v>125587</v>
      </c>
      <c r="I20" s="1086">
        <f t="shared" si="2"/>
        <v>31331444.760000002</v>
      </c>
      <c r="L20" s="1078">
        <v>122215</v>
      </c>
      <c r="M20" s="1079">
        <f t="shared" si="1"/>
        <v>3372</v>
      </c>
      <c r="N20" s="1078">
        <f t="shared" si="0"/>
        <v>30490198.199999999</v>
      </c>
    </row>
    <row r="21" spans="1:14" ht="26.4">
      <c r="A21" s="1080">
        <v>5</v>
      </c>
      <c r="B21" s="1081">
        <v>105</v>
      </c>
      <c r="C21" s="1081">
        <v>4.9390000000000001</v>
      </c>
      <c r="D21" s="1081"/>
      <c r="E21" s="1082" t="s">
        <v>12</v>
      </c>
      <c r="F21" s="1083" t="s">
        <v>432</v>
      </c>
      <c r="G21" s="1084">
        <f>+'MEMO-huellas-100'!X126</f>
        <v>831.6</v>
      </c>
      <c r="H21" s="1088">
        <f>+'105-ITEM'!N61</f>
        <v>1753</v>
      </c>
      <c r="I21" s="1086">
        <f t="shared" si="2"/>
        <v>1457794.8</v>
      </c>
      <c r="L21" s="1078">
        <v>1308</v>
      </c>
      <c r="M21" s="1079">
        <f t="shared" si="1"/>
        <v>445</v>
      </c>
      <c r="N21" s="1078">
        <f t="shared" si="0"/>
        <v>1087732.8</v>
      </c>
    </row>
    <row r="22" spans="1:14">
      <c r="A22" s="1080">
        <v>6</v>
      </c>
      <c r="B22" s="1081">
        <v>106</v>
      </c>
      <c r="C22" s="1081">
        <v>7.391</v>
      </c>
      <c r="D22" s="1081"/>
      <c r="E22" s="1082" t="s">
        <v>463</v>
      </c>
      <c r="F22" s="1083" t="s">
        <v>433</v>
      </c>
      <c r="G22" s="1084">
        <f>+'MEMO-huellas-100'!X154</f>
        <v>58.21</v>
      </c>
      <c r="H22" s="1088">
        <f>+'106-ITEM'!N58</f>
        <v>146664</v>
      </c>
      <c r="I22" s="1086">
        <f t="shared" si="2"/>
        <v>8537311.4399999995</v>
      </c>
      <c r="L22" s="1078">
        <v>85842</v>
      </c>
      <c r="M22" s="1079">
        <f t="shared" si="1"/>
        <v>60822</v>
      </c>
      <c r="N22" s="1078">
        <f t="shared" si="0"/>
        <v>4996862.82</v>
      </c>
    </row>
    <row r="23" spans="1:14">
      <c r="A23" s="1080">
        <v>7</v>
      </c>
      <c r="B23" s="1081">
        <v>107</v>
      </c>
      <c r="C23" s="1081">
        <v>6.5030000000000001</v>
      </c>
      <c r="D23" s="1089"/>
      <c r="E23" s="1082" t="s">
        <v>122</v>
      </c>
      <c r="F23" s="1083" t="s">
        <v>433</v>
      </c>
      <c r="G23" s="1084">
        <f>+'MEMO-huellas-100'!X181</f>
        <v>2.81</v>
      </c>
      <c r="H23" s="1088">
        <f>+'ITEM 107'!N62</f>
        <v>868488</v>
      </c>
      <c r="I23" s="1086">
        <f t="shared" si="2"/>
        <v>2440451.2799999998</v>
      </c>
      <c r="L23" s="1078">
        <v>599363</v>
      </c>
      <c r="M23" s="1079">
        <f t="shared" si="1"/>
        <v>269125</v>
      </c>
      <c r="N23" s="1078">
        <f t="shared" si="0"/>
        <v>1684210.03</v>
      </c>
    </row>
    <row r="24" spans="1:14">
      <c r="A24" s="1080">
        <v>8</v>
      </c>
      <c r="B24" s="1081">
        <v>108</v>
      </c>
      <c r="C24" s="1081">
        <v>4.915</v>
      </c>
      <c r="D24" s="1081"/>
      <c r="E24" s="1082" t="s">
        <v>492</v>
      </c>
      <c r="F24" s="1083" t="s">
        <v>433</v>
      </c>
      <c r="G24" s="1084">
        <f>+'MEMO-huellas-100'!X210</f>
        <v>38.99</v>
      </c>
      <c r="H24" s="1090">
        <f>+'108-ITEM'!N57</f>
        <v>1729436</v>
      </c>
      <c r="I24" s="1086">
        <f t="shared" si="2"/>
        <v>67430709.640000001</v>
      </c>
      <c r="L24" s="1078">
        <v>1129589</v>
      </c>
      <c r="M24" s="1079">
        <f t="shared" si="1"/>
        <v>599847</v>
      </c>
      <c r="N24" s="1078">
        <f t="shared" si="0"/>
        <v>44042675.109999999</v>
      </c>
    </row>
    <row r="25" spans="1:14">
      <c r="A25" s="1080">
        <v>9</v>
      </c>
      <c r="B25" s="1081">
        <v>109</v>
      </c>
      <c r="C25" s="1081">
        <v>5.7519999999999998</v>
      </c>
      <c r="D25" s="1089"/>
      <c r="E25" s="1082" t="s">
        <v>517</v>
      </c>
      <c r="F25" s="1083" t="s">
        <v>432</v>
      </c>
      <c r="G25" s="1084">
        <f>+'MEMO-huellas-100'!X242</f>
        <v>257.04000000000002</v>
      </c>
      <c r="H25" s="1090">
        <f>+'109-ITEM'!N63</f>
        <v>141655</v>
      </c>
      <c r="I25" s="1086">
        <f t="shared" si="2"/>
        <v>36411001.200000003</v>
      </c>
      <c r="L25" s="1078">
        <v>89553</v>
      </c>
      <c r="M25" s="1079">
        <f t="shared" si="1"/>
        <v>52102</v>
      </c>
      <c r="N25" s="1078">
        <f t="shared" si="0"/>
        <v>23018703.120000001</v>
      </c>
    </row>
    <row r="26" spans="1:14">
      <c r="A26" s="1080">
        <v>10</v>
      </c>
      <c r="B26" s="1081">
        <v>110</v>
      </c>
      <c r="C26" s="1081">
        <v>5.0670000000000002</v>
      </c>
      <c r="D26" s="1081"/>
      <c r="E26" s="1082" t="s">
        <v>14</v>
      </c>
      <c r="F26" s="1083" t="s">
        <v>103</v>
      </c>
      <c r="G26" s="1084">
        <f>+'MEMO-huellas-100'!V273</f>
        <v>6217.5</v>
      </c>
      <c r="H26" s="1088">
        <f>+'ITEM 110'!N61</f>
        <v>10259</v>
      </c>
      <c r="I26" s="1086">
        <f t="shared" si="2"/>
        <v>63785332.5</v>
      </c>
      <c r="L26" s="1078">
        <v>7299</v>
      </c>
      <c r="M26" s="1079">
        <f t="shared" si="1"/>
        <v>2960</v>
      </c>
      <c r="N26" s="1078">
        <f t="shared" si="0"/>
        <v>45381532.5</v>
      </c>
    </row>
    <row r="27" spans="1:14" ht="26.4">
      <c r="A27" s="1080">
        <v>11</v>
      </c>
      <c r="B27" s="1081">
        <v>111</v>
      </c>
      <c r="C27" s="1081">
        <v>5.8369999999999997</v>
      </c>
      <c r="D27" s="1081"/>
      <c r="E27" s="1082" t="s">
        <v>232</v>
      </c>
      <c r="F27" s="1083" t="s">
        <v>433</v>
      </c>
      <c r="G27" s="1084">
        <f>+'MEMO-huellas-100'!X311</f>
        <v>16.850000000000001</v>
      </c>
      <c r="H27" s="1088">
        <f>+'ITEM 111'!N62</f>
        <v>2293284</v>
      </c>
      <c r="I27" s="1086">
        <f t="shared" si="2"/>
        <v>38641835.399999999</v>
      </c>
      <c r="L27" s="1078">
        <v>1459838</v>
      </c>
      <c r="M27" s="1079">
        <f t="shared" si="1"/>
        <v>833446</v>
      </c>
      <c r="N27" s="1078">
        <f t="shared" si="0"/>
        <v>24598270.300000001</v>
      </c>
    </row>
    <row r="28" spans="1:14">
      <c r="A28" s="1080">
        <v>12</v>
      </c>
      <c r="B28" s="1081">
        <v>112</v>
      </c>
      <c r="C28" s="1081">
        <v>512</v>
      </c>
      <c r="D28" s="1081"/>
      <c r="E28" s="1082" t="s">
        <v>604</v>
      </c>
      <c r="F28" s="1091" t="s">
        <v>433</v>
      </c>
      <c r="G28" s="1084">
        <f>+'MEMO-huellas-100'!X345</f>
        <v>38.56</v>
      </c>
      <c r="H28" s="1088">
        <f>+'ITEM 112'!N64</f>
        <v>1122602</v>
      </c>
      <c r="I28" s="1086">
        <f t="shared" si="2"/>
        <v>43287533.119999997</v>
      </c>
      <c r="L28" s="1078">
        <v>789747</v>
      </c>
      <c r="M28" s="1079">
        <f t="shared" si="1"/>
        <v>332855</v>
      </c>
      <c r="N28" s="1078">
        <f t="shared" si="0"/>
        <v>30452644.32</v>
      </c>
    </row>
    <row r="29" spans="1:14" ht="14.4" thickBot="1">
      <c r="A29" s="1092">
        <v>13</v>
      </c>
      <c r="B29" s="1093">
        <v>113</v>
      </c>
      <c r="C29" s="1093">
        <v>5.5590000000000002</v>
      </c>
      <c r="D29" s="1093"/>
      <c r="E29" s="1094" t="s">
        <v>236</v>
      </c>
      <c r="F29" s="1095" t="s">
        <v>91</v>
      </c>
      <c r="G29" s="1096">
        <f>+'MEMO-huellas-100'!X378</f>
        <v>276</v>
      </c>
      <c r="H29" s="1097">
        <f>+'ITEM 113'!N60</f>
        <v>57955</v>
      </c>
      <c r="I29" s="1098">
        <f>ROUND(H29*G29,2)</f>
        <v>15995580</v>
      </c>
      <c r="L29" s="1078">
        <v>43250</v>
      </c>
      <c r="M29" s="1079">
        <f t="shared" si="1"/>
        <v>14705</v>
      </c>
      <c r="N29" s="1078">
        <f t="shared" si="0"/>
        <v>11937000</v>
      </c>
    </row>
    <row r="30" spans="1:14" ht="14.4" thickBot="1">
      <c r="A30" s="2398" t="s">
        <v>505</v>
      </c>
      <c r="B30" s="2399"/>
      <c r="C30" s="2399"/>
      <c r="D30" s="2399"/>
      <c r="E30" s="2399"/>
      <c r="F30" s="2399"/>
      <c r="G30" s="2399"/>
      <c r="H30" s="2400"/>
      <c r="I30" s="1099">
        <f>ROUND(I29+I28+I27+I26+I25+I24+I23+I22+I21+I20+I19+I18+I17,2)</f>
        <v>342008718.72000003</v>
      </c>
      <c r="J30" s="1100"/>
      <c r="K30" s="1100"/>
      <c r="L30" s="1078"/>
      <c r="N30" s="1078">
        <f>SUM(N17:N29)</f>
        <v>247357540.94999999</v>
      </c>
    </row>
    <row r="31" spans="1:14" ht="14.4" thickBot="1">
      <c r="A31" s="2395" t="s">
        <v>558</v>
      </c>
      <c r="B31" s="2396"/>
      <c r="C31" s="2396"/>
      <c r="D31" s="2396"/>
      <c r="E31" s="2396"/>
      <c r="F31" s="2396"/>
      <c r="G31" s="2396"/>
      <c r="H31" s="2396"/>
      <c r="I31" s="2397"/>
      <c r="N31" s="1078">
        <f t="shared" ref="N31:N41" si="3">+L31*G31</f>
        <v>0</v>
      </c>
    </row>
    <row r="32" spans="1:14" ht="14.4" thickBot="1">
      <c r="A32" s="2401">
        <v>200</v>
      </c>
      <c r="B32" s="2402"/>
      <c r="C32" s="2402"/>
      <c r="D32" s="2402"/>
      <c r="E32" s="2402"/>
      <c r="F32" s="2402"/>
      <c r="G32" s="2402"/>
      <c r="H32" s="2402"/>
      <c r="I32" s="2403"/>
      <c r="N32" s="1078">
        <f t="shared" si="3"/>
        <v>0</v>
      </c>
    </row>
    <row r="33" spans="1:14" ht="26.4">
      <c r="A33" s="1071">
        <v>14</v>
      </c>
      <c r="B33" s="1072">
        <v>201</v>
      </c>
      <c r="C33" s="1072">
        <v>6.1909999999999998</v>
      </c>
      <c r="D33" s="1072"/>
      <c r="E33" s="1101" t="s">
        <v>470</v>
      </c>
      <c r="F33" s="1074" t="s">
        <v>432</v>
      </c>
      <c r="G33" s="1075">
        <f>+'MEMO-alcantarilla-200'!$V$4</f>
        <v>19.39</v>
      </c>
      <c r="H33" s="1076">
        <f>+'ITEM 201'!N65</f>
        <v>10544</v>
      </c>
      <c r="I33" s="1077">
        <f>ROUND(H33*G33,2)</f>
        <v>204448.16</v>
      </c>
      <c r="L33" s="1076">
        <v>7329</v>
      </c>
      <c r="M33" s="1079">
        <f>+H33-L33</f>
        <v>3215</v>
      </c>
      <c r="N33" s="1078">
        <f t="shared" si="3"/>
        <v>142109.31</v>
      </c>
    </row>
    <row r="34" spans="1:14" ht="26.4">
      <c r="A34" s="1080">
        <v>15</v>
      </c>
      <c r="B34" s="1081">
        <v>202</v>
      </c>
      <c r="C34" s="1081">
        <v>3.016</v>
      </c>
      <c r="D34" s="1081"/>
      <c r="E34" s="1102" t="s">
        <v>471</v>
      </c>
      <c r="F34" s="1083" t="s">
        <v>433</v>
      </c>
      <c r="G34" s="1084">
        <f>+'MEMO-alcantarilla-200'!$V$37</f>
        <v>67.91</v>
      </c>
      <c r="H34" s="1085">
        <f>+'ITEM 202'!N65</f>
        <v>13935</v>
      </c>
      <c r="I34" s="1086">
        <f>ROUND(H34*G34,2)</f>
        <v>946325.85</v>
      </c>
      <c r="L34" s="1085">
        <v>10399</v>
      </c>
      <c r="M34" s="1079">
        <f t="shared" ref="M34:M41" si="4">+H34-L34</f>
        <v>3536</v>
      </c>
      <c r="N34" s="1078">
        <f t="shared" si="3"/>
        <v>706196.09</v>
      </c>
    </row>
    <row r="35" spans="1:14">
      <c r="A35" s="1080">
        <v>16</v>
      </c>
      <c r="B35" s="1081">
        <v>203</v>
      </c>
      <c r="C35" s="1087">
        <f>+C23</f>
        <v>6.5030000000000001</v>
      </c>
      <c r="D35" s="1081"/>
      <c r="E35" s="1102" t="s">
        <v>122</v>
      </c>
      <c r="F35" s="1083" t="s">
        <v>433</v>
      </c>
      <c r="G35" s="1084">
        <f>+'MEMO-alcantarilla-200'!$W$73</f>
        <v>0.67</v>
      </c>
      <c r="H35" s="1088">
        <f>+'ITEM 203'!N65</f>
        <v>868488</v>
      </c>
      <c r="I35" s="1086">
        <f t="shared" ref="I35:I40" si="5">ROUND(H35*G35,2)</f>
        <v>581886.96</v>
      </c>
      <c r="L35" s="1088">
        <v>599363</v>
      </c>
      <c r="M35" s="1079">
        <f t="shared" si="4"/>
        <v>269125</v>
      </c>
      <c r="N35" s="1078">
        <f t="shared" si="3"/>
        <v>401573.21</v>
      </c>
    </row>
    <row r="36" spans="1:14" ht="26.4">
      <c r="A36" s="1080">
        <v>17</v>
      </c>
      <c r="B36" s="1081">
        <v>204</v>
      </c>
      <c r="C36" s="1087">
        <v>5.0620000000000003</v>
      </c>
      <c r="D36" s="1081"/>
      <c r="E36" s="1102" t="s">
        <v>472</v>
      </c>
      <c r="F36" s="1083" t="s">
        <v>433</v>
      </c>
      <c r="G36" s="1084">
        <f>+'MEMO-alcantarilla-200'!$W$107</f>
        <v>7.39</v>
      </c>
      <c r="H36" s="1088">
        <f>+'ITEM 204'!N65</f>
        <v>1165921</v>
      </c>
      <c r="I36" s="1086">
        <f t="shared" si="5"/>
        <v>8616156.1899999995</v>
      </c>
      <c r="L36" s="1088">
        <v>797087</v>
      </c>
      <c r="M36" s="1079">
        <f t="shared" si="4"/>
        <v>368834</v>
      </c>
      <c r="N36" s="1078">
        <f t="shared" si="3"/>
        <v>5890472.9299999997</v>
      </c>
    </row>
    <row r="37" spans="1:14">
      <c r="A37" s="1080">
        <v>18</v>
      </c>
      <c r="B37" s="1081">
        <v>205</v>
      </c>
      <c r="C37" s="1081">
        <f>+C26</f>
        <v>5.0670000000000002</v>
      </c>
      <c r="D37" s="1081"/>
      <c r="E37" s="1102" t="s">
        <v>14</v>
      </c>
      <c r="F37" s="1083" t="s">
        <v>103</v>
      </c>
      <c r="G37" s="1084">
        <f>+'MEMO-alcantarilla-200'!$V$145</f>
        <v>574.72999999999979</v>
      </c>
      <c r="H37" s="1088">
        <f>+'ITEM 205'!N65</f>
        <v>10259</v>
      </c>
      <c r="I37" s="1086">
        <f t="shared" si="5"/>
        <v>5896155.0700000003</v>
      </c>
      <c r="L37" s="1088">
        <v>7299</v>
      </c>
      <c r="M37" s="1079">
        <f t="shared" si="4"/>
        <v>2960</v>
      </c>
      <c r="N37" s="1078">
        <f t="shared" si="3"/>
        <v>4194954.2699999986</v>
      </c>
    </row>
    <row r="38" spans="1:14">
      <c r="A38" s="1080">
        <v>19</v>
      </c>
      <c r="B38" s="1081">
        <v>206</v>
      </c>
      <c r="C38" s="1081">
        <v>4.9269999999999996</v>
      </c>
      <c r="D38" s="1081"/>
      <c r="E38" s="1102" t="s">
        <v>473</v>
      </c>
      <c r="F38" s="1083" t="s">
        <v>433</v>
      </c>
      <c r="G38" s="1084">
        <f>+'MEMO-alcantarilla-200'!$V$235</f>
        <v>3.48</v>
      </c>
      <c r="H38" s="1088">
        <f>+'ITEM 206'!N65</f>
        <v>1253924</v>
      </c>
      <c r="I38" s="1086">
        <f t="shared" si="5"/>
        <v>4363655.5199999996</v>
      </c>
      <c r="L38" s="1088">
        <v>823507</v>
      </c>
      <c r="M38" s="1079">
        <f t="shared" si="4"/>
        <v>430417</v>
      </c>
      <c r="N38" s="1078">
        <f t="shared" si="3"/>
        <v>2865804.36</v>
      </c>
    </row>
    <row r="39" spans="1:14" ht="26.4">
      <c r="A39" s="1080">
        <v>20</v>
      </c>
      <c r="B39" s="1081">
        <v>207</v>
      </c>
      <c r="C39" s="1081">
        <v>5.0519999999999996</v>
      </c>
      <c r="D39" s="1089"/>
      <c r="E39" s="1102" t="s">
        <v>474</v>
      </c>
      <c r="F39" s="1083" t="s">
        <v>105</v>
      </c>
      <c r="G39" s="1084">
        <f>+'MEMO-alcantarilla-200'!$X$269</f>
        <v>6</v>
      </c>
      <c r="H39" s="1088">
        <f>+'ITEM 207'!N65</f>
        <v>519614</v>
      </c>
      <c r="I39" s="1086">
        <f t="shared" si="5"/>
        <v>3117684</v>
      </c>
      <c r="L39" s="1088">
        <v>350150</v>
      </c>
      <c r="M39" s="1079">
        <f t="shared" si="4"/>
        <v>169464</v>
      </c>
      <c r="N39" s="1078">
        <f t="shared" si="3"/>
        <v>2100900</v>
      </c>
    </row>
    <row r="40" spans="1:14" ht="26.4">
      <c r="A40" s="1080">
        <v>21</v>
      </c>
      <c r="B40" s="1081">
        <v>208</v>
      </c>
      <c r="C40" s="1081">
        <v>5.9530000000000003</v>
      </c>
      <c r="D40" s="1089"/>
      <c r="E40" s="1102" t="s">
        <v>475</v>
      </c>
      <c r="F40" s="1083" t="s">
        <v>433</v>
      </c>
      <c r="G40" s="1084">
        <f>+'MEMO-alcantarilla-200'!$V$302</f>
        <v>2.68</v>
      </c>
      <c r="H40" s="1088">
        <f>+'ITEM 208'!N65</f>
        <v>1127373</v>
      </c>
      <c r="I40" s="1086">
        <f t="shared" si="5"/>
        <v>3021359.64</v>
      </c>
      <c r="L40" s="1088">
        <v>766002</v>
      </c>
      <c r="M40" s="1079">
        <f t="shared" si="4"/>
        <v>361371</v>
      </c>
      <c r="N40" s="1078">
        <f t="shared" si="3"/>
        <v>2052885.36</v>
      </c>
    </row>
    <row r="41" spans="1:14" ht="27" thickBot="1">
      <c r="A41" s="1092">
        <v>22</v>
      </c>
      <c r="B41" s="1093">
        <v>209</v>
      </c>
      <c r="C41" s="1103">
        <f>+C19</f>
        <v>5.13</v>
      </c>
      <c r="D41" s="1104"/>
      <c r="E41" s="1105" t="s">
        <v>456</v>
      </c>
      <c r="F41" s="1095" t="s">
        <v>433</v>
      </c>
      <c r="G41" s="1096">
        <f>+'MEMO-alcantarilla-200'!$V$340</f>
        <v>24.39</v>
      </c>
      <c r="H41" s="1106">
        <f>+'ITEM 209'!N65</f>
        <v>159904</v>
      </c>
      <c r="I41" s="1098">
        <f>ROUND(H41*G41,2)</f>
        <v>3900058.56</v>
      </c>
      <c r="L41" s="1106">
        <v>109510</v>
      </c>
      <c r="M41" s="1079">
        <f t="shared" si="4"/>
        <v>50394</v>
      </c>
      <c r="N41" s="1078">
        <f t="shared" si="3"/>
        <v>2670948.9</v>
      </c>
    </row>
    <row r="42" spans="1:14" ht="14.4" thickBot="1">
      <c r="A42" s="2398" t="s">
        <v>506</v>
      </c>
      <c r="B42" s="2399"/>
      <c r="C42" s="2399"/>
      <c r="D42" s="2399"/>
      <c r="E42" s="2399"/>
      <c r="F42" s="2399"/>
      <c r="G42" s="2399"/>
      <c r="H42" s="2400"/>
      <c r="I42" s="1099">
        <f>ROUND(I33+I34+I35+I36+I37+I38+I39+I40+I41,2)</f>
        <v>30647729.949999999</v>
      </c>
      <c r="J42" s="1100"/>
      <c r="K42" s="1100"/>
      <c r="N42" s="1078">
        <f>SUM(N31:N41)</f>
        <v>21025844.429999996</v>
      </c>
    </row>
    <row r="43" spans="1:14" ht="14.4" thickBot="1">
      <c r="A43" s="2395" t="s">
        <v>557</v>
      </c>
      <c r="B43" s="2396"/>
      <c r="C43" s="2396"/>
      <c r="D43" s="2396"/>
      <c r="E43" s="2396"/>
      <c r="F43" s="2396"/>
      <c r="G43" s="2396"/>
      <c r="H43" s="2396"/>
      <c r="I43" s="2397"/>
      <c r="N43" s="1078">
        <f t="shared" ref="N43:N49" si="6">+L43*G43</f>
        <v>0</v>
      </c>
    </row>
    <row r="44" spans="1:14" ht="14.4" thickBot="1">
      <c r="A44" s="2401">
        <v>300</v>
      </c>
      <c r="B44" s="2402"/>
      <c r="C44" s="2402"/>
      <c r="D44" s="2402"/>
      <c r="E44" s="2402"/>
      <c r="F44" s="2402"/>
      <c r="G44" s="2402"/>
      <c r="H44" s="2402"/>
      <c r="I44" s="2403"/>
      <c r="N44" s="1078">
        <f t="shared" si="6"/>
        <v>0</v>
      </c>
    </row>
    <row r="45" spans="1:14" ht="26.4">
      <c r="A45" s="1071">
        <v>23</v>
      </c>
      <c r="B45" s="1072">
        <v>301</v>
      </c>
      <c r="C45" s="1072">
        <v>6.1909999999999998</v>
      </c>
      <c r="D45" s="1072"/>
      <c r="E45" s="1101" t="s">
        <v>470</v>
      </c>
      <c r="F45" s="1074" t="s">
        <v>432</v>
      </c>
      <c r="G45" s="1075">
        <f>+'MEMO-gaviones-300'!V4</f>
        <v>80</v>
      </c>
      <c r="H45" s="1076">
        <f>+'ITEM 301'!N65</f>
        <v>10544</v>
      </c>
      <c r="I45" s="1077">
        <f>ROUND(H45*G45,2)</f>
        <v>843520</v>
      </c>
      <c r="L45" s="1078">
        <v>7329</v>
      </c>
      <c r="M45" s="1079">
        <f>+H45-L45</f>
        <v>3215</v>
      </c>
      <c r="N45" s="1078">
        <f t="shared" si="6"/>
        <v>586320</v>
      </c>
    </row>
    <row r="46" spans="1:14" ht="26.4">
      <c r="A46" s="1080">
        <v>24</v>
      </c>
      <c r="B46" s="1081">
        <v>302</v>
      </c>
      <c r="C46" s="1081">
        <v>3.016</v>
      </c>
      <c r="D46" s="1081"/>
      <c r="E46" s="1102" t="s">
        <v>471</v>
      </c>
      <c r="F46" s="1083" t="s">
        <v>433</v>
      </c>
      <c r="G46" s="1084">
        <f>+'MEMO-gaviones-300'!W43</f>
        <v>248</v>
      </c>
      <c r="H46" s="1085">
        <f>+'ITEM 302'!N65</f>
        <v>13935</v>
      </c>
      <c r="I46" s="1086">
        <f>ROUND(H46*G46,2)</f>
        <v>3455880</v>
      </c>
      <c r="L46" s="1078">
        <v>10399</v>
      </c>
      <c r="M46" s="1079">
        <f t="shared" ref="M46:M49" si="7">+H46-L46</f>
        <v>3536</v>
      </c>
      <c r="N46" s="1078">
        <f t="shared" si="6"/>
        <v>2578952</v>
      </c>
    </row>
    <row r="47" spans="1:14" ht="26.4">
      <c r="A47" s="1080">
        <v>25</v>
      </c>
      <c r="B47" s="1081">
        <v>303</v>
      </c>
      <c r="C47" s="1087">
        <f>+C41</f>
        <v>5.13</v>
      </c>
      <c r="D47" s="1089"/>
      <c r="E47" s="1102" t="s">
        <v>456</v>
      </c>
      <c r="F47" s="1083" t="s">
        <v>433</v>
      </c>
      <c r="G47" s="1084">
        <f>+'MEMO-gaviones-300'!W87</f>
        <v>134.4</v>
      </c>
      <c r="H47" s="1088">
        <f>+'ITEM 303'!N65</f>
        <v>159904</v>
      </c>
      <c r="I47" s="1086">
        <f>ROUND(H47*G47,2)</f>
        <v>21491097.600000001</v>
      </c>
      <c r="L47" s="1078">
        <v>109510</v>
      </c>
      <c r="M47" s="1079">
        <f t="shared" si="7"/>
        <v>50394</v>
      </c>
      <c r="N47" s="1078">
        <f t="shared" si="6"/>
        <v>14718144</v>
      </c>
    </row>
    <row r="48" spans="1:14" ht="26.4">
      <c r="A48" s="1080">
        <v>26</v>
      </c>
      <c r="B48" s="1081">
        <v>304</v>
      </c>
      <c r="C48" s="1087">
        <v>6.8239999999999998</v>
      </c>
      <c r="D48" s="1081"/>
      <c r="E48" s="1102" t="s">
        <v>494</v>
      </c>
      <c r="F48" s="1083" t="s">
        <v>433</v>
      </c>
      <c r="G48" s="1084">
        <f>+'MEMO-gaviones-300'!W118</f>
        <v>180</v>
      </c>
      <c r="H48" s="1088">
        <f>+'ITEM 304'!N66</f>
        <v>547878</v>
      </c>
      <c r="I48" s="1086">
        <f t="shared" ref="I48:I50" si="8">ROUND(H48*G48,2)</f>
        <v>98618040</v>
      </c>
      <c r="L48" s="1078">
        <v>357214</v>
      </c>
      <c r="M48" s="1079">
        <f t="shared" si="7"/>
        <v>190664</v>
      </c>
      <c r="N48" s="1078">
        <f t="shared" si="6"/>
        <v>64298520</v>
      </c>
    </row>
    <row r="49" spans="1:17">
      <c r="A49" s="1107">
        <v>27</v>
      </c>
      <c r="B49" s="1108">
        <v>305</v>
      </c>
      <c r="C49" s="1109">
        <v>6.2210000000000001</v>
      </c>
      <c r="D49" s="1108"/>
      <c r="E49" s="1110" t="s">
        <v>497</v>
      </c>
      <c r="F49" s="1111" t="s">
        <v>432</v>
      </c>
      <c r="G49" s="1112">
        <f>+'MEMO-gaviones-300'!X148</f>
        <v>99</v>
      </c>
      <c r="H49" s="1113">
        <f>+'ITEM 305'!N66</f>
        <v>28381</v>
      </c>
      <c r="I49" s="1086">
        <f t="shared" si="8"/>
        <v>2809719</v>
      </c>
      <c r="L49" s="1078">
        <v>20437</v>
      </c>
      <c r="M49" s="1079">
        <f t="shared" si="7"/>
        <v>7944</v>
      </c>
      <c r="N49" s="1078">
        <f t="shared" si="6"/>
        <v>2023263</v>
      </c>
    </row>
    <row r="50" spans="1:17" ht="14.4" thickBot="1">
      <c r="A50" s="1107">
        <v>28</v>
      </c>
      <c r="B50" s="1108">
        <v>306</v>
      </c>
      <c r="C50" s="1081">
        <v>4.915</v>
      </c>
      <c r="D50" s="1081"/>
      <c r="E50" s="1082" t="s">
        <v>492</v>
      </c>
      <c r="F50" s="1083" t="s">
        <v>433</v>
      </c>
      <c r="G50" s="1084">
        <f>+'MEMO-gaviones-300'!W182</f>
        <v>5.94</v>
      </c>
      <c r="H50" s="1090">
        <f>+'ITEM 306'!N59</f>
        <v>1729436</v>
      </c>
      <c r="I50" s="1086">
        <f t="shared" si="8"/>
        <v>10272849.84</v>
      </c>
      <c r="L50" s="1078"/>
      <c r="M50" s="1079"/>
      <c r="N50" s="1078"/>
    </row>
    <row r="51" spans="1:17" ht="14.4" thickBot="1">
      <c r="A51" s="2404" t="s">
        <v>507</v>
      </c>
      <c r="B51" s="2405"/>
      <c r="C51" s="2405"/>
      <c r="D51" s="2405"/>
      <c r="E51" s="2405"/>
      <c r="F51" s="2405"/>
      <c r="G51" s="2405"/>
      <c r="H51" s="2406"/>
      <c r="I51" s="1114">
        <f>ROUND(I49+I48+I47+I46+I45+I50,2)</f>
        <v>137491106.44</v>
      </c>
      <c r="J51" s="1115"/>
      <c r="K51" s="1115"/>
      <c r="N51" s="1079">
        <f>SUM(N43:N49)</f>
        <v>84205199</v>
      </c>
    </row>
    <row r="52" spans="1:17" ht="14.4" thickBot="1">
      <c r="A52" s="2471" t="s">
        <v>16</v>
      </c>
      <c r="B52" s="2472"/>
      <c r="C52" s="2473"/>
      <c r="D52" s="2473"/>
      <c r="E52" s="2473"/>
      <c r="F52" s="2473"/>
      <c r="G52" s="2473"/>
      <c r="H52" s="2474"/>
      <c r="I52" s="1116">
        <f>ROUND(+I30+I42+I51,0)</f>
        <v>510147555</v>
      </c>
      <c r="J52" s="1115"/>
      <c r="K52" s="1115"/>
      <c r="L52" s="1115"/>
      <c r="M52" s="1078"/>
      <c r="N52" s="1078"/>
    </row>
    <row r="53" spans="1:17" ht="21.75" customHeight="1">
      <c r="A53" s="1117"/>
      <c r="B53" s="1309"/>
      <c r="C53" s="2469" t="s">
        <v>468</v>
      </c>
      <c r="D53" s="2470"/>
      <c r="E53" s="2470"/>
      <c r="F53" s="2470"/>
      <c r="G53" s="2470"/>
      <c r="H53" s="2470"/>
      <c r="I53" s="1118">
        <f>ROUND(I52,0)</f>
        <v>510147555</v>
      </c>
      <c r="J53" s="1119"/>
      <c r="K53" s="1119"/>
      <c r="L53" s="1078"/>
    </row>
    <row r="54" spans="1:17" ht="14.4" thickBot="1">
      <c r="A54" s="1117"/>
      <c r="B54" s="1309"/>
      <c r="C54" s="2448" t="s">
        <v>469</v>
      </c>
      <c r="D54" s="2449"/>
      <c r="E54" s="2449"/>
      <c r="F54" s="2449"/>
      <c r="G54" s="2449"/>
      <c r="H54" s="2449"/>
      <c r="I54" s="1120">
        <f>+I53</f>
        <v>510147555</v>
      </c>
      <c r="J54" s="1121"/>
      <c r="K54" s="1121"/>
      <c r="L54" s="1078"/>
      <c r="M54" s="1078"/>
      <c r="O54" s="1078"/>
      <c r="Q54" s="1078"/>
    </row>
    <row r="55" spans="1:17" ht="23.25" customHeight="1" thickBot="1">
      <c r="A55" s="1122" t="s">
        <v>519</v>
      </c>
      <c r="B55" s="2450" t="s">
        <v>610</v>
      </c>
      <c r="C55" s="2451"/>
      <c r="D55" s="2451"/>
      <c r="E55" s="2451"/>
      <c r="F55" s="2451"/>
      <c r="G55" s="2451"/>
      <c r="H55" s="2451"/>
      <c r="I55" s="2452"/>
      <c r="J55" s="1119"/>
      <c r="K55" s="1119"/>
      <c r="L55" s="1079"/>
      <c r="M55" s="1078"/>
    </row>
    <row r="56" spans="1:17" ht="36.75" customHeight="1">
      <c r="A56" s="2453" t="s">
        <v>548</v>
      </c>
      <c r="B56" s="2454"/>
      <c r="C56" s="2454"/>
      <c r="D56" s="2454"/>
      <c r="E56" s="2454"/>
      <c r="F56" s="2455" t="s">
        <v>17</v>
      </c>
      <c r="G56" s="2455"/>
      <c r="H56" s="2455"/>
      <c r="I56" s="1123" t="s">
        <v>18</v>
      </c>
      <c r="L56" s="1124"/>
      <c r="M56" s="1125"/>
    </row>
    <row r="57" spans="1:17" ht="40.5" customHeight="1">
      <c r="A57" s="2459" t="s">
        <v>549</v>
      </c>
      <c r="B57" s="2460"/>
      <c r="C57" s="2460"/>
      <c r="D57" s="2460"/>
      <c r="E57" s="2460"/>
      <c r="F57" s="2461" t="s">
        <v>19</v>
      </c>
      <c r="G57" s="2461"/>
      <c r="H57" s="1126" t="s">
        <v>20</v>
      </c>
      <c r="I57" s="1127">
        <v>0.28000000000000003</v>
      </c>
      <c r="L57" s="1124"/>
      <c r="O57" s="1119"/>
      <c r="P57" s="1119"/>
    </row>
    <row r="58" spans="1:17" ht="27.75" customHeight="1">
      <c r="A58" s="2459" t="s">
        <v>550</v>
      </c>
      <c r="B58" s="2460"/>
      <c r="C58" s="2460"/>
      <c r="D58" s="2460"/>
      <c r="E58" s="2460"/>
      <c r="F58" s="2462" t="s">
        <v>21</v>
      </c>
      <c r="G58" s="2463"/>
      <c r="H58" s="1126" t="s">
        <v>22</v>
      </c>
      <c r="I58" s="1127">
        <v>0.01</v>
      </c>
      <c r="L58" s="1128"/>
      <c r="O58" s="1119"/>
      <c r="P58" s="1119"/>
    </row>
    <row r="59" spans="1:17" ht="30" customHeight="1">
      <c r="A59" s="1129"/>
      <c r="B59" s="1310"/>
      <c r="C59" s="1311"/>
      <c r="D59" s="1311"/>
      <c r="E59" s="1130"/>
      <c r="F59" s="2464" t="s">
        <v>23</v>
      </c>
      <c r="G59" s="2461"/>
      <c r="H59" s="1126" t="s">
        <v>24</v>
      </c>
      <c r="I59" s="1127">
        <v>0.05</v>
      </c>
      <c r="L59" s="1131"/>
      <c r="O59" s="1119"/>
      <c r="P59" s="1119"/>
    </row>
    <row r="60" spans="1:17" ht="20.25" customHeight="1" thickBot="1">
      <c r="A60" s="1132"/>
      <c r="B60" s="1312"/>
      <c r="C60" s="1312"/>
      <c r="D60" s="1312"/>
      <c r="E60" s="1133"/>
      <c r="F60" s="2461" t="s">
        <v>25</v>
      </c>
      <c r="G60" s="2461"/>
      <c r="H60" s="1126" t="s">
        <v>26</v>
      </c>
      <c r="I60" s="1127">
        <f>SUM(I57:I59)</f>
        <v>0.34</v>
      </c>
      <c r="L60" s="1124"/>
      <c r="O60" s="1119"/>
      <c r="P60" s="1119"/>
    </row>
    <row r="61" spans="1:17">
      <c r="A61" s="1134"/>
      <c r="B61" s="1135"/>
      <c r="C61" s="1135"/>
      <c r="D61" s="1135"/>
      <c r="E61" s="1135"/>
      <c r="F61" s="1135"/>
      <c r="G61" s="1136"/>
      <c r="H61" s="1135"/>
      <c r="I61" s="1137"/>
    </row>
    <row r="62" spans="1:17">
      <c r="A62" s="1067"/>
      <c r="I62" s="1139"/>
      <c r="L62" s="1079"/>
    </row>
    <row r="63" spans="1:17">
      <c r="A63" s="2456" t="s">
        <v>284</v>
      </c>
      <c r="B63" s="2457"/>
      <c r="C63" s="2457"/>
      <c r="D63" s="1313"/>
      <c r="E63" s="1314"/>
      <c r="F63" s="2457" t="s">
        <v>611</v>
      </c>
      <c r="G63" s="2457"/>
      <c r="H63" s="2457"/>
      <c r="I63" s="2458"/>
      <c r="L63" s="1078"/>
    </row>
    <row r="64" spans="1:17">
      <c r="A64" s="1140"/>
      <c r="B64" s="1314"/>
      <c r="C64" s="1315"/>
      <c r="D64" s="1313"/>
      <c r="E64" s="1314"/>
      <c r="F64" s="1314"/>
      <c r="G64" s="1315"/>
      <c r="H64" s="1315"/>
      <c r="I64" s="1141"/>
      <c r="L64" s="1079"/>
    </row>
    <row r="65" spans="1:13">
      <c r="A65" s="1140"/>
      <c r="B65" s="1314"/>
      <c r="C65" s="1315"/>
      <c r="D65" s="1313"/>
      <c r="E65" s="1314"/>
      <c r="F65" s="1314"/>
      <c r="G65" s="1315"/>
      <c r="H65" s="1315"/>
      <c r="I65" s="1141"/>
      <c r="L65" s="1124"/>
      <c r="M65" s="1125"/>
    </row>
    <row r="66" spans="1:13" ht="14.4" thickBot="1">
      <c r="A66" s="1142"/>
      <c r="B66" s="1143"/>
      <c r="C66" s="1144"/>
      <c r="D66" s="1145"/>
      <c r="E66" s="1314"/>
      <c r="F66" s="1143"/>
      <c r="G66" s="1144"/>
      <c r="H66" s="1144"/>
      <c r="I66" s="1146"/>
      <c r="L66" s="1128"/>
      <c r="M66" s="1125"/>
    </row>
    <row r="67" spans="1:13" ht="33.75" customHeight="1">
      <c r="A67" s="2465" t="s">
        <v>337</v>
      </c>
      <c r="B67" s="2466"/>
      <c r="C67" s="2466"/>
      <c r="D67" s="2466"/>
      <c r="E67" s="1307"/>
      <c r="F67" s="2467" t="s">
        <v>342</v>
      </c>
      <c r="G67" s="2467"/>
      <c r="H67" s="2467"/>
      <c r="I67" s="2468"/>
    </row>
    <row r="68" spans="1:13" ht="15.6" thickBot="1">
      <c r="A68" s="2444" t="s">
        <v>285</v>
      </c>
      <c r="B68" s="2445"/>
      <c r="C68" s="2445"/>
      <c r="D68" s="2445"/>
      <c r="E68" s="1147"/>
      <c r="F68" s="2446" t="s">
        <v>338</v>
      </c>
      <c r="G68" s="2446"/>
      <c r="H68" s="2446"/>
      <c r="I68" s="2447"/>
    </row>
  </sheetData>
  <mergeCells count="44">
    <mergeCell ref="A67:D67"/>
    <mergeCell ref="F67:I67"/>
    <mergeCell ref="C53:H53"/>
    <mergeCell ref="A52:H52"/>
    <mergeCell ref="A43:I43"/>
    <mergeCell ref="E13:E14"/>
    <mergeCell ref="G13:G14"/>
    <mergeCell ref="A68:D68"/>
    <mergeCell ref="F68:I68"/>
    <mergeCell ref="C54:H54"/>
    <mergeCell ref="B55:I55"/>
    <mergeCell ref="A56:E56"/>
    <mergeCell ref="F56:H56"/>
    <mergeCell ref="A63:C63"/>
    <mergeCell ref="F63:I63"/>
    <mergeCell ref="A57:E57"/>
    <mergeCell ref="F57:G57"/>
    <mergeCell ref="A58:E58"/>
    <mergeCell ref="F58:G58"/>
    <mergeCell ref="F59:G59"/>
    <mergeCell ref="F60:G60"/>
    <mergeCell ref="A15:I15"/>
    <mergeCell ref="A1:D1"/>
    <mergeCell ref="A6:I6"/>
    <mergeCell ref="A7:I7"/>
    <mergeCell ref="A8:I9"/>
    <mergeCell ref="A10:I10"/>
    <mergeCell ref="B4:H4"/>
    <mergeCell ref="B5:H5"/>
    <mergeCell ref="A11:I11"/>
    <mergeCell ref="F13:F14"/>
    <mergeCell ref="A12:I12"/>
    <mergeCell ref="H13:H14"/>
    <mergeCell ref="I13:I14"/>
    <mergeCell ref="A13:A14"/>
    <mergeCell ref="B13:B14"/>
    <mergeCell ref="C13:D13"/>
    <mergeCell ref="A31:I31"/>
    <mergeCell ref="A42:H42"/>
    <mergeCell ref="A44:I44"/>
    <mergeCell ref="A51:H51"/>
    <mergeCell ref="A16:I16"/>
    <mergeCell ref="A30:H30"/>
    <mergeCell ref="A32:I32"/>
  </mergeCells>
  <phoneticPr fontId="75" type="noConversion"/>
  <pageMargins left="0.70866141732283472" right="0.70866141732283472" top="0.74803149606299213" bottom="0.74803149606299213" header="0.31496062992125984" footer="0.31496062992125984"/>
  <pageSetup scale="61" fitToHeight="2" pageOrder="overThenDown" orientation="portrait" r:id="rId1"/>
  <rowBreaks count="1" manualBreakCount="1">
    <brk id="51" max="8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83376-2A51-4F53-BBAB-DBE5FC42FB2F}">
  <sheetPr>
    <tabColor rgb="FFFFFF00"/>
    <pageSetUpPr fitToPage="1"/>
  </sheetPr>
  <dimension ref="A1:P84"/>
  <sheetViews>
    <sheetView view="pageBreakPreview" topLeftCell="I46" zoomScale="85" zoomScaleNormal="100" zoomScaleSheetLayoutView="85" workbookViewId="0">
      <selection activeCell="L60" sqref="L60:M60"/>
    </sheetView>
  </sheetViews>
  <sheetFormatPr baseColWidth="10" defaultColWidth="11.44140625" defaultRowHeight="13.2"/>
  <cols>
    <col min="1" max="1" width="11.44140625" style="717"/>
    <col min="2" max="2" width="14.5546875" style="717" customWidth="1"/>
    <col min="3" max="5" width="11.44140625" style="717"/>
    <col min="6" max="6" width="42.33203125" style="717" bestFit="1" customWidth="1"/>
    <col min="7" max="7" width="14" style="717" customWidth="1"/>
    <col min="8" max="10" width="11.44140625" style="717"/>
    <col min="11" max="11" width="16.33203125" style="717" bestFit="1" customWidth="1"/>
    <col min="12" max="12" width="10" style="717" customWidth="1"/>
    <col min="13" max="13" width="6.6640625" style="717" customWidth="1"/>
    <col min="14" max="14" width="17.33203125" style="717" customWidth="1"/>
    <col min="15" max="15" width="14.5546875" style="717" bestFit="1" customWidth="1"/>
    <col min="16" max="16" width="13.6640625" style="717" bestFit="1" customWidth="1"/>
    <col min="17" max="16384" width="11.44140625" style="717"/>
  </cols>
  <sheetData>
    <row r="1" spans="1:15" ht="33.75" customHeight="1">
      <c r="A1" s="2476" t="s">
        <v>276</v>
      </c>
      <c r="B1" s="2477"/>
      <c r="C1" s="2477"/>
      <c r="D1" s="2477"/>
      <c r="E1" s="715"/>
      <c r="F1" s="715"/>
      <c r="G1" s="715"/>
      <c r="H1" s="715"/>
      <c r="I1" s="715"/>
      <c r="J1" s="715"/>
      <c r="K1" s="715"/>
      <c r="L1" s="715"/>
      <c r="M1" s="715"/>
      <c r="N1" s="716"/>
    </row>
    <row r="2" spans="1:15">
      <c r="A2" s="718" t="s">
        <v>277</v>
      </c>
      <c r="B2" s="719" t="s">
        <v>278</v>
      </c>
      <c r="C2" s="720" t="s">
        <v>279</v>
      </c>
      <c r="D2" s="719">
        <v>4</v>
      </c>
      <c r="N2" s="721"/>
    </row>
    <row r="3" spans="1:15">
      <c r="A3" s="2579" t="s">
        <v>0</v>
      </c>
      <c r="B3" s="2580"/>
      <c r="C3" s="2580"/>
      <c r="D3" s="2580"/>
      <c r="E3" s="2580"/>
      <c r="F3" s="2580"/>
      <c r="G3" s="2580"/>
      <c r="H3" s="2580"/>
      <c r="I3" s="2580"/>
      <c r="J3" s="2580"/>
      <c r="K3" s="2580"/>
      <c r="L3" s="2580"/>
      <c r="M3" s="2580"/>
      <c r="N3" s="2581"/>
      <c r="O3" s="722"/>
    </row>
    <row r="4" spans="1:15">
      <c r="A4" s="2582" t="s">
        <v>1</v>
      </c>
      <c r="B4" s="2583"/>
      <c r="C4" s="2583"/>
      <c r="D4" s="2583"/>
      <c r="E4" s="2583"/>
      <c r="F4" s="2583"/>
      <c r="G4" s="2583"/>
      <c r="H4" s="2583"/>
      <c r="I4" s="2583"/>
      <c r="J4" s="2583"/>
      <c r="K4" s="2583"/>
      <c r="L4" s="2583"/>
      <c r="M4" s="2583"/>
      <c r="N4" s="2584"/>
      <c r="O4" s="722"/>
    </row>
    <row r="5" spans="1:15">
      <c r="A5" s="724"/>
      <c r="B5" s="725"/>
      <c r="C5" s="725"/>
      <c r="D5" s="725"/>
      <c r="E5" s="725"/>
      <c r="F5" s="725"/>
      <c r="G5" s="725"/>
      <c r="H5" s="725"/>
      <c r="I5" s="725"/>
      <c r="J5" s="725"/>
      <c r="K5" s="723"/>
      <c r="L5" s="723"/>
      <c r="M5" s="722"/>
      <c r="N5" s="726"/>
      <c r="O5" s="722"/>
    </row>
    <row r="6" spans="1:15" ht="13.8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727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727"/>
    </row>
    <row r="8" spans="1:15" ht="13.8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722"/>
    </row>
    <row r="9" spans="1:15" ht="13.8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722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722"/>
    </row>
    <row r="11" spans="1:15" ht="13.8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722"/>
    </row>
    <row r="12" spans="1:15" ht="12.75" customHeight="1">
      <c r="A12" s="2610"/>
      <c r="B12" s="2611"/>
      <c r="C12" s="722"/>
      <c r="D12" s="722"/>
      <c r="E12" s="722"/>
      <c r="F12" s="722"/>
      <c r="G12" s="722"/>
      <c r="H12" s="722"/>
      <c r="I12" s="722"/>
      <c r="J12" s="722"/>
      <c r="K12" s="2605"/>
      <c r="L12" s="2605"/>
      <c r="M12" s="2605"/>
      <c r="N12" s="2578"/>
      <c r="O12" s="722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722"/>
    </row>
    <row r="14" spans="1:15" ht="13.8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722"/>
    </row>
    <row r="15" spans="1:15" ht="13.8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722"/>
    </row>
    <row r="16" spans="1:15" ht="13.8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722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722"/>
    </row>
    <row r="18" spans="1:15" ht="14.4" thickBot="1">
      <c r="A18" s="728"/>
      <c r="B18" s="730"/>
      <c r="C18" s="730"/>
      <c r="D18" s="730"/>
      <c r="E18" s="730"/>
      <c r="F18" s="730"/>
      <c r="G18" s="730"/>
      <c r="H18" s="730"/>
      <c r="I18" s="730"/>
      <c r="J18" s="730"/>
      <c r="K18" s="730"/>
      <c r="L18" s="730"/>
      <c r="M18" s="730"/>
      <c r="N18" s="731"/>
      <c r="O18" s="722"/>
    </row>
    <row r="19" spans="1:15" ht="13.8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722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722"/>
    </row>
    <row r="21" spans="1:15" ht="27" customHeight="1">
      <c r="A21" s="754" t="s">
        <v>40</v>
      </c>
      <c r="B21" s="755">
        <f>+'PRESUPUESTO OFICIAL PLIEGO TIPO'!B17</f>
        <v>101</v>
      </c>
      <c r="C21" s="2522" t="str">
        <f>+'PRESUPUESTO OFICIAL PLIEGO TIPO'!E17</f>
        <v>Replanteo y localizacion para vias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722"/>
    </row>
    <row r="22" spans="1:15" ht="15" customHeight="1" thickBot="1">
      <c r="A22" s="758">
        <v>5012</v>
      </c>
      <c r="B22" s="759">
        <f>+'PRESUPUESTO OFICIAL PLIEGO TIPO'!C17</f>
        <v>5.0119999999999996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TIPO'!F17</f>
        <v>Km</v>
      </c>
      <c r="M22" s="2568"/>
      <c r="N22" s="760"/>
      <c r="O22" s="722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722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722"/>
    </row>
    <row r="25" spans="1:15" ht="13.8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722"/>
    </row>
    <row r="26" spans="1:15" ht="14.4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764"/>
    </row>
    <row r="27" spans="1:15" ht="13.8">
      <c r="A27" s="2553" t="s">
        <v>226</v>
      </c>
      <c r="B27" s="2554"/>
      <c r="C27" s="2554"/>
      <c r="D27" s="2554"/>
      <c r="E27" s="2554"/>
      <c r="F27" s="2554"/>
      <c r="G27" s="2555"/>
      <c r="H27" s="2555"/>
      <c r="I27" s="2556" t="s">
        <v>79</v>
      </c>
      <c r="J27" s="2556"/>
      <c r="K27" s="765">
        <v>49167</v>
      </c>
      <c r="L27" s="2557">
        <v>44</v>
      </c>
      <c r="M27" s="2557"/>
      <c r="N27" s="766">
        <f>ROUND((K27*L27),2)</f>
        <v>2163348</v>
      </c>
      <c r="O27" s="722"/>
    </row>
    <row r="28" spans="1:15" ht="13.8">
      <c r="A28" s="2545" t="s">
        <v>229</v>
      </c>
      <c r="B28" s="2546"/>
      <c r="C28" s="2546"/>
      <c r="D28" s="2546"/>
      <c r="E28" s="2546"/>
      <c r="F28" s="2546"/>
      <c r="G28" s="2551"/>
      <c r="H28" s="2552"/>
      <c r="I28" s="2484" t="s">
        <v>79</v>
      </c>
      <c r="J28" s="2484"/>
      <c r="K28" s="769">
        <v>7500</v>
      </c>
      <c r="L28" s="2547">
        <v>44</v>
      </c>
      <c r="M28" s="2547"/>
      <c r="N28" s="770">
        <f>ROUND((K28*L28),2)</f>
        <v>330000</v>
      </c>
      <c r="O28" s="722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722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2493348</v>
      </c>
      <c r="O30" s="722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722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722"/>
    </row>
    <row r="33" spans="1:15" ht="13.8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722"/>
    </row>
    <row r="34" spans="1:15" ht="14.4" thickBo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764"/>
    </row>
    <row r="35" spans="1:15" ht="13.8">
      <c r="A35" s="2534" t="s">
        <v>219</v>
      </c>
      <c r="B35" s="2535"/>
      <c r="C35" s="2535"/>
      <c r="D35" s="2535"/>
      <c r="E35" s="2535"/>
      <c r="F35" s="2535"/>
      <c r="G35" s="2535"/>
      <c r="H35" s="2535"/>
      <c r="I35" s="2536"/>
      <c r="J35" s="775" t="s">
        <v>132</v>
      </c>
      <c r="K35" s="776">
        <v>50</v>
      </c>
      <c r="L35" s="2537">
        <v>72</v>
      </c>
      <c r="M35" s="2538"/>
      <c r="N35" s="766">
        <f>ROUND((K35*L35),2)</f>
        <v>3600</v>
      </c>
      <c r="O35" s="722"/>
    </row>
    <row r="36" spans="1:15" ht="13.8">
      <c r="A36" s="2504" t="s">
        <v>227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132</v>
      </c>
      <c r="K36" s="780">
        <v>100</v>
      </c>
      <c r="L36" s="2506">
        <v>3636</v>
      </c>
      <c r="M36" s="2507"/>
      <c r="N36" s="770">
        <f>ROUND((K36*L36),2)</f>
        <v>363600</v>
      </c>
      <c r="O36" s="722"/>
    </row>
    <row r="37" spans="1:15" ht="14.4" thickBot="1">
      <c r="A37" s="2508" t="s">
        <v>228</v>
      </c>
      <c r="B37" s="2509"/>
      <c r="C37" s="2509"/>
      <c r="D37" s="2509"/>
      <c r="E37" s="2509"/>
      <c r="F37" s="2509"/>
      <c r="G37" s="2509"/>
      <c r="H37" s="2509"/>
      <c r="I37" s="2510"/>
      <c r="J37" s="735" t="s">
        <v>231</v>
      </c>
      <c r="K37" s="781">
        <v>0.33</v>
      </c>
      <c r="L37" s="2540">
        <v>92850</v>
      </c>
      <c r="M37" s="2541"/>
      <c r="N37" s="782">
        <f>ROUND((K37*L37),2)</f>
        <v>30640.5</v>
      </c>
      <c r="O37" s="722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397840.5</v>
      </c>
      <c r="O38" s="722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722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722"/>
    </row>
    <row r="41" spans="1:15" ht="13.8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722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764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722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722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722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722"/>
    </row>
    <row r="47" spans="1:15" ht="13.8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722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764"/>
    </row>
    <row r="49" spans="1:16" ht="13.8">
      <c r="A49" s="2526" t="s">
        <v>214</v>
      </c>
      <c r="B49" s="2527"/>
      <c r="C49" s="2527"/>
      <c r="D49" s="2527"/>
      <c r="E49" s="2527"/>
      <c r="F49" s="2527"/>
      <c r="G49" s="2527"/>
      <c r="H49" s="2528"/>
      <c r="I49" s="795" t="s">
        <v>79</v>
      </c>
      <c r="J49" s="796"/>
      <c r="K49" s="797">
        <v>16864</v>
      </c>
      <c r="L49" s="2529">
        <v>44</v>
      </c>
      <c r="M49" s="2530"/>
      <c r="N49" s="766">
        <f>ROUND((K49*L49),2)</f>
        <v>742016</v>
      </c>
      <c r="O49" s="722"/>
    </row>
    <row r="50" spans="1:16" ht="13.8">
      <c r="A50" s="2511" t="s">
        <v>225</v>
      </c>
      <c r="B50" s="2512"/>
      <c r="C50" s="2512"/>
      <c r="D50" s="2512"/>
      <c r="E50" s="2512"/>
      <c r="F50" s="2512"/>
      <c r="G50" s="2512"/>
      <c r="H50" s="2513"/>
      <c r="I50" s="800" t="s">
        <v>79</v>
      </c>
      <c r="J50" s="801"/>
      <c r="K50" s="802">
        <v>24210</v>
      </c>
      <c r="L50" s="2514">
        <v>44</v>
      </c>
      <c r="M50" s="2515"/>
      <c r="N50" s="770">
        <f>ROUND((K50*L50),2)</f>
        <v>1065240</v>
      </c>
      <c r="O50" s="722"/>
    </row>
    <row r="51" spans="1:16" ht="13.8">
      <c r="A51" s="2511" t="s">
        <v>230</v>
      </c>
      <c r="B51" s="2512"/>
      <c r="C51" s="2512"/>
      <c r="D51" s="2512"/>
      <c r="E51" s="2512"/>
      <c r="F51" s="2512"/>
      <c r="G51" s="2512"/>
      <c r="H51" s="2513"/>
      <c r="I51" s="800" t="s">
        <v>215</v>
      </c>
      <c r="J51" s="801"/>
      <c r="K51" s="802">
        <v>73814</v>
      </c>
      <c r="L51" s="2516">
        <v>44</v>
      </c>
      <c r="M51" s="2517"/>
      <c r="N51" s="770">
        <f>ROUND((K51*L51),2)</f>
        <v>3247816</v>
      </c>
      <c r="O51" s="722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722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5055072</v>
      </c>
      <c r="O53" s="722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722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7946261</v>
      </c>
      <c r="O55" s="808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722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722"/>
    </row>
    <row r="58" spans="1:16" ht="13.8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722"/>
    </row>
    <row r="59" spans="1:16" ht="13.8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764"/>
    </row>
    <row r="60" spans="1:16" ht="13.8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2224953.08</v>
      </c>
      <c r="M60" s="2507">
        <f>ROUND((J60*K60),0)</f>
        <v>0</v>
      </c>
      <c r="N60" s="812">
        <f>+L60</f>
        <v>2224953.08</v>
      </c>
      <c r="O60" s="722"/>
    </row>
    <row r="61" spans="1:16" ht="13.8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79462.61</v>
      </c>
      <c r="M61" s="2507">
        <f>ROUND((J61*K61),0)</f>
        <v>0</v>
      </c>
      <c r="N61" s="812">
        <f>+L61</f>
        <v>79462.61</v>
      </c>
      <c r="O61" s="722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397313.05</v>
      </c>
      <c r="M62" s="2507">
        <f>ROUND((J62*K62),0)</f>
        <v>0</v>
      </c>
      <c r="N62" s="812">
        <f>+L62</f>
        <v>397313.05</v>
      </c>
      <c r="O62" s="722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2701729</v>
      </c>
      <c r="O63" s="722"/>
      <c r="P63" s="815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722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10647990</v>
      </c>
      <c r="O65" s="816"/>
    </row>
    <row r="66" spans="1:15" s="820" customFormat="1" ht="13.8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 ht="51" customHeigh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 ht="13.8">
      <c r="A68" s="823"/>
      <c r="B68" s="824"/>
      <c r="C68" s="824"/>
      <c r="D68" s="824"/>
      <c r="E68" s="824"/>
      <c r="F68" s="821" t="s">
        <v>544</v>
      </c>
      <c r="G68" s="822"/>
      <c r="H68" s="822"/>
      <c r="I68" s="822"/>
      <c r="J68" s="822"/>
      <c r="K68" s="824"/>
      <c r="L68" s="824"/>
      <c r="M68" s="824"/>
      <c r="N68" s="825"/>
    </row>
    <row r="69" spans="1:15" s="820" customFormat="1" ht="13.8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 ht="13.8">
      <c r="A70" s="823"/>
      <c r="B70" s="824"/>
      <c r="C70" s="824"/>
      <c r="D70" s="824"/>
      <c r="E70" s="824"/>
      <c r="F70" s="821" t="s">
        <v>545</v>
      </c>
      <c r="G70" s="2475"/>
      <c r="H70" s="2475"/>
      <c r="I70" s="826"/>
      <c r="J70" s="826"/>
      <c r="K70" s="824"/>
      <c r="L70" s="824"/>
      <c r="M70" s="824"/>
      <c r="N70" s="825"/>
    </row>
    <row r="71" spans="1:15" s="820" customFormat="1" ht="13.8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 ht="13.8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 ht="13.8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 ht="13.8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 ht="13.8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 ht="13.8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 ht="13.8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 ht="13.8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 ht="50.25" customHeigh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 ht="13.8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835"/>
    </row>
    <row r="82" spans="1:14" s="820" customFormat="1" ht="13.8">
      <c r="A82" s="823"/>
      <c r="B82" s="824"/>
      <c r="C82" s="824"/>
      <c r="D82" s="824"/>
      <c r="E82" s="818"/>
      <c r="F82" s="822" t="s">
        <v>546</v>
      </c>
      <c r="G82" s="836"/>
      <c r="H82" s="836"/>
      <c r="I82" s="836"/>
      <c r="J82" s="836"/>
      <c r="K82" s="824"/>
      <c r="L82" s="824"/>
      <c r="M82" s="824"/>
      <c r="N82" s="835"/>
    </row>
    <row r="83" spans="1:14" s="820" customFormat="1" ht="13.8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83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844"/>
      <c r="L84" s="844"/>
      <c r="M84" s="844"/>
      <c r="N84" s="845"/>
    </row>
  </sheetData>
  <mergeCells count="83"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8:B12"/>
    <mergeCell ref="A27:F27"/>
    <mergeCell ref="G27:H27"/>
    <mergeCell ref="I27:J27"/>
    <mergeCell ref="L27:M27"/>
    <mergeCell ref="K14:K15"/>
    <mergeCell ref="A16:E16"/>
    <mergeCell ref="A19:N19"/>
    <mergeCell ref="L21:M21"/>
    <mergeCell ref="L22:M22"/>
    <mergeCell ref="A23:N25"/>
    <mergeCell ref="A26:F26"/>
    <mergeCell ref="G26:H26"/>
    <mergeCell ref="I26:J26"/>
    <mergeCell ref="L26:M26"/>
    <mergeCell ref="C21:K22"/>
    <mergeCell ref="A30:M30"/>
    <mergeCell ref="A31:N33"/>
    <mergeCell ref="A34:I34"/>
    <mergeCell ref="L34:M34"/>
    <mergeCell ref="A28:F28"/>
    <mergeCell ref="L28:M28"/>
    <mergeCell ref="A29:F29"/>
    <mergeCell ref="G29:H29"/>
    <mergeCell ref="I29:J29"/>
    <mergeCell ref="L29:M29"/>
    <mergeCell ref="G28:H28"/>
    <mergeCell ref="A39:N41"/>
    <mergeCell ref="A35:I35"/>
    <mergeCell ref="L35:M35"/>
    <mergeCell ref="A36:I36"/>
    <mergeCell ref="L36:M36"/>
    <mergeCell ref="A37:I37"/>
    <mergeCell ref="L37:M37"/>
    <mergeCell ref="A38:M38"/>
    <mergeCell ref="A42:H42"/>
    <mergeCell ref="L42:M42"/>
    <mergeCell ref="A43:H43"/>
    <mergeCell ref="L43:M43"/>
    <mergeCell ref="A44:M44"/>
    <mergeCell ref="A45:N47"/>
    <mergeCell ref="A48:H48"/>
    <mergeCell ref="L48:M48"/>
    <mergeCell ref="A49:H49"/>
    <mergeCell ref="L49:M49"/>
    <mergeCell ref="A63:M63"/>
    <mergeCell ref="A65:M65"/>
    <mergeCell ref="A50:H50"/>
    <mergeCell ref="L50:M50"/>
    <mergeCell ref="A51:H51"/>
    <mergeCell ref="L51:M51"/>
    <mergeCell ref="A52:H52"/>
    <mergeCell ref="L52:M52"/>
    <mergeCell ref="G70:H70"/>
    <mergeCell ref="A1:D1"/>
    <mergeCell ref="A73:N73"/>
    <mergeCell ref="A78:N79"/>
    <mergeCell ref="I28:J28"/>
    <mergeCell ref="A76:N77"/>
    <mergeCell ref="A53:M53"/>
    <mergeCell ref="A55:M55"/>
    <mergeCell ref="A56:N58"/>
    <mergeCell ref="A59:H59"/>
    <mergeCell ref="L59:M59"/>
    <mergeCell ref="A60:H60"/>
    <mergeCell ref="L60:M60"/>
    <mergeCell ref="L61:M61"/>
    <mergeCell ref="A62:J62"/>
    <mergeCell ref="L62:M62"/>
  </mergeCells>
  <pageMargins left="0.7" right="0.7" top="0.75" bottom="0.75" header="0.3" footer="0.3"/>
  <pageSetup scale="45" fitToHeight="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>
    <tabColor rgb="FFFFFF00"/>
  </sheetPr>
  <dimension ref="A1:O86"/>
  <sheetViews>
    <sheetView view="pageBreakPreview" topLeftCell="A11" zoomScale="96" zoomScaleNormal="100" zoomScaleSheetLayoutView="96" workbookViewId="0">
      <selection activeCell="L73" sqref="L73"/>
    </sheetView>
  </sheetViews>
  <sheetFormatPr baseColWidth="10" defaultColWidth="11.44140625" defaultRowHeight="13.2"/>
  <cols>
    <col min="1" max="1" width="11.44140625" style="849"/>
    <col min="2" max="2" width="12.88671875" style="849" customWidth="1"/>
    <col min="3" max="3" width="15" style="849" customWidth="1"/>
    <col min="4" max="4" width="16.33203125" style="849" customWidth="1"/>
    <col min="5" max="5" width="11.44140625" style="849"/>
    <col min="6" max="6" width="29" style="849" customWidth="1"/>
    <col min="7" max="7" width="14.33203125" style="849" customWidth="1"/>
    <col min="8" max="8" width="6" style="849" customWidth="1"/>
    <col min="9" max="10" width="11.44140625" style="849"/>
    <col min="11" max="11" width="14.88671875" style="849" bestFit="1" customWidth="1"/>
    <col min="12" max="12" width="11.44140625" style="849"/>
    <col min="13" max="13" width="7.33203125" style="849" customWidth="1"/>
    <col min="14" max="14" width="15.88671875" style="849" bestFit="1" customWidth="1"/>
    <col min="15" max="15" width="12.33203125" style="849" bestFit="1" customWidth="1"/>
    <col min="16" max="16384" width="11.44140625" style="849"/>
  </cols>
  <sheetData>
    <row r="1" spans="1:15" ht="42" customHeight="1">
      <c r="A1" s="2612" t="s">
        <v>276</v>
      </c>
      <c r="B1" s="2613"/>
      <c r="C1" s="2613"/>
      <c r="D1" s="2613"/>
      <c r="E1" s="2613"/>
      <c r="F1" s="846"/>
      <c r="G1" s="846"/>
      <c r="H1" s="846"/>
      <c r="I1" s="846"/>
      <c r="J1" s="846"/>
      <c r="K1" s="846"/>
      <c r="L1" s="846"/>
      <c r="M1" s="846"/>
      <c r="N1" s="847"/>
      <c r="O1" s="848"/>
    </row>
    <row r="2" spans="1:15" ht="24.75" customHeight="1">
      <c r="A2" s="718" t="s">
        <v>277</v>
      </c>
      <c r="B2" s="719" t="s">
        <v>278</v>
      </c>
      <c r="C2" s="720" t="s">
        <v>279</v>
      </c>
      <c r="D2" s="719">
        <v>4</v>
      </c>
      <c r="E2" s="725"/>
      <c r="F2" s="725"/>
      <c r="G2" s="725"/>
      <c r="H2" s="725"/>
      <c r="I2" s="725"/>
      <c r="J2" s="725"/>
      <c r="K2" s="725"/>
      <c r="L2" s="725"/>
      <c r="M2" s="725"/>
      <c r="N2" s="850"/>
      <c r="O2" s="848"/>
    </row>
    <row r="3" spans="1:15">
      <c r="A3" s="2579" t="s">
        <v>0</v>
      </c>
      <c r="B3" s="2580"/>
      <c r="C3" s="2580"/>
      <c r="D3" s="2580"/>
      <c r="E3" s="2580"/>
      <c r="F3" s="2580"/>
      <c r="G3" s="2580"/>
      <c r="H3" s="2580"/>
      <c r="I3" s="2580"/>
      <c r="J3" s="2580"/>
      <c r="K3" s="2580"/>
      <c r="L3" s="2580"/>
      <c r="M3" s="2580"/>
      <c r="N3" s="2581"/>
      <c r="O3" s="848"/>
    </row>
    <row r="4" spans="1:15">
      <c r="A4" s="2582" t="s">
        <v>1</v>
      </c>
      <c r="B4" s="2583"/>
      <c r="C4" s="2583"/>
      <c r="D4" s="2583"/>
      <c r="E4" s="2583"/>
      <c r="F4" s="2583"/>
      <c r="G4" s="2583"/>
      <c r="H4" s="2583"/>
      <c r="I4" s="2583"/>
      <c r="J4" s="2583"/>
      <c r="K4" s="2583"/>
      <c r="L4" s="2583"/>
      <c r="M4" s="2583"/>
      <c r="N4" s="2584"/>
      <c r="O4" s="848"/>
    </row>
    <row r="5" spans="1:15">
      <c r="A5" s="724"/>
      <c r="B5" s="725"/>
      <c r="C5" s="725"/>
      <c r="D5" s="725"/>
      <c r="E5" s="725"/>
      <c r="F5" s="725"/>
      <c r="G5" s="725"/>
      <c r="H5" s="725"/>
      <c r="I5" s="725"/>
      <c r="J5" s="725"/>
      <c r="K5" s="723"/>
      <c r="L5" s="723"/>
      <c r="M5" s="848"/>
      <c r="N5" s="835"/>
      <c r="O5" s="848"/>
    </row>
    <row r="6" spans="1:15" ht="13.8">
      <c r="A6" s="2693" t="s">
        <v>27</v>
      </c>
      <c r="B6" s="2694"/>
      <c r="C6" s="2694"/>
      <c r="D6" s="2694"/>
      <c r="E6" s="2694"/>
      <c r="F6" s="2694"/>
      <c r="G6" s="2694"/>
      <c r="H6" s="2694"/>
      <c r="I6" s="2694"/>
      <c r="J6" s="2694"/>
      <c r="K6" s="2694"/>
      <c r="L6" s="2694"/>
      <c r="M6" s="2694"/>
      <c r="N6" s="2695"/>
      <c r="O6" s="851"/>
    </row>
    <row r="7" spans="1:15" ht="14.4" thickBot="1">
      <c r="A7" s="817"/>
      <c r="B7" s="852"/>
      <c r="C7" s="818"/>
      <c r="D7" s="818"/>
      <c r="E7" s="818"/>
      <c r="F7" s="818"/>
      <c r="G7" s="818"/>
      <c r="H7" s="818"/>
      <c r="I7" s="818"/>
      <c r="J7" s="818"/>
      <c r="K7" s="818"/>
      <c r="L7" s="818"/>
      <c r="M7" s="818"/>
      <c r="N7" s="819"/>
      <c r="O7" s="851"/>
    </row>
    <row r="8" spans="1:15" ht="13.8">
      <c r="A8" s="2606"/>
      <c r="B8" s="2607"/>
      <c r="C8" s="2696" t="s">
        <v>28</v>
      </c>
      <c r="D8" s="2696"/>
      <c r="E8" s="2696"/>
      <c r="F8" s="2696"/>
      <c r="G8" s="2696"/>
      <c r="H8" s="2696"/>
      <c r="I8" s="2696"/>
      <c r="J8" s="2697"/>
      <c r="K8" s="2590"/>
      <c r="L8" s="2591"/>
      <c r="M8" s="2591"/>
      <c r="N8" s="2592"/>
      <c r="O8" s="848"/>
    </row>
    <row r="9" spans="1:15" ht="13.8">
      <c r="A9" s="2608"/>
      <c r="B9" s="2609"/>
      <c r="C9" s="2698"/>
      <c r="D9" s="2698"/>
      <c r="E9" s="2698"/>
      <c r="F9" s="2698"/>
      <c r="G9" s="2698"/>
      <c r="H9" s="2698"/>
      <c r="I9" s="2698"/>
      <c r="J9" s="2699"/>
      <c r="K9" s="2595" t="s">
        <v>29</v>
      </c>
      <c r="L9" s="2597"/>
      <c r="M9" s="2598"/>
      <c r="N9" s="2599"/>
      <c r="O9" s="848"/>
    </row>
    <row r="10" spans="1:15" ht="26.25" customHeight="1">
      <c r="A10" s="2608"/>
      <c r="B10" s="2609"/>
      <c r="C10" s="2704"/>
      <c r="D10" s="2704"/>
      <c r="E10" s="2704"/>
      <c r="F10" s="2704"/>
      <c r="G10" s="2704"/>
      <c r="H10" s="2704"/>
      <c r="I10" s="2704"/>
      <c r="J10" s="2705"/>
      <c r="K10" s="2700"/>
      <c r="L10" s="2701"/>
      <c r="M10" s="2702"/>
      <c r="N10" s="2703"/>
      <c r="O10" s="848"/>
    </row>
    <row r="11" spans="1:15" ht="13.8">
      <c r="A11" s="2608"/>
      <c r="B11" s="2609"/>
      <c r="C11" s="2698" t="s">
        <v>30</v>
      </c>
      <c r="D11" s="2698"/>
      <c r="E11" s="2698"/>
      <c r="F11" s="2698"/>
      <c r="G11" s="2698"/>
      <c r="H11" s="2698"/>
      <c r="I11" s="2698"/>
      <c r="J11" s="2699"/>
      <c r="K11" s="2595" t="s">
        <v>31</v>
      </c>
      <c r="L11" s="2595">
        <v>1</v>
      </c>
      <c r="M11" s="2595" t="s">
        <v>32</v>
      </c>
      <c r="N11" s="2577">
        <v>1</v>
      </c>
      <c r="O11" s="848"/>
    </row>
    <row r="12" spans="1:15" ht="12.75" customHeight="1">
      <c r="A12" s="2610"/>
      <c r="B12" s="2611"/>
      <c r="C12" s="848"/>
      <c r="D12" s="848"/>
      <c r="E12" s="848"/>
      <c r="F12" s="848"/>
      <c r="G12" s="848"/>
      <c r="H12" s="848"/>
      <c r="I12" s="848"/>
      <c r="J12" s="848"/>
      <c r="K12" s="2605"/>
      <c r="L12" s="2605"/>
      <c r="M12" s="2605"/>
      <c r="N12" s="2578"/>
      <c r="O12" s="848"/>
    </row>
    <row r="13" spans="1:15" ht="14.4" thickBot="1">
      <c r="A13" s="855"/>
      <c r="B13" s="856"/>
      <c r="C13" s="857"/>
      <c r="D13" s="857"/>
      <c r="E13" s="857"/>
      <c r="F13" s="857"/>
      <c r="G13" s="857"/>
      <c r="H13" s="857"/>
      <c r="I13" s="857"/>
      <c r="J13" s="857"/>
      <c r="K13" s="857"/>
      <c r="L13" s="858"/>
      <c r="M13" s="858"/>
      <c r="N13" s="859"/>
      <c r="O13" s="848"/>
    </row>
    <row r="14" spans="1:15" ht="13.8">
      <c r="A14" s="860"/>
      <c r="B14" s="861"/>
      <c r="C14" s="853"/>
      <c r="D14" s="853"/>
      <c r="E14" s="853"/>
      <c r="F14" s="853"/>
      <c r="G14" s="853"/>
      <c r="H14" s="853"/>
      <c r="I14" s="853"/>
      <c r="J14" s="853"/>
      <c r="K14" s="2669" t="s">
        <v>33</v>
      </c>
      <c r="L14" s="862" t="s">
        <v>34</v>
      </c>
      <c r="M14" s="862" t="s">
        <v>35</v>
      </c>
      <c r="N14" s="863" t="s">
        <v>36</v>
      </c>
      <c r="O14" s="848"/>
    </row>
    <row r="15" spans="1:15" ht="13.8">
      <c r="A15" s="823"/>
      <c r="B15" s="824"/>
      <c r="C15" s="854"/>
      <c r="D15" s="854"/>
      <c r="E15" s="854"/>
      <c r="F15" s="854"/>
      <c r="G15" s="854"/>
      <c r="H15" s="854"/>
      <c r="I15" s="854"/>
      <c r="J15" s="854"/>
      <c r="K15" s="2670"/>
      <c r="L15" s="864"/>
      <c r="M15" s="864"/>
      <c r="N15" s="865"/>
      <c r="O15" s="848"/>
    </row>
    <row r="16" spans="1:15" ht="13.8">
      <c r="A16" s="2671" t="s">
        <v>37</v>
      </c>
      <c r="B16" s="2672"/>
      <c r="C16" s="2672"/>
      <c r="D16" s="2672"/>
      <c r="E16" s="2672"/>
      <c r="F16" s="854"/>
      <c r="G16" s="854"/>
      <c r="H16" s="854" t="s">
        <v>38</v>
      </c>
      <c r="I16" s="818"/>
      <c r="J16" s="854"/>
      <c r="K16" s="866"/>
      <c r="L16" s="818"/>
      <c r="M16" s="818"/>
      <c r="N16" s="867"/>
      <c r="O16" s="848"/>
    </row>
    <row r="17" spans="1:15" ht="13.8">
      <c r="A17" s="868"/>
      <c r="B17" s="869"/>
      <c r="C17" s="870"/>
      <c r="D17" s="870"/>
      <c r="E17" s="870"/>
      <c r="F17" s="870"/>
      <c r="G17" s="870"/>
      <c r="H17" s="870"/>
      <c r="I17" s="870"/>
      <c r="J17" s="870"/>
      <c r="K17" s="870"/>
      <c r="L17" s="870"/>
      <c r="M17" s="870"/>
      <c r="N17" s="871"/>
      <c r="O17" s="848"/>
    </row>
    <row r="18" spans="1:15" ht="14.4" thickBot="1">
      <c r="A18" s="872"/>
      <c r="B18" s="852"/>
      <c r="C18" s="852"/>
      <c r="D18" s="852"/>
      <c r="E18" s="852"/>
      <c r="F18" s="852"/>
      <c r="G18" s="852"/>
      <c r="H18" s="852"/>
      <c r="I18" s="852"/>
      <c r="J18" s="852"/>
      <c r="K18" s="852"/>
      <c r="L18" s="852"/>
      <c r="M18" s="852"/>
      <c r="N18" s="873"/>
      <c r="O18" s="848"/>
    </row>
    <row r="19" spans="1:15" ht="14.4" thickBot="1">
      <c r="A19" s="874"/>
      <c r="B19" s="875"/>
      <c r="C19" s="875"/>
      <c r="D19" s="875"/>
      <c r="E19" s="875"/>
      <c r="F19" s="875" t="str">
        <f>+'PRESUPUESTO OFICIAL PLIEGO TIPO'!$A$15</f>
        <v xml:space="preserve">ESTRUCTURA DE PLACA HUELLA </v>
      </c>
      <c r="G19" s="875"/>
      <c r="H19" s="818"/>
      <c r="I19" s="818"/>
      <c r="J19" s="875"/>
      <c r="K19" s="875"/>
      <c r="L19" s="875"/>
      <c r="M19" s="875"/>
      <c r="N19" s="876"/>
      <c r="O19" s="848"/>
    </row>
    <row r="20" spans="1:15" ht="13.8">
      <c r="A20" s="2673" t="s">
        <v>39</v>
      </c>
      <c r="B20" s="2674"/>
      <c r="C20" s="2674"/>
      <c r="D20" s="2674"/>
      <c r="E20" s="2674"/>
      <c r="F20" s="2674"/>
      <c r="G20" s="2674"/>
      <c r="H20" s="2674"/>
      <c r="I20" s="2674"/>
      <c r="J20" s="2674"/>
      <c r="K20" s="2674"/>
      <c r="L20" s="2674"/>
      <c r="M20" s="2674"/>
      <c r="N20" s="2675"/>
      <c r="O20" s="848"/>
    </row>
    <row r="21" spans="1:15" ht="14.4" thickBot="1">
      <c r="A21" s="817"/>
      <c r="B21" s="818"/>
      <c r="C21" s="818"/>
      <c r="D21" s="818"/>
      <c r="E21" s="818"/>
      <c r="F21" s="818"/>
      <c r="G21" s="818"/>
      <c r="H21" s="818"/>
      <c r="I21" s="818"/>
      <c r="J21" s="818"/>
      <c r="K21" s="818"/>
      <c r="L21" s="818"/>
      <c r="M21" s="818"/>
      <c r="N21" s="819"/>
      <c r="O21" s="848"/>
    </row>
    <row r="22" spans="1:15" ht="13.95" customHeight="1">
      <c r="A22" s="877" t="s">
        <v>40</v>
      </c>
      <c r="B22" s="878">
        <f>+'PRESUPUESTO OFICIAL PLIEGO TIPO'!B18</f>
        <v>102</v>
      </c>
      <c r="C22" s="2680" t="str">
        <f>+'PRESUPUESTO OFICIAL PLIEGO TIPO'!E18</f>
        <v>Excavacion mecanica en material comun 0 - 2 m(oruga)</v>
      </c>
      <c r="D22" s="2681"/>
      <c r="E22" s="2681"/>
      <c r="F22" s="2681"/>
      <c r="G22" s="2681"/>
      <c r="H22" s="2681"/>
      <c r="I22" s="2681"/>
      <c r="J22" s="2681"/>
      <c r="K22" s="2682"/>
      <c r="L22" s="2676" t="s">
        <v>41</v>
      </c>
      <c r="M22" s="2677"/>
      <c r="N22" s="879" t="s">
        <v>7</v>
      </c>
      <c r="O22" s="848"/>
    </row>
    <row r="23" spans="1:15" ht="15" customHeight="1" thickBot="1">
      <c r="A23" s="880"/>
      <c r="B23" s="881">
        <v>6198</v>
      </c>
      <c r="C23" s="2683"/>
      <c r="D23" s="2684"/>
      <c r="E23" s="2684"/>
      <c r="F23" s="2684"/>
      <c r="G23" s="2684"/>
      <c r="H23" s="2684"/>
      <c r="I23" s="2684"/>
      <c r="J23" s="2684"/>
      <c r="K23" s="2685"/>
      <c r="L23" s="2678" t="str">
        <f>+'PRESUPUESTO OFICIAL PLIEGO TIPO'!F18</f>
        <v>M³</v>
      </c>
      <c r="M23" s="2679"/>
      <c r="N23" s="882"/>
      <c r="O23" s="848"/>
    </row>
    <row r="24" spans="1:15">
      <c r="A24" s="2630" t="s">
        <v>42</v>
      </c>
      <c r="B24" s="2631"/>
      <c r="C24" s="2631"/>
      <c r="D24" s="2631"/>
      <c r="E24" s="2631"/>
      <c r="F24" s="2631"/>
      <c r="G24" s="2631"/>
      <c r="H24" s="2631"/>
      <c r="I24" s="2631"/>
      <c r="J24" s="2631"/>
      <c r="K24" s="2631"/>
      <c r="L24" s="2631"/>
      <c r="M24" s="2631"/>
      <c r="N24" s="2632"/>
      <c r="O24" s="848"/>
    </row>
    <row r="25" spans="1:15">
      <c r="A25" s="2633"/>
      <c r="B25" s="2634"/>
      <c r="C25" s="2634"/>
      <c r="D25" s="2634"/>
      <c r="E25" s="2634"/>
      <c r="F25" s="2634"/>
      <c r="G25" s="2634"/>
      <c r="H25" s="2634"/>
      <c r="I25" s="2634"/>
      <c r="J25" s="2634"/>
      <c r="K25" s="2634"/>
      <c r="L25" s="2634"/>
      <c r="M25" s="2634"/>
      <c r="N25" s="2635"/>
      <c r="O25" s="848"/>
    </row>
    <row r="26" spans="1:15" ht="13.8" thickBot="1">
      <c r="A26" s="2636"/>
      <c r="B26" s="2637"/>
      <c r="C26" s="2637"/>
      <c r="D26" s="2637"/>
      <c r="E26" s="2637"/>
      <c r="F26" s="2637"/>
      <c r="G26" s="2637"/>
      <c r="H26" s="2637"/>
      <c r="I26" s="2637"/>
      <c r="J26" s="2637"/>
      <c r="K26" s="2637"/>
      <c r="L26" s="2637"/>
      <c r="M26" s="2637"/>
      <c r="N26" s="2638"/>
      <c r="O26" s="848"/>
    </row>
    <row r="27" spans="1:15" ht="13.8">
      <c r="A27" s="2680" t="s">
        <v>5</v>
      </c>
      <c r="B27" s="2681"/>
      <c r="C27" s="2686"/>
      <c r="D27" s="2686"/>
      <c r="E27" s="2686"/>
      <c r="F27" s="2687"/>
      <c r="G27" s="2688" t="s">
        <v>43</v>
      </c>
      <c r="H27" s="2686"/>
      <c r="I27" s="2689" t="s">
        <v>44</v>
      </c>
      <c r="J27" s="2690"/>
      <c r="K27" s="883" t="s">
        <v>45</v>
      </c>
      <c r="L27" s="2688" t="s">
        <v>46</v>
      </c>
      <c r="M27" s="2691"/>
      <c r="N27" s="884" t="s">
        <v>47</v>
      </c>
      <c r="O27" s="885"/>
    </row>
    <row r="28" spans="1:15" ht="13.8">
      <c r="A28" s="2657" t="s">
        <v>48</v>
      </c>
      <c r="B28" s="2658"/>
      <c r="C28" s="2658"/>
      <c r="D28" s="2658"/>
      <c r="E28" s="2658"/>
      <c r="F28" s="2658"/>
      <c r="G28" s="2661"/>
      <c r="H28" s="2661"/>
      <c r="I28" s="2661" t="s">
        <v>82</v>
      </c>
      <c r="J28" s="2661"/>
      <c r="K28" s="886">
        <v>363603</v>
      </c>
      <c r="L28" s="2659">
        <v>2.2200000000000001E-2</v>
      </c>
      <c r="M28" s="2659"/>
      <c r="N28" s="770">
        <f>ROUND((K28*L28),2)</f>
        <v>8071.99</v>
      </c>
      <c r="O28" s="848"/>
    </row>
    <row r="29" spans="1:15" ht="13.8">
      <c r="A29" s="2660"/>
      <c r="B29" s="2661"/>
      <c r="C29" s="2661"/>
      <c r="D29" s="2661"/>
      <c r="E29" s="2661"/>
      <c r="F29" s="2661"/>
      <c r="G29" s="2661"/>
      <c r="H29" s="2661"/>
      <c r="I29" s="2661"/>
      <c r="J29" s="2661"/>
      <c r="K29" s="887"/>
      <c r="L29" s="2662"/>
      <c r="M29" s="2662"/>
      <c r="N29" s="770">
        <f>+K29*L29</f>
        <v>0</v>
      </c>
      <c r="O29" s="848"/>
    </row>
    <row r="30" spans="1:15" ht="14.4" thickBot="1">
      <c r="A30" s="2663"/>
      <c r="B30" s="2664"/>
      <c r="C30" s="2664"/>
      <c r="D30" s="2664"/>
      <c r="E30" s="2664"/>
      <c r="F30" s="2664"/>
      <c r="G30" s="2664"/>
      <c r="H30" s="2664"/>
      <c r="I30" s="2664"/>
      <c r="J30" s="2664"/>
      <c r="K30" s="889"/>
      <c r="L30" s="2665"/>
      <c r="M30" s="2665"/>
      <c r="N30" s="773"/>
      <c r="O30" s="848"/>
    </row>
    <row r="31" spans="1:15" ht="14.4" thickBot="1">
      <c r="A31" s="2666" t="s">
        <v>49</v>
      </c>
      <c r="B31" s="2667"/>
      <c r="C31" s="2667"/>
      <c r="D31" s="2667"/>
      <c r="E31" s="2667"/>
      <c r="F31" s="2667"/>
      <c r="G31" s="2667"/>
      <c r="H31" s="2667"/>
      <c r="I31" s="2667"/>
      <c r="J31" s="2667"/>
      <c r="K31" s="2667"/>
      <c r="L31" s="2667"/>
      <c r="M31" s="2668"/>
      <c r="N31" s="774">
        <f>ROUND(SUM(N28:N30),2)</f>
        <v>8071.99</v>
      </c>
      <c r="O31" s="848"/>
    </row>
    <row r="32" spans="1:15">
      <c r="A32" s="2630" t="s">
        <v>50</v>
      </c>
      <c r="B32" s="2631"/>
      <c r="C32" s="2631"/>
      <c r="D32" s="2631"/>
      <c r="E32" s="2631"/>
      <c r="F32" s="2631"/>
      <c r="G32" s="2631"/>
      <c r="H32" s="2631"/>
      <c r="I32" s="2631"/>
      <c r="J32" s="2631"/>
      <c r="K32" s="2631"/>
      <c r="L32" s="2631"/>
      <c r="M32" s="2631"/>
      <c r="N32" s="2632"/>
      <c r="O32" s="848"/>
    </row>
    <row r="33" spans="1:15">
      <c r="A33" s="2633"/>
      <c r="B33" s="2634"/>
      <c r="C33" s="2634"/>
      <c r="D33" s="2634"/>
      <c r="E33" s="2634"/>
      <c r="F33" s="2634"/>
      <c r="G33" s="2634"/>
      <c r="H33" s="2634"/>
      <c r="I33" s="2634"/>
      <c r="J33" s="2634"/>
      <c r="K33" s="2634"/>
      <c r="L33" s="2634"/>
      <c r="M33" s="2634"/>
      <c r="N33" s="2635"/>
      <c r="O33" s="848"/>
    </row>
    <row r="34" spans="1:15" ht="13.8" thickBot="1">
      <c r="A34" s="2636"/>
      <c r="B34" s="2637"/>
      <c r="C34" s="2637"/>
      <c r="D34" s="2637"/>
      <c r="E34" s="2637"/>
      <c r="F34" s="2637"/>
      <c r="G34" s="2637"/>
      <c r="H34" s="2637"/>
      <c r="I34" s="2637"/>
      <c r="J34" s="2637"/>
      <c r="K34" s="2637"/>
      <c r="L34" s="2637"/>
      <c r="M34" s="2637"/>
      <c r="N34" s="2638"/>
      <c r="O34" s="848"/>
    </row>
    <row r="35" spans="1:15" ht="13.8">
      <c r="A35" s="2639" t="s">
        <v>5</v>
      </c>
      <c r="B35" s="2640"/>
      <c r="C35" s="2640"/>
      <c r="D35" s="2640"/>
      <c r="E35" s="2640"/>
      <c r="F35" s="2640"/>
      <c r="G35" s="2640"/>
      <c r="H35" s="2640"/>
      <c r="I35" s="2642"/>
      <c r="J35" s="892" t="s">
        <v>41</v>
      </c>
      <c r="K35" s="893" t="s">
        <v>7</v>
      </c>
      <c r="L35" s="2641" t="s">
        <v>51</v>
      </c>
      <c r="M35" s="2642"/>
      <c r="N35" s="894" t="s">
        <v>47</v>
      </c>
      <c r="O35" s="885"/>
    </row>
    <row r="36" spans="1:15" ht="13.8">
      <c r="A36" s="2646"/>
      <c r="B36" s="2647"/>
      <c r="C36" s="2647"/>
      <c r="D36" s="2647"/>
      <c r="E36" s="2647"/>
      <c r="F36" s="2647"/>
      <c r="G36" s="2647"/>
      <c r="H36" s="2647"/>
      <c r="I36" s="2653"/>
      <c r="J36" s="897"/>
      <c r="K36" s="898"/>
      <c r="L36" s="2654"/>
      <c r="M36" s="2655"/>
      <c r="N36" s="899"/>
      <c r="O36" s="848"/>
    </row>
    <row r="37" spans="1:15" ht="14.4" thickBot="1">
      <c r="A37" s="2623"/>
      <c r="B37" s="2624"/>
      <c r="C37" s="2624"/>
      <c r="D37" s="2624"/>
      <c r="E37" s="2624"/>
      <c r="F37" s="2624"/>
      <c r="G37" s="2624"/>
      <c r="H37" s="2624"/>
      <c r="I37" s="2656"/>
      <c r="J37" s="830"/>
      <c r="K37" s="888"/>
      <c r="L37" s="2625"/>
      <c r="M37" s="2626"/>
      <c r="N37" s="900"/>
      <c r="O37" s="848"/>
    </row>
    <row r="38" spans="1:15" ht="14.4" thickBot="1">
      <c r="A38" s="2627" t="s">
        <v>49</v>
      </c>
      <c r="B38" s="2628"/>
      <c r="C38" s="2628"/>
      <c r="D38" s="2628"/>
      <c r="E38" s="2628"/>
      <c r="F38" s="2628"/>
      <c r="G38" s="2628"/>
      <c r="H38" s="2628"/>
      <c r="I38" s="2628"/>
      <c r="J38" s="2628"/>
      <c r="K38" s="2628"/>
      <c r="L38" s="2628"/>
      <c r="M38" s="2629"/>
      <c r="N38" s="901">
        <v>0</v>
      </c>
      <c r="O38" s="848"/>
    </row>
    <row r="39" spans="1:15">
      <c r="A39" s="2630" t="s">
        <v>52</v>
      </c>
      <c r="B39" s="2631"/>
      <c r="C39" s="2631"/>
      <c r="D39" s="2631"/>
      <c r="E39" s="2631"/>
      <c r="F39" s="2631"/>
      <c r="G39" s="2631"/>
      <c r="H39" s="2631"/>
      <c r="I39" s="2631"/>
      <c r="J39" s="2631"/>
      <c r="K39" s="2631"/>
      <c r="L39" s="2631"/>
      <c r="M39" s="2631"/>
      <c r="N39" s="2632"/>
      <c r="O39" s="848"/>
    </row>
    <row r="40" spans="1:15">
      <c r="A40" s="2633"/>
      <c r="B40" s="2634"/>
      <c r="C40" s="2634"/>
      <c r="D40" s="2634"/>
      <c r="E40" s="2634"/>
      <c r="F40" s="2634"/>
      <c r="G40" s="2634"/>
      <c r="H40" s="2634"/>
      <c r="I40" s="2634"/>
      <c r="J40" s="2634"/>
      <c r="K40" s="2634"/>
      <c r="L40" s="2634"/>
      <c r="M40" s="2634"/>
      <c r="N40" s="2635"/>
      <c r="O40" s="848"/>
    </row>
    <row r="41" spans="1:15" ht="13.8" thickBot="1">
      <c r="A41" s="2636"/>
      <c r="B41" s="2637"/>
      <c r="C41" s="2637"/>
      <c r="D41" s="2637"/>
      <c r="E41" s="2637"/>
      <c r="F41" s="2637"/>
      <c r="G41" s="2637"/>
      <c r="H41" s="2637"/>
      <c r="I41" s="2637"/>
      <c r="J41" s="2637"/>
      <c r="K41" s="2637"/>
      <c r="L41" s="2637"/>
      <c r="M41" s="2637"/>
      <c r="N41" s="2638"/>
      <c r="O41" s="848"/>
    </row>
    <row r="42" spans="1:15" ht="27.6">
      <c r="A42" s="2639" t="s">
        <v>53</v>
      </c>
      <c r="B42" s="2640"/>
      <c r="C42" s="2640"/>
      <c r="D42" s="2640"/>
      <c r="E42" s="2640"/>
      <c r="F42" s="2640"/>
      <c r="G42" s="2640"/>
      <c r="H42" s="2640"/>
      <c r="I42" s="893" t="s">
        <v>54</v>
      </c>
      <c r="J42" s="890" t="s">
        <v>55</v>
      </c>
      <c r="K42" s="902" t="s">
        <v>543</v>
      </c>
      <c r="L42" s="2641" t="s">
        <v>57</v>
      </c>
      <c r="M42" s="2642"/>
      <c r="N42" s="894" t="s">
        <v>47</v>
      </c>
      <c r="O42" s="885"/>
    </row>
    <row r="43" spans="1:15" ht="13.8">
      <c r="A43" s="2652"/>
      <c r="B43" s="2647"/>
      <c r="C43" s="2647"/>
      <c r="D43" s="2647"/>
      <c r="E43" s="2647"/>
      <c r="F43" s="2647"/>
      <c r="G43" s="2647"/>
      <c r="H43" s="2647"/>
      <c r="I43" s="903"/>
      <c r="J43" s="904"/>
      <c r="K43" s="904"/>
      <c r="L43" s="2621"/>
      <c r="M43" s="2622"/>
      <c r="N43" s="770"/>
      <c r="O43" s="848"/>
    </row>
    <row r="44" spans="1:15" ht="14.4" thickBot="1">
      <c r="A44" s="2623"/>
      <c r="B44" s="2624"/>
      <c r="C44" s="2624"/>
      <c r="D44" s="2624"/>
      <c r="E44" s="2624"/>
      <c r="F44" s="2624"/>
      <c r="G44" s="2624"/>
      <c r="H44" s="2624"/>
      <c r="I44" s="905"/>
      <c r="J44" s="840"/>
      <c r="K44" s="905"/>
      <c r="L44" s="2625"/>
      <c r="M44" s="2626"/>
      <c r="N44" s="906"/>
      <c r="O44" s="848"/>
    </row>
    <row r="45" spans="1:15" ht="14.4" thickBot="1">
      <c r="A45" s="2627" t="s">
        <v>49</v>
      </c>
      <c r="B45" s="2628"/>
      <c r="C45" s="2628"/>
      <c r="D45" s="2628"/>
      <c r="E45" s="2628"/>
      <c r="F45" s="2628"/>
      <c r="G45" s="2628"/>
      <c r="H45" s="2628"/>
      <c r="I45" s="2628"/>
      <c r="J45" s="2628"/>
      <c r="K45" s="2628"/>
      <c r="L45" s="2628"/>
      <c r="M45" s="2629"/>
      <c r="N45" s="774">
        <f>ROUND(SUM(N43:N44),2)</f>
        <v>0</v>
      </c>
      <c r="O45" s="848"/>
    </row>
    <row r="46" spans="1:15">
      <c r="A46" s="2630" t="s">
        <v>58</v>
      </c>
      <c r="B46" s="2631"/>
      <c r="C46" s="2631"/>
      <c r="D46" s="2631"/>
      <c r="E46" s="2631"/>
      <c r="F46" s="2631"/>
      <c r="G46" s="2631"/>
      <c r="H46" s="2631"/>
      <c r="I46" s="2631"/>
      <c r="J46" s="2631"/>
      <c r="K46" s="2631"/>
      <c r="L46" s="2631"/>
      <c r="M46" s="2631"/>
      <c r="N46" s="2632"/>
      <c r="O46" s="848"/>
    </row>
    <row r="47" spans="1:15">
      <c r="A47" s="2633"/>
      <c r="B47" s="2634"/>
      <c r="C47" s="2634"/>
      <c r="D47" s="2634"/>
      <c r="E47" s="2634"/>
      <c r="F47" s="2634"/>
      <c r="G47" s="2634"/>
      <c r="H47" s="2634"/>
      <c r="I47" s="2634"/>
      <c r="J47" s="2634"/>
      <c r="K47" s="2634"/>
      <c r="L47" s="2634"/>
      <c r="M47" s="2634"/>
      <c r="N47" s="2635"/>
      <c r="O47" s="848"/>
    </row>
    <row r="48" spans="1:15" ht="13.8" thickBot="1">
      <c r="A48" s="2636"/>
      <c r="B48" s="2637"/>
      <c r="C48" s="2637"/>
      <c r="D48" s="2637"/>
      <c r="E48" s="2637"/>
      <c r="F48" s="2637"/>
      <c r="G48" s="2637"/>
      <c r="H48" s="2637"/>
      <c r="I48" s="2637"/>
      <c r="J48" s="2637"/>
      <c r="K48" s="2637"/>
      <c r="L48" s="2637"/>
      <c r="M48" s="2637"/>
      <c r="N48" s="2638"/>
      <c r="O48" s="848"/>
    </row>
    <row r="49" spans="1:15" ht="27.6">
      <c r="A49" s="2639" t="s">
        <v>59</v>
      </c>
      <c r="B49" s="2640"/>
      <c r="C49" s="2640"/>
      <c r="D49" s="2640"/>
      <c r="E49" s="2640"/>
      <c r="F49" s="2640"/>
      <c r="G49" s="2640"/>
      <c r="H49" s="2640"/>
      <c r="I49" s="893" t="s">
        <v>60</v>
      </c>
      <c r="J49" s="890" t="s">
        <v>61</v>
      </c>
      <c r="K49" s="893" t="s">
        <v>62</v>
      </c>
      <c r="L49" s="2641" t="s">
        <v>46</v>
      </c>
      <c r="M49" s="2642"/>
      <c r="N49" s="894" t="s">
        <v>47</v>
      </c>
      <c r="O49" s="885"/>
    </row>
    <row r="50" spans="1:15" ht="13.8">
      <c r="A50" s="2614"/>
      <c r="B50" s="2615"/>
      <c r="C50" s="2615"/>
      <c r="D50" s="2615"/>
      <c r="E50" s="2615"/>
      <c r="F50" s="2615"/>
      <c r="G50" s="2615"/>
      <c r="H50" s="2616"/>
      <c r="I50" s="909"/>
      <c r="J50" s="910"/>
      <c r="K50" s="911"/>
      <c r="L50" s="2617"/>
      <c r="M50" s="2618"/>
      <c r="N50" s="770"/>
      <c r="O50" s="848"/>
    </row>
    <row r="51" spans="1:15" ht="13.8">
      <c r="A51" s="907"/>
      <c r="B51" s="908"/>
      <c r="C51" s="908"/>
      <c r="D51" s="908"/>
      <c r="E51" s="908"/>
      <c r="F51" s="908"/>
      <c r="G51" s="908"/>
      <c r="H51" s="908"/>
      <c r="I51" s="909"/>
      <c r="J51" s="910"/>
      <c r="K51" s="911"/>
      <c r="L51" s="2619"/>
      <c r="M51" s="2620"/>
      <c r="N51" s="912"/>
      <c r="O51" s="848"/>
    </row>
    <row r="52" spans="1:15" ht="13.8">
      <c r="A52" s="907"/>
      <c r="B52" s="908"/>
      <c r="C52" s="908"/>
      <c r="D52" s="908"/>
      <c r="E52" s="908"/>
      <c r="F52" s="908"/>
      <c r="G52" s="908"/>
      <c r="H52" s="908"/>
      <c r="I52" s="909"/>
      <c r="J52" s="910"/>
      <c r="K52" s="911"/>
      <c r="L52" s="2621"/>
      <c r="M52" s="2622"/>
      <c r="N52" s="912"/>
      <c r="O52" s="848"/>
    </row>
    <row r="53" spans="1:15" ht="14.4" thickBot="1">
      <c r="A53" s="2623"/>
      <c r="B53" s="2624"/>
      <c r="C53" s="2624"/>
      <c r="D53" s="2624"/>
      <c r="E53" s="2624"/>
      <c r="F53" s="2624"/>
      <c r="G53" s="2624"/>
      <c r="H53" s="2624"/>
      <c r="I53" s="905"/>
      <c r="J53" s="840"/>
      <c r="K53" s="905"/>
      <c r="L53" s="2625"/>
      <c r="M53" s="2626"/>
      <c r="N53" s="906"/>
      <c r="O53" s="848"/>
    </row>
    <row r="54" spans="1:15" ht="14.4" thickBot="1">
      <c r="A54" s="2627" t="s">
        <v>49</v>
      </c>
      <c r="B54" s="2628"/>
      <c r="C54" s="2628"/>
      <c r="D54" s="2628"/>
      <c r="E54" s="2628"/>
      <c r="F54" s="2628"/>
      <c r="G54" s="2628"/>
      <c r="H54" s="2628"/>
      <c r="I54" s="2628"/>
      <c r="J54" s="2628"/>
      <c r="K54" s="2628"/>
      <c r="L54" s="2628"/>
      <c r="M54" s="2629"/>
      <c r="N54" s="774">
        <f>ROUND(SUM(N50:N53),2)</f>
        <v>0</v>
      </c>
      <c r="O54" s="848"/>
    </row>
    <row r="55" spans="1:15" ht="14.4" thickBot="1">
      <c r="A55" s="817"/>
      <c r="B55" s="818"/>
      <c r="C55" s="818"/>
      <c r="D55" s="818"/>
      <c r="E55" s="818"/>
      <c r="F55" s="818"/>
      <c r="G55" s="818"/>
      <c r="H55" s="818"/>
      <c r="I55" s="818"/>
      <c r="J55" s="818"/>
      <c r="K55" s="818"/>
      <c r="L55" s="818"/>
      <c r="M55" s="818"/>
      <c r="N55" s="819"/>
      <c r="O55" s="848"/>
    </row>
    <row r="56" spans="1:15" ht="14.4" thickBot="1">
      <c r="A56" s="2643" t="s">
        <v>63</v>
      </c>
      <c r="B56" s="2644"/>
      <c r="C56" s="2644"/>
      <c r="D56" s="2644"/>
      <c r="E56" s="2644"/>
      <c r="F56" s="2644"/>
      <c r="G56" s="2644"/>
      <c r="H56" s="2644"/>
      <c r="I56" s="2644"/>
      <c r="J56" s="2644"/>
      <c r="K56" s="2644"/>
      <c r="L56" s="2644"/>
      <c r="M56" s="2645"/>
      <c r="N56" s="913">
        <f>ROUND(+N31+N38+N45+N54,0)</f>
        <v>8072</v>
      </c>
      <c r="O56" s="848"/>
    </row>
    <row r="57" spans="1:15">
      <c r="A57" s="2630" t="s">
        <v>64</v>
      </c>
      <c r="B57" s="2631"/>
      <c r="C57" s="2631"/>
      <c r="D57" s="2631"/>
      <c r="E57" s="2631"/>
      <c r="F57" s="2631"/>
      <c r="G57" s="2631"/>
      <c r="H57" s="2631"/>
      <c r="I57" s="2631"/>
      <c r="J57" s="2631"/>
      <c r="K57" s="2631"/>
      <c r="L57" s="2631"/>
      <c r="M57" s="2631"/>
      <c r="N57" s="2632"/>
      <c r="O57" s="848"/>
    </row>
    <row r="58" spans="1:15">
      <c r="A58" s="2633"/>
      <c r="B58" s="2634"/>
      <c r="C58" s="2634"/>
      <c r="D58" s="2634"/>
      <c r="E58" s="2634"/>
      <c r="F58" s="2634"/>
      <c r="G58" s="2634"/>
      <c r="H58" s="2634"/>
      <c r="I58" s="2634"/>
      <c r="J58" s="2634"/>
      <c r="K58" s="2634"/>
      <c r="L58" s="2634"/>
      <c r="M58" s="2634"/>
      <c r="N58" s="2635"/>
      <c r="O58" s="848"/>
    </row>
    <row r="59" spans="1:15" ht="13.8" thickBot="1">
      <c r="A59" s="2636"/>
      <c r="B59" s="2637"/>
      <c r="C59" s="2637"/>
      <c r="D59" s="2637"/>
      <c r="E59" s="2637"/>
      <c r="F59" s="2637"/>
      <c r="G59" s="2637"/>
      <c r="H59" s="2637"/>
      <c r="I59" s="2637"/>
      <c r="J59" s="2637"/>
      <c r="K59" s="2637"/>
      <c r="L59" s="2637"/>
      <c r="M59" s="2637"/>
      <c r="N59" s="2638"/>
      <c r="O59" s="848"/>
    </row>
    <row r="60" spans="1:15" ht="13.8">
      <c r="A60" s="2639" t="s">
        <v>65</v>
      </c>
      <c r="B60" s="2640"/>
      <c r="C60" s="2640"/>
      <c r="D60" s="2640"/>
      <c r="E60" s="2640"/>
      <c r="F60" s="2640"/>
      <c r="G60" s="2640"/>
      <c r="H60" s="2640"/>
      <c r="I60" s="890"/>
      <c r="J60" s="891"/>
      <c r="K60" s="893" t="s">
        <v>66</v>
      </c>
      <c r="L60" s="2641" t="s">
        <v>67</v>
      </c>
      <c r="M60" s="2642"/>
      <c r="N60" s="894"/>
      <c r="O60" s="885"/>
    </row>
    <row r="61" spans="1:15" ht="13.8">
      <c r="A61" s="2646" t="s">
        <v>68</v>
      </c>
      <c r="B61" s="2647"/>
      <c r="C61" s="2647"/>
      <c r="D61" s="2647"/>
      <c r="E61" s="2647"/>
      <c r="F61" s="2647"/>
      <c r="G61" s="2647"/>
      <c r="H61" s="2647"/>
      <c r="I61" s="914"/>
      <c r="J61" s="915"/>
      <c r="K61" s="811">
        <v>0.28000000000000003</v>
      </c>
      <c r="L61" s="2506">
        <f>ROUND((N56*K61),2)</f>
        <v>2260.16</v>
      </c>
      <c r="M61" s="2507">
        <f>ROUND((J61*K61),0)</f>
        <v>0</v>
      </c>
      <c r="N61" s="812">
        <f>+L61</f>
        <v>2260.16</v>
      </c>
      <c r="O61" s="848"/>
    </row>
    <row r="62" spans="1:15" ht="13.8">
      <c r="A62" s="916" t="s">
        <v>69</v>
      </c>
      <c r="B62" s="917"/>
      <c r="C62" s="917"/>
      <c r="D62" s="895"/>
      <c r="E62" s="895"/>
      <c r="F62" s="895"/>
      <c r="G62" s="895"/>
      <c r="H62" s="895"/>
      <c r="I62" s="895"/>
      <c r="J62" s="896"/>
      <c r="K62" s="811">
        <v>0.01</v>
      </c>
      <c r="L62" s="2506">
        <f>ROUND((N56*K62),2)</f>
        <v>80.72</v>
      </c>
      <c r="M62" s="2507">
        <f>ROUND((J62*K62),0)</f>
        <v>0</v>
      </c>
      <c r="N62" s="812">
        <f>+L62</f>
        <v>80.72</v>
      </c>
      <c r="O62" s="848"/>
    </row>
    <row r="63" spans="1:15" ht="14.4" thickBot="1">
      <c r="A63" s="2649" t="s">
        <v>70</v>
      </c>
      <c r="B63" s="2650"/>
      <c r="C63" s="2650"/>
      <c r="D63" s="2650"/>
      <c r="E63" s="2650"/>
      <c r="F63" s="2650"/>
      <c r="G63" s="2650"/>
      <c r="H63" s="2650"/>
      <c r="I63" s="2650"/>
      <c r="J63" s="2651"/>
      <c r="K63" s="811">
        <v>0.05</v>
      </c>
      <c r="L63" s="2506">
        <f>ROUND((N56*K63),2)</f>
        <v>403.6</v>
      </c>
      <c r="M63" s="2507">
        <f>ROUND((J63*K63),0)</f>
        <v>0</v>
      </c>
      <c r="N63" s="812">
        <f>+L63</f>
        <v>403.6</v>
      </c>
      <c r="O63" s="848"/>
    </row>
    <row r="64" spans="1:15" ht="14.4" thickBot="1">
      <c r="A64" s="2627" t="s">
        <v>49</v>
      </c>
      <c r="B64" s="2628"/>
      <c r="C64" s="2628"/>
      <c r="D64" s="2628"/>
      <c r="E64" s="2628"/>
      <c r="F64" s="2628"/>
      <c r="G64" s="2628"/>
      <c r="H64" s="2628"/>
      <c r="I64" s="2628"/>
      <c r="J64" s="2628"/>
      <c r="K64" s="2628"/>
      <c r="L64" s="2628"/>
      <c r="M64" s="2629"/>
      <c r="N64" s="814">
        <f>ROUND(SUM(N61:N63),0)</f>
        <v>2744</v>
      </c>
      <c r="O64" s="848"/>
    </row>
    <row r="65" spans="1:15" ht="14.4" thickBot="1">
      <c r="A65" s="817"/>
      <c r="B65" s="818"/>
      <c r="C65" s="818"/>
      <c r="D65" s="818"/>
      <c r="E65" s="818"/>
      <c r="F65" s="818"/>
      <c r="G65" s="818"/>
      <c r="H65" s="818"/>
      <c r="I65" s="818"/>
      <c r="J65" s="818"/>
      <c r="K65" s="818"/>
      <c r="L65" s="818"/>
      <c r="M65" s="818"/>
      <c r="N65" s="918"/>
      <c r="O65" s="848"/>
    </row>
    <row r="66" spans="1:15" ht="14.4" thickBot="1">
      <c r="A66" s="2643" t="s">
        <v>71</v>
      </c>
      <c r="B66" s="2644"/>
      <c r="C66" s="2644"/>
      <c r="D66" s="2644"/>
      <c r="E66" s="2644"/>
      <c r="F66" s="2644"/>
      <c r="G66" s="2644"/>
      <c r="H66" s="2644"/>
      <c r="I66" s="2644"/>
      <c r="J66" s="2644"/>
      <c r="K66" s="2644"/>
      <c r="L66" s="2644"/>
      <c r="M66" s="2645"/>
      <c r="N66" s="807">
        <f>ROUND(+N64+N56,0)</f>
        <v>10816</v>
      </c>
      <c r="O66" s="919"/>
    </row>
    <row r="67" spans="1:15" ht="13.8">
      <c r="A67" s="874"/>
      <c r="B67" s="875"/>
      <c r="C67" s="875"/>
      <c r="D67" s="875"/>
      <c r="E67" s="875"/>
      <c r="F67" s="875"/>
      <c r="G67" s="875"/>
      <c r="H67" s="875"/>
      <c r="I67" s="875"/>
      <c r="J67" s="875"/>
      <c r="K67" s="875"/>
      <c r="L67" s="875"/>
      <c r="M67" s="875"/>
      <c r="N67" s="876"/>
      <c r="O67" s="848"/>
    </row>
    <row r="68" spans="1:15" ht="13.8">
      <c r="A68" s="817"/>
      <c r="B68" s="818"/>
      <c r="C68" s="818"/>
      <c r="D68" s="818"/>
      <c r="E68" s="818"/>
      <c r="F68" s="818"/>
      <c r="G68" s="818"/>
      <c r="H68" s="818"/>
      <c r="I68" s="818"/>
      <c r="J68" s="818"/>
      <c r="K68" s="818"/>
      <c r="L68" s="818"/>
      <c r="M68" s="818"/>
      <c r="N68" s="819"/>
      <c r="O68" s="848"/>
    </row>
    <row r="69" spans="1:15" ht="13.8">
      <c r="A69" s="817"/>
      <c r="B69" s="818"/>
      <c r="C69" s="818"/>
      <c r="D69" s="818"/>
      <c r="E69" s="818"/>
      <c r="F69" s="821" t="s">
        <v>76</v>
      </c>
      <c r="G69" s="821"/>
      <c r="H69" s="821"/>
      <c r="I69" s="821"/>
      <c r="J69" s="822"/>
      <c r="K69" s="818"/>
      <c r="L69" s="818"/>
      <c r="M69" s="818"/>
      <c r="N69" s="819"/>
      <c r="O69" s="848"/>
    </row>
    <row r="70" spans="1:15" ht="13.8">
      <c r="A70" s="823"/>
      <c r="B70" s="824"/>
      <c r="C70" s="824"/>
      <c r="D70" s="824"/>
      <c r="E70" s="824"/>
      <c r="F70" s="2648" t="s">
        <v>605</v>
      </c>
      <c r="G70" s="2648"/>
      <c r="H70" s="2648"/>
      <c r="I70" s="2648"/>
      <c r="J70" s="2648"/>
      <c r="K70" s="824"/>
      <c r="L70" s="824"/>
      <c r="M70" s="824"/>
      <c r="N70" s="825"/>
      <c r="O70" s="848"/>
    </row>
    <row r="71" spans="1:15" ht="13.8">
      <c r="A71" s="817"/>
      <c r="B71" s="818"/>
      <c r="C71" s="818"/>
      <c r="D71" s="818"/>
      <c r="E71" s="818"/>
      <c r="F71" s="2648" t="s">
        <v>286</v>
      </c>
      <c r="G71" s="2648"/>
      <c r="H71" s="2648"/>
      <c r="I71" s="2648"/>
      <c r="J71" s="822"/>
      <c r="K71" s="818"/>
      <c r="L71" s="818"/>
      <c r="M71" s="818"/>
      <c r="N71" s="819"/>
      <c r="O71" s="848"/>
    </row>
    <row r="72" spans="1:15" ht="13.8">
      <c r="A72" s="823"/>
      <c r="B72" s="824"/>
      <c r="C72" s="824"/>
      <c r="D72" s="824"/>
      <c r="E72" s="824"/>
      <c r="F72" s="821" t="s">
        <v>88</v>
      </c>
      <c r="G72" s="2648" t="s">
        <v>344</v>
      </c>
      <c r="H72" s="2648"/>
      <c r="I72" s="2648"/>
      <c r="J72" s="826"/>
      <c r="K72" s="824"/>
      <c r="L72" s="824"/>
      <c r="M72" s="824"/>
      <c r="N72" s="825"/>
      <c r="O72" s="848"/>
    </row>
    <row r="73" spans="1:15" ht="13.8">
      <c r="A73" s="817"/>
      <c r="B73" s="818"/>
      <c r="C73" s="818"/>
      <c r="D73" s="818"/>
      <c r="E73" s="818"/>
      <c r="F73" s="821"/>
      <c r="G73" s="826"/>
      <c r="H73" s="826"/>
      <c r="I73" s="826"/>
      <c r="J73" s="818"/>
      <c r="K73" s="818"/>
      <c r="L73" s="818"/>
      <c r="M73" s="818"/>
      <c r="N73" s="819"/>
      <c r="O73" s="848"/>
    </row>
    <row r="74" spans="1:15" ht="14.4" thickBot="1">
      <c r="A74" s="827" t="s">
        <v>72</v>
      </c>
      <c r="B74" s="828"/>
      <c r="C74" s="829"/>
      <c r="D74" s="829"/>
      <c r="E74" s="829"/>
      <c r="F74" s="829"/>
      <c r="G74" s="830"/>
      <c r="H74" s="830"/>
      <c r="I74" s="830"/>
      <c r="J74" s="830"/>
      <c r="K74" s="830"/>
      <c r="L74" s="830"/>
      <c r="M74" s="830"/>
      <c r="N74" s="831"/>
      <c r="O74" s="848"/>
    </row>
    <row r="75" spans="1:15" ht="13.8">
      <c r="A75" s="2478"/>
      <c r="B75" s="2479"/>
      <c r="C75" s="2479"/>
      <c r="D75" s="2479"/>
      <c r="E75" s="2479"/>
      <c r="F75" s="2479"/>
      <c r="G75" s="2479"/>
      <c r="H75" s="2479"/>
      <c r="I75" s="2479"/>
      <c r="J75" s="2479"/>
      <c r="K75" s="2479"/>
      <c r="L75" s="2479"/>
      <c r="M75" s="2479"/>
      <c r="N75" s="2480"/>
      <c r="O75" s="848"/>
    </row>
    <row r="76" spans="1:15" ht="13.8">
      <c r="A76" s="823"/>
      <c r="B76" s="824"/>
      <c r="C76" s="824"/>
      <c r="D76" s="824"/>
      <c r="E76" s="824"/>
      <c r="F76" s="824"/>
      <c r="G76" s="824"/>
      <c r="H76" s="824"/>
      <c r="I76" s="824"/>
      <c r="J76" s="824"/>
      <c r="K76" s="824"/>
      <c r="L76" s="824"/>
      <c r="M76" s="824"/>
      <c r="N76" s="825"/>
      <c r="O76" s="848"/>
    </row>
    <row r="77" spans="1:15" ht="13.8">
      <c r="A77" s="832" t="s">
        <v>73</v>
      </c>
      <c r="B77" s="833"/>
      <c r="C77" s="834"/>
      <c r="D77" s="834"/>
      <c r="E77" s="834"/>
      <c r="F77" s="834"/>
      <c r="G77" s="824"/>
      <c r="H77" s="824"/>
      <c r="I77" s="824"/>
      <c r="J77" s="824"/>
      <c r="K77" s="824"/>
      <c r="L77" s="824"/>
      <c r="M77" s="824"/>
      <c r="N77" s="825"/>
      <c r="O77" s="848"/>
    </row>
    <row r="78" spans="1:15">
      <c r="A78" s="2481" t="s">
        <v>74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  <c r="O78" s="848"/>
    </row>
    <row r="79" spans="1:15" ht="33.75" customHeigh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  <c r="O79" s="848"/>
    </row>
    <row r="80" spans="1:15" ht="19.5" customHeight="1">
      <c r="A80" s="2481" t="s">
        <v>75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848"/>
    </row>
    <row r="81" spans="1:15" ht="30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848"/>
    </row>
    <row r="82" spans="1:15" ht="43.5" customHeight="1">
      <c r="A82" s="823"/>
      <c r="B82" s="824"/>
      <c r="C82" s="824"/>
      <c r="D82" s="824"/>
      <c r="E82" s="824"/>
      <c r="F82" s="824"/>
      <c r="G82" s="824"/>
      <c r="H82" s="824"/>
      <c r="I82" s="824"/>
      <c r="J82" s="824"/>
      <c r="K82" s="824"/>
      <c r="L82" s="824"/>
      <c r="M82" s="824"/>
      <c r="N82" s="825"/>
      <c r="O82" s="848"/>
    </row>
    <row r="83" spans="1:15" ht="13.8">
      <c r="A83" s="823"/>
      <c r="B83" s="824"/>
      <c r="C83" s="824"/>
      <c r="D83" s="824"/>
      <c r="E83" s="818"/>
      <c r="F83" s="821" t="s">
        <v>76</v>
      </c>
      <c r="G83" s="822"/>
      <c r="H83" s="822"/>
      <c r="I83" s="822"/>
      <c r="J83" s="822"/>
      <c r="K83" s="824"/>
      <c r="L83" s="824"/>
      <c r="M83" s="824"/>
      <c r="N83" s="835"/>
      <c r="O83" s="848"/>
    </row>
    <row r="84" spans="1:15" ht="13.8">
      <c r="A84" s="823"/>
      <c r="B84" s="824"/>
      <c r="C84" s="824"/>
      <c r="D84" s="824"/>
      <c r="E84" s="818"/>
      <c r="F84" s="2692" t="s">
        <v>546</v>
      </c>
      <c r="G84" s="2692"/>
      <c r="H84" s="2692"/>
      <c r="I84" s="2692"/>
      <c r="J84" s="822"/>
      <c r="K84" s="824"/>
      <c r="L84" s="824"/>
      <c r="M84" s="824"/>
      <c r="N84" s="835"/>
      <c r="O84" s="848"/>
    </row>
    <row r="85" spans="1:15" ht="13.8">
      <c r="A85" s="823"/>
      <c r="B85" s="824"/>
      <c r="C85" s="824"/>
      <c r="D85" s="824"/>
      <c r="E85" s="837"/>
      <c r="F85" s="822" t="s">
        <v>343</v>
      </c>
      <c r="G85" s="838"/>
      <c r="H85" s="838"/>
      <c r="I85" s="838"/>
      <c r="J85" s="822"/>
      <c r="K85" s="824"/>
      <c r="L85" s="824"/>
      <c r="M85" s="824"/>
      <c r="N85" s="835"/>
      <c r="O85" s="848"/>
    </row>
    <row r="86" spans="1:15" ht="14.4" thickBot="1">
      <c r="A86" s="839"/>
      <c r="B86" s="840"/>
      <c r="C86" s="840"/>
      <c r="D86" s="840"/>
      <c r="E86" s="841"/>
      <c r="F86" s="842" t="s">
        <v>88</v>
      </c>
      <c r="G86" s="842"/>
      <c r="H86" s="842"/>
      <c r="I86" s="842"/>
      <c r="J86" s="843"/>
      <c r="K86" s="844"/>
      <c r="L86" s="844"/>
      <c r="M86" s="844"/>
      <c r="N86" s="845"/>
      <c r="O86" s="848"/>
    </row>
  </sheetData>
  <mergeCells count="84">
    <mergeCell ref="F84:I84"/>
    <mergeCell ref="F70:J70"/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4:N26"/>
    <mergeCell ref="A27:F27"/>
    <mergeCell ref="G27:H27"/>
    <mergeCell ref="I27:J27"/>
    <mergeCell ref="L27:M27"/>
    <mergeCell ref="K14:K15"/>
    <mergeCell ref="A16:E16"/>
    <mergeCell ref="A20:N20"/>
    <mergeCell ref="L22:M22"/>
    <mergeCell ref="L23:M23"/>
    <mergeCell ref="C22:K23"/>
    <mergeCell ref="A32:N34"/>
    <mergeCell ref="A28:F28"/>
    <mergeCell ref="L28:M28"/>
    <mergeCell ref="A29:F29"/>
    <mergeCell ref="G29:H29"/>
    <mergeCell ref="I29:J29"/>
    <mergeCell ref="L29:M29"/>
    <mergeCell ref="A30:F30"/>
    <mergeCell ref="G30:H30"/>
    <mergeCell ref="I30:J30"/>
    <mergeCell ref="L30:M30"/>
    <mergeCell ref="A31:M31"/>
    <mergeCell ref="G28:H28"/>
    <mergeCell ref="I28:J28"/>
    <mergeCell ref="A35:I35"/>
    <mergeCell ref="L35:M35"/>
    <mergeCell ref="A36:I36"/>
    <mergeCell ref="L36:M36"/>
    <mergeCell ref="A37:I37"/>
    <mergeCell ref="L37:M37"/>
    <mergeCell ref="A39:N41"/>
    <mergeCell ref="A42:H42"/>
    <mergeCell ref="L42:M42"/>
    <mergeCell ref="A43:H43"/>
    <mergeCell ref="L43:M43"/>
    <mergeCell ref="A80:N81"/>
    <mergeCell ref="A78:N79"/>
    <mergeCell ref="A54:M54"/>
    <mergeCell ref="A56:M56"/>
    <mergeCell ref="A57:N59"/>
    <mergeCell ref="A60:H60"/>
    <mergeCell ref="L60:M60"/>
    <mergeCell ref="A61:H61"/>
    <mergeCell ref="L61:M61"/>
    <mergeCell ref="L62:M62"/>
    <mergeCell ref="F71:I71"/>
    <mergeCell ref="A63:J63"/>
    <mergeCell ref="L63:M63"/>
    <mergeCell ref="A64:M64"/>
    <mergeCell ref="A66:M66"/>
    <mergeCell ref="G72:I72"/>
    <mergeCell ref="A1:E1"/>
    <mergeCell ref="A8:B12"/>
    <mergeCell ref="A75:N75"/>
    <mergeCell ref="A50:H50"/>
    <mergeCell ref="L50:M50"/>
    <mergeCell ref="L51:M51"/>
    <mergeCell ref="L52:M52"/>
    <mergeCell ref="A53:H53"/>
    <mergeCell ref="L53:M53"/>
    <mergeCell ref="A44:H44"/>
    <mergeCell ref="L44:M44"/>
    <mergeCell ref="A45:M45"/>
    <mergeCell ref="A46:N48"/>
    <mergeCell ref="A49:H49"/>
    <mergeCell ref="L49:M49"/>
    <mergeCell ref="A38:M38"/>
  </mergeCells>
  <pageMargins left="0.7" right="0.7" top="0.75" bottom="0.75" header="0.3" footer="0.3"/>
  <pageSetup scale="47" orientation="portrait" r:id="rId1"/>
  <colBreaks count="1" manualBreakCount="1">
    <brk id="14" min="2" max="87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0B8C-B9C4-4129-93D2-D2E4A7312B43}">
  <sheetPr>
    <tabColor rgb="FFFFFF00"/>
    <pageSetUpPr fitToPage="1"/>
  </sheetPr>
  <dimension ref="A1:O88"/>
  <sheetViews>
    <sheetView showGridLines="0" view="pageBreakPreview" topLeftCell="A51" zoomScale="73" zoomScaleNormal="100" zoomScaleSheetLayoutView="73" zoomScalePageLayoutView="85" workbookViewId="0">
      <selection activeCell="T68" sqref="S68:T68"/>
    </sheetView>
  </sheetViews>
  <sheetFormatPr baseColWidth="10" defaultColWidth="11.44140625" defaultRowHeight="13.8"/>
  <cols>
    <col min="1" max="1" width="9.6640625" style="820" customWidth="1"/>
    <col min="2" max="2" width="14.44140625" style="820" customWidth="1"/>
    <col min="3" max="3" width="12.88671875" style="820" customWidth="1"/>
    <col min="4" max="6" width="9.6640625" style="820" customWidth="1"/>
    <col min="7" max="7" width="4.109375" style="820" customWidth="1"/>
    <col min="8" max="8" width="2.44140625" style="820" customWidth="1"/>
    <col min="9" max="9" width="10.109375" style="820" customWidth="1"/>
    <col min="10" max="10" width="17.109375" style="820" customWidth="1"/>
    <col min="11" max="11" width="16.44140625" style="820" customWidth="1"/>
    <col min="12" max="13" width="9.6640625" style="820" customWidth="1"/>
    <col min="14" max="14" width="16.88671875" style="1002" customWidth="1"/>
    <col min="15" max="16384" width="11.44140625" style="820"/>
  </cols>
  <sheetData>
    <row r="1" spans="1:14" s="996" customFormat="1" ht="54.75" customHeight="1">
      <c r="A1" s="2797" t="s">
        <v>276</v>
      </c>
      <c r="B1" s="2798"/>
      <c r="C1" s="2798"/>
      <c r="D1" s="2798"/>
      <c r="E1" s="2798"/>
    </row>
    <row r="2" spans="1:14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4">
      <c r="A3" s="2802" t="s">
        <v>1</v>
      </c>
      <c r="B3" s="2802"/>
      <c r="C3" s="2802"/>
      <c r="D3" s="2802"/>
      <c r="E3" s="2802"/>
      <c r="F3" s="2802"/>
      <c r="G3" s="2802"/>
      <c r="H3" s="2802"/>
      <c r="I3" s="2802"/>
      <c r="J3" s="2802"/>
      <c r="K3" s="2802"/>
      <c r="L3" s="2802"/>
      <c r="M3" s="2802"/>
      <c r="N3" s="2802"/>
    </row>
    <row r="4" spans="1:14">
      <c r="A4" s="1001"/>
      <c r="B4" s="1001"/>
      <c r="C4" s="1001"/>
      <c r="D4" s="1001"/>
      <c r="E4" s="1001"/>
      <c r="F4" s="1001"/>
      <c r="G4" s="1001"/>
      <c r="H4" s="1001"/>
      <c r="I4" s="1001"/>
      <c r="J4" s="1001"/>
      <c r="K4" s="1000"/>
      <c r="L4" s="1000"/>
    </row>
    <row r="5" spans="1:14" ht="28.5" customHeight="1">
      <c r="A5" s="2803" t="s">
        <v>27</v>
      </c>
      <c r="B5" s="2803"/>
      <c r="C5" s="2803"/>
      <c r="D5" s="2803"/>
      <c r="E5" s="2803"/>
      <c r="F5" s="2803"/>
      <c r="G5" s="2803"/>
      <c r="H5" s="2803"/>
      <c r="I5" s="2803"/>
      <c r="J5" s="2803"/>
      <c r="K5" s="2803"/>
      <c r="L5" s="2803"/>
      <c r="M5" s="2803"/>
      <c r="N5" s="2803"/>
    </row>
    <row r="6" spans="1:14" ht="14.4" thickBot="1">
      <c r="A6" s="822"/>
      <c r="B6" s="822"/>
      <c r="C6" s="822"/>
      <c r="D6" s="822"/>
      <c r="E6" s="822"/>
      <c r="F6" s="822"/>
      <c r="G6" s="822"/>
      <c r="H6" s="822"/>
      <c r="I6" s="822"/>
      <c r="J6" s="822"/>
      <c r="K6" s="822"/>
      <c r="L6" s="822"/>
      <c r="M6" s="822"/>
      <c r="N6" s="920"/>
    </row>
    <row r="7" spans="1:14">
      <c r="A7" s="2804"/>
      <c r="B7" s="2805"/>
      <c r="C7" s="2808" t="s">
        <v>28</v>
      </c>
      <c r="D7" s="2808"/>
      <c r="E7" s="2808"/>
      <c r="F7" s="2808"/>
      <c r="G7" s="2808"/>
      <c r="H7" s="2808"/>
      <c r="I7" s="2808"/>
      <c r="J7" s="2809"/>
      <c r="K7" s="2590"/>
      <c r="L7" s="2591"/>
      <c r="M7" s="2591"/>
      <c r="N7" s="2592"/>
    </row>
    <row r="8" spans="1:14" ht="30" customHeight="1">
      <c r="A8" s="2806"/>
      <c r="B8" s="2609"/>
      <c r="C8" s="2810"/>
      <c r="D8" s="2810"/>
      <c r="E8" s="2810"/>
      <c r="F8" s="2810"/>
      <c r="G8" s="2810"/>
      <c r="H8" s="2810"/>
      <c r="I8" s="2810"/>
      <c r="J8" s="2811"/>
      <c r="K8" s="2595" t="s">
        <v>29</v>
      </c>
      <c r="L8" s="2597"/>
      <c r="M8" s="2598"/>
      <c r="N8" s="2599"/>
    </row>
    <row r="9" spans="1:14" ht="21" customHeight="1">
      <c r="A9" s="2806"/>
      <c r="B9" s="2609"/>
      <c r="C9" s="2810"/>
      <c r="D9" s="2810"/>
      <c r="E9" s="2810"/>
      <c r="F9" s="2810"/>
      <c r="G9" s="2810"/>
      <c r="H9" s="2810"/>
      <c r="I9" s="2810"/>
      <c r="J9" s="2811"/>
      <c r="K9" s="2814"/>
      <c r="L9" s="2815"/>
      <c r="M9" s="2816"/>
      <c r="N9" s="2817"/>
    </row>
    <row r="10" spans="1:14" ht="15" hidden="1" customHeight="1">
      <c r="A10" s="2806"/>
      <c r="B10" s="2609"/>
      <c r="C10" s="2810"/>
      <c r="D10" s="2810"/>
      <c r="E10" s="2810"/>
      <c r="F10" s="2810"/>
      <c r="G10" s="2810"/>
      <c r="H10" s="2810"/>
      <c r="I10" s="2810"/>
      <c r="J10" s="2811"/>
      <c r="K10" s="2595" t="s">
        <v>31</v>
      </c>
      <c r="L10" s="2595">
        <v>1</v>
      </c>
      <c r="M10" s="2595" t="s">
        <v>32</v>
      </c>
      <c r="N10" s="2577">
        <v>1</v>
      </c>
    </row>
    <row r="11" spans="1:14" ht="12" customHeight="1">
      <c r="A11" s="2807"/>
      <c r="B11" s="2611"/>
      <c r="C11" s="2812"/>
      <c r="D11" s="2812"/>
      <c r="E11" s="2812"/>
      <c r="F11" s="2812"/>
      <c r="G11" s="2812"/>
      <c r="H11" s="2812"/>
      <c r="I11" s="2812"/>
      <c r="J11" s="2813"/>
      <c r="K11" s="2605"/>
      <c r="L11" s="2605"/>
      <c r="M11" s="2605"/>
      <c r="N11" s="2578"/>
    </row>
    <row r="12" spans="1:14" ht="14.4" thickBot="1">
      <c r="A12" s="922"/>
      <c r="B12" s="843"/>
      <c r="C12" s="923"/>
      <c r="D12" s="923"/>
      <c r="E12" s="923"/>
      <c r="F12" s="923"/>
      <c r="G12" s="923"/>
      <c r="H12" s="923"/>
      <c r="I12" s="923"/>
      <c r="J12" s="923"/>
      <c r="K12" s="923"/>
      <c r="L12" s="924"/>
      <c r="M12" s="924"/>
      <c r="N12" s="925"/>
    </row>
    <row r="13" spans="1:14">
      <c r="A13" s="926"/>
      <c r="B13" s="927"/>
      <c r="C13" s="921"/>
      <c r="D13" s="921"/>
      <c r="E13" s="921"/>
      <c r="F13" s="921"/>
      <c r="G13" s="921"/>
      <c r="H13" s="921"/>
      <c r="I13" s="921"/>
      <c r="J13" s="921"/>
      <c r="K13" s="2818" t="s">
        <v>33</v>
      </c>
      <c r="L13" s="928" t="s">
        <v>34</v>
      </c>
      <c r="M13" s="928" t="s">
        <v>35</v>
      </c>
      <c r="N13" s="929" t="s">
        <v>36</v>
      </c>
    </row>
    <row r="14" spans="1:14">
      <c r="A14" s="930"/>
      <c r="B14" s="826"/>
      <c r="C14" s="931"/>
      <c r="D14" s="931"/>
      <c r="E14" s="931"/>
      <c r="F14" s="931"/>
      <c r="G14" s="931"/>
      <c r="H14" s="931"/>
      <c r="I14" s="931"/>
      <c r="J14" s="931"/>
      <c r="K14" s="2819"/>
      <c r="L14" s="932">
        <f>+'[171]1.1'!L13</f>
        <v>0</v>
      </c>
      <c r="M14" s="932">
        <f>+'[171]1.1'!M13</f>
        <v>0</v>
      </c>
      <c r="N14" s="933">
        <f>+'[171]1.1'!N13</f>
        <v>0</v>
      </c>
    </row>
    <row r="15" spans="1:14">
      <c r="A15" s="2820" t="s">
        <v>37</v>
      </c>
      <c r="B15" s="2821"/>
      <c r="C15" s="2821"/>
      <c r="D15" s="2821"/>
      <c r="E15" s="2821"/>
      <c r="F15" s="931"/>
      <c r="G15" s="931"/>
      <c r="H15" s="931" t="s">
        <v>38</v>
      </c>
      <c r="I15" s="822"/>
      <c r="J15" s="931"/>
      <c r="K15" s="934"/>
      <c r="L15" s="822"/>
      <c r="M15" s="822"/>
      <c r="N15" s="935"/>
    </row>
    <row r="16" spans="1:14">
      <c r="A16" s="936"/>
      <c r="B16" s="937"/>
      <c r="C16" s="938"/>
      <c r="D16" s="938"/>
      <c r="E16" s="938"/>
      <c r="F16" s="938"/>
      <c r="G16" s="938"/>
      <c r="H16" s="938"/>
      <c r="I16" s="938"/>
      <c r="J16" s="938"/>
      <c r="K16" s="938"/>
      <c r="L16" s="938"/>
      <c r="M16" s="938"/>
      <c r="N16" s="939"/>
    </row>
    <row r="17" spans="1:14" ht="14.4" thickBot="1">
      <c r="A17" s="2799"/>
      <c r="B17" s="2800"/>
      <c r="C17" s="2800"/>
      <c r="D17" s="2800"/>
      <c r="E17" s="2800"/>
      <c r="F17" s="2800"/>
      <c r="G17" s="2800"/>
      <c r="H17" s="2800"/>
      <c r="I17" s="2800"/>
      <c r="J17" s="2800"/>
      <c r="K17" s="2800"/>
      <c r="L17" s="2800"/>
      <c r="M17" s="2800"/>
      <c r="N17" s="2801"/>
    </row>
    <row r="18" spans="1:14" ht="14.4" thickBot="1">
      <c r="A18" s="2775" t="str">
        <f>+'PRESUPUESTO OFICIAL PLIEGO TIPO'!A15</f>
        <v xml:space="preserve">ESTRUCTURA DE PLACA HUELLA </v>
      </c>
      <c r="B18" s="2776"/>
      <c r="C18" s="2776"/>
      <c r="D18" s="2776"/>
      <c r="E18" s="2776"/>
      <c r="F18" s="2776"/>
      <c r="G18" s="2776"/>
      <c r="H18" s="2776"/>
      <c r="I18" s="2776"/>
      <c r="J18" s="2776"/>
      <c r="K18" s="2776"/>
      <c r="L18" s="2776"/>
      <c r="M18" s="2776"/>
      <c r="N18" s="2777"/>
    </row>
    <row r="19" spans="1:14">
      <c r="A19" s="2778" t="s">
        <v>39</v>
      </c>
      <c r="B19" s="2779"/>
      <c r="C19" s="2779"/>
      <c r="D19" s="2779"/>
      <c r="E19" s="2779"/>
      <c r="F19" s="2779"/>
      <c r="G19" s="2779"/>
      <c r="H19" s="2779"/>
      <c r="I19" s="2779"/>
      <c r="J19" s="2779"/>
      <c r="K19" s="2779"/>
      <c r="L19" s="2779"/>
      <c r="M19" s="2779"/>
      <c r="N19" s="2780"/>
    </row>
    <row r="20" spans="1:14" ht="14.4" thickBot="1">
      <c r="A20" s="940"/>
      <c r="B20" s="822"/>
      <c r="C20" s="822"/>
      <c r="D20" s="822"/>
      <c r="E20" s="822"/>
      <c r="F20" s="822"/>
      <c r="G20" s="822"/>
      <c r="H20" s="822"/>
      <c r="I20" s="822"/>
      <c r="J20" s="822"/>
      <c r="K20" s="822"/>
      <c r="L20" s="822"/>
      <c r="M20" s="822"/>
      <c r="N20" s="941"/>
    </row>
    <row r="21" spans="1:14" ht="32.25" customHeight="1">
      <c r="A21" s="942" t="s">
        <v>40</v>
      </c>
      <c r="B21" s="943">
        <f>+'PRESUPUESTO OFICIAL PLIEGO TIPO'!B19</f>
        <v>103</v>
      </c>
      <c r="C21" s="2785" t="str">
        <f>+'PRESUPUESTO OFICIAL PLIEGO TIPO'!E19</f>
        <v>Relleno con material crudo de rio T.m 6", compactado y transportado</v>
      </c>
      <c r="D21" s="2786"/>
      <c r="E21" s="2786"/>
      <c r="F21" s="2786"/>
      <c r="G21" s="2786"/>
      <c r="H21" s="2786"/>
      <c r="I21" s="2786"/>
      <c r="J21" s="2786"/>
      <c r="K21" s="2787"/>
      <c r="L21" s="2781" t="s">
        <v>41</v>
      </c>
      <c r="M21" s="2782"/>
      <c r="N21" s="944" t="s">
        <v>7</v>
      </c>
    </row>
    <row r="22" spans="1:14" ht="15" customHeight="1" thickBot="1">
      <c r="A22" s="945"/>
      <c r="B22" s="946">
        <f>+'PRESUPUESTO OFICIAL PLIEGO TIPO'!C19</f>
        <v>5.13</v>
      </c>
      <c r="C22" s="2788"/>
      <c r="D22" s="2789"/>
      <c r="E22" s="2789"/>
      <c r="F22" s="2789"/>
      <c r="G22" s="2789"/>
      <c r="H22" s="2789"/>
      <c r="I22" s="2789"/>
      <c r="J22" s="2789"/>
      <c r="K22" s="2790"/>
      <c r="L22" s="2783" t="str">
        <f>+'PRESUPUESTO OFICIAL PLIEGO TIPO'!F19</f>
        <v>M³</v>
      </c>
      <c r="M22" s="2784"/>
      <c r="N22" s="948"/>
    </row>
    <row r="23" spans="1:14">
      <c r="A23" s="2741" t="s">
        <v>42</v>
      </c>
      <c r="B23" s="2742"/>
      <c r="C23" s="2742"/>
      <c r="D23" s="2742"/>
      <c r="E23" s="2742"/>
      <c r="F23" s="2742"/>
      <c r="G23" s="2742"/>
      <c r="H23" s="2742"/>
      <c r="I23" s="2742"/>
      <c r="J23" s="2742"/>
      <c r="K23" s="2742"/>
      <c r="L23" s="2742"/>
      <c r="M23" s="2742"/>
      <c r="N23" s="2743"/>
    </row>
    <row r="24" spans="1:14">
      <c r="A24" s="2744"/>
      <c r="B24" s="2745"/>
      <c r="C24" s="2745"/>
      <c r="D24" s="2745"/>
      <c r="E24" s="2745"/>
      <c r="F24" s="2745"/>
      <c r="G24" s="2745"/>
      <c r="H24" s="2745"/>
      <c r="I24" s="2745"/>
      <c r="J24" s="2745"/>
      <c r="K24" s="2745"/>
      <c r="L24" s="2745"/>
      <c r="M24" s="2745"/>
      <c r="N24" s="2746"/>
    </row>
    <row r="25" spans="1:14" ht="14.4" thickBot="1">
      <c r="A25" s="2747"/>
      <c r="B25" s="2748"/>
      <c r="C25" s="2748"/>
      <c r="D25" s="2748"/>
      <c r="E25" s="2748"/>
      <c r="F25" s="2748"/>
      <c r="G25" s="2748"/>
      <c r="H25" s="2748"/>
      <c r="I25" s="2748"/>
      <c r="J25" s="2748"/>
      <c r="K25" s="2748"/>
      <c r="L25" s="2748"/>
      <c r="M25" s="2748"/>
      <c r="N25" s="2749"/>
    </row>
    <row r="26" spans="1:14" ht="33" customHeight="1" thickBot="1">
      <c r="A26" s="2785" t="s">
        <v>5</v>
      </c>
      <c r="B26" s="2786"/>
      <c r="C26" s="2791"/>
      <c r="D26" s="2791"/>
      <c r="E26" s="2791"/>
      <c r="F26" s="2792"/>
      <c r="G26" s="2793" t="s">
        <v>43</v>
      </c>
      <c r="H26" s="2791"/>
      <c r="I26" s="2794" t="s">
        <v>44</v>
      </c>
      <c r="J26" s="2795"/>
      <c r="K26" s="949" t="s">
        <v>45</v>
      </c>
      <c r="L26" s="2793" t="s">
        <v>46</v>
      </c>
      <c r="M26" s="2796"/>
      <c r="N26" s="950" t="s">
        <v>47</v>
      </c>
    </row>
    <row r="27" spans="1:14">
      <c r="A27" s="2770" t="s">
        <v>458</v>
      </c>
      <c r="B27" s="2771"/>
      <c r="C27" s="2771"/>
      <c r="D27" s="2771"/>
      <c r="E27" s="2771"/>
      <c r="F27" s="2771"/>
      <c r="G27" s="2772"/>
      <c r="H27" s="2772"/>
      <c r="I27" s="2773" t="s">
        <v>82</v>
      </c>
      <c r="J27" s="2773"/>
      <c r="K27" s="951">
        <f>+K50*10%</f>
        <v>4107.5</v>
      </c>
      <c r="L27" s="2774">
        <v>0.73</v>
      </c>
      <c r="M27" s="2774"/>
      <c r="N27" s="766">
        <f>ROUND((K27*L27),2)</f>
        <v>2998.48</v>
      </c>
    </row>
    <row r="28" spans="1:14">
      <c r="A28" s="2762" t="s">
        <v>516</v>
      </c>
      <c r="B28" s="2763"/>
      <c r="C28" s="2763"/>
      <c r="D28" s="2763"/>
      <c r="E28" s="2763"/>
      <c r="F28" s="2763"/>
      <c r="G28" s="952"/>
      <c r="H28" s="952"/>
      <c r="I28" s="2764" t="s">
        <v>82</v>
      </c>
      <c r="J28" s="2764"/>
      <c r="K28" s="953">
        <v>13715</v>
      </c>
      <c r="L28" s="2765">
        <v>0.60799999999999998</v>
      </c>
      <c r="M28" s="2765"/>
      <c r="N28" s="770">
        <f>ROUND((K28*L28),2)</f>
        <v>8338.7199999999993</v>
      </c>
    </row>
    <row r="29" spans="1:14" ht="15" customHeight="1" thickBot="1">
      <c r="A29" s="2766"/>
      <c r="B29" s="2767"/>
      <c r="C29" s="2767"/>
      <c r="D29" s="2767"/>
      <c r="E29" s="2767"/>
      <c r="F29" s="2767"/>
      <c r="G29" s="2767"/>
      <c r="H29" s="2767"/>
      <c r="I29" s="2768"/>
      <c r="J29" s="2768"/>
      <c r="K29" s="955"/>
      <c r="L29" s="2769"/>
      <c r="M29" s="2769"/>
      <c r="N29" s="956">
        <f>+K29*L29</f>
        <v>0</v>
      </c>
    </row>
    <row r="30" spans="1:14" ht="14.4" thickBot="1">
      <c r="A30" s="2758" t="s">
        <v>49</v>
      </c>
      <c r="B30" s="2759"/>
      <c r="C30" s="2759"/>
      <c r="D30" s="2759"/>
      <c r="E30" s="2759"/>
      <c r="F30" s="2759"/>
      <c r="G30" s="2759"/>
      <c r="H30" s="2759"/>
      <c r="I30" s="2759"/>
      <c r="J30" s="2759"/>
      <c r="K30" s="2759"/>
      <c r="L30" s="2759"/>
      <c r="M30" s="2760"/>
      <c r="N30" s="957">
        <f>ROUND(SUM(N27:N29),2)</f>
        <v>11337.2</v>
      </c>
    </row>
    <row r="31" spans="1:14">
      <c r="A31" s="2741" t="s">
        <v>50</v>
      </c>
      <c r="B31" s="2742"/>
      <c r="C31" s="2742"/>
      <c r="D31" s="2742"/>
      <c r="E31" s="2742"/>
      <c r="F31" s="2742"/>
      <c r="G31" s="2742"/>
      <c r="H31" s="2742"/>
      <c r="I31" s="2742"/>
      <c r="J31" s="2742"/>
      <c r="K31" s="2742"/>
      <c r="L31" s="2742"/>
      <c r="M31" s="2742"/>
      <c r="N31" s="2743"/>
    </row>
    <row r="32" spans="1:14">
      <c r="A32" s="2744"/>
      <c r="B32" s="2745"/>
      <c r="C32" s="2745"/>
      <c r="D32" s="2745"/>
      <c r="E32" s="2745"/>
      <c r="F32" s="2745"/>
      <c r="G32" s="2745"/>
      <c r="H32" s="2745"/>
      <c r="I32" s="2745"/>
      <c r="J32" s="2745"/>
      <c r="K32" s="2745"/>
      <c r="L32" s="2745"/>
      <c r="M32" s="2745"/>
      <c r="N32" s="2746"/>
    </row>
    <row r="33" spans="1:14" ht="14.4" thickBot="1">
      <c r="A33" s="2747"/>
      <c r="B33" s="2748"/>
      <c r="C33" s="2748"/>
      <c r="D33" s="2748"/>
      <c r="E33" s="2748"/>
      <c r="F33" s="2748"/>
      <c r="G33" s="2748"/>
      <c r="H33" s="2748"/>
      <c r="I33" s="2748"/>
      <c r="J33" s="2748"/>
      <c r="K33" s="2748"/>
      <c r="L33" s="2748"/>
      <c r="M33" s="2748"/>
      <c r="N33" s="2749"/>
    </row>
    <row r="34" spans="1:14" ht="14.4" thickBot="1">
      <c r="A34" s="2726" t="s">
        <v>5</v>
      </c>
      <c r="B34" s="2727"/>
      <c r="C34" s="2727"/>
      <c r="D34" s="2727"/>
      <c r="E34" s="2727"/>
      <c r="F34" s="2727"/>
      <c r="G34" s="2727"/>
      <c r="H34" s="2727"/>
      <c r="I34" s="2729"/>
      <c r="J34" s="960" t="s">
        <v>41</v>
      </c>
      <c r="K34" s="961" t="s">
        <v>7</v>
      </c>
      <c r="L34" s="2728" t="s">
        <v>51</v>
      </c>
      <c r="M34" s="2729"/>
      <c r="N34" s="962" t="s">
        <v>47</v>
      </c>
    </row>
    <row r="35" spans="1:14">
      <c r="A35" s="2712" t="s">
        <v>457</v>
      </c>
      <c r="B35" s="2713"/>
      <c r="C35" s="2713"/>
      <c r="D35" s="2713"/>
      <c r="E35" s="2713"/>
      <c r="F35" s="2713"/>
      <c r="G35" s="2713"/>
      <c r="H35" s="2713"/>
      <c r="I35" s="2761"/>
      <c r="J35" s="965" t="s">
        <v>11</v>
      </c>
      <c r="K35" s="966">
        <v>1.1000000000000001</v>
      </c>
      <c r="L35" s="2750">
        <v>45022</v>
      </c>
      <c r="M35" s="2751"/>
      <c r="N35" s="766">
        <f>ROUND((K35*L35),2)</f>
        <v>49524.2</v>
      </c>
    </row>
    <row r="36" spans="1:14" ht="15" customHeight="1">
      <c r="A36" s="967"/>
      <c r="B36" s="836"/>
      <c r="C36" s="836"/>
      <c r="D36" s="836"/>
      <c r="E36" s="836"/>
      <c r="F36" s="836"/>
      <c r="G36" s="836"/>
      <c r="H36" s="836"/>
      <c r="I36" s="968"/>
      <c r="J36" s="969"/>
      <c r="K36" s="970"/>
      <c r="L36" s="2750"/>
      <c r="M36" s="2751"/>
      <c r="N36" s="971"/>
    </row>
    <row r="37" spans="1:14" ht="14.4" thickBot="1">
      <c r="A37" s="2737"/>
      <c r="B37" s="2738"/>
      <c r="C37" s="2738"/>
      <c r="D37" s="2738"/>
      <c r="E37" s="2738"/>
      <c r="F37" s="2738"/>
      <c r="G37" s="2738"/>
      <c r="H37" s="2738"/>
      <c r="I37" s="2752"/>
      <c r="J37" s="969"/>
      <c r="K37" s="954"/>
      <c r="L37" s="2753"/>
      <c r="M37" s="2754"/>
      <c r="N37" s="971"/>
    </row>
    <row r="38" spans="1:14" ht="14.4" thickBot="1">
      <c r="A38" s="2717" t="s">
        <v>49</v>
      </c>
      <c r="B38" s="2718"/>
      <c r="C38" s="2718"/>
      <c r="D38" s="2718"/>
      <c r="E38" s="2718"/>
      <c r="F38" s="2718"/>
      <c r="G38" s="2718"/>
      <c r="H38" s="2718"/>
      <c r="I38" s="2718"/>
      <c r="J38" s="2718"/>
      <c r="K38" s="2718"/>
      <c r="L38" s="2718"/>
      <c r="M38" s="2719"/>
      <c r="N38" s="974">
        <f>ROUND(SUM(N35:N37),2)</f>
        <v>49524.2</v>
      </c>
    </row>
    <row r="39" spans="1:14">
      <c r="A39" s="2741" t="s">
        <v>52</v>
      </c>
      <c r="B39" s="2742"/>
      <c r="C39" s="2742"/>
      <c r="D39" s="2742"/>
      <c r="E39" s="2742"/>
      <c r="F39" s="2742"/>
      <c r="G39" s="2742"/>
      <c r="H39" s="2742"/>
      <c r="I39" s="2742"/>
      <c r="J39" s="2742"/>
      <c r="K39" s="2742"/>
      <c r="L39" s="2742"/>
      <c r="M39" s="2742"/>
      <c r="N39" s="2743"/>
    </row>
    <row r="40" spans="1:14">
      <c r="A40" s="2744"/>
      <c r="B40" s="2745"/>
      <c r="C40" s="2745"/>
      <c r="D40" s="2745"/>
      <c r="E40" s="2745"/>
      <c r="F40" s="2745"/>
      <c r="G40" s="2745"/>
      <c r="H40" s="2745"/>
      <c r="I40" s="2745"/>
      <c r="J40" s="2745"/>
      <c r="K40" s="2745"/>
      <c r="L40" s="2745"/>
      <c r="M40" s="2745"/>
      <c r="N40" s="2746"/>
    </row>
    <row r="41" spans="1:14" ht="14.4" thickBot="1">
      <c r="A41" s="2747"/>
      <c r="B41" s="2748"/>
      <c r="C41" s="2748"/>
      <c r="D41" s="2748"/>
      <c r="E41" s="2748"/>
      <c r="F41" s="2748"/>
      <c r="G41" s="2748"/>
      <c r="H41" s="2748"/>
      <c r="I41" s="2748"/>
      <c r="J41" s="2748"/>
      <c r="K41" s="2748"/>
      <c r="L41" s="2748"/>
      <c r="M41" s="2748"/>
      <c r="N41" s="2749"/>
    </row>
    <row r="42" spans="1:14" ht="28.2" thickBot="1">
      <c r="A42" s="2726" t="s">
        <v>53</v>
      </c>
      <c r="B42" s="2727"/>
      <c r="C42" s="2727"/>
      <c r="D42" s="2727"/>
      <c r="E42" s="2727"/>
      <c r="F42" s="2727"/>
      <c r="G42" s="2727"/>
      <c r="H42" s="2727"/>
      <c r="I42" s="961" t="s">
        <v>54</v>
      </c>
      <c r="J42" s="958" t="s">
        <v>55</v>
      </c>
      <c r="K42" s="975" t="s">
        <v>543</v>
      </c>
      <c r="L42" s="2728" t="s">
        <v>57</v>
      </c>
      <c r="M42" s="2729"/>
      <c r="N42" s="962" t="s">
        <v>47</v>
      </c>
    </row>
    <row r="43" spans="1:14" ht="22.5" customHeight="1">
      <c r="A43" s="2755" t="s">
        <v>455</v>
      </c>
      <c r="B43" s="2713"/>
      <c r="C43" s="2713"/>
      <c r="D43" s="2713"/>
      <c r="E43" s="2713"/>
      <c r="F43" s="2713"/>
      <c r="G43" s="2713"/>
      <c r="H43" s="2713"/>
      <c r="I43" s="966"/>
      <c r="J43" s="976"/>
      <c r="K43" s="977">
        <v>1</v>
      </c>
      <c r="L43" s="2756">
        <f>+'TRANSPORTE MATERIALES tritu-m3'!N55</f>
        <v>28485</v>
      </c>
      <c r="M43" s="2757"/>
      <c r="N43" s="766">
        <f>ROUND((K43*L43),2)</f>
        <v>28485</v>
      </c>
    </row>
    <row r="44" spans="1:14" ht="21.75" customHeight="1" thickBot="1">
      <c r="A44" s="2755"/>
      <c r="B44" s="2713"/>
      <c r="C44" s="2713"/>
      <c r="D44" s="2713"/>
      <c r="E44" s="2713"/>
      <c r="F44" s="2713"/>
      <c r="G44" s="2713"/>
      <c r="H44" s="2713"/>
      <c r="I44" s="966"/>
      <c r="J44" s="976"/>
      <c r="K44" s="978"/>
      <c r="L44" s="2756"/>
      <c r="M44" s="2757"/>
      <c r="N44" s="979"/>
    </row>
    <row r="45" spans="1:14" ht="14.4" thickBot="1">
      <c r="A45" s="2717"/>
      <c r="B45" s="2718"/>
      <c r="C45" s="2718"/>
      <c r="D45" s="2718"/>
      <c r="E45" s="2718"/>
      <c r="F45" s="2718"/>
      <c r="G45" s="2718"/>
      <c r="H45" s="2718"/>
      <c r="I45" s="2718"/>
      <c r="J45" s="2718"/>
      <c r="K45" s="2718"/>
      <c r="L45" s="2718"/>
      <c r="M45" s="2719"/>
      <c r="N45" s="980">
        <f>ROUND(SUM(N43:N44),2)</f>
        <v>28485</v>
      </c>
    </row>
    <row r="46" spans="1:14">
      <c r="A46" s="2741" t="s">
        <v>58</v>
      </c>
      <c r="B46" s="2742"/>
      <c r="C46" s="2742"/>
      <c r="D46" s="2742"/>
      <c r="E46" s="2742"/>
      <c r="F46" s="2742"/>
      <c r="G46" s="2742"/>
      <c r="H46" s="2742"/>
      <c r="I46" s="2742"/>
      <c r="J46" s="2742"/>
      <c r="K46" s="2742"/>
      <c r="L46" s="2742"/>
      <c r="M46" s="2742"/>
      <c r="N46" s="2743"/>
    </row>
    <row r="47" spans="1:14">
      <c r="A47" s="2744"/>
      <c r="B47" s="2745"/>
      <c r="C47" s="2745"/>
      <c r="D47" s="2745"/>
      <c r="E47" s="2745"/>
      <c r="F47" s="2745"/>
      <c r="G47" s="2745"/>
      <c r="H47" s="2745"/>
      <c r="I47" s="2745"/>
      <c r="J47" s="2745"/>
      <c r="K47" s="2745"/>
      <c r="L47" s="2745"/>
      <c r="M47" s="2745"/>
      <c r="N47" s="2746"/>
    </row>
    <row r="48" spans="1:14" ht="14.4" thickBot="1">
      <c r="A48" s="2747"/>
      <c r="B48" s="2748"/>
      <c r="C48" s="2748"/>
      <c r="D48" s="2748"/>
      <c r="E48" s="2748"/>
      <c r="F48" s="2748"/>
      <c r="G48" s="2748"/>
      <c r="H48" s="2748"/>
      <c r="I48" s="2748"/>
      <c r="J48" s="2748"/>
      <c r="K48" s="2748"/>
      <c r="L48" s="2748"/>
      <c r="M48" s="2748"/>
      <c r="N48" s="2749"/>
    </row>
    <row r="49" spans="1:14" ht="14.4" thickBot="1">
      <c r="A49" s="2726" t="s">
        <v>59</v>
      </c>
      <c r="B49" s="2727"/>
      <c r="C49" s="2727"/>
      <c r="D49" s="2727"/>
      <c r="E49" s="2727"/>
      <c r="F49" s="2727"/>
      <c r="G49" s="2727"/>
      <c r="H49" s="2727"/>
      <c r="I49" s="961" t="s">
        <v>60</v>
      </c>
      <c r="J49" s="958" t="s">
        <v>61</v>
      </c>
      <c r="K49" s="961" t="s">
        <v>62</v>
      </c>
      <c r="L49" s="2728" t="s">
        <v>46</v>
      </c>
      <c r="M49" s="2729"/>
      <c r="N49" s="962" t="s">
        <v>47</v>
      </c>
    </row>
    <row r="50" spans="1:14">
      <c r="A50" s="2730" t="s">
        <v>81</v>
      </c>
      <c r="B50" s="2731"/>
      <c r="C50" s="2731"/>
      <c r="D50" s="2731"/>
      <c r="E50" s="2731"/>
      <c r="F50" s="2731"/>
      <c r="G50" s="2731"/>
      <c r="H50" s="2732"/>
      <c r="I50" s="983" t="s">
        <v>82</v>
      </c>
      <c r="J50" s="984"/>
      <c r="K50" s="985">
        <v>41075</v>
      </c>
      <c r="L50" s="2733">
        <v>0.73</v>
      </c>
      <c r="M50" s="2734"/>
      <c r="N50" s="766">
        <f>ROUND((K50*L50),2)</f>
        <v>29984.75</v>
      </c>
    </row>
    <row r="51" spans="1:14">
      <c r="A51" s="981"/>
      <c r="B51" s="982"/>
      <c r="C51" s="982"/>
      <c r="D51" s="982"/>
      <c r="E51" s="982"/>
      <c r="F51" s="982"/>
      <c r="G51" s="982"/>
      <c r="H51" s="982"/>
      <c r="I51" s="983"/>
      <c r="J51" s="984"/>
      <c r="K51" s="985"/>
      <c r="L51" s="2733"/>
      <c r="M51" s="2734"/>
      <c r="N51" s="986"/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5"/>
      <c r="M52" s="2736"/>
      <c r="N52" s="986"/>
    </row>
    <row r="53" spans="1:14" ht="14.4" thickBot="1">
      <c r="A53" s="2737"/>
      <c r="B53" s="2738"/>
      <c r="C53" s="2738"/>
      <c r="D53" s="2738"/>
      <c r="E53" s="2738"/>
      <c r="F53" s="2738"/>
      <c r="G53" s="2738"/>
      <c r="H53" s="2738"/>
      <c r="I53" s="987"/>
      <c r="J53" s="842"/>
      <c r="K53" s="987"/>
      <c r="L53" s="2739"/>
      <c r="M53" s="2740"/>
      <c r="N53" s="988"/>
    </row>
    <row r="54" spans="1:14" ht="14.4" thickBot="1">
      <c r="A54" s="2717" t="s">
        <v>49</v>
      </c>
      <c r="B54" s="2718"/>
      <c r="C54" s="2718"/>
      <c r="D54" s="2718"/>
      <c r="E54" s="2718"/>
      <c r="F54" s="2718"/>
      <c r="G54" s="2718"/>
      <c r="H54" s="2718"/>
      <c r="I54" s="2718"/>
      <c r="J54" s="2718"/>
      <c r="K54" s="2718"/>
      <c r="L54" s="2718"/>
      <c r="M54" s="2719"/>
      <c r="N54" s="980">
        <f>ROUND(SUM(N50:N53),2)</f>
        <v>29984.75</v>
      </c>
    </row>
    <row r="55" spans="1:14" ht="14.4" thickBot="1">
      <c r="A55" s="2720" t="s">
        <v>63</v>
      </c>
      <c r="B55" s="2721"/>
      <c r="C55" s="2721"/>
      <c r="D55" s="2721"/>
      <c r="E55" s="2721"/>
      <c r="F55" s="2721"/>
      <c r="G55" s="2721"/>
      <c r="H55" s="2721"/>
      <c r="I55" s="2721"/>
      <c r="J55" s="2721"/>
      <c r="K55" s="2721"/>
      <c r="L55" s="2721"/>
      <c r="M55" s="2722"/>
      <c r="N55" s="989">
        <f>ROUND(+N30+N38+N45+N54,0)</f>
        <v>119331</v>
      </c>
    </row>
    <row r="56" spans="1:14">
      <c r="A56" s="2741" t="s">
        <v>64</v>
      </c>
      <c r="B56" s="2742"/>
      <c r="C56" s="2742"/>
      <c r="D56" s="2742"/>
      <c r="E56" s="2742"/>
      <c r="F56" s="2742"/>
      <c r="G56" s="2742"/>
      <c r="H56" s="2742"/>
      <c r="I56" s="2742"/>
      <c r="J56" s="2742"/>
      <c r="K56" s="2742"/>
      <c r="L56" s="2742"/>
      <c r="M56" s="2742"/>
      <c r="N56" s="2743"/>
    </row>
    <row r="57" spans="1:14">
      <c r="A57" s="2744"/>
      <c r="B57" s="2745"/>
      <c r="C57" s="2745"/>
      <c r="D57" s="2745"/>
      <c r="E57" s="2745"/>
      <c r="F57" s="2745"/>
      <c r="G57" s="2745"/>
      <c r="H57" s="2745"/>
      <c r="I57" s="2745"/>
      <c r="J57" s="2745"/>
      <c r="K57" s="2745"/>
      <c r="L57" s="2745"/>
      <c r="M57" s="2745"/>
      <c r="N57" s="2746"/>
    </row>
    <row r="58" spans="1:14" ht="14.4" thickBot="1">
      <c r="A58" s="2747"/>
      <c r="B58" s="2748"/>
      <c r="C58" s="2748"/>
      <c r="D58" s="2748"/>
      <c r="E58" s="2748"/>
      <c r="F58" s="2748"/>
      <c r="G58" s="2748"/>
      <c r="H58" s="2748"/>
      <c r="I58" s="2748"/>
      <c r="J58" s="2748"/>
      <c r="K58" s="2748"/>
      <c r="L58" s="2748"/>
      <c r="M58" s="2748"/>
      <c r="N58" s="2749"/>
    </row>
    <row r="59" spans="1:14">
      <c r="A59" s="2726" t="s">
        <v>65</v>
      </c>
      <c r="B59" s="2727"/>
      <c r="C59" s="2727"/>
      <c r="D59" s="2727"/>
      <c r="E59" s="2727"/>
      <c r="F59" s="2727"/>
      <c r="G59" s="2727"/>
      <c r="H59" s="2727"/>
      <c r="I59" s="958"/>
      <c r="J59" s="959"/>
      <c r="K59" s="961" t="s">
        <v>66</v>
      </c>
      <c r="L59" s="2728" t="s">
        <v>67</v>
      </c>
      <c r="M59" s="2729"/>
      <c r="N59" s="962"/>
    </row>
    <row r="60" spans="1:14">
      <c r="A60" s="2712" t="s">
        <v>68</v>
      </c>
      <c r="B60" s="2713"/>
      <c r="C60" s="2713"/>
      <c r="D60" s="2713"/>
      <c r="E60" s="2713"/>
      <c r="F60" s="2713"/>
      <c r="G60" s="2713"/>
      <c r="H60" s="2713"/>
      <c r="I60" s="990"/>
      <c r="J60" s="991"/>
      <c r="K60" s="992">
        <v>0.28000000000000003</v>
      </c>
      <c r="L60" s="2506">
        <f>ROUND(+N55*K60,2)</f>
        <v>33412.68</v>
      </c>
      <c r="M60" s="2507">
        <f>+L60</f>
        <v>33412.68</v>
      </c>
      <c r="N60" s="812">
        <f>+L60</f>
        <v>33412.68</v>
      </c>
    </row>
    <row r="61" spans="1:14">
      <c r="A61" s="952" t="s">
        <v>69</v>
      </c>
      <c r="B61" s="993"/>
      <c r="C61" s="993"/>
      <c r="D61" s="963"/>
      <c r="E61" s="963"/>
      <c r="F61" s="963"/>
      <c r="G61" s="963"/>
      <c r="H61" s="963"/>
      <c r="I61" s="963"/>
      <c r="J61" s="964"/>
      <c r="K61" s="992">
        <v>0.01</v>
      </c>
      <c r="L61" s="2506">
        <f>ROUND(+N55*K61,2)</f>
        <v>1193.31</v>
      </c>
      <c r="M61" s="2507">
        <f t="shared" ref="M61:M62" si="0">+L61</f>
        <v>1193.31</v>
      </c>
      <c r="N61" s="812">
        <f>+L61</f>
        <v>1193.31</v>
      </c>
    </row>
    <row r="62" spans="1:14" ht="14.4" thickBot="1">
      <c r="A62" s="2714" t="s">
        <v>70</v>
      </c>
      <c r="B62" s="2715"/>
      <c r="C62" s="2715"/>
      <c r="D62" s="2715"/>
      <c r="E62" s="2715"/>
      <c r="F62" s="2715"/>
      <c r="G62" s="2715"/>
      <c r="H62" s="2715"/>
      <c r="I62" s="2715"/>
      <c r="J62" s="2716"/>
      <c r="K62" s="992">
        <v>0.05</v>
      </c>
      <c r="L62" s="2506">
        <f>ROUND(+N55*K62,2)</f>
        <v>5966.55</v>
      </c>
      <c r="M62" s="2507">
        <f t="shared" si="0"/>
        <v>5966.55</v>
      </c>
      <c r="N62" s="812">
        <f>+L62</f>
        <v>5966.55</v>
      </c>
    </row>
    <row r="63" spans="1:14" ht="14.4" thickBot="1">
      <c r="A63" s="2717" t="s">
        <v>49</v>
      </c>
      <c r="B63" s="2718"/>
      <c r="C63" s="2718"/>
      <c r="D63" s="2718"/>
      <c r="E63" s="2718"/>
      <c r="F63" s="2718"/>
      <c r="G63" s="2718"/>
      <c r="H63" s="2718"/>
      <c r="I63" s="2718"/>
      <c r="J63" s="2718"/>
      <c r="K63" s="2718"/>
      <c r="L63" s="2718"/>
      <c r="M63" s="2719"/>
      <c r="N63" s="994">
        <f>ROUND(SUM(N60:N62),0)</f>
        <v>40573</v>
      </c>
    </row>
    <row r="64" spans="1:14" ht="14.4" thickBot="1">
      <c r="A64" s="940"/>
      <c r="B64" s="822"/>
      <c r="C64" s="822"/>
      <c r="D64" s="822"/>
      <c r="E64" s="822"/>
      <c r="F64" s="822"/>
      <c r="G64" s="822"/>
      <c r="H64" s="822"/>
      <c r="I64" s="822"/>
      <c r="J64" s="822"/>
      <c r="K64" s="822"/>
      <c r="L64" s="822"/>
      <c r="M64" s="822"/>
      <c r="N64" s="941"/>
    </row>
    <row r="65" spans="1:15" ht="14.4" thickBot="1">
      <c r="A65" s="2720" t="s">
        <v>71</v>
      </c>
      <c r="B65" s="2721"/>
      <c r="C65" s="2721"/>
      <c r="D65" s="2721"/>
      <c r="E65" s="2721"/>
      <c r="F65" s="2721"/>
      <c r="G65" s="2721"/>
      <c r="H65" s="2721"/>
      <c r="I65" s="2721"/>
      <c r="J65" s="2721"/>
      <c r="K65" s="2721"/>
      <c r="L65" s="2721"/>
      <c r="M65" s="2722"/>
      <c r="N65" s="807">
        <f>ROUND(+N63+N55,0)</f>
        <v>159904</v>
      </c>
    </row>
    <row r="66" spans="1:15" s="1004" customFormat="1">
      <c r="A66" s="874"/>
      <c r="B66" s="875"/>
      <c r="C66" s="875"/>
      <c r="D66" s="875"/>
      <c r="E66" s="875"/>
      <c r="F66" s="875"/>
      <c r="G66" s="875"/>
      <c r="H66" s="875"/>
      <c r="I66" s="875"/>
      <c r="J66" s="875"/>
      <c r="K66" s="875"/>
      <c r="L66" s="875"/>
      <c r="M66" s="875"/>
      <c r="N66" s="876"/>
      <c r="O66" s="1003"/>
    </row>
    <row r="67" spans="1:15" s="1004" customFormat="1">
      <c r="A67" s="817"/>
      <c r="B67" s="818"/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8"/>
      <c r="N67" s="819"/>
      <c r="O67" s="1003"/>
    </row>
    <row r="68" spans="1:15" s="1004" customFormat="1" ht="31.5" customHeight="1">
      <c r="A68" s="817"/>
      <c r="B68" s="818"/>
      <c r="C68" s="818"/>
      <c r="D68" s="818"/>
      <c r="E68" s="818"/>
      <c r="F68" s="821" t="s">
        <v>76</v>
      </c>
      <c r="G68" s="821"/>
      <c r="H68" s="821"/>
      <c r="I68" s="821"/>
      <c r="J68" s="822"/>
      <c r="K68" s="818"/>
      <c r="L68" s="818"/>
      <c r="M68" s="818"/>
      <c r="N68" s="819"/>
      <c r="O68" s="1003"/>
    </row>
    <row r="69" spans="1:15" s="1004" customFormat="1">
      <c r="A69" s="823"/>
      <c r="B69" s="824"/>
      <c r="C69" s="824"/>
      <c r="D69" s="824"/>
      <c r="E69" s="824"/>
      <c r="F69" s="821" t="s">
        <v>87</v>
      </c>
      <c r="G69" s="822" t="s">
        <v>337</v>
      </c>
      <c r="H69" s="822"/>
      <c r="I69" s="822"/>
      <c r="J69" s="822"/>
      <c r="K69" s="824"/>
      <c r="L69" s="824"/>
      <c r="M69" s="824"/>
      <c r="N69" s="825"/>
      <c r="O69" s="1003"/>
    </row>
    <row r="70" spans="1:15" s="1004" customFormat="1">
      <c r="A70" s="817"/>
      <c r="B70" s="818"/>
      <c r="C70" s="818"/>
      <c r="D70" s="818"/>
      <c r="E70" s="818"/>
      <c r="F70" s="821" t="s">
        <v>286</v>
      </c>
      <c r="G70" s="822"/>
      <c r="H70" s="822"/>
      <c r="I70" s="822"/>
      <c r="J70" s="822"/>
      <c r="K70" s="818"/>
      <c r="L70" s="818"/>
      <c r="M70" s="818"/>
      <c r="N70" s="819"/>
      <c r="O70" s="1003"/>
    </row>
    <row r="71" spans="1:15" s="1004" customFormat="1">
      <c r="A71" s="823"/>
      <c r="B71" s="824"/>
      <c r="C71" s="824"/>
      <c r="D71" s="824"/>
      <c r="E71" s="824"/>
      <c r="F71" s="821" t="s">
        <v>88</v>
      </c>
      <c r="G71" s="822" t="s">
        <v>344</v>
      </c>
      <c r="H71" s="822"/>
      <c r="I71" s="826"/>
      <c r="J71" s="826"/>
      <c r="K71" s="824"/>
      <c r="L71" s="824"/>
      <c r="M71" s="824"/>
      <c r="N71" s="825"/>
      <c r="O71" s="1003"/>
    </row>
    <row r="72" spans="1:15" s="1004" customFormat="1">
      <c r="A72" s="817"/>
      <c r="B72" s="818"/>
      <c r="C72" s="818"/>
      <c r="D72" s="818"/>
      <c r="E72" s="818"/>
      <c r="F72" s="821"/>
      <c r="G72" s="826"/>
      <c r="H72" s="826"/>
      <c r="I72" s="826"/>
      <c r="J72" s="818"/>
      <c r="K72" s="818"/>
      <c r="L72" s="818"/>
      <c r="M72" s="818"/>
      <c r="N72" s="819"/>
      <c r="O72" s="1003"/>
    </row>
    <row r="73" spans="1:15" s="1004" customFormat="1" ht="14.4" thickBot="1">
      <c r="A73" s="827" t="s">
        <v>72</v>
      </c>
      <c r="B73" s="828"/>
      <c r="C73" s="829"/>
      <c r="D73" s="829"/>
      <c r="E73" s="829"/>
      <c r="F73" s="829"/>
      <c r="G73" s="830"/>
      <c r="H73" s="830"/>
      <c r="I73" s="830"/>
      <c r="J73" s="830"/>
      <c r="K73" s="830"/>
      <c r="L73" s="830"/>
      <c r="M73" s="830"/>
      <c r="N73" s="831"/>
      <c r="O73" s="1003"/>
    </row>
    <row r="74" spans="1:15" s="1004" customFormat="1">
      <c r="A74" s="2478"/>
      <c r="B74" s="2479"/>
      <c r="C74" s="2479"/>
      <c r="D74" s="2479"/>
      <c r="E74" s="2479"/>
      <c r="F74" s="2479"/>
      <c r="G74" s="2479"/>
      <c r="H74" s="2479"/>
      <c r="I74" s="2479"/>
      <c r="J74" s="2479"/>
      <c r="K74" s="2479"/>
      <c r="L74" s="2479"/>
      <c r="M74" s="2479"/>
      <c r="N74" s="2480"/>
      <c r="O74" s="1003"/>
    </row>
    <row r="75" spans="1:15" s="1004" customFormat="1">
      <c r="A75" s="2723"/>
      <c r="B75" s="2724"/>
      <c r="C75" s="2724"/>
      <c r="D75" s="2724"/>
      <c r="E75" s="2724"/>
      <c r="F75" s="2724"/>
      <c r="G75" s="2724"/>
      <c r="H75" s="2724"/>
      <c r="I75" s="2724"/>
      <c r="J75" s="2724"/>
      <c r="K75" s="2724"/>
      <c r="L75" s="2724"/>
      <c r="M75" s="2724"/>
      <c r="N75" s="2725"/>
      <c r="O75" s="1003"/>
    </row>
    <row r="76" spans="1:15" s="1004" customFormat="1">
      <c r="A76" s="823"/>
      <c r="B76" s="824"/>
      <c r="C76" s="824"/>
      <c r="D76" s="824"/>
      <c r="E76" s="824"/>
      <c r="F76" s="824"/>
      <c r="G76" s="824"/>
      <c r="H76" s="824"/>
      <c r="I76" s="824"/>
      <c r="J76" s="824"/>
      <c r="K76" s="824"/>
      <c r="L76" s="824"/>
      <c r="M76" s="824"/>
      <c r="N76" s="825"/>
      <c r="O76" s="1003"/>
    </row>
    <row r="77" spans="1:15" s="1004" customFormat="1">
      <c r="A77" s="832" t="s">
        <v>73</v>
      </c>
      <c r="B77" s="833"/>
      <c r="C77" s="834"/>
      <c r="D77" s="834"/>
      <c r="E77" s="834"/>
      <c r="F77" s="834"/>
      <c r="G77" s="824"/>
      <c r="H77" s="824"/>
      <c r="I77" s="824"/>
      <c r="J77" s="824"/>
      <c r="K77" s="824"/>
      <c r="L77" s="824"/>
      <c r="M77" s="824"/>
      <c r="N77" s="825"/>
      <c r="O77" s="1003"/>
    </row>
    <row r="78" spans="1:15" s="1004" customFormat="1">
      <c r="A78" s="2481" t="s">
        <v>74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  <c r="O78" s="1003"/>
    </row>
    <row r="79" spans="1:15" s="1004" customFormat="1" ht="43.5" customHeigh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  <c r="O79" s="1003"/>
    </row>
    <row r="80" spans="1:15" s="1004" customFormat="1" ht="28.5" customHeight="1">
      <c r="A80" s="2481" t="s">
        <v>75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30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43.5" customHeight="1">
      <c r="A82" s="823"/>
      <c r="B82" s="824"/>
      <c r="C82" s="824"/>
      <c r="D82" s="824"/>
      <c r="E82" s="824"/>
      <c r="F82" s="824"/>
      <c r="G82" s="824"/>
      <c r="H82" s="824"/>
      <c r="I82" s="824"/>
      <c r="J82" s="824"/>
      <c r="K82" s="824"/>
      <c r="L82" s="824"/>
      <c r="M82" s="824"/>
      <c r="N82" s="825"/>
      <c r="O82" s="1003"/>
    </row>
    <row r="83" spans="1:15" s="1004" customFormat="1">
      <c r="A83" s="823"/>
      <c r="B83" s="824"/>
      <c r="C83" s="824"/>
      <c r="D83" s="824"/>
      <c r="E83" s="818"/>
      <c r="F83" s="821" t="s">
        <v>76</v>
      </c>
      <c r="G83" s="822"/>
      <c r="H83" s="822"/>
      <c r="I83" s="822"/>
      <c r="J83" s="822"/>
      <c r="K83" s="824"/>
      <c r="L83" s="824"/>
      <c r="M83" s="824"/>
      <c r="N83" s="1005"/>
      <c r="O83" s="1003"/>
    </row>
    <row r="84" spans="1:15" s="1004" customFormat="1">
      <c r="A84" s="823"/>
      <c r="B84" s="824"/>
      <c r="C84" s="824"/>
      <c r="D84" s="824"/>
      <c r="E84" s="818"/>
      <c r="F84" s="822" t="s">
        <v>87</v>
      </c>
      <c r="G84" s="836" t="s">
        <v>342</v>
      </c>
      <c r="H84" s="836"/>
      <c r="I84" s="836"/>
      <c r="J84" s="822"/>
      <c r="K84" s="824"/>
      <c r="L84" s="824"/>
      <c r="M84" s="824"/>
      <c r="N84" s="1005"/>
      <c r="O84" s="1003"/>
    </row>
    <row r="85" spans="1:15" s="1004" customFormat="1">
      <c r="A85" s="823"/>
      <c r="B85" s="824"/>
      <c r="C85" s="824"/>
      <c r="D85" s="824"/>
      <c r="E85" s="837"/>
      <c r="F85" s="822" t="s">
        <v>343</v>
      </c>
      <c r="G85" s="838"/>
      <c r="H85" s="838"/>
      <c r="I85" s="838"/>
      <c r="J85" s="822"/>
      <c r="K85" s="824"/>
      <c r="L85" s="824"/>
      <c r="M85" s="824"/>
      <c r="N85" s="1005"/>
      <c r="O85" s="1003"/>
    </row>
    <row r="86" spans="1:15" s="1004" customFormat="1">
      <c r="A86" s="817"/>
      <c r="B86" s="818"/>
      <c r="C86" s="818"/>
      <c r="D86" s="818"/>
      <c r="E86" s="824"/>
      <c r="F86" s="822" t="s">
        <v>88</v>
      </c>
      <c r="G86" s="822"/>
      <c r="H86" s="822"/>
      <c r="I86" s="822"/>
      <c r="J86" s="826"/>
      <c r="K86" s="1003"/>
      <c r="L86" s="1003"/>
      <c r="M86" s="1003"/>
      <c r="N86" s="1005"/>
      <c r="O86" s="1003"/>
    </row>
    <row r="87" spans="1:15">
      <c r="A87" s="995"/>
      <c r="B87" s="838"/>
      <c r="C87" s="838"/>
      <c r="D87" s="838"/>
      <c r="E87" s="822"/>
      <c r="F87" s="822"/>
      <c r="G87" s="822"/>
      <c r="H87" s="822"/>
      <c r="I87" s="822"/>
      <c r="J87" s="2706"/>
      <c r="K87" s="2706"/>
      <c r="L87" s="2706"/>
      <c r="M87" s="2706"/>
      <c r="N87" s="2707"/>
    </row>
    <row r="88" spans="1:15" ht="14.4" thickBot="1">
      <c r="A88" s="2710"/>
      <c r="B88" s="2711"/>
      <c r="C88" s="2711"/>
      <c r="D88" s="2711"/>
      <c r="E88" s="842"/>
      <c r="F88" s="842"/>
      <c r="G88" s="842"/>
      <c r="H88" s="842"/>
      <c r="I88" s="842"/>
      <c r="J88" s="2708"/>
      <c r="K88" s="2708"/>
      <c r="L88" s="2708"/>
      <c r="M88" s="2708"/>
      <c r="N88" s="2709"/>
    </row>
  </sheetData>
  <mergeCells count="82">
    <mergeCell ref="A1:E1"/>
    <mergeCell ref="A17:N17"/>
    <mergeCell ref="A3:N3"/>
    <mergeCell ref="A5:N5"/>
    <mergeCell ref="A7:B11"/>
    <mergeCell ref="C7:J7"/>
    <mergeCell ref="K7:N7"/>
    <mergeCell ref="C8:J11"/>
    <mergeCell ref="K8:K9"/>
    <mergeCell ref="L8:N9"/>
    <mergeCell ref="K10:K11"/>
    <mergeCell ref="L10:L11"/>
    <mergeCell ref="M10:M11"/>
    <mergeCell ref="N10:N11"/>
    <mergeCell ref="K13:K14"/>
    <mergeCell ref="A15:E15"/>
    <mergeCell ref="A27:F27"/>
    <mergeCell ref="G27:H27"/>
    <mergeCell ref="I27:J27"/>
    <mergeCell ref="L27:M27"/>
    <mergeCell ref="A18:N18"/>
    <mergeCell ref="A19:N19"/>
    <mergeCell ref="L21:M21"/>
    <mergeCell ref="L22:M22"/>
    <mergeCell ref="C21:K22"/>
    <mergeCell ref="A23:N25"/>
    <mergeCell ref="A26:F26"/>
    <mergeCell ref="G26:H26"/>
    <mergeCell ref="I26:J26"/>
    <mergeCell ref="L26:M26"/>
    <mergeCell ref="A28:F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46:N48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H44"/>
    <mergeCell ref="L44:M44"/>
    <mergeCell ref="A45:M45"/>
    <mergeCell ref="A59:H59"/>
    <mergeCell ref="L59:M59"/>
    <mergeCell ref="A49:H49"/>
    <mergeCell ref="L49:M49"/>
    <mergeCell ref="A50:H50"/>
    <mergeCell ref="L50:M50"/>
    <mergeCell ref="L51:M51"/>
    <mergeCell ref="L52:M52"/>
    <mergeCell ref="A53:H53"/>
    <mergeCell ref="L53:M53"/>
    <mergeCell ref="A54:M54"/>
    <mergeCell ref="A55:M55"/>
    <mergeCell ref="A56:N58"/>
    <mergeCell ref="J87:N88"/>
    <mergeCell ref="A88:D88"/>
    <mergeCell ref="A60:H60"/>
    <mergeCell ref="L60:M60"/>
    <mergeCell ref="L61:M61"/>
    <mergeCell ref="A62:J62"/>
    <mergeCell ref="L62:M62"/>
    <mergeCell ref="A63:M63"/>
    <mergeCell ref="A65:M65"/>
    <mergeCell ref="A74:N74"/>
    <mergeCell ref="A75:N75"/>
    <mergeCell ref="A78:N79"/>
    <mergeCell ref="A80:N81"/>
  </mergeCells>
  <printOptions horizontalCentered="1"/>
  <pageMargins left="0.23622047244094491" right="0.23622047244094491" top="1.1023622047244095" bottom="0.74803149606299213" header="0.31496062992125984" footer="0.31496062992125984"/>
  <pageSetup scale="67" fitToHeight="0" pageOrder="overThenDown" orientation="portrait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>
    <tabColor rgb="FFFFFF00"/>
    <pageSetUpPr fitToPage="1"/>
  </sheetPr>
  <dimension ref="A1:O89"/>
  <sheetViews>
    <sheetView showGridLines="0" view="pageBreakPreview" topLeftCell="A54" zoomScale="73" zoomScaleNormal="100" zoomScaleSheetLayoutView="73" zoomScalePageLayoutView="85" workbookViewId="0">
      <selection activeCell="Q72" sqref="Q72"/>
    </sheetView>
  </sheetViews>
  <sheetFormatPr baseColWidth="10" defaultColWidth="11.44140625" defaultRowHeight="13.8"/>
  <cols>
    <col min="1" max="1" width="9.6640625" style="820" customWidth="1"/>
    <col min="2" max="2" width="14.44140625" style="820" customWidth="1"/>
    <col min="3" max="3" width="12.88671875" style="820" customWidth="1"/>
    <col min="4" max="5" width="9.6640625" style="820" customWidth="1"/>
    <col min="6" max="6" width="14.88671875" style="820" customWidth="1"/>
    <col min="7" max="7" width="10" style="820" customWidth="1"/>
    <col min="8" max="8" width="13.5546875" style="820" customWidth="1"/>
    <col min="9" max="9" width="12" style="820" customWidth="1"/>
    <col min="10" max="10" width="17.109375" style="820" customWidth="1"/>
    <col min="11" max="11" width="16.44140625" style="820" customWidth="1"/>
    <col min="12" max="13" width="9.6640625" style="820" customWidth="1"/>
    <col min="14" max="14" width="16.88671875" style="1002" customWidth="1"/>
    <col min="15" max="16384" width="11.44140625" style="820"/>
  </cols>
  <sheetData>
    <row r="1" spans="1:14" s="996" customFormat="1" ht="60.75" customHeight="1">
      <c r="A1" s="2797" t="s">
        <v>276</v>
      </c>
      <c r="B1" s="2798"/>
      <c r="C1" s="2798"/>
      <c r="D1" s="2798"/>
      <c r="E1" s="2798"/>
      <c r="F1" s="2798"/>
    </row>
    <row r="2" spans="1:14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4">
      <c r="A3" s="2802" t="s">
        <v>1</v>
      </c>
      <c r="B3" s="2802"/>
      <c r="C3" s="2802"/>
      <c r="D3" s="2802"/>
      <c r="E3" s="2802"/>
      <c r="F3" s="2802"/>
      <c r="G3" s="2802"/>
      <c r="H3" s="2802"/>
      <c r="I3" s="2802"/>
      <c r="J3" s="2802"/>
      <c r="K3" s="2802"/>
      <c r="L3" s="2802"/>
      <c r="M3" s="2802"/>
      <c r="N3" s="2802"/>
    </row>
    <row r="4" spans="1:14">
      <c r="A4" s="1001"/>
      <c r="B4" s="1001"/>
      <c r="C4" s="1001"/>
      <c r="D4" s="1001"/>
      <c r="E4" s="1001"/>
      <c r="F4" s="1001"/>
      <c r="G4" s="1001"/>
      <c r="H4" s="1001"/>
      <c r="I4" s="1001"/>
      <c r="J4" s="1001"/>
      <c r="K4" s="1000"/>
      <c r="L4" s="1000"/>
    </row>
    <row r="5" spans="1:14" ht="28.5" customHeight="1">
      <c r="A5" s="2803" t="s">
        <v>27</v>
      </c>
      <c r="B5" s="2803"/>
      <c r="C5" s="2803"/>
      <c r="D5" s="2803"/>
      <c r="E5" s="2803"/>
      <c r="F5" s="2803"/>
      <c r="G5" s="2803"/>
      <c r="H5" s="2803"/>
      <c r="I5" s="2803"/>
      <c r="J5" s="2803"/>
      <c r="K5" s="2803"/>
      <c r="L5" s="2803"/>
      <c r="M5" s="2803"/>
      <c r="N5" s="2803"/>
    </row>
    <row r="6" spans="1:14" ht="14.4" thickBot="1">
      <c r="A6" s="822"/>
      <c r="B6" s="822"/>
      <c r="C6" s="822"/>
      <c r="D6" s="822"/>
      <c r="E6" s="822"/>
      <c r="F6" s="822"/>
      <c r="G6" s="822"/>
      <c r="H6" s="822"/>
      <c r="I6" s="822"/>
      <c r="J6" s="822"/>
      <c r="K6" s="822"/>
      <c r="L6" s="822"/>
      <c r="M6" s="822"/>
      <c r="N6" s="920"/>
    </row>
    <row r="7" spans="1:14">
      <c r="A7" s="2804"/>
      <c r="B7" s="2805"/>
      <c r="C7" s="2808" t="s">
        <v>28</v>
      </c>
      <c r="D7" s="2808"/>
      <c r="E7" s="2808"/>
      <c r="F7" s="2808"/>
      <c r="G7" s="2808"/>
      <c r="H7" s="2808"/>
      <c r="I7" s="2808"/>
      <c r="J7" s="2809"/>
      <c r="K7" s="2590"/>
      <c r="L7" s="2591"/>
      <c r="M7" s="2591"/>
      <c r="N7" s="2592"/>
    </row>
    <row r="8" spans="1:14" ht="30" customHeight="1">
      <c r="A8" s="2806"/>
      <c r="B8" s="2609"/>
      <c r="C8" s="2810"/>
      <c r="D8" s="2810"/>
      <c r="E8" s="2810"/>
      <c r="F8" s="2810"/>
      <c r="G8" s="2810"/>
      <c r="H8" s="2810"/>
      <c r="I8" s="2810"/>
      <c r="J8" s="2811"/>
      <c r="K8" s="2595" t="s">
        <v>29</v>
      </c>
      <c r="L8" s="2597"/>
      <c r="M8" s="2598"/>
      <c r="N8" s="2599"/>
    </row>
    <row r="9" spans="1:14" ht="21" customHeight="1">
      <c r="A9" s="2806"/>
      <c r="B9" s="2609"/>
      <c r="C9" s="2810"/>
      <c r="D9" s="2810"/>
      <c r="E9" s="2810"/>
      <c r="F9" s="2810"/>
      <c r="G9" s="2810"/>
      <c r="H9" s="2810"/>
      <c r="I9" s="2810"/>
      <c r="J9" s="2811"/>
      <c r="K9" s="2814"/>
      <c r="L9" s="2815"/>
      <c r="M9" s="2816"/>
      <c r="N9" s="2817"/>
    </row>
    <row r="10" spans="1:14" ht="15" hidden="1" customHeight="1">
      <c r="A10" s="2806"/>
      <c r="B10" s="2609"/>
      <c r="C10" s="2810"/>
      <c r="D10" s="2810"/>
      <c r="E10" s="2810"/>
      <c r="F10" s="2810"/>
      <c r="G10" s="2810"/>
      <c r="H10" s="2810"/>
      <c r="I10" s="2810"/>
      <c r="J10" s="2811"/>
      <c r="K10" s="2595" t="s">
        <v>31</v>
      </c>
      <c r="L10" s="2595">
        <v>1</v>
      </c>
      <c r="M10" s="2595" t="s">
        <v>32</v>
      </c>
      <c r="N10" s="2577">
        <v>1</v>
      </c>
    </row>
    <row r="11" spans="1:14" ht="12" customHeight="1">
      <c r="A11" s="2807"/>
      <c r="B11" s="2611"/>
      <c r="C11" s="2812"/>
      <c r="D11" s="2812"/>
      <c r="E11" s="2812"/>
      <c r="F11" s="2812"/>
      <c r="G11" s="2812"/>
      <c r="H11" s="2812"/>
      <c r="I11" s="2812"/>
      <c r="J11" s="2813"/>
      <c r="K11" s="2605"/>
      <c r="L11" s="2605"/>
      <c r="M11" s="2605"/>
      <c r="N11" s="2578"/>
    </row>
    <row r="12" spans="1:14" ht="14.4" thickBot="1">
      <c r="A12" s="922"/>
      <c r="B12" s="843"/>
      <c r="C12" s="923"/>
      <c r="D12" s="923"/>
      <c r="E12" s="923"/>
      <c r="F12" s="923"/>
      <c r="G12" s="923"/>
      <c r="H12" s="923"/>
      <c r="I12" s="923"/>
      <c r="J12" s="923"/>
      <c r="K12" s="923"/>
      <c r="L12" s="924"/>
      <c r="M12" s="924"/>
      <c r="N12" s="925"/>
    </row>
    <row r="13" spans="1:14">
      <c r="A13" s="926"/>
      <c r="B13" s="927"/>
      <c r="C13" s="921"/>
      <c r="D13" s="921"/>
      <c r="E13" s="921"/>
      <c r="F13" s="921"/>
      <c r="G13" s="921"/>
      <c r="H13" s="921"/>
      <c r="I13" s="921"/>
      <c r="J13" s="921"/>
      <c r="K13" s="2818" t="s">
        <v>33</v>
      </c>
      <c r="L13" s="928" t="s">
        <v>34</v>
      </c>
      <c r="M13" s="928" t="s">
        <v>35</v>
      </c>
      <c r="N13" s="929" t="s">
        <v>36</v>
      </c>
    </row>
    <row r="14" spans="1:14">
      <c r="A14" s="930"/>
      <c r="B14" s="826"/>
      <c r="C14" s="931"/>
      <c r="D14" s="931"/>
      <c r="E14" s="931"/>
      <c r="F14" s="931"/>
      <c r="G14" s="931"/>
      <c r="H14" s="931"/>
      <c r="I14" s="931"/>
      <c r="J14" s="931"/>
      <c r="K14" s="2819"/>
      <c r="L14" s="932">
        <f>+'[171]1.1'!L13</f>
        <v>0</v>
      </c>
      <c r="M14" s="932">
        <f>+'[171]1.1'!M13</f>
        <v>0</v>
      </c>
      <c r="N14" s="933">
        <f>+'[171]1.1'!N13</f>
        <v>0</v>
      </c>
    </row>
    <row r="15" spans="1:14">
      <c r="A15" s="2820" t="s">
        <v>37</v>
      </c>
      <c r="B15" s="2821"/>
      <c r="C15" s="2821"/>
      <c r="D15" s="2821"/>
      <c r="E15" s="2821"/>
      <c r="F15" s="931"/>
      <c r="G15" s="931"/>
      <c r="H15" s="931" t="s">
        <v>38</v>
      </c>
      <c r="I15" s="822"/>
      <c r="J15" s="931"/>
      <c r="K15" s="934"/>
      <c r="L15" s="822"/>
      <c r="M15" s="822"/>
      <c r="N15" s="935"/>
    </row>
    <row r="16" spans="1:14">
      <c r="A16" s="936"/>
      <c r="B16" s="937"/>
      <c r="C16" s="938"/>
      <c r="D16" s="938"/>
      <c r="E16" s="938"/>
      <c r="F16" s="938"/>
      <c r="G16" s="938"/>
      <c r="H16" s="938"/>
      <c r="I16" s="938"/>
      <c r="J16" s="938"/>
      <c r="K16" s="938"/>
      <c r="L16" s="938"/>
      <c r="M16" s="938"/>
      <c r="N16" s="939"/>
    </row>
    <row r="17" spans="1:14" ht="14.4" thickBot="1">
      <c r="A17" s="2799"/>
      <c r="B17" s="2800"/>
      <c r="C17" s="2800"/>
      <c r="D17" s="2800"/>
      <c r="E17" s="2800"/>
      <c r="F17" s="2800"/>
      <c r="G17" s="2800"/>
      <c r="H17" s="2800"/>
      <c r="I17" s="2800"/>
      <c r="J17" s="2800"/>
      <c r="K17" s="2800"/>
      <c r="L17" s="2800"/>
      <c r="M17" s="2800"/>
      <c r="N17" s="2801"/>
    </row>
    <row r="18" spans="1:14" ht="14.4" thickBot="1">
      <c r="A18" s="2775" t="str">
        <f>+'PRESUPUESTO OFICIAL PLIEGO TIPO'!A15</f>
        <v xml:space="preserve">ESTRUCTURA DE PLACA HUELLA </v>
      </c>
      <c r="B18" s="2776"/>
      <c r="C18" s="2776"/>
      <c r="D18" s="2776"/>
      <c r="E18" s="2776"/>
      <c r="F18" s="2776"/>
      <c r="G18" s="2776"/>
      <c r="H18" s="2776"/>
      <c r="I18" s="2776"/>
      <c r="J18" s="2776"/>
      <c r="K18" s="2776"/>
      <c r="L18" s="2776"/>
      <c r="M18" s="2776"/>
      <c r="N18" s="2777"/>
    </row>
    <row r="19" spans="1:14">
      <c r="A19" s="2778" t="s">
        <v>39</v>
      </c>
      <c r="B19" s="2779"/>
      <c r="C19" s="2779"/>
      <c r="D19" s="2779"/>
      <c r="E19" s="2779"/>
      <c r="F19" s="2779"/>
      <c r="G19" s="2779"/>
      <c r="H19" s="2779"/>
      <c r="I19" s="2779"/>
      <c r="J19" s="2779"/>
      <c r="K19" s="2779"/>
      <c r="L19" s="2779"/>
      <c r="M19" s="2779"/>
      <c r="N19" s="2780"/>
    </row>
    <row r="20" spans="1:14" ht="14.4" thickBot="1">
      <c r="A20" s="940"/>
      <c r="B20" s="822"/>
      <c r="C20" s="822"/>
      <c r="D20" s="822"/>
      <c r="E20" s="822"/>
      <c r="F20" s="822"/>
      <c r="G20" s="822"/>
      <c r="H20" s="822"/>
      <c r="I20" s="822"/>
      <c r="J20" s="822"/>
      <c r="K20" s="822"/>
      <c r="L20" s="822"/>
      <c r="M20" s="822"/>
      <c r="N20" s="941"/>
    </row>
    <row r="21" spans="1:14" ht="32.25" customHeight="1">
      <c r="A21" s="942" t="s">
        <v>40</v>
      </c>
      <c r="B21" s="943">
        <f>+'PRESUPUESTO OFICIAL PLIEGO TIPO'!B20</f>
        <v>104</v>
      </c>
      <c r="C21" s="2785" t="str">
        <f>+'PRESUPUESTO OFICIAL PLIEGO TIPO'!E20</f>
        <v>Relleno con sub base granular seleccionada o clasificada, compactada y transportada</v>
      </c>
      <c r="D21" s="2786"/>
      <c r="E21" s="2786"/>
      <c r="F21" s="2786"/>
      <c r="G21" s="2786"/>
      <c r="H21" s="2786"/>
      <c r="I21" s="2786"/>
      <c r="J21" s="2786"/>
      <c r="K21" s="2787"/>
      <c r="L21" s="2781" t="s">
        <v>41</v>
      </c>
      <c r="M21" s="2782"/>
      <c r="N21" s="944" t="s">
        <v>7</v>
      </c>
    </row>
    <row r="22" spans="1:14" ht="15" customHeight="1" thickBot="1">
      <c r="A22" s="945"/>
      <c r="B22" s="946">
        <f>+'PRESUPUESTO OFICIAL PLIEGO TIPO'!C20</f>
        <v>7.1559999999999997</v>
      </c>
      <c r="C22" s="2788"/>
      <c r="D22" s="2789"/>
      <c r="E22" s="2789"/>
      <c r="F22" s="2789"/>
      <c r="G22" s="2789"/>
      <c r="H22" s="2789"/>
      <c r="I22" s="2789"/>
      <c r="J22" s="2789"/>
      <c r="K22" s="2790"/>
      <c r="L22" s="2783" t="str">
        <f>+'PRESUPUESTO OFICIAL PLIEGO TIPO'!F20</f>
        <v>M³</v>
      </c>
      <c r="M22" s="2784"/>
      <c r="N22" s="948"/>
    </row>
    <row r="23" spans="1:14">
      <c r="A23" s="2741" t="s">
        <v>42</v>
      </c>
      <c r="B23" s="2742"/>
      <c r="C23" s="2742"/>
      <c r="D23" s="2742"/>
      <c r="E23" s="2742"/>
      <c r="F23" s="2742"/>
      <c r="G23" s="2742"/>
      <c r="H23" s="2742"/>
      <c r="I23" s="2742"/>
      <c r="J23" s="2742"/>
      <c r="K23" s="2742"/>
      <c r="L23" s="2742"/>
      <c r="M23" s="2742"/>
      <c r="N23" s="2743"/>
    </row>
    <row r="24" spans="1:14">
      <c r="A24" s="2744"/>
      <c r="B24" s="2745"/>
      <c r="C24" s="2745"/>
      <c r="D24" s="2745"/>
      <c r="E24" s="2745"/>
      <c r="F24" s="2745"/>
      <c r="G24" s="2745"/>
      <c r="H24" s="2745"/>
      <c r="I24" s="2745"/>
      <c r="J24" s="2745"/>
      <c r="K24" s="2745"/>
      <c r="L24" s="2745"/>
      <c r="M24" s="2745"/>
      <c r="N24" s="2746"/>
    </row>
    <row r="25" spans="1:14" ht="14.4" thickBot="1">
      <c r="A25" s="2747"/>
      <c r="B25" s="2748"/>
      <c r="C25" s="2748"/>
      <c r="D25" s="2748"/>
      <c r="E25" s="2748"/>
      <c r="F25" s="2748"/>
      <c r="G25" s="2748"/>
      <c r="H25" s="2748"/>
      <c r="I25" s="2748"/>
      <c r="J25" s="2748"/>
      <c r="K25" s="2748"/>
      <c r="L25" s="2748"/>
      <c r="M25" s="2748"/>
      <c r="N25" s="2749"/>
    </row>
    <row r="26" spans="1:14" ht="14.4" thickBot="1">
      <c r="A26" s="2824" t="s">
        <v>5</v>
      </c>
      <c r="B26" s="2825"/>
      <c r="C26" s="2852"/>
      <c r="D26" s="2852"/>
      <c r="E26" s="2852"/>
      <c r="F26" s="2853"/>
      <c r="G26" s="2826" t="s">
        <v>43</v>
      </c>
      <c r="H26" s="2852"/>
      <c r="I26" s="2826" t="s">
        <v>44</v>
      </c>
      <c r="J26" s="2827"/>
      <c r="K26" s="1008" t="s">
        <v>45</v>
      </c>
      <c r="L26" s="2826" t="s">
        <v>46</v>
      </c>
      <c r="M26" s="2827"/>
      <c r="N26" s="1009" t="s">
        <v>47</v>
      </c>
    </row>
    <row r="27" spans="1:14">
      <c r="A27" s="2846" t="s">
        <v>78</v>
      </c>
      <c r="B27" s="2831"/>
      <c r="C27" s="2831"/>
      <c r="D27" s="2831"/>
      <c r="E27" s="2831"/>
      <c r="F27" s="2832"/>
      <c r="G27" s="2847"/>
      <c r="H27" s="2836"/>
      <c r="I27" s="2848" t="s">
        <v>79</v>
      </c>
      <c r="J27" s="2849"/>
      <c r="K27" s="1010">
        <f>+K50*10%</f>
        <v>4107.5</v>
      </c>
      <c r="L27" s="2850">
        <v>0.5</v>
      </c>
      <c r="M27" s="2851"/>
      <c r="N27" s="1011">
        <f>ROUND((K27*L27),2)</f>
        <v>2053.75</v>
      </c>
    </row>
    <row r="28" spans="1:14">
      <c r="A28" s="2712" t="s">
        <v>459</v>
      </c>
      <c r="B28" s="2713"/>
      <c r="C28" s="2713"/>
      <c r="D28" s="2713"/>
      <c r="E28" s="2713"/>
      <c r="F28" s="2761"/>
      <c r="G28" s="1012"/>
      <c r="H28" s="968"/>
      <c r="I28" s="2839" t="s">
        <v>79</v>
      </c>
      <c r="J28" s="2840"/>
      <c r="K28" s="953">
        <v>13715</v>
      </c>
      <c r="L28" s="2841">
        <v>0.30299999999999999</v>
      </c>
      <c r="M28" s="2842"/>
      <c r="N28" s="1013">
        <f>ROUND((K28*L28),2)</f>
        <v>4155.6499999999996</v>
      </c>
    </row>
    <row r="29" spans="1:14" ht="15" customHeight="1" thickBot="1">
      <c r="A29" s="2737"/>
      <c r="B29" s="2738"/>
      <c r="C29" s="2738"/>
      <c r="D29" s="2738"/>
      <c r="E29" s="2738"/>
      <c r="F29" s="2752"/>
      <c r="G29" s="2843"/>
      <c r="H29" s="2752"/>
      <c r="I29" s="2739"/>
      <c r="J29" s="2740"/>
      <c r="K29" s="1014"/>
      <c r="L29" s="2844"/>
      <c r="M29" s="2845"/>
      <c r="N29" s="971">
        <f>+K29*L29</f>
        <v>0</v>
      </c>
    </row>
    <row r="30" spans="1:14" ht="14.4" thickBot="1">
      <c r="A30" s="2717" t="s">
        <v>49</v>
      </c>
      <c r="B30" s="2718"/>
      <c r="C30" s="2718"/>
      <c r="D30" s="2718"/>
      <c r="E30" s="2718"/>
      <c r="F30" s="2718"/>
      <c r="G30" s="2718"/>
      <c r="H30" s="2718"/>
      <c r="I30" s="2718"/>
      <c r="J30" s="2718"/>
      <c r="K30" s="2718"/>
      <c r="L30" s="2718"/>
      <c r="M30" s="2719"/>
      <c r="N30" s="1015">
        <f>ROUND(SUM(N27:N29),2)</f>
        <v>6209.4</v>
      </c>
    </row>
    <row r="31" spans="1:14">
      <c r="A31" s="2741" t="s">
        <v>50</v>
      </c>
      <c r="B31" s="2742"/>
      <c r="C31" s="2742"/>
      <c r="D31" s="2742"/>
      <c r="E31" s="2742"/>
      <c r="F31" s="2742"/>
      <c r="G31" s="2742"/>
      <c r="H31" s="2742"/>
      <c r="I31" s="2742"/>
      <c r="J31" s="2742"/>
      <c r="K31" s="2742"/>
      <c r="L31" s="2742"/>
      <c r="M31" s="2742"/>
      <c r="N31" s="2743"/>
    </row>
    <row r="32" spans="1:14">
      <c r="A32" s="2744"/>
      <c r="B32" s="2745"/>
      <c r="C32" s="2745"/>
      <c r="D32" s="2745"/>
      <c r="E32" s="2745"/>
      <c r="F32" s="2745"/>
      <c r="G32" s="2745"/>
      <c r="H32" s="2745"/>
      <c r="I32" s="2745"/>
      <c r="J32" s="2745"/>
      <c r="K32" s="2745"/>
      <c r="L32" s="2745"/>
      <c r="M32" s="2745"/>
      <c r="N32" s="2746"/>
    </row>
    <row r="33" spans="1:14" ht="14.4" thickBot="1">
      <c r="A33" s="2747"/>
      <c r="B33" s="2748"/>
      <c r="C33" s="2748"/>
      <c r="D33" s="2748"/>
      <c r="E33" s="2748"/>
      <c r="F33" s="2748"/>
      <c r="G33" s="2748"/>
      <c r="H33" s="2748"/>
      <c r="I33" s="2748"/>
      <c r="J33" s="2748"/>
      <c r="K33" s="2748"/>
      <c r="L33" s="2748"/>
      <c r="M33" s="2748"/>
      <c r="N33" s="2749"/>
    </row>
    <row r="34" spans="1:14" ht="14.4" thickBot="1">
      <c r="A34" s="2824" t="s">
        <v>5</v>
      </c>
      <c r="B34" s="2825"/>
      <c r="C34" s="2825"/>
      <c r="D34" s="2825"/>
      <c r="E34" s="2825"/>
      <c r="F34" s="2825"/>
      <c r="G34" s="2825"/>
      <c r="H34" s="2825"/>
      <c r="I34" s="2827"/>
      <c r="J34" s="1007" t="s">
        <v>41</v>
      </c>
      <c r="K34" s="1008" t="s">
        <v>7</v>
      </c>
      <c r="L34" s="2826" t="s">
        <v>51</v>
      </c>
      <c r="M34" s="2827"/>
      <c r="N34" s="1009" t="s">
        <v>47</v>
      </c>
    </row>
    <row r="35" spans="1:14">
      <c r="A35" s="2835" t="s">
        <v>461</v>
      </c>
      <c r="B35" s="2829"/>
      <c r="C35" s="2829"/>
      <c r="D35" s="2829"/>
      <c r="E35" s="2829"/>
      <c r="F35" s="2829"/>
      <c r="G35" s="2829"/>
      <c r="H35" s="2829"/>
      <c r="I35" s="2836"/>
      <c r="J35" s="938" t="s">
        <v>433</v>
      </c>
      <c r="K35" s="1016">
        <v>1.25</v>
      </c>
      <c r="L35" s="2837">
        <v>30792</v>
      </c>
      <c r="M35" s="2838"/>
      <c r="N35" s="1017">
        <f>ROUND((K35*L35),2)</f>
        <v>38490</v>
      </c>
    </row>
    <row r="36" spans="1:14" ht="15" customHeight="1">
      <c r="A36" s="967"/>
      <c r="B36" s="836"/>
      <c r="C36" s="836"/>
      <c r="D36" s="836"/>
      <c r="E36" s="836"/>
      <c r="F36" s="836"/>
      <c r="G36" s="836"/>
      <c r="H36" s="836"/>
      <c r="I36" s="968"/>
      <c r="J36" s="969"/>
      <c r="K36" s="970"/>
      <c r="L36" s="2750"/>
      <c r="M36" s="2751"/>
      <c r="N36" s="971"/>
    </row>
    <row r="37" spans="1:14" ht="14.4" thickBot="1">
      <c r="A37" s="2737"/>
      <c r="B37" s="2738"/>
      <c r="C37" s="2738"/>
      <c r="D37" s="2738"/>
      <c r="E37" s="2738"/>
      <c r="F37" s="2738"/>
      <c r="G37" s="2738"/>
      <c r="H37" s="2738"/>
      <c r="I37" s="2752"/>
      <c r="J37" s="969"/>
      <c r="K37" s="954"/>
      <c r="L37" s="2753"/>
      <c r="M37" s="2754"/>
      <c r="N37" s="971"/>
    </row>
    <row r="38" spans="1:14" ht="14.4" thickBot="1">
      <c r="A38" s="2717" t="s">
        <v>49</v>
      </c>
      <c r="B38" s="2718"/>
      <c r="C38" s="2718"/>
      <c r="D38" s="2718"/>
      <c r="E38" s="2718"/>
      <c r="F38" s="2718"/>
      <c r="G38" s="2718"/>
      <c r="H38" s="2718"/>
      <c r="I38" s="2718"/>
      <c r="J38" s="2718"/>
      <c r="K38" s="2718"/>
      <c r="L38" s="2718"/>
      <c r="M38" s="2719"/>
      <c r="N38" s="974">
        <f>ROUND(SUM(N35:N37),2)</f>
        <v>38490</v>
      </c>
    </row>
    <row r="39" spans="1:14">
      <c r="A39" s="2741" t="s">
        <v>52</v>
      </c>
      <c r="B39" s="2742"/>
      <c r="C39" s="2742"/>
      <c r="D39" s="2742"/>
      <c r="E39" s="2742"/>
      <c r="F39" s="2742"/>
      <c r="G39" s="2742"/>
      <c r="H39" s="2742"/>
      <c r="I39" s="2742"/>
      <c r="J39" s="2742"/>
      <c r="K39" s="2742"/>
      <c r="L39" s="2742"/>
      <c r="M39" s="2742"/>
      <c r="N39" s="2743"/>
    </row>
    <row r="40" spans="1:14">
      <c r="A40" s="2744"/>
      <c r="B40" s="2745"/>
      <c r="C40" s="2745"/>
      <c r="D40" s="2745"/>
      <c r="E40" s="2745"/>
      <c r="F40" s="2745"/>
      <c r="G40" s="2745"/>
      <c r="H40" s="2745"/>
      <c r="I40" s="2745"/>
      <c r="J40" s="2745"/>
      <c r="K40" s="2745"/>
      <c r="L40" s="2745"/>
      <c r="M40" s="2745"/>
      <c r="N40" s="2746"/>
    </row>
    <row r="41" spans="1:14" ht="14.4" thickBot="1">
      <c r="A41" s="2747"/>
      <c r="B41" s="2748"/>
      <c r="C41" s="2748"/>
      <c r="D41" s="2748"/>
      <c r="E41" s="2748"/>
      <c r="F41" s="2748"/>
      <c r="G41" s="2748"/>
      <c r="H41" s="2748"/>
      <c r="I41" s="2748"/>
      <c r="J41" s="2748"/>
      <c r="K41" s="2748"/>
      <c r="L41" s="2748"/>
      <c r="M41" s="2748"/>
      <c r="N41" s="2749"/>
    </row>
    <row r="42" spans="1:14" ht="28.2" thickBot="1">
      <c r="A42" s="2824" t="s">
        <v>53</v>
      </c>
      <c r="B42" s="2825"/>
      <c r="C42" s="2825"/>
      <c r="D42" s="2825"/>
      <c r="E42" s="2825"/>
      <c r="F42" s="2825"/>
      <c r="G42" s="2825"/>
      <c r="H42" s="2825"/>
      <c r="I42" s="1008" t="s">
        <v>54</v>
      </c>
      <c r="J42" s="1006" t="s">
        <v>55</v>
      </c>
      <c r="K42" s="1018" t="s">
        <v>543</v>
      </c>
      <c r="L42" s="2826" t="s">
        <v>57</v>
      </c>
      <c r="M42" s="2827"/>
      <c r="N42" s="1009" t="s">
        <v>47</v>
      </c>
    </row>
    <row r="43" spans="1:14" ht="22.5" customHeight="1">
      <c r="A43" s="2828" t="s">
        <v>462</v>
      </c>
      <c r="B43" s="2829"/>
      <c r="C43" s="2829"/>
      <c r="D43" s="2829"/>
      <c r="E43" s="2829"/>
      <c r="F43" s="2829"/>
      <c r="G43" s="2829"/>
      <c r="H43" s="2829"/>
      <c r="I43" s="1016" t="s">
        <v>433</v>
      </c>
      <c r="J43" s="1019"/>
      <c r="K43" s="1020">
        <v>1</v>
      </c>
      <c r="L43" s="2822">
        <f>+'TRANSPORTE MATERIALES tritu-m3'!N55</f>
        <v>28485</v>
      </c>
      <c r="M43" s="2823"/>
      <c r="N43" s="1017">
        <f>ROUND((K43*L43),2)</f>
        <v>28485</v>
      </c>
    </row>
    <row r="44" spans="1:14" ht="21.75" customHeight="1" thickBot="1">
      <c r="A44" s="2755"/>
      <c r="B44" s="2713"/>
      <c r="C44" s="2713"/>
      <c r="D44" s="2713"/>
      <c r="E44" s="2713"/>
      <c r="F44" s="2713"/>
      <c r="G44" s="2713"/>
      <c r="H44" s="2713"/>
      <c r="I44" s="966"/>
      <c r="J44" s="976"/>
      <c r="K44" s="978"/>
      <c r="L44" s="2756"/>
      <c r="M44" s="2757"/>
      <c r="N44" s="979"/>
    </row>
    <row r="45" spans="1:14" ht="14.4" thickBot="1">
      <c r="A45" s="2717"/>
      <c r="B45" s="2718"/>
      <c r="C45" s="2718"/>
      <c r="D45" s="2718"/>
      <c r="E45" s="2718"/>
      <c r="F45" s="2718"/>
      <c r="G45" s="2718"/>
      <c r="H45" s="2718"/>
      <c r="I45" s="2718"/>
      <c r="J45" s="2718"/>
      <c r="K45" s="2718"/>
      <c r="L45" s="2718"/>
      <c r="M45" s="2719"/>
      <c r="N45" s="980">
        <f>ROUND(SUM(N43:N43),2)</f>
        <v>28485</v>
      </c>
    </row>
    <row r="46" spans="1:14">
      <c r="A46" s="2741" t="s">
        <v>58</v>
      </c>
      <c r="B46" s="2742"/>
      <c r="C46" s="2742"/>
      <c r="D46" s="2742"/>
      <c r="E46" s="2742"/>
      <c r="F46" s="2742"/>
      <c r="G46" s="2742"/>
      <c r="H46" s="2742"/>
      <c r="I46" s="2742"/>
      <c r="J46" s="2742"/>
      <c r="K46" s="2742"/>
      <c r="L46" s="2742"/>
      <c r="M46" s="2742"/>
      <c r="N46" s="2743"/>
    </row>
    <row r="47" spans="1:14">
      <c r="A47" s="2744"/>
      <c r="B47" s="2745"/>
      <c r="C47" s="2745"/>
      <c r="D47" s="2745"/>
      <c r="E47" s="2745"/>
      <c r="F47" s="2745"/>
      <c r="G47" s="2745"/>
      <c r="H47" s="2745"/>
      <c r="I47" s="2745"/>
      <c r="J47" s="2745"/>
      <c r="K47" s="2745"/>
      <c r="L47" s="2745"/>
      <c r="M47" s="2745"/>
      <c r="N47" s="2746"/>
    </row>
    <row r="48" spans="1:14" ht="14.4" thickBot="1">
      <c r="A48" s="2747"/>
      <c r="B48" s="2748"/>
      <c r="C48" s="2748"/>
      <c r="D48" s="2748"/>
      <c r="E48" s="2748"/>
      <c r="F48" s="2748"/>
      <c r="G48" s="2748"/>
      <c r="H48" s="2748"/>
      <c r="I48" s="2748"/>
      <c r="J48" s="2748"/>
      <c r="K48" s="2748"/>
      <c r="L48" s="2748"/>
      <c r="M48" s="2748"/>
      <c r="N48" s="2749"/>
    </row>
    <row r="49" spans="1:14" ht="14.4" thickBot="1">
      <c r="A49" s="2824" t="s">
        <v>59</v>
      </c>
      <c r="B49" s="2825"/>
      <c r="C49" s="2825"/>
      <c r="D49" s="2825"/>
      <c r="E49" s="2825"/>
      <c r="F49" s="2825"/>
      <c r="G49" s="2825"/>
      <c r="H49" s="2825"/>
      <c r="I49" s="1008" t="s">
        <v>60</v>
      </c>
      <c r="J49" s="1006" t="s">
        <v>61</v>
      </c>
      <c r="K49" s="1008" t="s">
        <v>62</v>
      </c>
      <c r="L49" s="2826" t="s">
        <v>46</v>
      </c>
      <c r="M49" s="2827"/>
      <c r="N49" s="1009" t="s">
        <v>47</v>
      </c>
    </row>
    <row r="50" spans="1:14">
      <c r="A50" s="2830" t="s">
        <v>81</v>
      </c>
      <c r="B50" s="2831"/>
      <c r="C50" s="2831"/>
      <c r="D50" s="2831"/>
      <c r="E50" s="2831"/>
      <c r="F50" s="2831"/>
      <c r="G50" s="2831"/>
      <c r="H50" s="2832"/>
      <c r="I50" s="1021" t="s">
        <v>82</v>
      </c>
      <c r="J50" s="1022"/>
      <c r="K50" s="985">
        <v>41075</v>
      </c>
      <c r="L50" s="2833">
        <v>0.5</v>
      </c>
      <c r="M50" s="2834"/>
      <c r="N50" s="1017">
        <f>ROUND((K50*L50),2)</f>
        <v>20537.5</v>
      </c>
    </row>
    <row r="51" spans="1:14">
      <c r="A51" s="981"/>
      <c r="B51" s="982"/>
      <c r="C51" s="982"/>
      <c r="D51" s="982"/>
      <c r="E51" s="982"/>
      <c r="F51" s="982"/>
      <c r="G51" s="982"/>
      <c r="H51" s="982"/>
      <c r="I51" s="983"/>
      <c r="J51" s="984"/>
      <c r="K51" s="985"/>
      <c r="L51" s="2733"/>
      <c r="M51" s="2734"/>
      <c r="N51" s="986"/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5"/>
      <c r="M52" s="2736"/>
      <c r="N52" s="986"/>
    </row>
    <row r="53" spans="1:14" ht="14.4" thickBot="1">
      <c r="A53" s="2737"/>
      <c r="B53" s="2738"/>
      <c r="C53" s="2738"/>
      <c r="D53" s="2738"/>
      <c r="E53" s="2738"/>
      <c r="F53" s="2738"/>
      <c r="G53" s="2738"/>
      <c r="H53" s="2738"/>
      <c r="I53" s="987"/>
      <c r="J53" s="842"/>
      <c r="K53" s="987"/>
      <c r="L53" s="2739"/>
      <c r="M53" s="2740"/>
      <c r="N53" s="988"/>
    </row>
    <row r="54" spans="1:14" ht="14.4" thickBot="1">
      <c r="A54" s="2717" t="s">
        <v>49</v>
      </c>
      <c r="B54" s="2718"/>
      <c r="C54" s="2718"/>
      <c r="D54" s="2718"/>
      <c r="E54" s="2718"/>
      <c r="F54" s="2718"/>
      <c r="G54" s="2718"/>
      <c r="H54" s="2718"/>
      <c r="I54" s="2718"/>
      <c r="J54" s="2718"/>
      <c r="K54" s="2718"/>
      <c r="L54" s="2718"/>
      <c r="M54" s="2719"/>
      <c r="N54" s="974">
        <f>ROUND(+N50,2)</f>
        <v>20537.5</v>
      </c>
    </row>
    <row r="55" spans="1:14" ht="14.4" thickBot="1">
      <c r="A55" s="940"/>
      <c r="B55" s="822"/>
      <c r="C55" s="822"/>
      <c r="D55" s="822"/>
      <c r="E55" s="822"/>
      <c r="F55" s="822"/>
      <c r="G55" s="822"/>
      <c r="H55" s="822"/>
      <c r="I55" s="822"/>
      <c r="J55" s="822"/>
      <c r="K55" s="822"/>
      <c r="L55" s="822"/>
      <c r="M55" s="822"/>
      <c r="N55" s="941"/>
    </row>
    <row r="56" spans="1:14" ht="14.4" thickBot="1">
      <c r="A56" s="2720" t="s">
        <v>63</v>
      </c>
      <c r="B56" s="2721"/>
      <c r="C56" s="2721"/>
      <c r="D56" s="2721"/>
      <c r="E56" s="2721"/>
      <c r="F56" s="2721"/>
      <c r="G56" s="2721"/>
      <c r="H56" s="2721"/>
      <c r="I56" s="2721"/>
      <c r="J56" s="2721"/>
      <c r="K56" s="2721"/>
      <c r="L56" s="2721"/>
      <c r="M56" s="2722"/>
      <c r="N56" s="989">
        <f>ROUND(Q55+N30+N38+N45+N54,0)</f>
        <v>93722</v>
      </c>
    </row>
    <row r="57" spans="1:14">
      <c r="A57" s="2741" t="s">
        <v>64</v>
      </c>
      <c r="B57" s="2742"/>
      <c r="C57" s="2742"/>
      <c r="D57" s="2742"/>
      <c r="E57" s="2742"/>
      <c r="F57" s="2742"/>
      <c r="G57" s="2742"/>
      <c r="H57" s="2742"/>
      <c r="I57" s="2742"/>
      <c r="J57" s="2742"/>
      <c r="K57" s="2742"/>
      <c r="L57" s="2742"/>
      <c r="M57" s="2742"/>
      <c r="N57" s="2743"/>
    </row>
    <row r="58" spans="1:14">
      <c r="A58" s="2744"/>
      <c r="B58" s="2745"/>
      <c r="C58" s="2745"/>
      <c r="D58" s="2745"/>
      <c r="E58" s="2745"/>
      <c r="F58" s="2745"/>
      <c r="G58" s="2745"/>
      <c r="H58" s="2745"/>
      <c r="I58" s="2745"/>
      <c r="J58" s="2745"/>
      <c r="K58" s="2745"/>
      <c r="L58" s="2745"/>
      <c r="M58" s="2745"/>
      <c r="N58" s="2746"/>
    </row>
    <row r="59" spans="1:14" ht="14.4" thickBot="1">
      <c r="A59" s="2747"/>
      <c r="B59" s="2748"/>
      <c r="C59" s="2748"/>
      <c r="D59" s="2748"/>
      <c r="E59" s="2748"/>
      <c r="F59" s="2748"/>
      <c r="G59" s="2748"/>
      <c r="H59" s="2748"/>
      <c r="I59" s="2748"/>
      <c r="J59" s="2748"/>
      <c r="K59" s="2748"/>
      <c r="L59" s="2748"/>
      <c r="M59" s="2748"/>
      <c r="N59" s="2749"/>
    </row>
    <row r="60" spans="1:14">
      <c r="A60" s="2726" t="s">
        <v>65</v>
      </c>
      <c r="B60" s="2727"/>
      <c r="C60" s="2727"/>
      <c r="D60" s="2727"/>
      <c r="E60" s="2727"/>
      <c r="F60" s="2727"/>
      <c r="G60" s="2727"/>
      <c r="H60" s="2727"/>
      <c r="I60" s="958"/>
      <c r="J60" s="959"/>
      <c r="K60" s="961" t="s">
        <v>66</v>
      </c>
      <c r="L60" s="2728" t="s">
        <v>67</v>
      </c>
      <c r="M60" s="2729"/>
      <c r="N60" s="962"/>
    </row>
    <row r="61" spans="1:14">
      <c r="A61" s="2712" t="s">
        <v>68</v>
      </c>
      <c r="B61" s="2713"/>
      <c r="C61" s="2713"/>
      <c r="D61" s="2713"/>
      <c r="E61" s="2713"/>
      <c r="F61" s="2713"/>
      <c r="G61" s="2713"/>
      <c r="H61" s="2713"/>
      <c r="I61" s="990"/>
      <c r="J61" s="991"/>
      <c r="K61" s="992">
        <v>0.28000000000000003</v>
      </c>
      <c r="L61" s="2506">
        <f>ROUND(+N56*K61,2)</f>
        <v>26242.16</v>
      </c>
      <c r="M61" s="2507">
        <f>+L61</f>
        <v>26242.16</v>
      </c>
      <c r="N61" s="812">
        <f>+L61</f>
        <v>26242.16</v>
      </c>
    </row>
    <row r="62" spans="1:14">
      <c r="A62" s="952" t="s">
        <v>69</v>
      </c>
      <c r="B62" s="993"/>
      <c r="C62" s="993"/>
      <c r="D62" s="963"/>
      <c r="E62" s="963"/>
      <c r="F62" s="963"/>
      <c r="G62" s="963"/>
      <c r="H62" s="963"/>
      <c r="I62" s="963"/>
      <c r="J62" s="964"/>
      <c r="K62" s="992">
        <v>0.01</v>
      </c>
      <c r="L62" s="2506">
        <f>ROUND(+N56*K62,2)</f>
        <v>937.22</v>
      </c>
      <c r="M62" s="2507">
        <f>+L62</f>
        <v>937.22</v>
      </c>
      <c r="N62" s="812">
        <f>+L62</f>
        <v>937.22</v>
      </c>
    </row>
    <row r="63" spans="1:14" ht="14.4" thickBot="1">
      <c r="A63" s="2714" t="s">
        <v>70</v>
      </c>
      <c r="B63" s="2715"/>
      <c r="C63" s="2715"/>
      <c r="D63" s="2715"/>
      <c r="E63" s="2715"/>
      <c r="F63" s="2715"/>
      <c r="G63" s="2715"/>
      <c r="H63" s="2715"/>
      <c r="I63" s="2715"/>
      <c r="J63" s="2716"/>
      <c r="K63" s="992">
        <v>0.05</v>
      </c>
      <c r="L63" s="2506">
        <f>ROUND(+N56*K63,2)</f>
        <v>4686.1000000000004</v>
      </c>
      <c r="M63" s="2507">
        <f>+L63</f>
        <v>4686.1000000000004</v>
      </c>
      <c r="N63" s="812">
        <f>+L63</f>
        <v>4686.1000000000004</v>
      </c>
    </row>
    <row r="64" spans="1:14" ht="14.4" thickBot="1">
      <c r="A64" s="2717" t="s">
        <v>49</v>
      </c>
      <c r="B64" s="2718"/>
      <c r="C64" s="2718"/>
      <c r="D64" s="2718"/>
      <c r="E64" s="2718"/>
      <c r="F64" s="2718"/>
      <c r="G64" s="2718"/>
      <c r="H64" s="2718"/>
      <c r="I64" s="2718"/>
      <c r="J64" s="2718"/>
      <c r="K64" s="2718"/>
      <c r="L64" s="2718"/>
      <c r="M64" s="2719"/>
      <c r="N64" s="994">
        <f>ROUND(SUM(N61:N63),0)</f>
        <v>31865</v>
      </c>
    </row>
    <row r="65" spans="1:15" ht="14.4" thickBot="1">
      <c r="A65" s="940"/>
      <c r="B65" s="822"/>
      <c r="C65" s="822"/>
      <c r="D65" s="822"/>
      <c r="E65" s="822"/>
      <c r="F65" s="822"/>
      <c r="G65" s="822"/>
      <c r="H65" s="822"/>
      <c r="I65" s="822"/>
      <c r="J65" s="822"/>
      <c r="K65" s="822"/>
      <c r="L65" s="822"/>
      <c r="M65" s="822"/>
      <c r="N65" s="941"/>
    </row>
    <row r="66" spans="1:15" ht="14.4" thickBot="1">
      <c r="A66" s="2720" t="s">
        <v>71</v>
      </c>
      <c r="B66" s="2721"/>
      <c r="C66" s="2721"/>
      <c r="D66" s="2721"/>
      <c r="E66" s="2721"/>
      <c r="F66" s="2721"/>
      <c r="G66" s="2721"/>
      <c r="H66" s="2721"/>
      <c r="I66" s="2721"/>
      <c r="J66" s="2721"/>
      <c r="K66" s="2721"/>
      <c r="L66" s="2721"/>
      <c r="M66" s="2722"/>
      <c r="N66" s="807">
        <f>ROUND(+N64+N56,0)</f>
        <v>125587</v>
      </c>
    </row>
    <row r="67" spans="1:15" s="1004" customFormat="1">
      <c r="A67" s="874"/>
      <c r="B67" s="875"/>
      <c r="C67" s="875"/>
      <c r="D67" s="875"/>
      <c r="E67" s="875"/>
      <c r="F67" s="875"/>
      <c r="G67" s="875"/>
      <c r="H67" s="875"/>
      <c r="I67" s="875"/>
      <c r="J67" s="875"/>
      <c r="K67" s="875"/>
      <c r="L67" s="875"/>
      <c r="M67" s="875"/>
      <c r="N67" s="876"/>
      <c r="O67" s="1003"/>
    </row>
    <row r="68" spans="1:15" s="1004" customFormat="1">
      <c r="A68" s="817"/>
      <c r="B68" s="818"/>
      <c r="C68" s="818"/>
      <c r="D68" s="818"/>
      <c r="E68" s="818"/>
      <c r="F68" s="818"/>
      <c r="G68" s="818"/>
      <c r="H68" s="818"/>
      <c r="I68" s="818"/>
      <c r="J68" s="818"/>
      <c r="K68" s="818"/>
      <c r="L68" s="818"/>
      <c r="M68" s="818"/>
      <c r="N68" s="819"/>
      <c r="O68" s="1003"/>
    </row>
    <row r="69" spans="1:15" s="1004" customFormat="1" ht="31.5" customHeight="1">
      <c r="A69" s="817"/>
      <c r="B69" s="818"/>
      <c r="C69" s="818"/>
      <c r="D69" s="818"/>
      <c r="E69" s="818"/>
      <c r="F69" s="821" t="s">
        <v>76</v>
      </c>
      <c r="G69" s="821"/>
      <c r="H69" s="821"/>
      <c r="I69" s="821"/>
      <c r="J69" s="822"/>
      <c r="K69" s="818"/>
      <c r="L69" s="818"/>
      <c r="M69" s="818"/>
      <c r="N69" s="819"/>
      <c r="O69" s="1003"/>
    </row>
    <row r="70" spans="1:15" s="1004" customFormat="1">
      <c r="A70" s="823"/>
      <c r="B70" s="824"/>
      <c r="C70" s="824"/>
      <c r="D70" s="824"/>
      <c r="E70" s="824"/>
      <c r="F70" s="821" t="s">
        <v>87</v>
      </c>
      <c r="G70" s="822" t="s">
        <v>337</v>
      </c>
      <c r="H70" s="822"/>
      <c r="I70" s="822"/>
      <c r="J70" s="822"/>
      <c r="K70" s="824"/>
      <c r="L70" s="824"/>
      <c r="M70" s="824"/>
      <c r="N70" s="825"/>
      <c r="O70" s="1003"/>
    </row>
    <row r="71" spans="1:15" s="1004" customFormat="1">
      <c r="A71" s="817"/>
      <c r="B71" s="818"/>
      <c r="C71" s="818"/>
      <c r="D71" s="818"/>
      <c r="E71" s="818"/>
      <c r="F71" s="821" t="s">
        <v>286</v>
      </c>
      <c r="G71" s="822"/>
      <c r="H71" s="822"/>
      <c r="I71" s="822"/>
      <c r="J71" s="822"/>
      <c r="K71" s="818"/>
      <c r="L71" s="818"/>
      <c r="M71" s="818"/>
      <c r="N71" s="819"/>
      <c r="O71" s="1003"/>
    </row>
    <row r="72" spans="1:15" s="1004" customFormat="1">
      <c r="A72" s="823"/>
      <c r="B72" s="824"/>
      <c r="C72" s="824"/>
      <c r="D72" s="824"/>
      <c r="E72" s="824"/>
      <c r="F72" s="821" t="s">
        <v>88</v>
      </c>
      <c r="G72" s="822" t="s">
        <v>344</v>
      </c>
      <c r="H72" s="822"/>
      <c r="I72" s="826"/>
      <c r="J72" s="826"/>
      <c r="K72" s="824"/>
      <c r="L72" s="824"/>
      <c r="M72" s="824"/>
      <c r="N72" s="825"/>
      <c r="O72" s="1003"/>
    </row>
    <row r="73" spans="1:15" s="1004" customFormat="1">
      <c r="A73" s="817"/>
      <c r="B73" s="818"/>
      <c r="C73" s="818"/>
      <c r="D73" s="818"/>
      <c r="E73" s="818"/>
      <c r="F73" s="821"/>
      <c r="G73" s="826"/>
      <c r="H73" s="826"/>
      <c r="I73" s="826"/>
      <c r="J73" s="818"/>
      <c r="K73" s="818"/>
      <c r="L73" s="818"/>
      <c r="M73" s="818"/>
      <c r="N73" s="819"/>
      <c r="O73" s="1003"/>
    </row>
    <row r="74" spans="1:15" s="1004" customFormat="1" ht="14.4" thickBot="1">
      <c r="A74" s="827" t="s">
        <v>72</v>
      </c>
      <c r="B74" s="828"/>
      <c r="C74" s="829"/>
      <c r="D74" s="829"/>
      <c r="E74" s="829"/>
      <c r="F74" s="829"/>
      <c r="G74" s="830"/>
      <c r="H74" s="830"/>
      <c r="I74" s="830"/>
      <c r="J74" s="830"/>
      <c r="K74" s="830"/>
      <c r="L74" s="830"/>
      <c r="M74" s="830"/>
      <c r="N74" s="831"/>
      <c r="O74" s="1003"/>
    </row>
    <row r="75" spans="1:15" s="1004" customFormat="1">
      <c r="A75" s="2478"/>
      <c r="B75" s="2479"/>
      <c r="C75" s="2479"/>
      <c r="D75" s="2479"/>
      <c r="E75" s="2479"/>
      <c r="F75" s="2479"/>
      <c r="G75" s="2479"/>
      <c r="H75" s="2479"/>
      <c r="I75" s="2479"/>
      <c r="J75" s="2479"/>
      <c r="K75" s="2479"/>
      <c r="L75" s="2479"/>
      <c r="M75" s="2479"/>
      <c r="N75" s="2480"/>
      <c r="O75" s="1003"/>
    </row>
    <row r="76" spans="1:15" s="1004" customFormat="1">
      <c r="A76" s="2723"/>
      <c r="B76" s="2724"/>
      <c r="C76" s="2724"/>
      <c r="D76" s="2724"/>
      <c r="E76" s="2724"/>
      <c r="F76" s="2724"/>
      <c r="G76" s="2724"/>
      <c r="H76" s="2724"/>
      <c r="I76" s="2724"/>
      <c r="J76" s="2724"/>
      <c r="K76" s="2724"/>
      <c r="L76" s="2724"/>
      <c r="M76" s="2724"/>
      <c r="N76" s="2725"/>
      <c r="O76" s="1003"/>
    </row>
    <row r="77" spans="1:15" s="1004" customFormat="1">
      <c r="A77" s="823"/>
      <c r="B77" s="824"/>
      <c r="C77" s="824"/>
      <c r="D77" s="824"/>
      <c r="E77" s="824"/>
      <c r="F77" s="824"/>
      <c r="G77" s="824"/>
      <c r="H77" s="824"/>
      <c r="I77" s="824"/>
      <c r="J77" s="824"/>
      <c r="K77" s="824"/>
      <c r="L77" s="824"/>
      <c r="M77" s="824"/>
      <c r="N77" s="825"/>
      <c r="O77" s="1003"/>
    </row>
    <row r="78" spans="1:15" s="1004" customFormat="1">
      <c r="A78" s="832" t="s">
        <v>73</v>
      </c>
      <c r="B78" s="833"/>
      <c r="C78" s="834"/>
      <c r="D78" s="834"/>
      <c r="E78" s="834"/>
      <c r="F78" s="834"/>
      <c r="G78" s="824"/>
      <c r="H78" s="824"/>
      <c r="I78" s="824"/>
      <c r="J78" s="824"/>
      <c r="K78" s="824"/>
      <c r="L78" s="824"/>
      <c r="M78" s="824"/>
      <c r="N78" s="825"/>
      <c r="O78" s="1003"/>
    </row>
    <row r="79" spans="1:15" s="1004" customFormat="1">
      <c r="A79" s="2481" t="s">
        <v>74</v>
      </c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  <c r="O79" s="1003"/>
    </row>
    <row r="80" spans="1:15" s="1004" customFormat="1" ht="43.5" customHeight="1">
      <c r="A80" s="2481"/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28.5" customHeight="1">
      <c r="A81" s="2481" t="s">
        <v>75</v>
      </c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30.75" customHeight="1">
      <c r="A82" s="2481"/>
      <c r="B82" s="2482"/>
      <c r="C82" s="2482"/>
      <c r="D82" s="2482"/>
      <c r="E82" s="2482"/>
      <c r="F82" s="2482"/>
      <c r="G82" s="2482"/>
      <c r="H82" s="2482"/>
      <c r="I82" s="2482"/>
      <c r="J82" s="2482"/>
      <c r="K82" s="2482"/>
      <c r="L82" s="2482"/>
      <c r="M82" s="2482"/>
      <c r="N82" s="2483"/>
      <c r="O82" s="1003"/>
    </row>
    <row r="83" spans="1:15" s="1004" customFormat="1" ht="43.5" customHeight="1">
      <c r="A83" s="823"/>
      <c r="B83" s="824"/>
      <c r="C83" s="824"/>
      <c r="D83" s="824"/>
      <c r="E83" s="824"/>
      <c r="F83" s="824"/>
      <c r="G83" s="824"/>
      <c r="H83" s="824"/>
      <c r="I83" s="824"/>
      <c r="J83" s="824"/>
      <c r="K83" s="824"/>
      <c r="L83" s="824"/>
      <c r="M83" s="824"/>
      <c r="N83" s="825"/>
      <c r="O83" s="1003"/>
    </row>
    <row r="84" spans="1:15" s="1004" customFormat="1">
      <c r="A84" s="823"/>
      <c r="B84" s="824"/>
      <c r="C84" s="824"/>
      <c r="D84" s="824"/>
      <c r="E84" s="818"/>
      <c r="F84" s="821" t="s">
        <v>76</v>
      </c>
      <c r="G84" s="822"/>
      <c r="H84" s="822"/>
      <c r="I84" s="822"/>
      <c r="J84" s="822"/>
      <c r="K84" s="824"/>
      <c r="L84" s="824"/>
      <c r="M84" s="824"/>
      <c r="N84" s="1005"/>
      <c r="O84" s="1003"/>
    </row>
    <row r="85" spans="1:15" s="1004" customFormat="1">
      <c r="A85" s="823"/>
      <c r="B85" s="824"/>
      <c r="C85" s="824"/>
      <c r="D85" s="824"/>
      <c r="E85" s="818"/>
      <c r="F85" s="822" t="s">
        <v>87</v>
      </c>
      <c r="G85" s="836" t="s">
        <v>342</v>
      </c>
      <c r="H85" s="836"/>
      <c r="I85" s="836"/>
      <c r="J85" s="822"/>
      <c r="K85" s="824"/>
      <c r="L85" s="824"/>
      <c r="M85" s="824"/>
      <c r="N85" s="1005"/>
      <c r="O85" s="1003"/>
    </row>
    <row r="86" spans="1:15" s="1004" customFormat="1">
      <c r="A86" s="823"/>
      <c r="B86" s="824"/>
      <c r="C86" s="824"/>
      <c r="D86" s="824"/>
      <c r="E86" s="837"/>
      <c r="F86" s="822" t="s">
        <v>343</v>
      </c>
      <c r="G86" s="838"/>
      <c r="H86" s="838"/>
      <c r="I86" s="838"/>
      <c r="J86" s="822"/>
      <c r="K86" s="824"/>
      <c r="L86" s="824"/>
      <c r="M86" s="824"/>
      <c r="N86" s="1005"/>
      <c r="O86" s="1003"/>
    </row>
    <row r="87" spans="1:15" s="1004" customFormat="1">
      <c r="A87" s="817"/>
      <c r="B87" s="818"/>
      <c r="C87" s="818"/>
      <c r="D87" s="818"/>
      <c r="E87" s="824"/>
      <c r="F87" s="822" t="s">
        <v>88</v>
      </c>
      <c r="G87" s="822"/>
      <c r="H87" s="822"/>
      <c r="I87" s="822"/>
      <c r="J87" s="826"/>
      <c r="K87" s="1003"/>
      <c r="L87" s="1003"/>
      <c r="M87" s="1003"/>
      <c r="N87" s="1005"/>
      <c r="O87" s="1003"/>
    </row>
    <row r="88" spans="1:15">
      <c r="A88" s="995"/>
      <c r="B88" s="838"/>
      <c r="C88" s="838"/>
      <c r="D88" s="838"/>
      <c r="E88" s="822"/>
      <c r="F88" s="822"/>
      <c r="G88" s="822"/>
      <c r="H88" s="822"/>
      <c r="I88" s="822"/>
      <c r="J88" s="2706"/>
      <c r="K88" s="2706"/>
      <c r="L88" s="2706"/>
      <c r="M88" s="2706"/>
      <c r="N88" s="2707"/>
    </row>
    <row r="89" spans="1:15" ht="14.4" thickBot="1">
      <c r="A89" s="2710"/>
      <c r="B89" s="2711"/>
      <c r="C89" s="2711"/>
      <c r="D89" s="2711"/>
      <c r="E89" s="842"/>
      <c r="F89" s="842"/>
      <c r="G89" s="842"/>
      <c r="H89" s="842"/>
      <c r="I89" s="842"/>
      <c r="J89" s="2708"/>
      <c r="K89" s="2708"/>
      <c r="L89" s="2708"/>
      <c r="M89" s="2708"/>
      <c r="N89" s="2709"/>
    </row>
  </sheetData>
  <mergeCells count="82">
    <mergeCell ref="A1:F1"/>
    <mergeCell ref="A15:E15"/>
    <mergeCell ref="A3:N3"/>
    <mergeCell ref="A5:N5"/>
    <mergeCell ref="C7:J7"/>
    <mergeCell ref="K7:N7"/>
    <mergeCell ref="C8:J11"/>
    <mergeCell ref="K8:K9"/>
    <mergeCell ref="L8:N9"/>
    <mergeCell ref="K10:K11"/>
    <mergeCell ref="L10:L11"/>
    <mergeCell ref="M10:M11"/>
    <mergeCell ref="N10:N11"/>
    <mergeCell ref="K13:K14"/>
    <mergeCell ref="A7:B11"/>
    <mergeCell ref="A27:F27"/>
    <mergeCell ref="G27:H27"/>
    <mergeCell ref="I27:J27"/>
    <mergeCell ref="L27:M27"/>
    <mergeCell ref="A17:N17"/>
    <mergeCell ref="A18:N18"/>
    <mergeCell ref="A19:N19"/>
    <mergeCell ref="L21:M21"/>
    <mergeCell ref="L22:M22"/>
    <mergeCell ref="A23:N25"/>
    <mergeCell ref="A26:F26"/>
    <mergeCell ref="G26:H26"/>
    <mergeCell ref="I26:J26"/>
    <mergeCell ref="L26:M26"/>
    <mergeCell ref="C21:K22"/>
    <mergeCell ref="A28:F28"/>
    <mergeCell ref="I28:J28"/>
    <mergeCell ref="L28:M28"/>
    <mergeCell ref="A29:F29"/>
    <mergeCell ref="G29:H29"/>
    <mergeCell ref="I29:J29"/>
    <mergeCell ref="L29:M29"/>
    <mergeCell ref="A42:H42"/>
    <mergeCell ref="L42:M42"/>
    <mergeCell ref="A30:M30"/>
    <mergeCell ref="A31:N33"/>
    <mergeCell ref="A34:I34"/>
    <mergeCell ref="L34:M34"/>
    <mergeCell ref="A35:I35"/>
    <mergeCell ref="L35:M35"/>
    <mergeCell ref="L36:M36"/>
    <mergeCell ref="A37:I37"/>
    <mergeCell ref="L37:M37"/>
    <mergeCell ref="A38:M38"/>
    <mergeCell ref="A39:N41"/>
    <mergeCell ref="J88:N89"/>
    <mergeCell ref="A89:D89"/>
    <mergeCell ref="A50:H50"/>
    <mergeCell ref="L50:M50"/>
    <mergeCell ref="L51:M51"/>
    <mergeCell ref="L52:M52"/>
    <mergeCell ref="A53:H53"/>
    <mergeCell ref="L53:M53"/>
    <mergeCell ref="A64:M64"/>
    <mergeCell ref="A66:M66"/>
    <mergeCell ref="A75:N75"/>
    <mergeCell ref="A54:M54"/>
    <mergeCell ref="A56:M56"/>
    <mergeCell ref="A57:N59"/>
    <mergeCell ref="A60:H60"/>
    <mergeCell ref="L60:M60"/>
    <mergeCell ref="A76:N76"/>
    <mergeCell ref="A79:N80"/>
    <mergeCell ref="A81:N82"/>
    <mergeCell ref="A61:H61"/>
    <mergeCell ref="L61:M61"/>
    <mergeCell ref="L62:M62"/>
    <mergeCell ref="A63:J63"/>
    <mergeCell ref="L63:M63"/>
    <mergeCell ref="L43:M43"/>
    <mergeCell ref="A45:M45"/>
    <mergeCell ref="A46:N48"/>
    <mergeCell ref="A49:H49"/>
    <mergeCell ref="L49:M49"/>
    <mergeCell ref="A44:H44"/>
    <mergeCell ref="L44:M44"/>
    <mergeCell ref="A43:H43"/>
  </mergeCells>
  <printOptions horizontalCentered="1"/>
  <pageMargins left="0.23622047244094491" right="0.23622047244094491" top="1.1023622047244095" bottom="0.74803149606299213" header="0.31496062992125984" footer="0.31496062992125984"/>
  <pageSetup scale="58" fitToHeight="0" pageOrder="overThenDown" orientation="portrait" horizontalDpi="300" verticalDpi="300" r:id="rId1"/>
  <rowBreaks count="1" manualBreakCount="1">
    <brk id="56" max="13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>
    <tabColor rgb="FFFFFF00"/>
    <pageSetUpPr fitToPage="1"/>
  </sheetPr>
  <dimension ref="A1:O77"/>
  <sheetViews>
    <sheetView view="pageBreakPreview" topLeftCell="A47" zoomScaleNormal="100" zoomScaleSheetLayoutView="100" workbookViewId="0">
      <selection activeCell="O62" sqref="O62"/>
    </sheetView>
  </sheetViews>
  <sheetFormatPr baseColWidth="10" defaultColWidth="11.44140625" defaultRowHeight="13.2"/>
  <cols>
    <col min="1" max="1" width="11.44140625" style="717"/>
    <col min="2" max="2" width="14.5546875" style="717" customWidth="1"/>
    <col min="3" max="5" width="11.44140625" style="717"/>
    <col min="6" max="6" width="14.33203125" style="717" customWidth="1"/>
    <col min="7" max="10" width="11.44140625" style="717"/>
    <col min="11" max="11" width="14" style="717" bestFit="1" customWidth="1"/>
    <col min="12" max="12" width="10" style="717" customWidth="1"/>
    <col min="13" max="13" width="6.6640625" style="717" customWidth="1"/>
    <col min="14" max="14" width="15.109375" style="717" customWidth="1"/>
    <col min="15" max="16384" width="11.44140625" style="717"/>
  </cols>
  <sheetData>
    <row r="1" spans="1:15" ht="31.5" customHeight="1">
      <c r="A1" s="2476" t="s">
        <v>276</v>
      </c>
      <c r="B1" s="2477"/>
      <c r="C1" s="2477"/>
      <c r="D1" s="2477"/>
    </row>
    <row r="2" spans="1:15">
      <c r="A2" s="718" t="s">
        <v>277</v>
      </c>
      <c r="B2" s="719" t="s">
        <v>278</v>
      </c>
      <c r="C2" s="720" t="s">
        <v>279</v>
      </c>
      <c r="D2" s="719">
        <v>4</v>
      </c>
    </row>
    <row r="3" spans="1:15">
      <c r="A3" s="2580" t="s">
        <v>0</v>
      </c>
      <c r="B3" s="2580"/>
      <c r="C3" s="2580"/>
      <c r="D3" s="2580"/>
      <c r="E3" s="2580"/>
      <c r="F3" s="2580"/>
      <c r="G3" s="2580"/>
      <c r="H3" s="2580"/>
      <c r="I3" s="2580"/>
      <c r="J3" s="2580"/>
      <c r="K3" s="2580"/>
      <c r="L3" s="2580"/>
      <c r="M3" s="2580"/>
      <c r="N3" s="2580"/>
      <c r="O3" s="722"/>
    </row>
    <row r="4" spans="1:15">
      <c r="A4" s="2583" t="s">
        <v>1</v>
      </c>
      <c r="B4" s="2583"/>
      <c r="C4" s="2583"/>
      <c r="D4" s="2583"/>
      <c r="E4" s="2583"/>
      <c r="F4" s="2583"/>
      <c r="G4" s="2583"/>
      <c r="H4" s="2583"/>
      <c r="I4" s="2583"/>
      <c r="J4" s="2583"/>
      <c r="K4" s="2583"/>
      <c r="L4" s="2583"/>
      <c r="M4" s="2583"/>
      <c r="N4" s="2583"/>
      <c r="O4" s="722"/>
    </row>
    <row r="5" spans="1:15" ht="13.8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727"/>
    </row>
    <row r="6" spans="1:15" ht="14.4" thickBot="1">
      <c r="A6" s="730"/>
      <c r="B6" s="729"/>
      <c r="C6" s="730"/>
      <c r="D6" s="730"/>
      <c r="E6" s="730"/>
      <c r="F6" s="730"/>
      <c r="G6" s="730"/>
      <c r="H6" s="730"/>
      <c r="I6" s="730"/>
      <c r="J6" s="730"/>
      <c r="K6" s="730"/>
      <c r="L6" s="730"/>
      <c r="M6" s="730"/>
      <c r="N6" s="1024"/>
      <c r="O6" s="727"/>
    </row>
    <row r="7" spans="1:15" ht="13.8">
      <c r="A7" s="2606"/>
      <c r="B7" s="2607"/>
      <c r="C7" s="2588" t="s">
        <v>28</v>
      </c>
      <c r="D7" s="2588"/>
      <c r="E7" s="2588"/>
      <c r="F7" s="2588"/>
      <c r="G7" s="2588"/>
      <c r="H7" s="2588"/>
      <c r="I7" s="2588"/>
      <c r="J7" s="2589"/>
      <c r="K7" s="2590"/>
      <c r="L7" s="2591"/>
      <c r="M7" s="2591"/>
      <c r="N7" s="2592"/>
      <c r="O7" s="722"/>
    </row>
    <row r="8" spans="1:15" ht="13.8">
      <c r="A8" s="2608"/>
      <c r="B8" s="2609"/>
      <c r="C8" s="2593"/>
      <c r="D8" s="2593"/>
      <c r="E8" s="2593"/>
      <c r="F8" s="2593"/>
      <c r="G8" s="2593"/>
      <c r="H8" s="2593"/>
      <c r="I8" s="2593"/>
      <c r="J8" s="2594"/>
      <c r="K8" s="2595" t="s">
        <v>29</v>
      </c>
      <c r="L8" s="2597"/>
      <c r="M8" s="2598"/>
      <c r="N8" s="2599"/>
      <c r="O8" s="722"/>
    </row>
    <row r="9" spans="1:15" ht="25.5" customHeight="1">
      <c r="A9" s="2608"/>
      <c r="B9" s="2609"/>
      <c r="C9" s="2603"/>
      <c r="D9" s="2603"/>
      <c r="E9" s="2603"/>
      <c r="F9" s="2603"/>
      <c r="G9" s="2603"/>
      <c r="H9" s="2603"/>
      <c r="I9" s="2603"/>
      <c r="J9" s="2604"/>
      <c r="K9" s="2596"/>
      <c r="L9" s="2600"/>
      <c r="M9" s="2601"/>
      <c r="N9" s="2602"/>
      <c r="O9" s="722"/>
    </row>
    <row r="10" spans="1:15" ht="13.8">
      <c r="A10" s="2608"/>
      <c r="B10" s="2609"/>
      <c r="C10" s="2593" t="s">
        <v>30</v>
      </c>
      <c r="D10" s="2593"/>
      <c r="E10" s="2593"/>
      <c r="F10" s="2593"/>
      <c r="G10" s="2593"/>
      <c r="H10" s="2593"/>
      <c r="I10" s="2593"/>
      <c r="J10" s="2594"/>
      <c r="K10" s="2595" t="s">
        <v>31</v>
      </c>
      <c r="L10" s="2595">
        <v>1</v>
      </c>
      <c r="M10" s="2595" t="s">
        <v>32</v>
      </c>
      <c r="N10" s="2577">
        <v>1</v>
      </c>
      <c r="O10" s="722"/>
    </row>
    <row r="11" spans="1:15" ht="12.75" customHeight="1">
      <c r="A11" s="2610"/>
      <c r="B11" s="2611"/>
      <c r="C11" s="722"/>
      <c r="D11" s="722"/>
      <c r="E11" s="722"/>
      <c r="F11" s="722"/>
      <c r="G11" s="722"/>
      <c r="H11" s="722"/>
      <c r="I11" s="722"/>
      <c r="J11" s="722"/>
      <c r="K11" s="2605"/>
      <c r="L11" s="2605"/>
      <c r="M11" s="2605"/>
      <c r="N11" s="2578"/>
      <c r="O11" s="722"/>
    </row>
    <row r="12" spans="1:15" ht="14.4" thickBot="1">
      <c r="A12" s="734"/>
      <c r="B12" s="735"/>
      <c r="C12" s="736"/>
      <c r="D12" s="736"/>
      <c r="E12" s="736"/>
      <c r="F12" s="736"/>
      <c r="G12" s="736"/>
      <c r="H12" s="736"/>
      <c r="I12" s="736"/>
      <c r="J12" s="736"/>
      <c r="K12" s="736"/>
      <c r="L12" s="737"/>
      <c r="M12" s="737"/>
      <c r="N12" s="738"/>
      <c r="O12" s="722"/>
    </row>
    <row r="13" spans="1:15" ht="13.8">
      <c r="A13" s="739"/>
      <c r="B13" s="740"/>
      <c r="C13" s="732"/>
      <c r="D13" s="732"/>
      <c r="E13" s="732"/>
      <c r="F13" s="732"/>
      <c r="G13" s="732"/>
      <c r="H13" s="732"/>
      <c r="I13" s="732"/>
      <c r="J13" s="732"/>
      <c r="K13" s="2558" t="s">
        <v>33</v>
      </c>
      <c r="L13" s="741" t="s">
        <v>34</v>
      </c>
      <c r="M13" s="741" t="s">
        <v>35</v>
      </c>
      <c r="N13" s="742" t="s">
        <v>36</v>
      </c>
      <c r="O13" s="722"/>
    </row>
    <row r="14" spans="1:15" ht="13.8">
      <c r="A14" s="743"/>
      <c r="B14" s="744"/>
      <c r="C14" s="733"/>
      <c r="D14" s="733"/>
      <c r="E14" s="733"/>
      <c r="F14" s="733"/>
      <c r="G14" s="733"/>
      <c r="H14" s="733"/>
      <c r="I14" s="733"/>
      <c r="J14" s="733"/>
      <c r="K14" s="2559"/>
      <c r="L14" s="745"/>
      <c r="M14" s="745"/>
      <c r="N14" s="746"/>
      <c r="O14" s="722"/>
    </row>
    <row r="15" spans="1:15" ht="13.8">
      <c r="A15" s="2560" t="s">
        <v>37</v>
      </c>
      <c r="B15" s="2561"/>
      <c r="C15" s="2561"/>
      <c r="D15" s="2561"/>
      <c r="E15" s="2561"/>
      <c r="F15" s="733"/>
      <c r="G15" s="733"/>
      <c r="H15" s="733" t="s">
        <v>38</v>
      </c>
      <c r="I15" s="730"/>
      <c r="J15" s="733"/>
      <c r="K15" s="1025"/>
      <c r="L15" s="730"/>
      <c r="M15" s="730"/>
      <c r="N15" s="748"/>
      <c r="O15" s="722"/>
    </row>
    <row r="16" spans="1:15" ht="14.4" thickBot="1">
      <c r="A16" s="1293"/>
      <c r="B16" s="1294"/>
      <c r="C16" s="744"/>
      <c r="D16" s="744"/>
      <c r="E16" s="744"/>
      <c r="F16" s="744"/>
      <c r="G16" s="744"/>
      <c r="H16" s="744"/>
      <c r="I16" s="744"/>
      <c r="J16" s="744"/>
      <c r="K16" s="744"/>
      <c r="L16" s="744"/>
      <c r="M16" s="744"/>
      <c r="N16" s="1295"/>
      <c r="O16" s="722"/>
    </row>
    <row r="17" spans="1:15" ht="14.4" thickBot="1">
      <c r="A17" s="1296"/>
      <c r="B17" s="1297"/>
      <c r="C17" s="1297"/>
      <c r="D17" s="1297"/>
      <c r="E17" s="1297" t="str">
        <f>+'PRESUPUESTO OFICIAL PLIEGO TIPO'!$A$15</f>
        <v xml:space="preserve">ESTRUCTURA DE PLACA HUELLA </v>
      </c>
      <c r="F17" s="1297"/>
      <c r="G17" s="1297"/>
      <c r="H17" s="1297"/>
      <c r="I17" s="1297"/>
      <c r="J17" s="1297"/>
      <c r="K17" s="1297"/>
      <c r="L17" s="1297"/>
      <c r="M17" s="1297"/>
      <c r="N17" s="1298"/>
      <c r="O17" s="722"/>
    </row>
    <row r="18" spans="1:15" ht="13.8">
      <c r="A18" s="2562" t="s">
        <v>39</v>
      </c>
      <c r="B18" s="2563"/>
      <c r="C18" s="2563"/>
      <c r="D18" s="2563"/>
      <c r="E18" s="2563"/>
      <c r="F18" s="2563"/>
      <c r="G18" s="2563"/>
      <c r="H18" s="2563"/>
      <c r="I18" s="2563"/>
      <c r="J18" s="2563"/>
      <c r="K18" s="2563"/>
      <c r="L18" s="2563"/>
      <c r="M18" s="2563"/>
      <c r="N18" s="2564"/>
      <c r="O18" s="722"/>
    </row>
    <row r="19" spans="1:15" ht="14.25" customHeight="1" thickBot="1">
      <c r="A19" s="728"/>
      <c r="B19" s="730"/>
      <c r="C19" s="730"/>
      <c r="D19" s="730"/>
      <c r="E19" s="730"/>
      <c r="F19" s="730"/>
      <c r="G19" s="730"/>
      <c r="H19" s="730"/>
      <c r="I19" s="730"/>
      <c r="J19" s="730"/>
      <c r="K19" s="730"/>
      <c r="L19" s="730"/>
      <c r="M19" s="730"/>
      <c r="N19" s="731"/>
      <c r="O19" s="722"/>
    </row>
    <row r="20" spans="1:15" ht="25.5" customHeight="1">
      <c r="A20" s="754" t="s">
        <v>40</v>
      </c>
      <c r="B20" s="755">
        <f>+'PRESUPUESTO OFICIAL PLIEGO TIPO'!B21</f>
        <v>105</v>
      </c>
      <c r="C20" s="2522" t="str">
        <f>+'PRESUPUESTO OFICIAL PLIEGO TIPO'!E21</f>
        <v>Conformacion de la banca y/o Terraplen (Incluye: escarificar, perfilar, conformar, riego y compactacion)</v>
      </c>
      <c r="D20" s="2523"/>
      <c r="E20" s="2523"/>
      <c r="F20" s="2523"/>
      <c r="G20" s="2523"/>
      <c r="H20" s="2523"/>
      <c r="I20" s="2523"/>
      <c r="J20" s="2523"/>
      <c r="K20" s="2573"/>
      <c r="L20" s="2565" t="s">
        <v>41</v>
      </c>
      <c r="M20" s="2566"/>
      <c r="N20" s="757" t="s">
        <v>7</v>
      </c>
      <c r="O20" s="722"/>
    </row>
    <row r="21" spans="1:15" ht="15" customHeight="1" thickBot="1">
      <c r="A21" s="758"/>
      <c r="B21" s="759">
        <f>+'PRESUPUESTO OFICIAL PLIEGO TIPO'!C21</f>
        <v>4.9390000000000001</v>
      </c>
      <c r="C21" s="2574"/>
      <c r="D21" s="2575"/>
      <c r="E21" s="2575"/>
      <c r="F21" s="2575"/>
      <c r="G21" s="2575"/>
      <c r="H21" s="2575"/>
      <c r="I21" s="2575"/>
      <c r="J21" s="2575"/>
      <c r="K21" s="2576"/>
      <c r="L21" s="2567" t="str">
        <f>+'PRESUPUESTO OFICIAL PLIEGO TIPO'!F21</f>
        <v>M²</v>
      </c>
      <c r="M21" s="2568"/>
      <c r="N21" s="760"/>
      <c r="O21" s="722"/>
    </row>
    <row r="22" spans="1:15">
      <c r="A22" s="2491" t="s">
        <v>42</v>
      </c>
      <c r="B22" s="2492"/>
      <c r="C22" s="2492"/>
      <c r="D22" s="2492"/>
      <c r="E22" s="2492"/>
      <c r="F22" s="2492"/>
      <c r="G22" s="2492"/>
      <c r="H22" s="2492"/>
      <c r="I22" s="2492"/>
      <c r="J22" s="2492"/>
      <c r="K22" s="2492"/>
      <c r="L22" s="2492"/>
      <c r="M22" s="2492"/>
      <c r="N22" s="2493"/>
      <c r="O22" s="722"/>
    </row>
    <row r="23" spans="1:15" ht="9" customHeight="1">
      <c r="A23" s="2494"/>
      <c r="B23" s="2495"/>
      <c r="C23" s="2495"/>
      <c r="D23" s="2495"/>
      <c r="E23" s="2495"/>
      <c r="F23" s="2495"/>
      <c r="G23" s="2495"/>
      <c r="H23" s="2495"/>
      <c r="I23" s="2495"/>
      <c r="J23" s="2495"/>
      <c r="K23" s="2495"/>
      <c r="L23" s="2495"/>
      <c r="M23" s="2495"/>
      <c r="N23" s="2496"/>
      <c r="O23" s="722"/>
    </row>
    <row r="24" spans="1:15" ht="13.8" thickBot="1">
      <c r="A24" s="2497"/>
      <c r="B24" s="2498"/>
      <c r="C24" s="2498"/>
      <c r="D24" s="2498"/>
      <c r="E24" s="2498"/>
      <c r="F24" s="2498"/>
      <c r="G24" s="2498"/>
      <c r="H24" s="2498"/>
      <c r="I24" s="2498"/>
      <c r="J24" s="2498"/>
      <c r="K24" s="2498"/>
      <c r="L24" s="2498"/>
      <c r="M24" s="2498"/>
      <c r="N24" s="2499"/>
      <c r="O24" s="722"/>
    </row>
    <row r="25" spans="1:15" ht="14.4" thickBot="1">
      <c r="A25" s="2522" t="s">
        <v>5</v>
      </c>
      <c r="B25" s="2523"/>
      <c r="C25" s="2569"/>
      <c r="D25" s="2569"/>
      <c r="E25" s="2569"/>
      <c r="F25" s="2570"/>
      <c r="G25" s="2524" t="s">
        <v>43</v>
      </c>
      <c r="H25" s="2569"/>
      <c r="I25" s="2571" t="s">
        <v>44</v>
      </c>
      <c r="J25" s="2572"/>
      <c r="K25" s="762" t="s">
        <v>45</v>
      </c>
      <c r="L25" s="2524" t="s">
        <v>46</v>
      </c>
      <c r="M25" s="2525"/>
      <c r="N25" s="763" t="s">
        <v>47</v>
      </c>
      <c r="O25" s="764"/>
    </row>
    <row r="26" spans="1:15" ht="13.8">
      <c r="A26" s="2553" t="s">
        <v>92</v>
      </c>
      <c r="B26" s="2554"/>
      <c r="C26" s="2554"/>
      <c r="D26" s="2554"/>
      <c r="E26" s="2554"/>
      <c r="F26" s="2554"/>
      <c r="G26" s="2555"/>
      <c r="H26" s="2555"/>
      <c r="I26" s="2860" t="s">
        <v>79</v>
      </c>
      <c r="J26" s="2860"/>
      <c r="K26" s="1033">
        <v>163740</v>
      </c>
      <c r="L26" s="2557">
        <v>1.6999999999999999E-3</v>
      </c>
      <c r="M26" s="2557"/>
      <c r="N26" s="766">
        <f>ROUND((K26*L26),2)</f>
        <v>278.36</v>
      </c>
      <c r="O26" s="722"/>
    </row>
    <row r="27" spans="1:15" ht="13.8">
      <c r="A27" s="2545" t="s">
        <v>84</v>
      </c>
      <c r="B27" s="2546"/>
      <c r="C27" s="2546"/>
      <c r="D27" s="2546"/>
      <c r="E27" s="2546"/>
      <c r="F27" s="2546"/>
      <c r="G27" s="768"/>
      <c r="H27" s="768"/>
      <c r="I27" s="2858" t="s">
        <v>79</v>
      </c>
      <c r="J27" s="2858"/>
      <c r="K27" s="1034">
        <v>342327</v>
      </c>
      <c r="L27" s="2547">
        <v>1.6999999999999999E-3</v>
      </c>
      <c r="M27" s="2547"/>
      <c r="N27" s="770">
        <f>ROUND((K27*L27),2)</f>
        <v>581.96</v>
      </c>
      <c r="O27" s="722"/>
    </row>
    <row r="28" spans="1:15" ht="13.8">
      <c r="A28" s="2545" t="s">
        <v>83</v>
      </c>
      <c r="B28" s="2546"/>
      <c r="C28" s="2546"/>
      <c r="D28" s="2546"/>
      <c r="E28" s="2546"/>
      <c r="F28" s="2546"/>
      <c r="G28" s="2546"/>
      <c r="H28" s="2546"/>
      <c r="I28" s="2858" t="s">
        <v>79</v>
      </c>
      <c r="J28" s="2858"/>
      <c r="K28" s="1034">
        <v>263620</v>
      </c>
      <c r="L28" s="2547">
        <v>1.6999999999999999E-3</v>
      </c>
      <c r="M28" s="2547"/>
      <c r="N28" s="770">
        <f>ROUND((K28*L28),2)</f>
        <v>448.15</v>
      </c>
      <c r="O28" s="722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1035"/>
      <c r="L29" s="2859"/>
      <c r="M29" s="2859"/>
      <c r="N29" s="1036"/>
      <c r="O29" s="722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1037">
        <f>ROUND(SUM(N26:N28),2)</f>
        <v>1308.47</v>
      </c>
      <c r="O30" s="722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722"/>
    </row>
    <row r="32" spans="1:15" ht="8.25" customHeight="1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722"/>
    </row>
    <row r="33" spans="1:15" ht="13.8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722"/>
    </row>
    <row r="34" spans="1:15" ht="13.8">
      <c r="A34" s="2500" t="s">
        <v>5</v>
      </c>
      <c r="B34" s="2501"/>
      <c r="C34" s="2501"/>
      <c r="D34" s="2501"/>
      <c r="E34" s="2501"/>
      <c r="F34" s="2501"/>
      <c r="G34" s="2501"/>
      <c r="H34" s="2501"/>
      <c r="I34" s="2503"/>
      <c r="J34" s="787" t="s">
        <v>41</v>
      </c>
      <c r="K34" s="785" t="s">
        <v>7</v>
      </c>
      <c r="L34" s="2502" t="s">
        <v>51</v>
      </c>
      <c r="M34" s="2503"/>
      <c r="N34" s="789" t="s">
        <v>47</v>
      </c>
      <c r="O34" s="764"/>
    </row>
    <row r="35" spans="1:15" ht="14.4" thickBot="1">
      <c r="A35" s="2504"/>
      <c r="B35" s="2505"/>
      <c r="C35" s="2505"/>
      <c r="D35" s="2505"/>
      <c r="E35" s="2505"/>
      <c r="F35" s="2505"/>
      <c r="G35" s="2505"/>
      <c r="H35" s="2505"/>
      <c r="I35" s="2539"/>
      <c r="J35" s="779"/>
      <c r="K35" s="1038"/>
      <c r="L35" s="2854"/>
      <c r="M35" s="2855"/>
      <c r="N35" s="793"/>
      <c r="O35" s="722"/>
    </row>
    <row r="36" spans="1:15" ht="14.4" thickBot="1">
      <c r="A36" s="2485" t="s">
        <v>49</v>
      </c>
      <c r="B36" s="2486"/>
      <c r="C36" s="2486"/>
      <c r="D36" s="2486"/>
      <c r="E36" s="2486"/>
      <c r="F36" s="2486"/>
      <c r="G36" s="2486"/>
      <c r="H36" s="2486"/>
      <c r="I36" s="2486"/>
      <c r="J36" s="2486"/>
      <c r="K36" s="2486"/>
      <c r="L36" s="2486"/>
      <c r="M36" s="2487"/>
      <c r="N36" s="1039">
        <v>0</v>
      </c>
      <c r="O36" s="722"/>
    </row>
    <row r="37" spans="1:15">
      <c r="A37" s="2491" t="s">
        <v>52</v>
      </c>
      <c r="B37" s="2492"/>
      <c r="C37" s="2492"/>
      <c r="D37" s="2492"/>
      <c r="E37" s="2492"/>
      <c r="F37" s="2492"/>
      <c r="G37" s="2492"/>
      <c r="H37" s="2492"/>
      <c r="I37" s="2492"/>
      <c r="J37" s="2492"/>
      <c r="K37" s="2492"/>
      <c r="L37" s="2492"/>
      <c r="M37" s="2492"/>
      <c r="N37" s="2493"/>
      <c r="O37" s="722"/>
    </row>
    <row r="38" spans="1:15" ht="9" customHeight="1">
      <c r="A38" s="2494"/>
      <c r="B38" s="2495"/>
      <c r="C38" s="2495"/>
      <c r="D38" s="2495"/>
      <c r="E38" s="2495"/>
      <c r="F38" s="2495"/>
      <c r="G38" s="2495"/>
      <c r="H38" s="2495"/>
      <c r="I38" s="2495"/>
      <c r="J38" s="2495"/>
      <c r="K38" s="2495"/>
      <c r="L38" s="2495"/>
      <c r="M38" s="2495"/>
      <c r="N38" s="2496"/>
      <c r="O38" s="722"/>
    </row>
    <row r="39" spans="1:15" ht="13.8" thickBot="1">
      <c r="A39" s="2497"/>
      <c r="B39" s="2498"/>
      <c r="C39" s="2498"/>
      <c r="D39" s="2498"/>
      <c r="E39" s="2498"/>
      <c r="F39" s="2498"/>
      <c r="G39" s="2498"/>
      <c r="H39" s="2498"/>
      <c r="I39" s="2498"/>
      <c r="J39" s="2498"/>
      <c r="K39" s="2498"/>
      <c r="L39" s="2498"/>
      <c r="M39" s="2498"/>
      <c r="N39" s="2499"/>
      <c r="O39" s="722"/>
    </row>
    <row r="40" spans="1:15" ht="27.6">
      <c r="A40" s="2500" t="s">
        <v>53</v>
      </c>
      <c r="B40" s="2501"/>
      <c r="C40" s="2501"/>
      <c r="D40" s="2501"/>
      <c r="E40" s="2501"/>
      <c r="F40" s="2501"/>
      <c r="G40" s="2501"/>
      <c r="H40" s="2501"/>
      <c r="I40" s="785" t="s">
        <v>54</v>
      </c>
      <c r="J40" s="784" t="s">
        <v>55</v>
      </c>
      <c r="K40" s="786" t="s">
        <v>543</v>
      </c>
      <c r="L40" s="2502" t="s">
        <v>57</v>
      </c>
      <c r="M40" s="2503"/>
      <c r="N40" s="789" t="s">
        <v>47</v>
      </c>
      <c r="O40" s="764"/>
    </row>
    <row r="41" spans="1:15" ht="15" thickBot="1">
      <c r="A41" s="2531"/>
      <c r="B41" s="2505"/>
      <c r="C41" s="2505"/>
      <c r="D41" s="2505"/>
      <c r="E41" s="2505"/>
      <c r="F41" s="2505"/>
      <c r="G41" s="2505"/>
      <c r="H41" s="2505"/>
      <c r="I41" s="790"/>
      <c r="J41" s="791"/>
      <c r="K41" s="1040"/>
      <c r="L41" s="2532"/>
      <c r="M41" s="2533"/>
      <c r="N41" s="1041"/>
      <c r="O41" s="722"/>
    </row>
    <row r="42" spans="1:15" ht="14.4" thickBot="1">
      <c r="A42" s="2485" t="s">
        <v>49</v>
      </c>
      <c r="B42" s="2486"/>
      <c r="C42" s="2486"/>
      <c r="D42" s="2486"/>
      <c r="E42" s="2486"/>
      <c r="F42" s="2486"/>
      <c r="G42" s="2486"/>
      <c r="H42" s="2486"/>
      <c r="I42" s="2486"/>
      <c r="J42" s="2486"/>
      <c r="K42" s="2486"/>
      <c r="L42" s="2486"/>
      <c r="M42" s="2487"/>
      <c r="N42" s="794">
        <f>+N41</f>
        <v>0</v>
      </c>
      <c r="O42" s="722"/>
    </row>
    <row r="43" spans="1:15" ht="7.5" customHeight="1">
      <c r="A43" s="2491" t="s">
        <v>58</v>
      </c>
      <c r="B43" s="2492"/>
      <c r="C43" s="2492"/>
      <c r="D43" s="2492"/>
      <c r="E43" s="2492"/>
      <c r="F43" s="2492"/>
      <c r="G43" s="2492"/>
      <c r="H43" s="2492"/>
      <c r="I43" s="2492"/>
      <c r="J43" s="2492"/>
      <c r="K43" s="2492"/>
      <c r="L43" s="2492"/>
      <c r="M43" s="2492"/>
      <c r="N43" s="2493"/>
      <c r="O43" s="722"/>
    </row>
    <row r="44" spans="1:15">
      <c r="A44" s="2494"/>
      <c r="B44" s="2495"/>
      <c r="C44" s="2495"/>
      <c r="D44" s="2495"/>
      <c r="E44" s="2495"/>
      <c r="F44" s="2495"/>
      <c r="G44" s="2495"/>
      <c r="H44" s="2495"/>
      <c r="I44" s="2495"/>
      <c r="J44" s="2495"/>
      <c r="K44" s="2495"/>
      <c r="L44" s="2495"/>
      <c r="M44" s="2495"/>
      <c r="N44" s="2496"/>
      <c r="O44" s="722"/>
    </row>
    <row r="45" spans="1:15" ht="13.8" thickBot="1">
      <c r="A45" s="2497"/>
      <c r="B45" s="2498"/>
      <c r="C45" s="2498"/>
      <c r="D45" s="2498"/>
      <c r="E45" s="2498"/>
      <c r="F45" s="2498"/>
      <c r="G45" s="2498"/>
      <c r="H45" s="2498"/>
      <c r="I45" s="2498"/>
      <c r="J45" s="2498"/>
      <c r="K45" s="2498"/>
      <c r="L45" s="2498"/>
      <c r="M45" s="2498"/>
      <c r="N45" s="2499"/>
      <c r="O45" s="722"/>
    </row>
    <row r="46" spans="1:15" ht="27.6">
      <c r="A46" s="2500" t="s">
        <v>59</v>
      </c>
      <c r="B46" s="2501"/>
      <c r="C46" s="2501"/>
      <c r="D46" s="2501"/>
      <c r="E46" s="2501"/>
      <c r="F46" s="2501"/>
      <c r="G46" s="2501"/>
      <c r="H46" s="2501"/>
      <c r="I46" s="785" t="s">
        <v>60</v>
      </c>
      <c r="J46" s="784" t="s">
        <v>61</v>
      </c>
      <c r="K46" s="785" t="s">
        <v>62</v>
      </c>
      <c r="L46" s="2502" t="s">
        <v>46</v>
      </c>
      <c r="M46" s="2503"/>
      <c r="N46" s="789" t="s">
        <v>47</v>
      </c>
      <c r="O46" s="764"/>
    </row>
    <row r="47" spans="1:15" ht="13.8">
      <c r="A47" s="2511"/>
      <c r="B47" s="2512"/>
      <c r="C47" s="2512"/>
      <c r="D47" s="2512"/>
      <c r="E47" s="2512"/>
      <c r="F47" s="2512"/>
      <c r="G47" s="2512"/>
      <c r="H47" s="2513"/>
      <c r="I47" s="800"/>
      <c r="J47" s="801"/>
      <c r="K47" s="1043"/>
      <c r="L47" s="2856"/>
      <c r="M47" s="2857"/>
      <c r="N47" s="1044">
        <f>+K47*L47</f>
        <v>0</v>
      </c>
      <c r="O47" s="722"/>
    </row>
    <row r="48" spans="1:15" ht="14.4" thickBot="1">
      <c r="A48" s="2518"/>
      <c r="B48" s="2519"/>
      <c r="C48" s="2519"/>
      <c r="D48" s="2519"/>
      <c r="E48" s="2519"/>
      <c r="F48" s="2519"/>
      <c r="G48" s="2519"/>
      <c r="H48" s="2519"/>
      <c r="I48" s="804"/>
      <c r="J48" s="805"/>
      <c r="K48" s="804"/>
      <c r="L48" s="2520"/>
      <c r="M48" s="2521"/>
      <c r="N48" s="1042"/>
      <c r="O48" s="722"/>
    </row>
    <row r="49" spans="1:15" ht="14.4" thickBot="1">
      <c r="A49" s="2485" t="s">
        <v>49</v>
      </c>
      <c r="B49" s="2486"/>
      <c r="C49" s="2486"/>
      <c r="D49" s="2486"/>
      <c r="E49" s="2486"/>
      <c r="F49" s="2486"/>
      <c r="G49" s="2486"/>
      <c r="H49" s="2486"/>
      <c r="I49" s="2486"/>
      <c r="J49" s="2486"/>
      <c r="K49" s="2486"/>
      <c r="L49" s="2486"/>
      <c r="M49" s="2487"/>
      <c r="N49" s="1039">
        <f>+N47</f>
        <v>0</v>
      </c>
      <c r="O49" s="722"/>
    </row>
    <row r="50" spans="1:15" ht="14.4" thickBot="1">
      <c r="A50" s="728"/>
      <c r="B50" s="730"/>
      <c r="C50" s="730"/>
      <c r="D50" s="730"/>
      <c r="E50" s="730"/>
      <c r="F50" s="730"/>
      <c r="G50" s="730"/>
      <c r="H50" s="730"/>
      <c r="I50" s="730"/>
      <c r="J50" s="730"/>
      <c r="K50" s="730"/>
      <c r="L50" s="730"/>
      <c r="M50" s="730"/>
      <c r="N50" s="731"/>
      <c r="O50" s="722"/>
    </row>
    <row r="51" spans="1:15" ht="14.4" thickBot="1">
      <c r="A51" s="2488" t="s">
        <v>63</v>
      </c>
      <c r="B51" s="2489"/>
      <c r="C51" s="2489"/>
      <c r="D51" s="2489"/>
      <c r="E51" s="2489"/>
      <c r="F51" s="2489"/>
      <c r="G51" s="2489"/>
      <c r="H51" s="2489"/>
      <c r="I51" s="2489"/>
      <c r="J51" s="2489"/>
      <c r="K51" s="2489"/>
      <c r="L51" s="2489"/>
      <c r="M51" s="2490"/>
      <c r="N51" s="913">
        <f>ROUND(+N30+N36+N42+N49,0)</f>
        <v>1308</v>
      </c>
      <c r="O51" s="722"/>
    </row>
    <row r="52" spans="1:15">
      <c r="A52" s="2491" t="s">
        <v>64</v>
      </c>
      <c r="B52" s="2492"/>
      <c r="C52" s="2492"/>
      <c r="D52" s="2492"/>
      <c r="E52" s="2492"/>
      <c r="F52" s="2492"/>
      <c r="G52" s="2492"/>
      <c r="H52" s="2492"/>
      <c r="I52" s="2492"/>
      <c r="J52" s="2492"/>
      <c r="K52" s="2492"/>
      <c r="L52" s="2492"/>
      <c r="M52" s="2492"/>
      <c r="N52" s="2493"/>
      <c r="O52" s="722"/>
    </row>
    <row r="53" spans="1:15">
      <c r="A53" s="2494"/>
      <c r="B53" s="2495"/>
      <c r="C53" s="2495"/>
      <c r="D53" s="2495"/>
      <c r="E53" s="2495"/>
      <c r="F53" s="2495"/>
      <c r="G53" s="2495"/>
      <c r="H53" s="2495"/>
      <c r="I53" s="2495"/>
      <c r="J53" s="2495"/>
      <c r="K53" s="2495"/>
      <c r="L53" s="2495"/>
      <c r="M53" s="2495"/>
      <c r="N53" s="2496"/>
      <c r="O53" s="722"/>
    </row>
    <row r="54" spans="1:15" ht="13.8" thickBot="1">
      <c r="A54" s="2497"/>
      <c r="B54" s="2498"/>
      <c r="C54" s="2498"/>
      <c r="D54" s="2498"/>
      <c r="E54" s="2498"/>
      <c r="F54" s="2498"/>
      <c r="G54" s="2498"/>
      <c r="H54" s="2498"/>
      <c r="I54" s="2498"/>
      <c r="J54" s="2498"/>
      <c r="K54" s="2498"/>
      <c r="L54" s="2498"/>
      <c r="M54" s="2498"/>
      <c r="N54" s="2499"/>
      <c r="O54" s="722"/>
    </row>
    <row r="55" spans="1:15" ht="13.8">
      <c r="A55" s="2500" t="s">
        <v>65</v>
      </c>
      <c r="B55" s="2501"/>
      <c r="C55" s="2501"/>
      <c r="D55" s="2501"/>
      <c r="E55" s="2501"/>
      <c r="F55" s="2501"/>
      <c r="G55" s="2501"/>
      <c r="H55" s="2501"/>
      <c r="I55" s="784"/>
      <c r="J55" s="788"/>
      <c r="K55" s="785" t="s">
        <v>66</v>
      </c>
      <c r="L55" s="2502" t="s">
        <v>67</v>
      </c>
      <c r="M55" s="2503"/>
      <c r="N55" s="789"/>
      <c r="O55" s="764"/>
    </row>
    <row r="56" spans="1:15" ht="13.8">
      <c r="A56" s="2504" t="s">
        <v>68</v>
      </c>
      <c r="B56" s="2505"/>
      <c r="C56" s="2505"/>
      <c r="D56" s="2505"/>
      <c r="E56" s="2505"/>
      <c r="F56" s="2505"/>
      <c r="G56" s="2505"/>
      <c r="H56" s="2505"/>
      <c r="I56" s="809"/>
      <c r="J56" s="810"/>
      <c r="K56" s="811">
        <v>0.28000000000000003</v>
      </c>
      <c r="L56" s="2854">
        <f>ROUND((N51*K56),2)</f>
        <v>366.24</v>
      </c>
      <c r="M56" s="2855">
        <f>ROUND((J56*K56),0)</f>
        <v>0</v>
      </c>
      <c r="N56" s="793">
        <f>+L56</f>
        <v>366.24</v>
      </c>
      <c r="O56" s="722"/>
    </row>
    <row r="57" spans="1:15" ht="13.8">
      <c r="A57" s="768" t="s">
        <v>69</v>
      </c>
      <c r="B57" s="813"/>
      <c r="C57" s="813"/>
      <c r="D57" s="777"/>
      <c r="E57" s="777"/>
      <c r="F57" s="777"/>
      <c r="G57" s="777"/>
      <c r="H57" s="777"/>
      <c r="I57" s="777"/>
      <c r="J57" s="778"/>
      <c r="K57" s="811">
        <v>0.01</v>
      </c>
      <c r="L57" s="2854">
        <f>ROUND((N51*K57),2)</f>
        <v>13.08</v>
      </c>
      <c r="M57" s="2855">
        <f>ROUND((J57*K57),0)</f>
        <v>0</v>
      </c>
      <c r="N57" s="793">
        <f>+L57</f>
        <v>13.08</v>
      </c>
      <c r="O57" s="722"/>
    </row>
    <row r="58" spans="1:15" ht="14.4" thickBot="1">
      <c r="A58" s="2508" t="s">
        <v>70</v>
      </c>
      <c r="B58" s="2509"/>
      <c r="C58" s="2509"/>
      <c r="D58" s="2509"/>
      <c r="E58" s="2509"/>
      <c r="F58" s="2509"/>
      <c r="G58" s="2509"/>
      <c r="H58" s="2509"/>
      <c r="I58" s="2509"/>
      <c r="J58" s="2510"/>
      <c r="K58" s="811">
        <v>0.05</v>
      </c>
      <c r="L58" s="2854">
        <f>ROUND((N51*K58),2)</f>
        <v>65.400000000000006</v>
      </c>
      <c r="M58" s="2855">
        <f>ROUND((J58*K58),0)</f>
        <v>0</v>
      </c>
      <c r="N58" s="793">
        <f>+L58</f>
        <v>65.400000000000006</v>
      </c>
      <c r="O58" s="722"/>
    </row>
    <row r="59" spans="1:15" ht="14.4" thickBot="1">
      <c r="A59" s="2485" t="s">
        <v>49</v>
      </c>
      <c r="B59" s="2486"/>
      <c r="C59" s="2486"/>
      <c r="D59" s="2486"/>
      <c r="E59" s="2486"/>
      <c r="F59" s="2486"/>
      <c r="G59" s="2486"/>
      <c r="H59" s="2486"/>
      <c r="I59" s="2486"/>
      <c r="J59" s="2486"/>
      <c r="K59" s="2486"/>
      <c r="L59" s="2486"/>
      <c r="M59" s="2487"/>
      <c r="N59" s="1045">
        <f>ROUND(SUM(N56:N58),0)</f>
        <v>445</v>
      </c>
      <c r="O59" s="722"/>
    </row>
    <row r="60" spans="1:15" ht="14.4" thickBot="1">
      <c r="A60" s="728"/>
      <c r="B60" s="730"/>
      <c r="C60" s="730"/>
      <c r="D60" s="730"/>
      <c r="E60" s="730"/>
      <c r="F60" s="730"/>
      <c r="G60" s="730"/>
      <c r="H60" s="730"/>
      <c r="I60" s="730"/>
      <c r="J60" s="730"/>
      <c r="K60" s="730"/>
      <c r="L60" s="730"/>
      <c r="M60" s="730"/>
      <c r="N60" s="731"/>
      <c r="O60" s="722"/>
    </row>
    <row r="61" spans="1:15" ht="14.4" thickBot="1">
      <c r="A61" s="2488" t="s">
        <v>71</v>
      </c>
      <c r="B61" s="2489"/>
      <c r="C61" s="2489"/>
      <c r="D61" s="2489"/>
      <c r="E61" s="2489"/>
      <c r="F61" s="2489"/>
      <c r="G61" s="2489"/>
      <c r="H61" s="2489"/>
      <c r="I61" s="2489"/>
      <c r="J61" s="2489"/>
      <c r="K61" s="2489"/>
      <c r="L61" s="2489"/>
      <c r="M61" s="2490"/>
      <c r="N61" s="807">
        <f>ROUND(+N59+N51,0)</f>
        <v>1753</v>
      </c>
      <c r="O61" s="722"/>
    </row>
    <row r="62" spans="1:15" s="849" customFormat="1" ht="13.8">
      <c r="A62" s="874"/>
      <c r="B62" s="875"/>
      <c r="C62" s="875"/>
      <c r="D62" s="875"/>
      <c r="E62" s="875"/>
      <c r="F62" s="875"/>
      <c r="G62" s="875"/>
      <c r="H62" s="875"/>
      <c r="I62" s="875"/>
      <c r="J62" s="875"/>
      <c r="K62" s="875"/>
      <c r="L62" s="875"/>
      <c r="M62" s="875"/>
      <c r="N62" s="876"/>
      <c r="O62" s="848"/>
    </row>
    <row r="63" spans="1:15" s="849" customFormat="1" ht="13.8">
      <c r="A63" s="817"/>
      <c r="B63" s="818"/>
      <c r="C63" s="818"/>
      <c r="D63" s="818"/>
      <c r="E63" s="818"/>
      <c r="F63" s="821" t="s">
        <v>76</v>
      </c>
      <c r="G63" s="821"/>
      <c r="H63" s="821"/>
      <c r="I63" s="821"/>
      <c r="J63" s="822"/>
      <c r="K63" s="818"/>
      <c r="L63" s="818"/>
      <c r="M63" s="818"/>
      <c r="N63" s="819"/>
      <c r="O63" s="848"/>
    </row>
    <row r="64" spans="1:15" s="849" customFormat="1" ht="13.8">
      <c r="A64" s="823"/>
      <c r="B64" s="824"/>
      <c r="C64" s="824"/>
      <c r="D64" s="824"/>
      <c r="E64" s="824"/>
      <c r="F64" s="821" t="s">
        <v>87</v>
      </c>
      <c r="G64" s="822" t="s">
        <v>337</v>
      </c>
      <c r="H64" s="822"/>
      <c r="I64" s="822"/>
      <c r="J64" s="822"/>
      <c r="K64" s="824"/>
      <c r="L64" s="824"/>
      <c r="M64" s="824"/>
      <c r="N64" s="825"/>
      <c r="O64" s="848"/>
    </row>
    <row r="65" spans="1:15" s="849" customFormat="1" ht="13.8">
      <c r="A65" s="817"/>
      <c r="B65" s="818"/>
      <c r="C65" s="818"/>
      <c r="D65" s="818"/>
      <c r="E65" s="818"/>
      <c r="F65" s="821" t="s">
        <v>286</v>
      </c>
      <c r="G65" s="822"/>
      <c r="H65" s="822"/>
      <c r="I65" s="822"/>
      <c r="J65" s="822"/>
      <c r="K65" s="818"/>
      <c r="L65" s="818"/>
      <c r="M65" s="818"/>
      <c r="N65" s="819"/>
      <c r="O65" s="848"/>
    </row>
    <row r="66" spans="1:15" s="849" customFormat="1" ht="13.8">
      <c r="A66" s="823"/>
      <c r="B66" s="824"/>
      <c r="C66" s="824"/>
      <c r="D66" s="824"/>
      <c r="E66" s="824"/>
      <c r="F66" s="821" t="s">
        <v>88</v>
      </c>
      <c r="G66" s="2475" t="s">
        <v>344</v>
      </c>
      <c r="H66" s="2475"/>
      <c r="I66" s="826"/>
      <c r="J66" s="826"/>
      <c r="K66" s="824"/>
      <c r="L66" s="824"/>
      <c r="M66" s="824"/>
      <c r="N66" s="825"/>
      <c r="O66" s="848"/>
    </row>
    <row r="67" spans="1:15" s="849" customFormat="1" ht="13.8">
      <c r="A67" s="817"/>
      <c r="B67" s="818"/>
      <c r="C67" s="818"/>
      <c r="D67" s="818"/>
      <c r="E67" s="818"/>
      <c r="F67" s="821"/>
      <c r="G67" s="826"/>
      <c r="H67" s="826"/>
      <c r="I67" s="826"/>
      <c r="J67" s="818"/>
      <c r="K67" s="818"/>
      <c r="L67" s="818"/>
      <c r="M67" s="818"/>
      <c r="N67" s="819"/>
      <c r="O67" s="848"/>
    </row>
    <row r="68" spans="1:15" s="849" customFormat="1" ht="13.8">
      <c r="A68" s="823"/>
      <c r="B68" s="824"/>
      <c r="C68" s="824"/>
      <c r="D68" s="824"/>
      <c r="E68" s="824"/>
      <c r="F68" s="824"/>
      <c r="G68" s="824"/>
      <c r="H68" s="824"/>
      <c r="I68" s="824"/>
      <c r="J68" s="824"/>
      <c r="K68" s="824"/>
      <c r="L68" s="824"/>
      <c r="M68" s="824"/>
      <c r="N68" s="825"/>
      <c r="O68" s="848"/>
    </row>
    <row r="69" spans="1:15" s="849" customFormat="1" ht="13.8">
      <c r="A69" s="832" t="s">
        <v>73</v>
      </c>
      <c r="B69" s="833"/>
      <c r="C69" s="834"/>
      <c r="D69" s="834"/>
      <c r="E69" s="834"/>
      <c r="F69" s="834"/>
      <c r="G69" s="824"/>
      <c r="H69" s="824"/>
      <c r="I69" s="824"/>
      <c r="J69" s="824"/>
      <c r="K69" s="824"/>
      <c r="L69" s="824"/>
      <c r="M69" s="824"/>
      <c r="N69" s="825"/>
      <c r="O69" s="848"/>
    </row>
    <row r="70" spans="1:15" s="849" customFormat="1" ht="9.75" customHeight="1">
      <c r="A70" s="2481" t="s">
        <v>74</v>
      </c>
      <c r="B70" s="2482"/>
      <c r="C70" s="2482"/>
      <c r="D70" s="2482"/>
      <c r="E70" s="2482"/>
      <c r="F70" s="2482"/>
      <c r="G70" s="2482"/>
      <c r="H70" s="2482"/>
      <c r="I70" s="2482"/>
      <c r="J70" s="2482"/>
      <c r="K70" s="2482"/>
      <c r="L70" s="2482"/>
      <c r="M70" s="2482"/>
      <c r="N70" s="2483"/>
      <c r="O70" s="848"/>
    </row>
    <row r="71" spans="1:15" s="849" customFormat="1" ht="33.75" customHeight="1">
      <c r="A71" s="2481"/>
      <c r="B71" s="2482"/>
      <c r="C71" s="2482"/>
      <c r="D71" s="2482"/>
      <c r="E71" s="2482"/>
      <c r="F71" s="2482"/>
      <c r="G71" s="2482"/>
      <c r="H71" s="2482"/>
      <c r="I71" s="2482"/>
      <c r="J71" s="2482"/>
      <c r="K71" s="2482"/>
      <c r="L71" s="2482"/>
      <c r="M71" s="2482"/>
      <c r="N71" s="2483"/>
      <c r="O71" s="848"/>
    </row>
    <row r="72" spans="1:15" s="849" customFormat="1" ht="19.5" customHeight="1">
      <c r="A72" s="2481" t="s">
        <v>75</v>
      </c>
      <c r="B72" s="2482"/>
      <c r="C72" s="2482"/>
      <c r="D72" s="2482"/>
      <c r="E72" s="2482"/>
      <c r="F72" s="2482"/>
      <c r="G72" s="2482"/>
      <c r="H72" s="2482"/>
      <c r="I72" s="2482"/>
      <c r="J72" s="2482"/>
      <c r="K72" s="2482"/>
      <c r="L72" s="2482"/>
      <c r="M72" s="2482"/>
      <c r="N72" s="2483"/>
      <c r="O72" s="848"/>
    </row>
    <row r="73" spans="1:15" s="849" customFormat="1" ht="28.5" customHeight="1">
      <c r="A73" s="2481"/>
      <c r="B73" s="2482"/>
      <c r="C73" s="2482"/>
      <c r="D73" s="2482"/>
      <c r="E73" s="2482"/>
      <c r="F73" s="2482"/>
      <c r="G73" s="2482"/>
      <c r="H73" s="2482"/>
      <c r="I73" s="2482"/>
      <c r="J73" s="2482"/>
      <c r="K73" s="2482"/>
      <c r="L73" s="2482"/>
      <c r="M73" s="2482"/>
      <c r="N73" s="2483"/>
      <c r="O73" s="848"/>
    </row>
    <row r="74" spans="1:15" s="849" customFormat="1" ht="13.8">
      <c r="A74" s="823"/>
      <c r="B74" s="824"/>
      <c r="C74" s="824"/>
      <c r="D74" s="824"/>
      <c r="E74" s="818"/>
      <c r="F74" s="821" t="s">
        <v>76</v>
      </c>
      <c r="G74" s="822"/>
      <c r="H74" s="822"/>
      <c r="I74" s="822"/>
      <c r="J74" s="822"/>
      <c r="K74" s="824"/>
      <c r="L74" s="824"/>
      <c r="M74" s="824"/>
      <c r="N74" s="835"/>
      <c r="O74" s="848"/>
    </row>
    <row r="75" spans="1:15" s="849" customFormat="1" ht="13.8">
      <c r="A75" s="823"/>
      <c r="B75" s="824"/>
      <c r="C75" s="824"/>
      <c r="D75" s="824"/>
      <c r="E75" s="818"/>
      <c r="F75" s="822" t="s">
        <v>87</v>
      </c>
      <c r="G75" s="836" t="s">
        <v>342</v>
      </c>
      <c r="H75" s="836"/>
      <c r="I75" s="836"/>
      <c r="J75" s="822"/>
      <c r="K75" s="824"/>
      <c r="L75" s="824"/>
      <c r="M75" s="824"/>
      <c r="N75" s="835"/>
      <c r="O75" s="848"/>
    </row>
    <row r="76" spans="1:15" s="849" customFormat="1" ht="13.8">
      <c r="A76" s="823"/>
      <c r="B76" s="824"/>
      <c r="C76" s="824"/>
      <c r="D76" s="824"/>
      <c r="E76" s="837"/>
      <c r="F76" s="822" t="s">
        <v>343</v>
      </c>
      <c r="G76" s="838"/>
      <c r="H76" s="838"/>
      <c r="I76" s="838"/>
      <c r="J76" s="822"/>
      <c r="K76" s="824"/>
      <c r="L76" s="824"/>
      <c r="M76" s="824"/>
      <c r="N76" s="835"/>
      <c r="O76" s="848"/>
    </row>
    <row r="77" spans="1:15" s="849" customFormat="1" ht="13.8">
      <c r="A77" s="817"/>
      <c r="B77" s="818"/>
      <c r="C77" s="818"/>
      <c r="D77" s="818"/>
      <c r="E77" s="824"/>
      <c r="F77" s="822" t="s">
        <v>88</v>
      </c>
      <c r="G77" s="822"/>
      <c r="H77" s="822"/>
      <c r="I77" s="822"/>
      <c r="J77" s="826"/>
      <c r="K77" s="848"/>
      <c r="L77" s="848"/>
      <c r="M77" s="848"/>
      <c r="N77" s="835"/>
      <c r="O77" s="848"/>
    </row>
  </sheetData>
  <mergeCells count="77">
    <mergeCell ref="N10:N11"/>
    <mergeCell ref="A3:N3"/>
    <mergeCell ref="A4:N4"/>
    <mergeCell ref="A5:N5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  <mergeCell ref="A7:B11"/>
    <mergeCell ref="A26:F26"/>
    <mergeCell ref="G26:H26"/>
    <mergeCell ref="I26:J26"/>
    <mergeCell ref="L26:M26"/>
    <mergeCell ref="K13:K14"/>
    <mergeCell ref="A15:E15"/>
    <mergeCell ref="A18:N18"/>
    <mergeCell ref="L20:M20"/>
    <mergeCell ref="L21:M21"/>
    <mergeCell ref="A22:N24"/>
    <mergeCell ref="A25:F25"/>
    <mergeCell ref="G25:H25"/>
    <mergeCell ref="I25:J25"/>
    <mergeCell ref="L25:M25"/>
    <mergeCell ref="C20:K21"/>
    <mergeCell ref="A29:F29"/>
    <mergeCell ref="G29:H29"/>
    <mergeCell ref="I29:J29"/>
    <mergeCell ref="L29:M29"/>
    <mergeCell ref="A30:M30"/>
    <mergeCell ref="A27:F27"/>
    <mergeCell ref="L27:M27"/>
    <mergeCell ref="A28:F28"/>
    <mergeCell ref="G28:H28"/>
    <mergeCell ref="I28:J28"/>
    <mergeCell ref="L28:M28"/>
    <mergeCell ref="I27:J27"/>
    <mergeCell ref="L34:M34"/>
    <mergeCell ref="A35:I35"/>
    <mergeCell ref="L35:M35"/>
    <mergeCell ref="A36:M36"/>
    <mergeCell ref="A31:N33"/>
    <mergeCell ref="A48:H48"/>
    <mergeCell ref="L48:M48"/>
    <mergeCell ref="G66:H66"/>
    <mergeCell ref="A1:D1"/>
    <mergeCell ref="A42:M42"/>
    <mergeCell ref="A43:N45"/>
    <mergeCell ref="A46:H46"/>
    <mergeCell ref="L46:M46"/>
    <mergeCell ref="L47:M47"/>
    <mergeCell ref="A47:H47"/>
    <mergeCell ref="A37:N39"/>
    <mergeCell ref="A40:H40"/>
    <mergeCell ref="L40:M40"/>
    <mergeCell ref="A41:H41"/>
    <mergeCell ref="L41:M41"/>
    <mergeCell ref="A34:I34"/>
    <mergeCell ref="A72:N73"/>
    <mergeCell ref="A70:N71"/>
    <mergeCell ref="A49:M49"/>
    <mergeCell ref="A51:M51"/>
    <mergeCell ref="A52:N54"/>
    <mergeCell ref="A55:H55"/>
    <mergeCell ref="L55:M55"/>
    <mergeCell ref="A56:H56"/>
    <mergeCell ref="L56:M56"/>
    <mergeCell ref="L57:M57"/>
    <mergeCell ref="A58:J58"/>
    <mergeCell ref="L58:M58"/>
    <mergeCell ref="A59:M59"/>
    <mergeCell ref="A61:M61"/>
  </mergeCells>
  <pageMargins left="0.7" right="0.7" top="0.75" bottom="0.75" header="0.3" footer="0.3"/>
  <pageSetup scale="54" fitToHeight="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4">
    <tabColor rgb="FFFFFF00"/>
    <pageSetUpPr fitToPage="1"/>
  </sheetPr>
  <dimension ref="A1:O74"/>
  <sheetViews>
    <sheetView view="pageBreakPreview" topLeftCell="A39" zoomScale="69" zoomScaleNormal="100" zoomScaleSheetLayoutView="69" workbookViewId="0">
      <selection activeCell="R57" sqref="R57"/>
    </sheetView>
  </sheetViews>
  <sheetFormatPr baseColWidth="10" defaultColWidth="11.44140625" defaultRowHeight="13.8"/>
  <cols>
    <col min="1" max="1" width="11.44140625" style="996"/>
    <col min="2" max="2" width="13.109375" style="996" customWidth="1"/>
    <col min="3" max="5" width="11.44140625" style="996"/>
    <col min="6" max="6" width="16.109375" style="996" customWidth="1"/>
    <col min="7" max="10" width="11.44140625" style="996"/>
    <col min="11" max="11" width="14" style="996" bestFit="1" customWidth="1"/>
    <col min="12" max="12" width="10" style="996" customWidth="1"/>
    <col min="13" max="13" width="6.6640625" style="996" customWidth="1"/>
    <col min="14" max="14" width="17.5546875" style="996" bestFit="1" customWidth="1"/>
    <col min="15" max="16384" width="11.44140625" style="996"/>
  </cols>
  <sheetData>
    <row r="1" spans="1:15" ht="39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1050"/>
    </row>
    <row r="6" spans="1:15" ht="14.4" thickBot="1">
      <c r="A6" s="730"/>
      <c r="B6" s="729"/>
      <c r="C6" s="730"/>
      <c r="D6" s="730"/>
      <c r="E6" s="730"/>
      <c r="F6" s="730"/>
      <c r="G6" s="730"/>
      <c r="H6" s="730"/>
      <c r="I6" s="730"/>
      <c r="J6" s="730"/>
      <c r="K6" s="730"/>
      <c r="L6" s="730"/>
      <c r="M6" s="730"/>
      <c r="N6" s="1024"/>
      <c r="O6" s="1050"/>
    </row>
    <row r="7" spans="1:15">
      <c r="A7" s="2606"/>
      <c r="B7" s="2607"/>
      <c r="C7" s="2588" t="s">
        <v>28</v>
      </c>
      <c r="D7" s="2588"/>
      <c r="E7" s="2588"/>
      <c r="F7" s="2588"/>
      <c r="G7" s="2588"/>
      <c r="H7" s="2588"/>
      <c r="I7" s="2588"/>
      <c r="J7" s="2589"/>
      <c r="K7" s="2590"/>
      <c r="L7" s="2591"/>
      <c r="M7" s="2591"/>
      <c r="N7" s="2592"/>
      <c r="O7" s="1048"/>
    </row>
    <row r="8" spans="1:15">
      <c r="A8" s="2608"/>
      <c r="B8" s="2609"/>
      <c r="C8" s="2593"/>
      <c r="D8" s="2593"/>
      <c r="E8" s="2593"/>
      <c r="F8" s="2593"/>
      <c r="G8" s="2593"/>
      <c r="H8" s="2593"/>
      <c r="I8" s="2593"/>
      <c r="J8" s="2594"/>
      <c r="K8" s="2595" t="s">
        <v>29</v>
      </c>
      <c r="L8" s="2597"/>
      <c r="M8" s="2598"/>
      <c r="N8" s="2599"/>
      <c r="O8" s="1048"/>
    </row>
    <row r="9" spans="1:15" ht="31.5" customHeight="1">
      <c r="A9" s="2608"/>
      <c r="B9" s="2609"/>
      <c r="C9" s="2603"/>
      <c r="D9" s="2603"/>
      <c r="E9" s="2603"/>
      <c r="F9" s="2603"/>
      <c r="G9" s="2603"/>
      <c r="H9" s="2603"/>
      <c r="I9" s="2603"/>
      <c r="J9" s="2604"/>
      <c r="K9" s="2596"/>
      <c r="L9" s="2600"/>
      <c r="M9" s="2601"/>
      <c r="N9" s="2602"/>
      <c r="O9" s="1048"/>
    </row>
    <row r="10" spans="1:15">
      <c r="A10" s="2608"/>
      <c r="B10" s="2609"/>
      <c r="C10" s="2593" t="s">
        <v>30</v>
      </c>
      <c r="D10" s="2593"/>
      <c r="E10" s="2593"/>
      <c r="F10" s="2593"/>
      <c r="G10" s="2593"/>
      <c r="H10" s="2593"/>
      <c r="I10" s="2593"/>
      <c r="J10" s="2594"/>
      <c r="K10" s="2595" t="s">
        <v>31</v>
      </c>
      <c r="L10" s="2595">
        <v>1</v>
      </c>
      <c r="M10" s="2595" t="s">
        <v>32</v>
      </c>
      <c r="N10" s="2577">
        <v>1</v>
      </c>
      <c r="O10" s="1048"/>
    </row>
    <row r="11" spans="1:15" ht="12.75" customHeight="1">
      <c r="A11" s="2610"/>
      <c r="B11" s="2611"/>
      <c r="C11" s="1048"/>
      <c r="D11" s="1048"/>
      <c r="E11" s="1048"/>
      <c r="F11" s="1048"/>
      <c r="G11" s="1048"/>
      <c r="H11" s="1048"/>
      <c r="I11" s="1048"/>
      <c r="J11" s="1048"/>
      <c r="K11" s="2605"/>
      <c r="L11" s="2605"/>
      <c r="M11" s="2605"/>
      <c r="N11" s="2578"/>
      <c r="O11" s="1048"/>
    </row>
    <row r="12" spans="1:15" ht="14.4" thickBot="1">
      <c r="A12" s="734"/>
      <c r="B12" s="735"/>
      <c r="C12" s="736"/>
      <c r="D12" s="736"/>
      <c r="E12" s="736"/>
      <c r="F12" s="736"/>
      <c r="G12" s="736"/>
      <c r="H12" s="736"/>
      <c r="I12" s="736"/>
      <c r="J12" s="736"/>
      <c r="K12" s="736"/>
      <c r="L12" s="737"/>
      <c r="M12" s="737"/>
      <c r="N12" s="738"/>
      <c r="O12" s="1048"/>
    </row>
    <row r="13" spans="1:15">
      <c r="A13" s="739"/>
      <c r="B13" s="740"/>
      <c r="C13" s="732"/>
      <c r="D13" s="732"/>
      <c r="E13" s="732"/>
      <c r="F13" s="732"/>
      <c r="G13" s="732"/>
      <c r="H13" s="732"/>
      <c r="I13" s="732"/>
      <c r="J13" s="732"/>
      <c r="K13" s="2558" t="s">
        <v>33</v>
      </c>
      <c r="L13" s="741" t="s">
        <v>34</v>
      </c>
      <c r="M13" s="741" t="s">
        <v>35</v>
      </c>
      <c r="N13" s="742" t="s">
        <v>36</v>
      </c>
      <c r="O13" s="1048"/>
    </row>
    <row r="14" spans="1:15">
      <c r="A14" s="743"/>
      <c r="B14" s="744"/>
      <c r="C14" s="733"/>
      <c r="D14" s="733"/>
      <c r="E14" s="733"/>
      <c r="F14" s="733"/>
      <c r="G14" s="733"/>
      <c r="H14" s="733"/>
      <c r="I14" s="733"/>
      <c r="J14" s="733"/>
      <c r="K14" s="2559"/>
      <c r="L14" s="745"/>
      <c r="M14" s="745"/>
      <c r="N14" s="746"/>
      <c r="O14" s="1048"/>
    </row>
    <row r="15" spans="1:15">
      <c r="A15" s="2560" t="s">
        <v>37</v>
      </c>
      <c r="B15" s="2561"/>
      <c r="C15" s="2561"/>
      <c r="D15" s="2561"/>
      <c r="E15" s="2561"/>
      <c r="F15" s="733"/>
      <c r="G15" s="733"/>
      <c r="H15" s="733" t="s">
        <v>38</v>
      </c>
      <c r="I15" s="730"/>
      <c r="J15" s="733"/>
      <c r="K15" s="1025"/>
      <c r="L15" s="730"/>
      <c r="M15" s="730"/>
      <c r="N15" s="748"/>
      <c r="O15" s="1048"/>
    </row>
    <row r="16" spans="1:15" ht="14.4" thickBot="1">
      <c r="A16" s="1026"/>
      <c r="B16" s="1027"/>
      <c r="C16" s="1028"/>
      <c r="D16" s="1028"/>
      <c r="E16" s="1028"/>
      <c r="F16" s="1028"/>
      <c r="G16" s="1028"/>
      <c r="H16" s="1028"/>
      <c r="I16" s="1028"/>
      <c r="J16" s="1028"/>
      <c r="K16" s="1028"/>
      <c r="L16" s="1028"/>
      <c r="M16" s="1028"/>
      <c r="N16" s="1029"/>
      <c r="O16" s="1048"/>
    </row>
    <row r="17" spans="1:15" ht="14.4" thickBot="1">
      <c r="A17" s="1030"/>
      <c r="B17" s="1031"/>
      <c r="C17" s="1031"/>
      <c r="D17" s="1031"/>
      <c r="E17" s="1031" t="str">
        <f>+'PRESUPUESTO OFICIAL PLIEGO TIPO'!A15</f>
        <v xml:space="preserve">ESTRUCTURA DE PLACA HUELLA </v>
      </c>
      <c r="F17" s="1031"/>
      <c r="G17" s="1031"/>
      <c r="H17" s="730"/>
      <c r="I17" s="730"/>
      <c r="J17" s="1031"/>
      <c r="K17" s="1031"/>
      <c r="L17" s="1031"/>
      <c r="M17" s="1031"/>
      <c r="N17" s="1032"/>
      <c r="O17" s="1048"/>
    </row>
    <row r="18" spans="1:15">
      <c r="A18" s="2562" t="s">
        <v>39</v>
      </c>
      <c r="B18" s="2563"/>
      <c r="C18" s="2563"/>
      <c r="D18" s="2563"/>
      <c r="E18" s="2563"/>
      <c r="F18" s="2563"/>
      <c r="G18" s="2563"/>
      <c r="H18" s="2563"/>
      <c r="I18" s="2563"/>
      <c r="J18" s="2563"/>
      <c r="K18" s="2563"/>
      <c r="L18" s="2563"/>
      <c r="M18" s="2563"/>
      <c r="N18" s="2564"/>
      <c r="O18" s="1048"/>
    </row>
    <row r="19" spans="1:15" ht="14.4" thickBot="1">
      <c r="A19" s="728"/>
      <c r="B19" s="730"/>
      <c r="C19" s="730"/>
      <c r="D19" s="730"/>
      <c r="E19" s="730"/>
      <c r="F19" s="730"/>
      <c r="G19" s="730"/>
      <c r="H19" s="730"/>
      <c r="I19" s="730"/>
      <c r="J19" s="730"/>
      <c r="K19" s="730"/>
      <c r="L19" s="730"/>
      <c r="M19" s="730"/>
      <c r="N19" s="731"/>
      <c r="O19" s="1048"/>
    </row>
    <row r="20" spans="1:15" ht="21.75" customHeight="1">
      <c r="A20" s="754" t="s">
        <v>40</v>
      </c>
      <c r="B20" s="755">
        <f>+'PRESUPUESTO OFICIAL PLIEGO TIPO'!B22</f>
        <v>106</v>
      </c>
      <c r="C20" s="2522" t="str">
        <f>+'PRESUPUESTO OFICIAL PLIEGO TIPO'!E22</f>
        <v>Excavacion manual en conglomerado con transporte</v>
      </c>
      <c r="D20" s="2523"/>
      <c r="E20" s="2523"/>
      <c r="F20" s="2523"/>
      <c r="G20" s="2523"/>
      <c r="H20" s="2523"/>
      <c r="I20" s="2523"/>
      <c r="J20" s="2523"/>
      <c r="K20" s="2573"/>
      <c r="L20" s="2565" t="s">
        <v>41</v>
      </c>
      <c r="M20" s="2566"/>
      <c r="N20" s="757" t="s">
        <v>7</v>
      </c>
      <c r="O20" s="1048"/>
    </row>
    <row r="21" spans="1:15" ht="15" customHeight="1" thickBot="1">
      <c r="A21" s="758"/>
      <c r="B21" s="759">
        <f>+'PRESUPUESTO OFICIAL PLIEGO TIPO'!C22</f>
        <v>7.391</v>
      </c>
      <c r="C21" s="2574"/>
      <c r="D21" s="2575"/>
      <c r="E21" s="2575"/>
      <c r="F21" s="2575"/>
      <c r="G21" s="2575"/>
      <c r="H21" s="2575"/>
      <c r="I21" s="2575"/>
      <c r="J21" s="2575"/>
      <c r="K21" s="2576"/>
      <c r="L21" s="2567" t="str">
        <f>+'PRESUPUESTO OFICIAL PLIEGO TIPO'!F22</f>
        <v>M³</v>
      </c>
      <c r="M21" s="2568"/>
      <c r="N21" s="760"/>
      <c r="O21" s="1048"/>
    </row>
    <row r="22" spans="1:15" ht="8.25" customHeight="1">
      <c r="A22" s="2491" t="s">
        <v>42</v>
      </c>
      <c r="B22" s="2492"/>
      <c r="C22" s="2492"/>
      <c r="D22" s="2492"/>
      <c r="E22" s="2492"/>
      <c r="F22" s="2492"/>
      <c r="G22" s="2492"/>
      <c r="H22" s="2492"/>
      <c r="I22" s="2492"/>
      <c r="J22" s="2492"/>
      <c r="K22" s="2492"/>
      <c r="L22" s="2492"/>
      <c r="M22" s="2492"/>
      <c r="N22" s="2493"/>
      <c r="O22" s="1048"/>
    </row>
    <row r="23" spans="1:15">
      <c r="A23" s="2494"/>
      <c r="B23" s="2495"/>
      <c r="C23" s="2495"/>
      <c r="D23" s="2495"/>
      <c r="E23" s="2495"/>
      <c r="F23" s="2495"/>
      <c r="G23" s="2495"/>
      <c r="H23" s="2495"/>
      <c r="I23" s="2495"/>
      <c r="J23" s="2495"/>
      <c r="K23" s="2495"/>
      <c r="L23" s="2495"/>
      <c r="M23" s="2495"/>
      <c r="N23" s="2496"/>
      <c r="O23" s="1048"/>
    </row>
    <row r="24" spans="1:15" ht="14.4" thickBot="1">
      <c r="A24" s="2497"/>
      <c r="B24" s="2498"/>
      <c r="C24" s="2498"/>
      <c r="D24" s="2498"/>
      <c r="E24" s="2498"/>
      <c r="F24" s="2498"/>
      <c r="G24" s="2498"/>
      <c r="H24" s="2498"/>
      <c r="I24" s="2498"/>
      <c r="J24" s="2498"/>
      <c r="K24" s="2498"/>
      <c r="L24" s="2498"/>
      <c r="M24" s="2498"/>
      <c r="N24" s="2499"/>
      <c r="O24" s="1048"/>
    </row>
    <row r="25" spans="1:15" ht="14.4" thickBot="1">
      <c r="A25" s="2522" t="s">
        <v>5</v>
      </c>
      <c r="B25" s="2523"/>
      <c r="C25" s="2569"/>
      <c r="D25" s="2569"/>
      <c r="E25" s="2569"/>
      <c r="F25" s="2570"/>
      <c r="G25" s="2524" t="s">
        <v>43</v>
      </c>
      <c r="H25" s="2569"/>
      <c r="I25" s="2571" t="s">
        <v>44</v>
      </c>
      <c r="J25" s="2572"/>
      <c r="K25" s="762" t="s">
        <v>45</v>
      </c>
      <c r="L25" s="2524" t="s">
        <v>46</v>
      </c>
      <c r="M25" s="2525"/>
      <c r="N25" s="763" t="s">
        <v>47</v>
      </c>
      <c r="O25" s="1051"/>
    </row>
    <row r="26" spans="1:15">
      <c r="A26" s="2553" t="s">
        <v>78</v>
      </c>
      <c r="B26" s="2554"/>
      <c r="C26" s="2554"/>
      <c r="D26" s="2554"/>
      <c r="E26" s="2554"/>
      <c r="F26" s="2554"/>
      <c r="G26" s="2555"/>
      <c r="H26" s="2555"/>
      <c r="I26" s="2556" t="s">
        <v>79</v>
      </c>
      <c r="J26" s="2556"/>
      <c r="K26" s="1033">
        <f>+K45*10%</f>
        <v>4107.5</v>
      </c>
      <c r="L26" s="2557">
        <v>2.17</v>
      </c>
      <c r="M26" s="2557"/>
      <c r="N26" s="1047">
        <f>ROUND((K26*L26),2)</f>
        <v>8913.2800000000007</v>
      </c>
      <c r="O26" s="1048"/>
    </row>
    <row r="27" spans="1:15">
      <c r="A27" s="2545" t="s">
        <v>464</v>
      </c>
      <c r="B27" s="2546"/>
      <c r="C27" s="2546"/>
      <c r="D27" s="2546"/>
      <c r="E27" s="2546"/>
      <c r="F27" s="2546"/>
      <c r="G27" s="2484"/>
      <c r="H27" s="2484"/>
      <c r="I27" s="2484" t="s">
        <v>79</v>
      </c>
      <c r="J27" s="2484"/>
      <c r="K27" s="1034">
        <v>99170</v>
      </c>
      <c r="L27" s="2547">
        <v>0.115</v>
      </c>
      <c r="M27" s="2547"/>
      <c r="N27" s="793">
        <f>ROUND((K27*L27),2)</f>
        <v>11404.55</v>
      </c>
      <c r="O27" s="1048"/>
    </row>
    <row r="28" spans="1:15" ht="14.4" thickBot="1">
      <c r="A28" s="2542" t="s">
        <v>49</v>
      </c>
      <c r="B28" s="2543"/>
      <c r="C28" s="2543"/>
      <c r="D28" s="2543"/>
      <c r="E28" s="2543"/>
      <c r="F28" s="2543"/>
      <c r="G28" s="2543"/>
      <c r="H28" s="2543"/>
      <c r="I28" s="2543"/>
      <c r="J28" s="2543"/>
      <c r="K28" s="2543"/>
      <c r="L28" s="2543"/>
      <c r="M28" s="2544"/>
      <c r="N28" s="1037">
        <f>ROUND(SUM(N26:N27),2)</f>
        <v>20317.830000000002</v>
      </c>
      <c r="O28" s="1048"/>
    </row>
    <row r="29" spans="1:15">
      <c r="A29" s="2491" t="s">
        <v>50</v>
      </c>
      <c r="B29" s="2492"/>
      <c r="C29" s="2492"/>
      <c r="D29" s="2492"/>
      <c r="E29" s="2492"/>
      <c r="F29" s="2492"/>
      <c r="G29" s="2492"/>
      <c r="H29" s="2492"/>
      <c r="I29" s="2492"/>
      <c r="J29" s="2492"/>
      <c r="K29" s="2492"/>
      <c r="L29" s="2492"/>
      <c r="M29" s="2492"/>
      <c r="N29" s="2493"/>
      <c r="O29" s="1048"/>
    </row>
    <row r="30" spans="1:15">
      <c r="A30" s="2494"/>
      <c r="B30" s="2495"/>
      <c r="C30" s="2495"/>
      <c r="D30" s="2495"/>
      <c r="E30" s="2495"/>
      <c r="F30" s="2495"/>
      <c r="G30" s="2495"/>
      <c r="H30" s="2495"/>
      <c r="I30" s="2495"/>
      <c r="J30" s="2495"/>
      <c r="K30" s="2495"/>
      <c r="L30" s="2495"/>
      <c r="M30" s="2495"/>
      <c r="N30" s="2496"/>
      <c r="O30" s="1048"/>
    </row>
    <row r="31" spans="1:15" ht="14.4" thickBot="1">
      <c r="A31" s="2497"/>
      <c r="B31" s="2498"/>
      <c r="C31" s="2498"/>
      <c r="D31" s="2498"/>
      <c r="E31" s="2498"/>
      <c r="F31" s="2498"/>
      <c r="G31" s="2498"/>
      <c r="H31" s="2498"/>
      <c r="I31" s="2498"/>
      <c r="J31" s="2498"/>
      <c r="K31" s="2498"/>
      <c r="L31" s="2498"/>
      <c r="M31" s="2498"/>
      <c r="N31" s="2499"/>
      <c r="O31" s="1048"/>
    </row>
    <row r="32" spans="1:15">
      <c r="A32" s="2500" t="s">
        <v>5</v>
      </c>
      <c r="B32" s="2501"/>
      <c r="C32" s="2501"/>
      <c r="D32" s="2501"/>
      <c r="E32" s="2501"/>
      <c r="F32" s="2501"/>
      <c r="G32" s="2501"/>
      <c r="H32" s="2501"/>
      <c r="I32" s="2503"/>
      <c r="J32" s="787" t="s">
        <v>41</v>
      </c>
      <c r="K32" s="785" t="s">
        <v>7</v>
      </c>
      <c r="L32" s="2502" t="s">
        <v>51</v>
      </c>
      <c r="M32" s="2503"/>
      <c r="N32" s="789" t="s">
        <v>47</v>
      </c>
      <c r="O32" s="1051"/>
    </row>
    <row r="33" spans="1:15" ht="14.4" thickBot="1">
      <c r="A33" s="2504"/>
      <c r="B33" s="2505"/>
      <c r="C33" s="2505"/>
      <c r="D33" s="2505"/>
      <c r="E33" s="2505"/>
      <c r="F33" s="2505"/>
      <c r="G33" s="2505"/>
      <c r="H33" s="2505"/>
      <c r="I33" s="2539"/>
      <c r="J33" s="779"/>
      <c r="K33" s="1038"/>
      <c r="L33" s="2854"/>
      <c r="M33" s="2855"/>
      <c r="N33" s="793"/>
      <c r="O33" s="1048"/>
    </row>
    <row r="34" spans="1:15" ht="14.4" thickBot="1">
      <c r="A34" s="2485" t="s">
        <v>49</v>
      </c>
      <c r="B34" s="2486"/>
      <c r="C34" s="2486"/>
      <c r="D34" s="2486"/>
      <c r="E34" s="2486"/>
      <c r="F34" s="2486"/>
      <c r="G34" s="2486"/>
      <c r="H34" s="2486"/>
      <c r="I34" s="2486"/>
      <c r="J34" s="2486"/>
      <c r="K34" s="2486"/>
      <c r="L34" s="2486"/>
      <c r="M34" s="2487"/>
      <c r="N34" s="783">
        <f>ROUND(SUM(N33:N33),0)</f>
        <v>0</v>
      </c>
      <c r="O34" s="1048"/>
    </row>
    <row r="35" spans="1:15" ht="8.25" customHeight="1">
      <c r="A35" s="2491" t="s">
        <v>52</v>
      </c>
      <c r="B35" s="2492"/>
      <c r="C35" s="2492"/>
      <c r="D35" s="2492"/>
      <c r="E35" s="2492"/>
      <c r="F35" s="2492"/>
      <c r="G35" s="2492"/>
      <c r="H35" s="2492"/>
      <c r="I35" s="2492"/>
      <c r="J35" s="2492"/>
      <c r="K35" s="2492"/>
      <c r="L35" s="2492"/>
      <c r="M35" s="2492"/>
      <c r="N35" s="2493"/>
      <c r="O35" s="1048"/>
    </row>
    <row r="36" spans="1:15">
      <c r="A36" s="2494"/>
      <c r="B36" s="2495"/>
      <c r="C36" s="2495"/>
      <c r="D36" s="2495"/>
      <c r="E36" s="2495"/>
      <c r="F36" s="2495"/>
      <c r="G36" s="2495"/>
      <c r="H36" s="2495"/>
      <c r="I36" s="2495"/>
      <c r="J36" s="2495"/>
      <c r="K36" s="2495"/>
      <c r="L36" s="2495"/>
      <c r="M36" s="2495"/>
      <c r="N36" s="2496"/>
      <c r="O36" s="1048"/>
    </row>
    <row r="37" spans="1:15" ht="7.5" customHeight="1" thickBot="1">
      <c r="A37" s="2497"/>
      <c r="B37" s="2498"/>
      <c r="C37" s="2498"/>
      <c r="D37" s="2498"/>
      <c r="E37" s="2498"/>
      <c r="F37" s="2498"/>
      <c r="G37" s="2498"/>
      <c r="H37" s="2498"/>
      <c r="I37" s="2498"/>
      <c r="J37" s="2498"/>
      <c r="K37" s="2498"/>
      <c r="L37" s="2498"/>
      <c r="M37" s="2498"/>
      <c r="N37" s="2499"/>
      <c r="O37" s="1048"/>
    </row>
    <row r="38" spans="1:15" ht="27.6">
      <c r="A38" s="2500" t="s">
        <v>53</v>
      </c>
      <c r="B38" s="2501"/>
      <c r="C38" s="2501"/>
      <c r="D38" s="2501"/>
      <c r="E38" s="2501"/>
      <c r="F38" s="2501"/>
      <c r="G38" s="2501"/>
      <c r="H38" s="2501"/>
      <c r="I38" s="785" t="s">
        <v>54</v>
      </c>
      <c r="J38" s="784" t="s">
        <v>55</v>
      </c>
      <c r="K38" s="786" t="s">
        <v>543</v>
      </c>
      <c r="L38" s="2502" t="s">
        <v>57</v>
      </c>
      <c r="M38" s="2503"/>
      <c r="N38" s="789" t="s">
        <v>47</v>
      </c>
      <c r="O38" s="1051"/>
    </row>
    <row r="39" spans="1:15" ht="14.4" thickBot="1">
      <c r="A39" s="2531"/>
      <c r="B39" s="2505"/>
      <c r="C39" s="2505"/>
      <c r="D39" s="2505"/>
      <c r="E39" s="2505"/>
      <c r="F39" s="2505"/>
      <c r="G39" s="2505"/>
      <c r="H39" s="2505"/>
      <c r="I39" s="790"/>
      <c r="J39" s="791"/>
      <c r="K39" s="1040"/>
      <c r="L39" s="2532"/>
      <c r="M39" s="2533"/>
      <c r="N39" s="1052"/>
      <c r="O39" s="1048"/>
    </row>
    <row r="40" spans="1:15" ht="14.4" thickBot="1">
      <c r="A40" s="2485" t="s">
        <v>49</v>
      </c>
      <c r="B40" s="2486"/>
      <c r="C40" s="2486"/>
      <c r="D40" s="2486"/>
      <c r="E40" s="2486"/>
      <c r="F40" s="2486"/>
      <c r="G40" s="2486"/>
      <c r="H40" s="2486"/>
      <c r="I40" s="2486"/>
      <c r="J40" s="2486"/>
      <c r="K40" s="2486"/>
      <c r="L40" s="2486"/>
      <c r="M40" s="2487"/>
      <c r="N40" s="794">
        <f>+N39</f>
        <v>0</v>
      </c>
      <c r="O40" s="1048"/>
    </row>
    <row r="41" spans="1:15">
      <c r="A41" s="2491" t="s">
        <v>58</v>
      </c>
      <c r="B41" s="2492"/>
      <c r="C41" s="2492"/>
      <c r="D41" s="2492"/>
      <c r="E41" s="2492"/>
      <c r="F41" s="2492"/>
      <c r="G41" s="2492"/>
      <c r="H41" s="2492"/>
      <c r="I41" s="2492"/>
      <c r="J41" s="2492"/>
      <c r="K41" s="2492"/>
      <c r="L41" s="2492"/>
      <c r="M41" s="2492"/>
      <c r="N41" s="2493"/>
      <c r="O41" s="1048"/>
    </row>
    <row r="42" spans="1:15" ht="6.75" customHeight="1">
      <c r="A42" s="2494"/>
      <c r="B42" s="2495"/>
      <c r="C42" s="2495"/>
      <c r="D42" s="2495"/>
      <c r="E42" s="2495"/>
      <c r="F42" s="2495"/>
      <c r="G42" s="2495"/>
      <c r="H42" s="2495"/>
      <c r="I42" s="2495"/>
      <c r="J42" s="2495"/>
      <c r="K42" s="2495"/>
      <c r="L42" s="2495"/>
      <c r="M42" s="2495"/>
      <c r="N42" s="2496"/>
      <c r="O42" s="1048"/>
    </row>
    <row r="43" spans="1:15" ht="14.4" thickBot="1">
      <c r="A43" s="2497"/>
      <c r="B43" s="2498"/>
      <c r="C43" s="2498"/>
      <c r="D43" s="2498"/>
      <c r="E43" s="2498"/>
      <c r="F43" s="2498"/>
      <c r="G43" s="2498"/>
      <c r="H43" s="2498"/>
      <c r="I43" s="2498"/>
      <c r="J43" s="2498"/>
      <c r="K43" s="2498"/>
      <c r="L43" s="2498"/>
      <c r="M43" s="2498"/>
      <c r="N43" s="2499"/>
      <c r="O43" s="1048"/>
    </row>
    <row r="44" spans="1:15" ht="27.6">
      <c r="A44" s="2500" t="s">
        <v>59</v>
      </c>
      <c r="B44" s="2501"/>
      <c r="C44" s="2501"/>
      <c r="D44" s="2501"/>
      <c r="E44" s="2501"/>
      <c r="F44" s="2501"/>
      <c r="G44" s="2501"/>
      <c r="H44" s="2501"/>
      <c r="I44" s="785" t="s">
        <v>60</v>
      </c>
      <c r="J44" s="784" t="s">
        <v>61</v>
      </c>
      <c r="K44" s="785" t="s">
        <v>62</v>
      </c>
      <c r="L44" s="2502" t="s">
        <v>46</v>
      </c>
      <c r="M44" s="2503"/>
      <c r="N44" s="789" t="s">
        <v>47</v>
      </c>
      <c r="O44" s="1051"/>
    </row>
    <row r="45" spans="1:15">
      <c r="A45" s="2511" t="s">
        <v>81</v>
      </c>
      <c r="B45" s="2512"/>
      <c r="C45" s="2512"/>
      <c r="D45" s="2512"/>
      <c r="E45" s="2512"/>
      <c r="F45" s="2512"/>
      <c r="G45" s="2512"/>
      <c r="H45" s="2513"/>
      <c r="I45" s="800" t="s">
        <v>79</v>
      </c>
      <c r="J45" s="801"/>
      <c r="K45" s="1043">
        <v>41075</v>
      </c>
      <c r="L45" s="2861">
        <v>2.17</v>
      </c>
      <c r="M45" s="2862"/>
      <c r="N45" s="793">
        <f>ROUND((K45*L45),2)</f>
        <v>89132.75</v>
      </c>
      <c r="O45" s="1048"/>
    </row>
    <row r="46" spans="1:15" ht="14.4" thickBot="1">
      <c r="A46" s="798"/>
      <c r="B46" s="799"/>
      <c r="C46" s="799"/>
      <c r="D46" s="799"/>
      <c r="E46" s="799"/>
      <c r="F46" s="799"/>
      <c r="G46" s="799"/>
      <c r="H46" s="799"/>
      <c r="I46" s="800"/>
      <c r="J46" s="801"/>
      <c r="K46" s="1043"/>
      <c r="L46" s="2863"/>
      <c r="M46" s="2864"/>
      <c r="N46" s="1044"/>
      <c r="O46" s="1048"/>
    </row>
    <row r="47" spans="1:15" ht="14.4" thickBot="1">
      <c r="A47" s="2485" t="s">
        <v>49</v>
      </c>
      <c r="B47" s="2486"/>
      <c r="C47" s="2486"/>
      <c r="D47" s="2486"/>
      <c r="E47" s="2486"/>
      <c r="F47" s="2486"/>
      <c r="G47" s="2486"/>
      <c r="H47" s="2486"/>
      <c r="I47" s="2486"/>
      <c r="J47" s="2486"/>
      <c r="K47" s="2486"/>
      <c r="L47" s="2486"/>
      <c r="M47" s="2487"/>
      <c r="N47" s="1039">
        <f>+N45</f>
        <v>89132.75</v>
      </c>
      <c r="O47" s="1048"/>
    </row>
    <row r="48" spans="1:15" ht="14.4" thickBot="1">
      <c r="A48" s="2488" t="s">
        <v>63</v>
      </c>
      <c r="B48" s="2489"/>
      <c r="C48" s="2489"/>
      <c r="D48" s="2489"/>
      <c r="E48" s="2489"/>
      <c r="F48" s="2489"/>
      <c r="G48" s="2489"/>
      <c r="H48" s="2489"/>
      <c r="I48" s="2489"/>
      <c r="J48" s="2489"/>
      <c r="K48" s="2489"/>
      <c r="L48" s="2489"/>
      <c r="M48" s="2490"/>
      <c r="N48" s="989">
        <f>ROUND(+N28+N34+N40+N47,0)</f>
        <v>109451</v>
      </c>
      <c r="O48" s="1048"/>
    </row>
    <row r="49" spans="1:15">
      <c r="A49" s="2491" t="s">
        <v>64</v>
      </c>
      <c r="B49" s="2492"/>
      <c r="C49" s="2492"/>
      <c r="D49" s="2492"/>
      <c r="E49" s="2492"/>
      <c r="F49" s="2492"/>
      <c r="G49" s="2492"/>
      <c r="H49" s="2492"/>
      <c r="I49" s="2492"/>
      <c r="J49" s="2492"/>
      <c r="K49" s="2492"/>
      <c r="L49" s="2492"/>
      <c r="M49" s="2492"/>
      <c r="N49" s="2493"/>
      <c r="O49" s="1048"/>
    </row>
    <row r="50" spans="1:15" ht="6" customHeight="1">
      <c r="A50" s="2494"/>
      <c r="B50" s="2495"/>
      <c r="C50" s="2495"/>
      <c r="D50" s="2495"/>
      <c r="E50" s="2495"/>
      <c r="F50" s="2495"/>
      <c r="G50" s="2495"/>
      <c r="H50" s="2495"/>
      <c r="I50" s="2495"/>
      <c r="J50" s="2495"/>
      <c r="K50" s="2495"/>
      <c r="L50" s="2495"/>
      <c r="M50" s="2495"/>
      <c r="N50" s="2496"/>
      <c r="O50" s="1048"/>
    </row>
    <row r="51" spans="1:15" ht="14.4" thickBot="1">
      <c r="A51" s="2497"/>
      <c r="B51" s="2498"/>
      <c r="C51" s="2498"/>
      <c r="D51" s="2498"/>
      <c r="E51" s="2498"/>
      <c r="F51" s="2498"/>
      <c r="G51" s="2498"/>
      <c r="H51" s="2498"/>
      <c r="I51" s="2498"/>
      <c r="J51" s="2498"/>
      <c r="K51" s="2498"/>
      <c r="L51" s="2498"/>
      <c r="M51" s="2498"/>
      <c r="N51" s="2499"/>
      <c r="O51" s="1048"/>
    </row>
    <row r="52" spans="1:15">
      <c r="A52" s="2500" t="s">
        <v>65</v>
      </c>
      <c r="B52" s="2501"/>
      <c r="C52" s="2501"/>
      <c r="D52" s="2501"/>
      <c r="E52" s="2501"/>
      <c r="F52" s="2501"/>
      <c r="G52" s="2501"/>
      <c r="H52" s="2501"/>
      <c r="I52" s="784"/>
      <c r="J52" s="788"/>
      <c r="K52" s="785" t="s">
        <v>66</v>
      </c>
      <c r="L52" s="2502" t="s">
        <v>67</v>
      </c>
      <c r="M52" s="2503"/>
      <c r="N52" s="789"/>
      <c r="O52" s="1051"/>
    </row>
    <row r="53" spans="1:15">
      <c r="A53" s="2504" t="s">
        <v>68</v>
      </c>
      <c r="B53" s="2505"/>
      <c r="C53" s="2505"/>
      <c r="D53" s="2505"/>
      <c r="E53" s="2505"/>
      <c r="F53" s="2505"/>
      <c r="G53" s="2505"/>
      <c r="H53" s="2505"/>
      <c r="I53" s="809"/>
      <c r="J53" s="810"/>
      <c r="K53" s="811">
        <v>0.28000000000000003</v>
      </c>
      <c r="L53" s="2854">
        <f>ROUND((N48*K53),2)</f>
        <v>30646.28</v>
      </c>
      <c r="M53" s="2855">
        <f>ROUND((J53*K53),0)</f>
        <v>0</v>
      </c>
      <c r="N53" s="793">
        <f>+L53</f>
        <v>30646.28</v>
      </c>
      <c r="O53" s="1048"/>
    </row>
    <row r="54" spans="1:15">
      <c r="A54" s="768" t="s">
        <v>69</v>
      </c>
      <c r="B54" s="813"/>
      <c r="C54" s="813"/>
      <c r="D54" s="777"/>
      <c r="E54" s="777"/>
      <c r="F54" s="777"/>
      <c r="G54" s="777"/>
      <c r="H54" s="777"/>
      <c r="I54" s="777"/>
      <c r="J54" s="778"/>
      <c r="K54" s="811">
        <v>0.01</v>
      </c>
      <c r="L54" s="2854">
        <f>ROUND((N48*K54),2)</f>
        <v>1094.51</v>
      </c>
      <c r="M54" s="2855">
        <f>ROUND((J54*K54),0)</f>
        <v>0</v>
      </c>
      <c r="N54" s="793">
        <f>+L54</f>
        <v>1094.51</v>
      </c>
      <c r="O54" s="1048"/>
    </row>
    <row r="55" spans="1:15" ht="14.4" thickBot="1">
      <c r="A55" s="2508" t="s">
        <v>70</v>
      </c>
      <c r="B55" s="2509"/>
      <c r="C55" s="2509"/>
      <c r="D55" s="2509"/>
      <c r="E55" s="2509"/>
      <c r="F55" s="2509"/>
      <c r="G55" s="2509"/>
      <c r="H55" s="2509"/>
      <c r="I55" s="2509"/>
      <c r="J55" s="2510"/>
      <c r="K55" s="811">
        <v>0.05</v>
      </c>
      <c r="L55" s="2854">
        <f>ROUND((N48*K55),2)</f>
        <v>5472.55</v>
      </c>
      <c r="M55" s="2855">
        <f>ROUND((J55*K55),0)</f>
        <v>0</v>
      </c>
      <c r="N55" s="793">
        <f>+L55</f>
        <v>5472.55</v>
      </c>
      <c r="O55" s="1048"/>
    </row>
    <row r="56" spans="1:15" ht="14.4" thickBot="1">
      <c r="A56" s="2485" t="s">
        <v>49</v>
      </c>
      <c r="B56" s="2486"/>
      <c r="C56" s="2486"/>
      <c r="D56" s="2486"/>
      <c r="E56" s="2486"/>
      <c r="F56" s="2486"/>
      <c r="G56" s="2486"/>
      <c r="H56" s="2486"/>
      <c r="I56" s="2486"/>
      <c r="J56" s="2486"/>
      <c r="K56" s="2486"/>
      <c r="L56" s="2486"/>
      <c r="M56" s="2487"/>
      <c r="N56" s="1045">
        <f>ROUND(SUM(N53:N55),0)</f>
        <v>37213</v>
      </c>
      <c r="O56" s="1048"/>
    </row>
    <row r="57" spans="1:15" ht="14.4" thickBot="1">
      <c r="A57" s="728"/>
      <c r="B57" s="730"/>
      <c r="C57" s="730"/>
      <c r="D57" s="730"/>
      <c r="E57" s="730"/>
      <c r="F57" s="730"/>
      <c r="G57" s="730"/>
      <c r="H57" s="730"/>
      <c r="I57" s="730"/>
      <c r="J57" s="730"/>
      <c r="K57" s="730"/>
      <c r="L57" s="730"/>
      <c r="M57" s="730"/>
      <c r="N57" s="731"/>
      <c r="O57" s="1048"/>
    </row>
    <row r="58" spans="1:15" ht="14.4" thickBot="1">
      <c r="A58" s="2488" t="s">
        <v>71</v>
      </c>
      <c r="B58" s="2489"/>
      <c r="C58" s="2489"/>
      <c r="D58" s="2489"/>
      <c r="E58" s="2489"/>
      <c r="F58" s="2489"/>
      <c r="G58" s="2489"/>
      <c r="H58" s="2489"/>
      <c r="I58" s="2489"/>
      <c r="J58" s="2489"/>
      <c r="K58" s="2489"/>
      <c r="L58" s="2489"/>
      <c r="M58" s="2490"/>
      <c r="N58" s="807">
        <f>ROUND(+N56+N48,0)</f>
        <v>146664</v>
      </c>
      <c r="O58" s="1048"/>
    </row>
    <row r="59" spans="1:15" s="1004" customFormat="1" ht="31.5" customHeight="1">
      <c r="A59" s="817"/>
      <c r="B59" s="818"/>
      <c r="C59" s="818"/>
      <c r="D59" s="818"/>
      <c r="E59" s="818"/>
      <c r="F59" s="821" t="s">
        <v>76</v>
      </c>
      <c r="G59" s="821"/>
      <c r="H59" s="821"/>
      <c r="I59" s="821"/>
      <c r="J59" s="822"/>
      <c r="K59" s="818"/>
      <c r="L59" s="818"/>
      <c r="M59" s="818"/>
      <c r="N59" s="819"/>
      <c r="O59" s="1003"/>
    </row>
    <row r="60" spans="1:15" s="1004" customFormat="1">
      <c r="A60" s="823"/>
      <c r="B60" s="824"/>
      <c r="C60" s="824"/>
      <c r="D60" s="824"/>
      <c r="E60" s="824"/>
      <c r="F60" s="821" t="s">
        <v>87</v>
      </c>
      <c r="G60" s="822" t="s">
        <v>337</v>
      </c>
      <c r="H60" s="822"/>
      <c r="I60" s="822"/>
      <c r="J60" s="822"/>
      <c r="K60" s="824"/>
      <c r="L60" s="824"/>
      <c r="M60" s="824"/>
      <c r="N60" s="825"/>
      <c r="O60" s="1003"/>
    </row>
    <row r="61" spans="1:15" s="1004" customFormat="1">
      <c r="A61" s="817"/>
      <c r="B61" s="818"/>
      <c r="C61" s="818"/>
      <c r="D61" s="818"/>
      <c r="E61" s="818"/>
      <c r="F61" s="821" t="s">
        <v>286</v>
      </c>
      <c r="G61" s="822"/>
      <c r="H61" s="822"/>
      <c r="I61" s="822"/>
      <c r="J61" s="822"/>
      <c r="K61" s="818"/>
      <c r="L61" s="818"/>
      <c r="M61" s="818"/>
      <c r="N61" s="819"/>
      <c r="O61" s="1003"/>
    </row>
    <row r="62" spans="1:15" s="1004" customFormat="1">
      <c r="A62" s="823"/>
      <c r="B62" s="824"/>
      <c r="C62" s="824"/>
      <c r="D62" s="824"/>
      <c r="E62" s="824"/>
      <c r="F62" s="821" t="s">
        <v>88</v>
      </c>
      <c r="G62" s="822" t="s">
        <v>344</v>
      </c>
      <c r="H62" s="822"/>
      <c r="I62" s="826"/>
      <c r="J62" s="826"/>
      <c r="K62" s="824"/>
      <c r="L62" s="824"/>
      <c r="M62" s="824"/>
      <c r="N62" s="825"/>
      <c r="O62" s="1003"/>
    </row>
    <row r="63" spans="1:15" s="1004" customFormat="1">
      <c r="A63" s="827" t="s">
        <v>72</v>
      </c>
      <c r="B63" s="828"/>
      <c r="C63" s="829"/>
      <c r="D63" s="829"/>
      <c r="E63" s="829"/>
      <c r="F63" s="829"/>
      <c r="G63" s="830"/>
      <c r="H63" s="830"/>
      <c r="I63" s="830"/>
      <c r="J63" s="830"/>
      <c r="K63" s="830"/>
      <c r="L63" s="830"/>
      <c r="M63" s="830"/>
      <c r="N63" s="831"/>
      <c r="O63" s="1003"/>
    </row>
    <row r="64" spans="1:15" s="1004" customFormat="1">
      <c r="A64" s="823"/>
      <c r="B64" s="824"/>
      <c r="C64" s="824"/>
      <c r="D64" s="824"/>
      <c r="E64" s="824"/>
      <c r="F64" s="824"/>
      <c r="G64" s="824"/>
      <c r="H64" s="824"/>
      <c r="I64" s="824"/>
      <c r="J64" s="824"/>
      <c r="K64" s="824"/>
      <c r="L64" s="824"/>
      <c r="M64" s="824"/>
      <c r="N64" s="825"/>
      <c r="O64" s="1003"/>
    </row>
    <row r="65" spans="1:15" s="1004" customFormat="1">
      <c r="A65" s="832" t="s">
        <v>73</v>
      </c>
      <c r="B65" s="833"/>
      <c r="C65" s="834"/>
      <c r="D65" s="834"/>
      <c r="E65" s="834"/>
      <c r="F65" s="834"/>
      <c r="G65" s="824"/>
      <c r="H65" s="824"/>
      <c r="I65" s="824"/>
      <c r="J65" s="824"/>
      <c r="K65" s="824"/>
      <c r="L65" s="824"/>
      <c r="M65" s="824"/>
      <c r="N65" s="825"/>
      <c r="O65" s="1003"/>
    </row>
    <row r="66" spans="1:15" s="1004" customFormat="1">
      <c r="A66" s="2481" t="s">
        <v>74</v>
      </c>
      <c r="B66" s="2482"/>
      <c r="C66" s="2482"/>
      <c r="D66" s="2482"/>
      <c r="E66" s="2482"/>
      <c r="F66" s="2482"/>
      <c r="G66" s="2482"/>
      <c r="H66" s="2482"/>
      <c r="I66" s="2482"/>
      <c r="J66" s="2482"/>
      <c r="K66" s="2482"/>
      <c r="L66" s="2482"/>
      <c r="M66" s="2482"/>
      <c r="N66" s="2483"/>
      <c r="O66" s="1003"/>
    </row>
    <row r="67" spans="1:15" s="1004" customFormat="1" ht="33.75" customHeight="1">
      <c r="A67" s="2481"/>
      <c r="B67" s="2482"/>
      <c r="C67" s="2482"/>
      <c r="D67" s="2482"/>
      <c r="E67" s="2482"/>
      <c r="F67" s="2482"/>
      <c r="G67" s="2482"/>
      <c r="H67" s="2482"/>
      <c r="I67" s="2482"/>
      <c r="J67" s="2482"/>
      <c r="K67" s="2482"/>
      <c r="L67" s="2482"/>
      <c r="M67" s="2482"/>
      <c r="N67" s="2483"/>
      <c r="O67" s="1003"/>
    </row>
    <row r="68" spans="1:15" s="1004" customFormat="1" ht="19.5" customHeight="1">
      <c r="A68" s="2481" t="s">
        <v>75</v>
      </c>
      <c r="B68" s="2482"/>
      <c r="C68" s="2482"/>
      <c r="D68" s="2482"/>
      <c r="E68" s="2482"/>
      <c r="F68" s="2482"/>
      <c r="G68" s="2482"/>
      <c r="H68" s="2482"/>
      <c r="I68" s="2482"/>
      <c r="J68" s="2482"/>
      <c r="K68" s="2482"/>
      <c r="L68" s="2482"/>
      <c r="M68" s="2482"/>
      <c r="N68" s="2483"/>
      <c r="O68" s="1003"/>
    </row>
    <row r="69" spans="1:15" s="1004" customFormat="1" ht="30.75" customHeight="1">
      <c r="A69" s="2481"/>
      <c r="B69" s="2482"/>
      <c r="C69" s="2482"/>
      <c r="D69" s="2482"/>
      <c r="E69" s="2482"/>
      <c r="F69" s="2482"/>
      <c r="G69" s="2482"/>
      <c r="H69" s="2482"/>
      <c r="I69" s="2482"/>
      <c r="J69" s="2482"/>
      <c r="K69" s="2482"/>
      <c r="L69" s="2482"/>
      <c r="M69" s="2482"/>
      <c r="N69" s="2483"/>
      <c r="O69" s="1003"/>
    </row>
    <row r="70" spans="1:15" s="1004" customFormat="1" ht="30.75" customHeight="1">
      <c r="A70" s="823"/>
      <c r="B70" s="824"/>
      <c r="C70" s="824"/>
      <c r="D70" s="824"/>
      <c r="E70" s="824"/>
      <c r="F70" s="824"/>
      <c r="G70" s="824"/>
      <c r="H70" s="824"/>
      <c r="I70" s="824"/>
      <c r="J70" s="824"/>
      <c r="K70" s="824"/>
      <c r="L70" s="824"/>
      <c r="M70" s="824"/>
      <c r="N70" s="825"/>
      <c r="O70" s="1003"/>
    </row>
    <row r="71" spans="1:15" s="1004" customFormat="1">
      <c r="A71" s="823"/>
      <c r="B71" s="824"/>
      <c r="C71" s="824"/>
      <c r="D71" s="824"/>
      <c r="E71" s="818"/>
      <c r="F71" s="821" t="s">
        <v>76</v>
      </c>
      <c r="G71" s="822"/>
      <c r="H71" s="822"/>
      <c r="I71" s="822"/>
      <c r="J71" s="822"/>
      <c r="K71" s="824"/>
      <c r="L71" s="824"/>
      <c r="M71" s="824"/>
      <c r="N71" s="1005"/>
      <c r="O71" s="1003"/>
    </row>
    <row r="72" spans="1:15" s="1004" customFormat="1">
      <c r="A72" s="823"/>
      <c r="B72" s="824"/>
      <c r="C72" s="824"/>
      <c r="D72" s="824"/>
      <c r="E72" s="818"/>
      <c r="F72" s="822" t="s">
        <v>87</v>
      </c>
      <c r="G72" s="836" t="s">
        <v>342</v>
      </c>
      <c r="H72" s="836"/>
      <c r="I72" s="836"/>
      <c r="J72" s="822"/>
      <c r="K72" s="824"/>
      <c r="L72" s="824"/>
      <c r="M72" s="824"/>
      <c r="N72" s="1005"/>
      <c r="O72" s="1003"/>
    </row>
    <row r="73" spans="1:15" s="1004" customFormat="1">
      <c r="A73" s="823"/>
      <c r="B73" s="824"/>
      <c r="C73" s="824"/>
      <c r="D73" s="824"/>
      <c r="E73" s="837"/>
      <c r="F73" s="822" t="s">
        <v>343</v>
      </c>
      <c r="G73" s="838"/>
      <c r="H73" s="838"/>
      <c r="I73" s="838"/>
      <c r="J73" s="822"/>
      <c r="K73" s="824"/>
      <c r="L73" s="824"/>
      <c r="M73" s="824"/>
      <c r="N73" s="1005"/>
      <c r="O73" s="1003"/>
    </row>
    <row r="74" spans="1:15" s="1004" customFormat="1">
      <c r="A74" s="817"/>
      <c r="B74" s="818"/>
      <c r="C74" s="818"/>
      <c r="D74" s="818"/>
      <c r="E74" s="824"/>
      <c r="F74" s="822" t="s">
        <v>88</v>
      </c>
      <c r="G74" s="822"/>
      <c r="H74" s="822"/>
      <c r="I74" s="822"/>
      <c r="J74" s="826"/>
      <c r="K74" s="1003"/>
      <c r="L74" s="1003"/>
      <c r="M74" s="1003"/>
      <c r="N74" s="1005"/>
      <c r="O74" s="1003"/>
    </row>
  </sheetData>
  <mergeCells count="68">
    <mergeCell ref="C20:K21"/>
    <mergeCell ref="I27:J27"/>
    <mergeCell ref="G27:H27"/>
    <mergeCell ref="N10:N11"/>
    <mergeCell ref="A3:N3"/>
    <mergeCell ref="A4:N4"/>
    <mergeCell ref="A5:N5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  <mergeCell ref="A7:B11"/>
    <mergeCell ref="A26:F26"/>
    <mergeCell ref="G26:H26"/>
    <mergeCell ref="I26:J26"/>
    <mergeCell ref="L26:M26"/>
    <mergeCell ref="K13:K14"/>
    <mergeCell ref="A15:E15"/>
    <mergeCell ref="A18:N18"/>
    <mergeCell ref="L20:M20"/>
    <mergeCell ref="L21:M21"/>
    <mergeCell ref="A22:N24"/>
    <mergeCell ref="A25:F25"/>
    <mergeCell ref="G25:H25"/>
    <mergeCell ref="I25:J25"/>
    <mergeCell ref="L25:M25"/>
    <mergeCell ref="A29:N31"/>
    <mergeCell ref="A27:F27"/>
    <mergeCell ref="L27:M27"/>
    <mergeCell ref="A28:M28"/>
    <mergeCell ref="A32:I32"/>
    <mergeCell ref="L32:M32"/>
    <mergeCell ref="A45:H45"/>
    <mergeCell ref="L45:M45"/>
    <mergeCell ref="L46:M46"/>
    <mergeCell ref="A1:D1"/>
    <mergeCell ref="A40:M40"/>
    <mergeCell ref="A39:H39"/>
    <mergeCell ref="L39:M39"/>
    <mergeCell ref="A41:N43"/>
    <mergeCell ref="A44:H44"/>
    <mergeCell ref="L44:M44"/>
    <mergeCell ref="A33:I33"/>
    <mergeCell ref="L33:M33"/>
    <mergeCell ref="A34:M34"/>
    <mergeCell ref="A35:N37"/>
    <mergeCell ref="A38:H38"/>
    <mergeCell ref="L38:M38"/>
    <mergeCell ref="A68:N69"/>
    <mergeCell ref="A66:N67"/>
    <mergeCell ref="A47:M47"/>
    <mergeCell ref="A48:M48"/>
    <mergeCell ref="A49:N51"/>
    <mergeCell ref="A52:H52"/>
    <mergeCell ref="L52:M52"/>
    <mergeCell ref="A53:H53"/>
    <mergeCell ref="L53:M53"/>
    <mergeCell ref="L54:M54"/>
    <mergeCell ref="A55:J55"/>
    <mergeCell ref="L55:M55"/>
    <mergeCell ref="A56:M56"/>
    <mergeCell ref="A58:M58"/>
  </mergeCells>
  <pageMargins left="0.7" right="0.7" top="0.75" bottom="0.75" header="0.3" footer="0.3"/>
  <pageSetup scale="53" fitToHeight="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7">
    <tabColor rgb="FFFFFF00"/>
    <pageSetUpPr fitToPage="1"/>
  </sheetPr>
  <dimension ref="A1:O80"/>
  <sheetViews>
    <sheetView view="pageBreakPreview" topLeftCell="A44" zoomScale="82" zoomScaleNormal="100" zoomScaleSheetLayoutView="82" workbookViewId="0">
      <selection activeCell="O68" sqref="O68"/>
    </sheetView>
  </sheetViews>
  <sheetFormatPr baseColWidth="10" defaultColWidth="11.44140625" defaultRowHeight="13.2"/>
  <cols>
    <col min="1" max="1" width="14" style="40" customWidth="1"/>
    <col min="2" max="2" width="14.88671875" style="40" customWidth="1"/>
    <col min="3" max="10" width="11.44140625" style="40"/>
    <col min="11" max="11" width="14" style="40" bestFit="1" customWidth="1"/>
    <col min="12" max="12" width="10" style="40" customWidth="1"/>
    <col min="13" max="13" width="6.6640625" style="40" customWidth="1"/>
    <col min="14" max="14" width="15.109375" style="40" customWidth="1"/>
    <col min="15" max="16384" width="11.44140625" style="40"/>
  </cols>
  <sheetData>
    <row r="1" spans="1:15" ht="39" customHeight="1">
      <c r="A1" s="2142" t="s">
        <v>276</v>
      </c>
      <c r="B1" s="2143"/>
      <c r="C1" s="2143"/>
      <c r="D1" s="2143"/>
    </row>
    <row r="2" spans="1:15" ht="21" customHeight="1">
      <c r="A2" s="219" t="s">
        <v>277</v>
      </c>
      <c r="B2" s="218" t="s">
        <v>278</v>
      </c>
      <c r="C2" s="217" t="s">
        <v>279</v>
      </c>
      <c r="D2" s="218">
        <v>4</v>
      </c>
    </row>
    <row r="3" spans="1:15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  <c r="O3" s="39"/>
    </row>
    <row r="4" spans="1:15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  <c r="O4" s="39"/>
    </row>
    <row r="5" spans="1:15" ht="13.8">
      <c r="A5" s="2942" t="s">
        <v>27</v>
      </c>
      <c r="B5" s="2942"/>
      <c r="C5" s="2942"/>
      <c r="D5" s="2942"/>
      <c r="E5" s="2942"/>
      <c r="F5" s="2942"/>
      <c r="G5" s="2942"/>
      <c r="H5" s="2942"/>
      <c r="I5" s="2942"/>
      <c r="J5" s="2942"/>
      <c r="K5" s="2942"/>
      <c r="L5" s="2942"/>
      <c r="M5" s="2942"/>
      <c r="N5" s="2942"/>
      <c r="O5" s="42"/>
    </row>
    <row r="6" spans="1:15" ht="14.4" thickBot="1">
      <c r="A6" s="43"/>
      <c r="B6" s="4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5"/>
      <c r="O6" s="42"/>
    </row>
    <row r="7" spans="1:15" ht="13.8">
      <c r="A7" s="2153"/>
      <c r="B7" s="2154"/>
      <c r="C7" s="2943" t="s">
        <v>28</v>
      </c>
      <c r="D7" s="2943"/>
      <c r="E7" s="2943"/>
      <c r="F7" s="2943"/>
      <c r="G7" s="2943"/>
      <c r="H7" s="2943"/>
      <c r="I7" s="2943"/>
      <c r="J7" s="2944"/>
      <c r="K7" s="2161"/>
      <c r="L7" s="2162"/>
      <c r="M7" s="2162"/>
      <c r="N7" s="2163"/>
      <c r="O7" s="39"/>
    </row>
    <row r="8" spans="1:15" ht="13.8">
      <c r="A8" s="2155"/>
      <c r="B8" s="2156"/>
      <c r="C8" s="2945"/>
      <c r="D8" s="2945"/>
      <c r="E8" s="2945"/>
      <c r="F8" s="2945"/>
      <c r="G8" s="2945"/>
      <c r="H8" s="2945"/>
      <c r="I8" s="2945"/>
      <c r="J8" s="2946"/>
      <c r="K8" s="2166" t="s">
        <v>29</v>
      </c>
      <c r="L8" s="2168"/>
      <c r="M8" s="2169"/>
      <c r="N8" s="2170"/>
      <c r="O8" s="39"/>
    </row>
    <row r="9" spans="1:15" ht="18" customHeight="1">
      <c r="A9" s="2155"/>
      <c r="B9" s="2156"/>
      <c r="C9" s="2951"/>
      <c r="D9" s="2951"/>
      <c r="E9" s="2951"/>
      <c r="F9" s="2951"/>
      <c r="G9" s="2951"/>
      <c r="H9" s="2951"/>
      <c r="I9" s="2951"/>
      <c r="J9" s="2952"/>
      <c r="K9" s="2947"/>
      <c r="L9" s="2948"/>
      <c r="M9" s="2949"/>
      <c r="N9" s="2950"/>
      <c r="O9" s="39"/>
    </row>
    <row r="10" spans="1:15" ht="13.8">
      <c r="A10" s="2155"/>
      <c r="B10" s="2156"/>
      <c r="C10" s="2945" t="s">
        <v>30</v>
      </c>
      <c r="D10" s="2945"/>
      <c r="E10" s="2945"/>
      <c r="F10" s="2945"/>
      <c r="G10" s="2945"/>
      <c r="H10" s="2945"/>
      <c r="I10" s="2945"/>
      <c r="J10" s="2946"/>
      <c r="K10" s="2166" t="s">
        <v>31</v>
      </c>
      <c r="L10" s="2166">
        <v>1</v>
      </c>
      <c r="M10" s="2166" t="s">
        <v>32</v>
      </c>
      <c r="N10" s="2140">
        <v>1</v>
      </c>
      <c r="O10" s="39"/>
    </row>
    <row r="11" spans="1:15" ht="12.75" customHeight="1">
      <c r="A11" s="2157"/>
      <c r="B11" s="2158"/>
      <c r="C11" s="39"/>
      <c r="D11" s="39"/>
      <c r="E11" s="39"/>
      <c r="F11" s="39"/>
      <c r="G11" s="39"/>
      <c r="H11" s="39"/>
      <c r="I11" s="39"/>
      <c r="J11" s="39"/>
      <c r="K11" s="2176"/>
      <c r="L11" s="2176"/>
      <c r="M11" s="2176"/>
      <c r="N11" s="2141"/>
      <c r="O11" s="39"/>
    </row>
    <row r="12" spans="1:15" ht="14.4" thickBot="1">
      <c r="A12" s="48"/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51"/>
      <c r="M12" s="51"/>
      <c r="N12" s="52"/>
      <c r="O12" s="39"/>
    </row>
    <row r="13" spans="1:15" ht="13.8">
      <c r="A13" s="53"/>
      <c r="B13" s="54"/>
      <c r="C13" s="46"/>
      <c r="D13" s="46"/>
      <c r="E13" s="46"/>
      <c r="F13" s="46"/>
      <c r="G13" s="46"/>
      <c r="H13" s="46"/>
      <c r="I13" s="46"/>
      <c r="J13" s="46"/>
      <c r="K13" s="2921" t="s">
        <v>33</v>
      </c>
      <c r="L13" s="55" t="s">
        <v>34</v>
      </c>
      <c r="M13" s="55" t="s">
        <v>35</v>
      </c>
      <c r="N13" s="56" t="s">
        <v>36</v>
      </c>
      <c r="O13" s="39"/>
    </row>
    <row r="14" spans="1:15" ht="13.8">
      <c r="A14" s="57"/>
      <c r="B14" s="58"/>
      <c r="C14" s="47"/>
      <c r="D14" s="47"/>
      <c r="E14" s="47"/>
      <c r="F14" s="47"/>
      <c r="G14" s="47"/>
      <c r="H14" s="47"/>
      <c r="I14" s="47"/>
      <c r="J14" s="47"/>
      <c r="K14" s="2922"/>
      <c r="L14" s="59"/>
      <c r="M14" s="59"/>
      <c r="N14" s="60"/>
      <c r="O14" s="39"/>
    </row>
    <row r="15" spans="1:15" ht="13.8">
      <c r="A15" s="2923" t="s">
        <v>37</v>
      </c>
      <c r="B15" s="2924"/>
      <c r="C15" s="2924"/>
      <c r="D15" s="2924"/>
      <c r="E15" s="2924"/>
      <c r="F15" s="47"/>
      <c r="G15" s="47"/>
      <c r="H15" s="47" t="s">
        <v>38</v>
      </c>
      <c r="I15" s="43"/>
      <c r="J15" s="47"/>
      <c r="K15" s="61"/>
      <c r="L15" s="43"/>
      <c r="M15" s="43"/>
      <c r="N15" s="62"/>
      <c r="O15" s="39"/>
    </row>
    <row r="16" spans="1:15" ht="14.4" thickBot="1">
      <c r="A16" s="63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6"/>
      <c r="O16" s="39"/>
    </row>
    <row r="17" spans="1:15" ht="14.4" thickBot="1">
      <c r="A17" s="67"/>
      <c r="B17" s="68"/>
      <c r="C17" s="68"/>
      <c r="D17" s="68"/>
      <c r="E17" s="68" t="str">
        <f>+'PRESUPUESTO OFICIAL PLIEGO TIPO'!A15</f>
        <v xml:space="preserve">ESTRUCTURA DE PLACA HUELLA </v>
      </c>
      <c r="F17" s="68"/>
      <c r="G17" s="68"/>
      <c r="H17" s="43"/>
      <c r="I17" s="43"/>
      <c r="J17" s="68"/>
      <c r="K17" s="68"/>
      <c r="L17" s="68"/>
      <c r="M17" s="68"/>
      <c r="N17" s="69"/>
      <c r="O17" s="39"/>
    </row>
    <row r="18" spans="1:15" ht="13.8">
      <c r="A18" s="2925" t="s">
        <v>39</v>
      </c>
      <c r="B18" s="2926"/>
      <c r="C18" s="2926"/>
      <c r="D18" s="2926"/>
      <c r="E18" s="2926"/>
      <c r="F18" s="2926"/>
      <c r="G18" s="2926"/>
      <c r="H18" s="2926"/>
      <c r="I18" s="2926"/>
      <c r="J18" s="2926"/>
      <c r="K18" s="2926"/>
      <c r="L18" s="2926"/>
      <c r="M18" s="2926"/>
      <c r="N18" s="2927"/>
      <c r="O18" s="39"/>
    </row>
    <row r="19" spans="1:15" ht="14.4" thickBot="1">
      <c r="A19" s="70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71"/>
      <c r="O19" s="39"/>
    </row>
    <row r="20" spans="1:15" ht="19.5" customHeight="1">
      <c r="A20" s="72" t="s">
        <v>40</v>
      </c>
      <c r="B20" s="73">
        <f>+'PRESUPUESTO OFICIAL PLIEGO TIPO'!B23</f>
        <v>107</v>
      </c>
      <c r="C20" s="2936" t="str">
        <f>+'PRESUPUESTO OFICIAL PLIEGO TIPO'!E23</f>
        <v>Concreto para solado resistencia 105 kg/cm2 - 1500 psi</v>
      </c>
      <c r="D20" s="2937"/>
      <c r="E20" s="2937"/>
      <c r="F20" s="2937"/>
      <c r="G20" s="2937"/>
      <c r="H20" s="2937"/>
      <c r="I20" s="2937"/>
      <c r="J20" s="2937"/>
      <c r="K20" s="2938"/>
      <c r="L20" s="2928" t="s">
        <v>41</v>
      </c>
      <c r="M20" s="2929"/>
      <c r="N20" s="74" t="s">
        <v>7</v>
      </c>
      <c r="O20" s="39"/>
    </row>
    <row r="21" spans="1:15" ht="15" customHeight="1" thickBot="1">
      <c r="A21" s="75"/>
      <c r="B21" s="552">
        <f>+'PRESUPUESTO OFICIAL PLIEGO TIPO'!C23</f>
        <v>6.5030000000000001</v>
      </c>
      <c r="C21" s="2939"/>
      <c r="D21" s="2940"/>
      <c r="E21" s="2940"/>
      <c r="F21" s="2940"/>
      <c r="G21" s="2940"/>
      <c r="H21" s="2940"/>
      <c r="I21" s="2940"/>
      <c r="J21" s="2940"/>
      <c r="K21" s="2941"/>
      <c r="L21" s="2930" t="str">
        <f>+'PRESUPUESTO OFICIAL PLIEGO TIPO'!F23</f>
        <v>M³</v>
      </c>
      <c r="M21" s="2931"/>
      <c r="N21" s="77"/>
      <c r="O21" s="39"/>
    </row>
    <row r="22" spans="1:15">
      <c r="A22" s="2889" t="s">
        <v>42</v>
      </c>
      <c r="B22" s="2890"/>
      <c r="C22" s="2890"/>
      <c r="D22" s="2890"/>
      <c r="E22" s="2890"/>
      <c r="F22" s="2890"/>
      <c r="G22" s="2890"/>
      <c r="H22" s="2890"/>
      <c r="I22" s="2890"/>
      <c r="J22" s="2890"/>
      <c r="K22" s="2890"/>
      <c r="L22" s="2890"/>
      <c r="M22" s="2890"/>
      <c r="N22" s="2891"/>
      <c r="O22" s="39"/>
    </row>
    <row r="23" spans="1:15">
      <c r="A23" s="2892"/>
      <c r="B23" s="2893"/>
      <c r="C23" s="2893"/>
      <c r="D23" s="2893"/>
      <c r="E23" s="2893"/>
      <c r="F23" s="2893"/>
      <c r="G23" s="2893"/>
      <c r="H23" s="2893"/>
      <c r="I23" s="2893"/>
      <c r="J23" s="2893"/>
      <c r="K23" s="2893"/>
      <c r="L23" s="2893"/>
      <c r="M23" s="2893"/>
      <c r="N23" s="2894"/>
      <c r="O23" s="39"/>
    </row>
    <row r="24" spans="1:15" ht="13.8" thickBot="1">
      <c r="A24" s="2895"/>
      <c r="B24" s="2896"/>
      <c r="C24" s="2896"/>
      <c r="D24" s="2896"/>
      <c r="E24" s="2896"/>
      <c r="F24" s="2896"/>
      <c r="G24" s="2896"/>
      <c r="H24" s="2896"/>
      <c r="I24" s="2896"/>
      <c r="J24" s="2896"/>
      <c r="K24" s="2896"/>
      <c r="L24" s="2896"/>
      <c r="M24" s="2896"/>
      <c r="N24" s="2897"/>
      <c r="O24" s="39"/>
    </row>
    <row r="25" spans="1:15" ht="27.6">
      <c r="A25" s="2885" t="s">
        <v>5</v>
      </c>
      <c r="B25" s="2886"/>
      <c r="C25" s="2932"/>
      <c r="D25" s="2932"/>
      <c r="E25" s="2932"/>
      <c r="F25" s="2933"/>
      <c r="G25" s="2887" t="s">
        <v>43</v>
      </c>
      <c r="H25" s="2932"/>
      <c r="I25" s="2934" t="s">
        <v>44</v>
      </c>
      <c r="J25" s="2935"/>
      <c r="K25" s="81" t="s">
        <v>45</v>
      </c>
      <c r="L25" s="2887" t="s">
        <v>46</v>
      </c>
      <c r="M25" s="2888"/>
      <c r="N25" s="83" t="s">
        <v>47</v>
      </c>
      <c r="O25" s="78"/>
    </row>
    <row r="26" spans="1:15" ht="13.8">
      <c r="A26" s="2906" t="s">
        <v>93</v>
      </c>
      <c r="B26" s="2918"/>
      <c r="C26" s="2918"/>
      <c r="D26" s="2918"/>
      <c r="E26" s="2918"/>
      <c r="F26" s="2919"/>
      <c r="G26" s="2920"/>
      <c r="H26" s="2903"/>
      <c r="I26" s="2920"/>
      <c r="J26" s="2903"/>
      <c r="K26" s="86">
        <f>+K48*5%</f>
        <v>2053.75</v>
      </c>
      <c r="L26" s="2909">
        <v>2.8</v>
      </c>
      <c r="M26" s="2910"/>
      <c r="N26" s="87">
        <f>ROUND((K26*L26),2)</f>
        <v>5750.5</v>
      </c>
      <c r="O26" s="39"/>
    </row>
    <row r="27" spans="1:15" ht="14.4" thickBot="1">
      <c r="A27" s="2867"/>
      <c r="B27" s="2868"/>
      <c r="C27" s="2868"/>
      <c r="D27" s="2868"/>
      <c r="E27" s="2868"/>
      <c r="F27" s="2903"/>
      <c r="G27" s="89"/>
      <c r="H27" s="90"/>
      <c r="I27" s="89"/>
      <c r="J27" s="90"/>
      <c r="K27" s="91"/>
      <c r="L27" s="2909"/>
      <c r="M27" s="2910"/>
      <c r="N27" s="87"/>
      <c r="O27" s="39"/>
    </row>
    <row r="28" spans="1:15" ht="14.4" thickBot="1">
      <c r="A28" s="2911"/>
      <c r="B28" s="2912"/>
      <c r="C28" s="2912"/>
      <c r="D28" s="2912"/>
      <c r="E28" s="2912"/>
      <c r="F28" s="2913"/>
      <c r="G28" s="2914"/>
      <c r="H28" s="2915"/>
      <c r="I28" s="2914"/>
      <c r="J28" s="2915"/>
      <c r="K28" s="92"/>
      <c r="L28" s="2916"/>
      <c r="M28" s="2917"/>
      <c r="N28" s="87"/>
      <c r="O28" s="39"/>
    </row>
    <row r="29" spans="1:15" ht="14.4" thickBot="1">
      <c r="A29" s="2874" t="s">
        <v>49</v>
      </c>
      <c r="B29" s="2875"/>
      <c r="C29" s="2875"/>
      <c r="D29" s="2875"/>
      <c r="E29" s="2875"/>
      <c r="F29" s="2875"/>
      <c r="G29" s="2875"/>
      <c r="H29" s="2875"/>
      <c r="I29" s="2875"/>
      <c r="J29" s="2875"/>
      <c r="K29" s="2875"/>
      <c r="L29" s="2875"/>
      <c r="M29" s="2876"/>
      <c r="N29" s="93">
        <f>ROUND(SUM(N26:N27),2)</f>
        <v>5750.5</v>
      </c>
      <c r="O29" s="39"/>
    </row>
    <row r="30" spans="1:15">
      <c r="A30" s="2889" t="s">
        <v>50</v>
      </c>
      <c r="B30" s="2890"/>
      <c r="C30" s="2890"/>
      <c r="D30" s="2890"/>
      <c r="E30" s="2890"/>
      <c r="F30" s="2890"/>
      <c r="G30" s="2890"/>
      <c r="H30" s="2890"/>
      <c r="I30" s="2890"/>
      <c r="J30" s="2890"/>
      <c r="K30" s="2890"/>
      <c r="L30" s="2890"/>
      <c r="M30" s="2890"/>
      <c r="N30" s="2891"/>
      <c r="O30" s="39"/>
    </row>
    <row r="31" spans="1:15">
      <c r="A31" s="2892"/>
      <c r="B31" s="2893"/>
      <c r="C31" s="2893"/>
      <c r="D31" s="2893"/>
      <c r="E31" s="2893"/>
      <c r="F31" s="2893"/>
      <c r="G31" s="2893"/>
      <c r="H31" s="2893"/>
      <c r="I31" s="2893"/>
      <c r="J31" s="2893"/>
      <c r="K31" s="2893"/>
      <c r="L31" s="2893"/>
      <c r="M31" s="2893"/>
      <c r="N31" s="2894"/>
      <c r="O31" s="39"/>
    </row>
    <row r="32" spans="1:15" ht="13.8" thickBot="1">
      <c r="A32" s="2895"/>
      <c r="B32" s="2896"/>
      <c r="C32" s="2896"/>
      <c r="D32" s="2896"/>
      <c r="E32" s="2896"/>
      <c r="F32" s="2896"/>
      <c r="G32" s="2896"/>
      <c r="H32" s="2896"/>
      <c r="I32" s="2896"/>
      <c r="J32" s="2896"/>
      <c r="K32" s="2896"/>
      <c r="L32" s="2896"/>
      <c r="M32" s="2896"/>
      <c r="N32" s="2897"/>
      <c r="O32" s="39"/>
    </row>
    <row r="33" spans="1:15" ht="13.8">
      <c r="A33" s="2885" t="s">
        <v>5</v>
      </c>
      <c r="B33" s="2886"/>
      <c r="C33" s="2886"/>
      <c r="D33" s="2886"/>
      <c r="E33" s="2886"/>
      <c r="F33" s="2886"/>
      <c r="G33" s="2886"/>
      <c r="H33" s="2886"/>
      <c r="I33" s="2888"/>
      <c r="J33" s="80" t="s">
        <v>41</v>
      </c>
      <c r="K33" s="81" t="s">
        <v>7</v>
      </c>
      <c r="L33" s="2887" t="s">
        <v>51</v>
      </c>
      <c r="M33" s="2888"/>
      <c r="N33" s="83" t="s">
        <v>47</v>
      </c>
      <c r="O33" s="78"/>
    </row>
    <row r="34" spans="1:15" ht="13.8">
      <c r="A34" s="2867" t="s">
        <v>476</v>
      </c>
      <c r="B34" s="2868"/>
      <c r="C34" s="2868"/>
      <c r="D34" s="2868"/>
      <c r="E34" s="2868"/>
      <c r="F34" s="2868"/>
      <c r="G34" s="2868"/>
      <c r="H34" s="2868"/>
      <c r="I34" s="2903"/>
      <c r="J34" s="94" t="s">
        <v>77</v>
      </c>
      <c r="K34" s="95">
        <v>1</v>
      </c>
      <c r="L34" s="2904">
        <f>+'CAÑORICO-ANACONCRETO 1500 psi'!N57</f>
        <v>527364</v>
      </c>
      <c r="M34" s="2905"/>
      <c r="N34" s="87">
        <f>ROUND((K34*L34),2)</f>
        <v>527364</v>
      </c>
      <c r="O34" s="39"/>
    </row>
    <row r="35" spans="1:15" ht="14.4" thickBot="1">
      <c r="A35" s="2867"/>
      <c r="B35" s="2868"/>
      <c r="C35" s="2868"/>
      <c r="D35" s="2868"/>
      <c r="E35" s="2868"/>
      <c r="F35" s="2868"/>
      <c r="G35" s="2868"/>
      <c r="H35" s="2868"/>
      <c r="I35" s="2903"/>
      <c r="J35" s="94"/>
      <c r="K35" s="95"/>
      <c r="L35" s="2869"/>
      <c r="M35" s="2870"/>
      <c r="N35" s="87"/>
      <c r="O35" s="39"/>
    </row>
    <row r="36" spans="1:15" ht="14.4" thickBot="1">
      <c r="A36" s="2874" t="s">
        <v>49</v>
      </c>
      <c r="B36" s="2875"/>
      <c r="C36" s="2875"/>
      <c r="D36" s="2875"/>
      <c r="E36" s="2875"/>
      <c r="F36" s="2875"/>
      <c r="G36" s="2875"/>
      <c r="H36" s="2875"/>
      <c r="I36" s="2875"/>
      <c r="J36" s="2875"/>
      <c r="K36" s="2875"/>
      <c r="L36" s="2875"/>
      <c r="M36" s="2876"/>
      <c r="N36" s="93">
        <f>ROUND(SUM(N34:N35),2)</f>
        <v>527364</v>
      </c>
      <c r="O36" s="39"/>
    </row>
    <row r="37" spans="1:15">
      <c r="A37" s="2889" t="s">
        <v>52</v>
      </c>
      <c r="B37" s="2890"/>
      <c r="C37" s="2890"/>
      <c r="D37" s="2890"/>
      <c r="E37" s="2890"/>
      <c r="F37" s="2890"/>
      <c r="G37" s="2890"/>
      <c r="H37" s="2890"/>
      <c r="I37" s="2890"/>
      <c r="J37" s="2890"/>
      <c r="K37" s="2890"/>
      <c r="L37" s="2890"/>
      <c r="M37" s="2890"/>
      <c r="N37" s="2891"/>
      <c r="O37" s="39"/>
    </row>
    <row r="38" spans="1:15">
      <c r="A38" s="2892"/>
      <c r="B38" s="2893"/>
      <c r="C38" s="2893"/>
      <c r="D38" s="2893"/>
      <c r="E38" s="2893"/>
      <c r="F38" s="2893"/>
      <c r="G38" s="2893"/>
      <c r="H38" s="2893"/>
      <c r="I38" s="2893"/>
      <c r="J38" s="2893"/>
      <c r="K38" s="2893"/>
      <c r="L38" s="2893"/>
      <c r="M38" s="2893"/>
      <c r="N38" s="2894"/>
      <c r="O38" s="39"/>
    </row>
    <row r="39" spans="1:15" ht="13.8" thickBot="1">
      <c r="A39" s="2895"/>
      <c r="B39" s="2896"/>
      <c r="C39" s="2896"/>
      <c r="D39" s="2896"/>
      <c r="E39" s="2896"/>
      <c r="F39" s="2896"/>
      <c r="G39" s="2896"/>
      <c r="H39" s="2896"/>
      <c r="I39" s="2896"/>
      <c r="J39" s="2896"/>
      <c r="K39" s="2896"/>
      <c r="L39" s="2896"/>
      <c r="M39" s="2896"/>
      <c r="N39" s="2897"/>
      <c r="O39" s="39"/>
    </row>
    <row r="40" spans="1:15" ht="27.6">
      <c r="A40" s="2885" t="s">
        <v>53</v>
      </c>
      <c r="B40" s="2886"/>
      <c r="C40" s="2886"/>
      <c r="D40" s="2886"/>
      <c r="E40" s="2886"/>
      <c r="F40" s="2886"/>
      <c r="G40" s="2886"/>
      <c r="H40" s="2886"/>
      <c r="I40" s="81" t="s">
        <v>54</v>
      </c>
      <c r="J40" s="79" t="s">
        <v>55</v>
      </c>
      <c r="K40" s="96" t="s">
        <v>56</v>
      </c>
      <c r="L40" s="2887" t="s">
        <v>57</v>
      </c>
      <c r="M40" s="2888"/>
      <c r="N40" s="83" t="s">
        <v>47</v>
      </c>
      <c r="O40" s="78"/>
    </row>
    <row r="41" spans="1:15" ht="13.8">
      <c r="A41" s="2906"/>
      <c r="B41" s="2868"/>
      <c r="C41" s="2868"/>
      <c r="D41" s="2868"/>
      <c r="E41" s="2868"/>
      <c r="F41" s="2868"/>
      <c r="G41" s="2868"/>
      <c r="H41" s="2868"/>
      <c r="I41" s="97"/>
      <c r="J41" s="98"/>
      <c r="K41" s="15"/>
      <c r="L41" s="2907"/>
      <c r="M41" s="2908"/>
      <c r="N41" s="99"/>
      <c r="O41" s="39"/>
    </row>
    <row r="42" spans="1:15" ht="14.4" thickBot="1">
      <c r="A42" s="2880"/>
      <c r="B42" s="2881"/>
      <c r="C42" s="2881"/>
      <c r="D42" s="2881"/>
      <c r="E42" s="2881"/>
      <c r="F42" s="2881"/>
      <c r="G42" s="2881"/>
      <c r="H42" s="2881"/>
      <c r="I42" s="100"/>
      <c r="J42" s="101"/>
      <c r="K42" s="100"/>
      <c r="L42" s="2882"/>
      <c r="M42" s="2883"/>
      <c r="N42" s="102"/>
      <c r="O42" s="39"/>
    </row>
    <row r="43" spans="1:15" ht="14.4" thickBot="1">
      <c r="A43" s="2874" t="s">
        <v>49</v>
      </c>
      <c r="B43" s="2875"/>
      <c r="C43" s="2875"/>
      <c r="D43" s="2875"/>
      <c r="E43" s="2875"/>
      <c r="F43" s="2875"/>
      <c r="G43" s="2875"/>
      <c r="H43" s="2875"/>
      <c r="I43" s="2875"/>
      <c r="J43" s="2875"/>
      <c r="K43" s="2875"/>
      <c r="L43" s="2875"/>
      <c r="M43" s="2876"/>
      <c r="N43" s="103">
        <f>+N41</f>
        <v>0</v>
      </c>
      <c r="O43" s="39"/>
    </row>
    <row r="44" spans="1:15">
      <c r="A44" s="2889" t="s">
        <v>58</v>
      </c>
      <c r="B44" s="2890"/>
      <c r="C44" s="2890"/>
      <c r="D44" s="2890"/>
      <c r="E44" s="2890"/>
      <c r="F44" s="2890"/>
      <c r="G44" s="2890"/>
      <c r="H44" s="2890"/>
      <c r="I44" s="2890"/>
      <c r="J44" s="2890"/>
      <c r="K44" s="2890"/>
      <c r="L44" s="2890"/>
      <c r="M44" s="2890"/>
      <c r="N44" s="2891"/>
      <c r="O44" s="39"/>
    </row>
    <row r="45" spans="1:15">
      <c r="A45" s="2892"/>
      <c r="B45" s="2893"/>
      <c r="C45" s="2893"/>
      <c r="D45" s="2893"/>
      <c r="E45" s="2893"/>
      <c r="F45" s="2893"/>
      <c r="G45" s="2893"/>
      <c r="H45" s="2893"/>
      <c r="I45" s="2893"/>
      <c r="J45" s="2893"/>
      <c r="K45" s="2893"/>
      <c r="L45" s="2893"/>
      <c r="M45" s="2893"/>
      <c r="N45" s="2894"/>
      <c r="O45" s="39"/>
    </row>
    <row r="46" spans="1:15" ht="13.8" thickBot="1">
      <c r="A46" s="2895"/>
      <c r="B46" s="2896"/>
      <c r="C46" s="2896"/>
      <c r="D46" s="2896"/>
      <c r="E46" s="2896"/>
      <c r="F46" s="2896"/>
      <c r="G46" s="2896"/>
      <c r="H46" s="2896"/>
      <c r="I46" s="2896"/>
      <c r="J46" s="2896"/>
      <c r="K46" s="2896"/>
      <c r="L46" s="2896"/>
      <c r="M46" s="2896"/>
      <c r="N46" s="2897"/>
      <c r="O46" s="39"/>
    </row>
    <row r="47" spans="1:15" ht="27.6">
      <c r="A47" s="2885" t="s">
        <v>59</v>
      </c>
      <c r="B47" s="2886"/>
      <c r="C47" s="2886"/>
      <c r="D47" s="2886"/>
      <c r="E47" s="2886"/>
      <c r="F47" s="2886"/>
      <c r="G47" s="2886"/>
      <c r="H47" s="2886"/>
      <c r="I47" s="81" t="s">
        <v>60</v>
      </c>
      <c r="J47" s="79" t="s">
        <v>61</v>
      </c>
      <c r="K47" s="81" t="s">
        <v>62</v>
      </c>
      <c r="L47" s="2887" t="s">
        <v>46</v>
      </c>
      <c r="M47" s="2888"/>
      <c r="N47" s="83" t="s">
        <v>47</v>
      </c>
      <c r="O47" s="78"/>
    </row>
    <row r="48" spans="1:15" ht="13.8">
      <c r="A48" s="2898" t="s">
        <v>81</v>
      </c>
      <c r="B48" s="2899"/>
      <c r="C48" s="2899"/>
      <c r="D48" s="2899"/>
      <c r="E48" s="2899"/>
      <c r="F48" s="2899"/>
      <c r="G48" s="2899"/>
      <c r="H48" s="2900"/>
      <c r="I48" s="106" t="s">
        <v>79</v>
      </c>
      <c r="J48" s="107"/>
      <c r="K48" s="108">
        <v>41075</v>
      </c>
      <c r="L48" s="2901">
        <v>2.8</v>
      </c>
      <c r="M48" s="2902"/>
      <c r="N48" s="87">
        <f>ROUND((K48*L48),2)</f>
        <v>115010</v>
      </c>
      <c r="O48" s="39"/>
    </row>
    <row r="49" spans="1:15" ht="14.4" thickBot="1">
      <c r="A49" s="2880"/>
      <c r="B49" s="2881"/>
      <c r="C49" s="2881"/>
      <c r="D49" s="2881"/>
      <c r="E49" s="2881"/>
      <c r="F49" s="2881"/>
      <c r="G49" s="2881"/>
      <c r="H49" s="2881"/>
      <c r="I49" s="100"/>
      <c r="J49" s="101"/>
      <c r="K49" s="100"/>
      <c r="L49" s="2882"/>
      <c r="M49" s="2883"/>
      <c r="N49" s="102"/>
      <c r="O49" s="39"/>
    </row>
    <row r="50" spans="1:15" ht="14.4" thickBot="1">
      <c r="A50" s="2874" t="s">
        <v>49</v>
      </c>
      <c r="B50" s="2875"/>
      <c r="C50" s="2875"/>
      <c r="D50" s="2875"/>
      <c r="E50" s="2875"/>
      <c r="F50" s="2875"/>
      <c r="G50" s="2875"/>
      <c r="H50" s="2875"/>
      <c r="I50" s="2875"/>
      <c r="J50" s="2875"/>
      <c r="K50" s="2875"/>
      <c r="L50" s="2875"/>
      <c r="M50" s="2876"/>
      <c r="N50" s="93">
        <f>ROUND(SUM(N48:N49),2)</f>
        <v>115010</v>
      </c>
      <c r="O50" s="39"/>
    </row>
    <row r="51" spans="1:15" ht="14.4" thickBot="1">
      <c r="A51" s="70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71"/>
      <c r="O51" s="39"/>
    </row>
    <row r="52" spans="1:15" ht="14.4" thickBot="1">
      <c r="A52" s="2877" t="s">
        <v>63</v>
      </c>
      <c r="B52" s="2878"/>
      <c r="C52" s="2878"/>
      <c r="D52" s="2878"/>
      <c r="E52" s="2878"/>
      <c r="F52" s="2878"/>
      <c r="G52" s="2878"/>
      <c r="H52" s="2878"/>
      <c r="I52" s="2878"/>
      <c r="J52" s="2878"/>
      <c r="K52" s="2878"/>
      <c r="L52" s="2878"/>
      <c r="M52" s="2879"/>
      <c r="N52" s="553">
        <f>ROUND(+N29+N36+N43+N50,0)</f>
        <v>648125</v>
      </c>
      <c r="O52" s="39"/>
    </row>
    <row r="53" spans="1:15">
      <c r="A53" s="2889" t="s">
        <v>64</v>
      </c>
      <c r="B53" s="2890"/>
      <c r="C53" s="2890"/>
      <c r="D53" s="2890"/>
      <c r="E53" s="2890"/>
      <c r="F53" s="2890"/>
      <c r="G53" s="2890"/>
      <c r="H53" s="2890"/>
      <c r="I53" s="2890"/>
      <c r="J53" s="2890"/>
      <c r="K53" s="2890"/>
      <c r="L53" s="2890"/>
      <c r="M53" s="2890"/>
      <c r="N53" s="2891"/>
      <c r="O53" s="39"/>
    </row>
    <row r="54" spans="1:15">
      <c r="A54" s="2892"/>
      <c r="B54" s="2893"/>
      <c r="C54" s="2893"/>
      <c r="D54" s="2893"/>
      <c r="E54" s="2893"/>
      <c r="F54" s="2893"/>
      <c r="G54" s="2893"/>
      <c r="H54" s="2893"/>
      <c r="I54" s="2893"/>
      <c r="J54" s="2893"/>
      <c r="K54" s="2893"/>
      <c r="L54" s="2893"/>
      <c r="M54" s="2893"/>
      <c r="N54" s="2894"/>
      <c r="O54" s="39"/>
    </row>
    <row r="55" spans="1:15" ht="13.8" thickBot="1">
      <c r="A55" s="2895"/>
      <c r="B55" s="2896"/>
      <c r="C55" s="2896"/>
      <c r="D55" s="2896"/>
      <c r="E55" s="2896"/>
      <c r="F55" s="2896"/>
      <c r="G55" s="2896"/>
      <c r="H55" s="2896"/>
      <c r="I55" s="2896"/>
      <c r="J55" s="2896"/>
      <c r="K55" s="2896"/>
      <c r="L55" s="2896"/>
      <c r="M55" s="2896"/>
      <c r="N55" s="2897"/>
      <c r="O55" s="39"/>
    </row>
    <row r="56" spans="1:15" ht="13.8">
      <c r="A56" s="2885" t="s">
        <v>65</v>
      </c>
      <c r="B56" s="2886"/>
      <c r="C56" s="2886"/>
      <c r="D56" s="2886"/>
      <c r="E56" s="2886"/>
      <c r="F56" s="2886"/>
      <c r="G56" s="2886"/>
      <c r="H56" s="2886"/>
      <c r="I56" s="79"/>
      <c r="J56" s="82"/>
      <c r="K56" s="81" t="s">
        <v>66</v>
      </c>
      <c r="L56" s="2887" t="s">
        <v>67</v>
      </c>
      <c r="M56" s="2888"/>
      <c r="N56" s="83"/>
      <c r="O56" s="78"/>
    </row>
    <row r="57" spans="1:15" ht="13.8">
      <c r="A57" s="2867" t="s">
        <v>68</v>
      </c>
      <c r="B57" s="2868"/>
      <c r="C57" s="2868"/>
      <c r="D57" s="2868"/>
      <c r="E57" s="2868"/>
      <c r="F57" s="2868"/>
      <c r="G57" s="2868"/>
      <c r="H57" s="2868"/>
      <c r="I57" s="110"/>
      <c r="J57" s="111"/>
      <c r="K57" s="112">
        <v>0.28000000000000003</v>
      </c>
      <c r="L57" s="2869">
        <f>ROUND(+N52*K57,2)</f>
        <v>181475</v>
      </c>
      <c r="M57" s="2870">
        <f>ROUND((J57*K57),0)</f>
        <v>0</v>
      </c>
      <c r="N57" s="87">
        <f>+L57</f>
        <v>181475</v>
      </c>
      <c r="O57" s="39"/>
    </row>
    <row r="58" spans="1:15" ht="13.8">
      <c r="A58" s="113" t="s">
        <v>69</v>
      </c>
      <c r="B58" s="84"/>
      <c r="C58" s="84"/>
      <c r="D58" s="88"/>
      <c r="E58" s="88"/>
      <c r="F58" s="88"/>
      <c r="G58" s="88"/>
      <c r="H58" s="88"/>
      <c r="I58" s="88"/>
      <c r="J58" s="85"/>
      <c r="K58" s="112">
        <v>0.01</v>
      </c>
      <c r="L58" s="2869">
        <f>ROUND(+N52*K58,2)</f>
        <v>6481.25</v>
      </c>
      <c r="M58" s="2870">
        <f>ROUND((J58*K58),0)</f>
        <v>0</v>
      </c>
      <c r="N58" s="87">
        <f>+L58</f>
        <v>6481.25</v>
      </c>
      <c r="O58" s="39"/>
    </row>
    <row r="59" spans="1:15" ht="14.4" thickBot="1">
      <c r="A59" s="2871" t="s">
        <v>70</v>
      </c>
      <c r="B59" s="2872"/>
      <c r="C59" s="2872"/>
      <c r="D59" s="2872"/>
      <c r="E59" s="2872"/>
      <c r="F59" s="2872"/>
      <c r="G59" s="2872"/>
      <c r="H59" s="2872"/>
      <c r="I59" s="2872"/>
      <c r="J59" s="2873"/>
      <c r="K59" s="112">
        <v>0.05</v>
      </c>
      <c r="L59" s="2869">
        <f>ROUND(+N52*K59,2)</f>
        <v>32406.25</v>
      </c>
      <c r="M59" s="2870">
        <f>ROUND((J59*K59),0)</f>
        <v>0</v>
      </c>
      <c r="N59" s="87">
        <f>+L59</f>
        <v>32406.25</v>
      </c>
      <c r="O59" s="39"/>
    </row>
    <row r="60" spans="1:15" ht="14.4" thickBot="1">
      <c r="A60" s="2874" t="s">
        <v>49</v>
      </c>
      <c r="B60" s="2875"/>
      <c r="C60" s="2875"/>
      <c r="D60" s="2875"/>
      <c r="E60" s="2875"/>
      <c r="F60" s="2875"/>
      <c r="G60" s="2875"/>
      <c r="H60" s="2875"/>
      <c r="I60" s="2875"/>
      <c r="J60" s="2875"/>
      <c r="K60" s="2875"/>
      <c r="L60" s="2875"/>
      <c r="M60" s="2876"/>
      <c r="N60" s="114">
        <f>ROUND(SUM(N57:N59),0)</f>
        <v>220363</v>
      </c>
      <c r="O60" s="39"/>
    </row>
    <row r="61" spans="1:15" ht="14.4" thickBot="1">
      <c r="A61" s="70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71"/>
      <c r="O61" s="39"/>
    </row>
    <row r="62" spans="1:15" ht="14.4" thickBot="1">
      <c r="A62" s="2877" t="s">
        <v>71</v>
      </c>
      <c r="B62" s="2878"/>
      <c r="C62" s="2878"/>
      <c r="D62" s="2878"/>
      <c r="E62" s="2878"/>
      <c r="F62" s="2878"/>
      <c r="G62" s="2878"/>
      <c r="H62" s="2878"/>
      <c r="I62" s="2878"/>
      <c r="J62" s="2878"/>
      <c r="K62" s="2878"/>
      <c r="L62" s="2878"/>
      <c r="M62" s="2879"/>
      <c r="N62" s="226">
        <f>ROUND(+N60+N52,0)</f>
        <v>868488</v>
      </c>
      <c r="O62" s="39"/>
    </row>
    <row r="63" spans="1:15" s="3" customFormat="1" ht="31.5" customHeight="1">
      <c r="A63" s="11"/>
      <c r="B63" s="5"/>
      <c r="C63" s="5"/>
      <c r="D63" s="5"/>
      <c r="E63" s="5"/>
      <c r="F63" s="35" t="s">
        <v>76</v>
      </c>
      <c r="G63" s="35"/>
      <c r="H63" s="35"/>
      <c r="I63" s="35"/>
      <c r="J63" s="29"/>
      <c r="K63" s="5"/>
      <c r="L63" s="5"/>
      <c r="M63" s="5"/>
      <c r="N63" s="12"/>
      <c r="O63" s="2"/>
    </row>
    <row r="64" spans="1:15" s="3" customFormat="1" ht="13.8">
      <c r="A64" s="6"/>
      <c r="B64" s="7"/>
      <c r="C64" s="7"/>
      <c r="D64" s="7"/>
      <c r="E64" s="7"/>
      <c r="F64" s="35" t="s">
        <v>87</v>
      </c>
      <c r="G64" s="29" t="s">
        <v>337</v>
      </c>
      <c r="H64" s="29"/>
      <c r="I64" s="29"/>
      <c r="J64" s="29"/>
      <c r="K64" s="7"/>
      <c r="L64" s="7"/>
      <c r="M64" s="7"/>
      <c r="N64" s="18"/>
      <c r="O64" s="2"/>
    </row>
    <row r="65" spans="1:15" s="3" customFormat="1" ht="13.8">
      <c r="A65" s="11"/>
      <c r="B65" s="5"/>
      <c r="C65" s="5"/>
      <c r="D65" s="5"/>
      <c r="E65" s="5"/>
      <c r="F65" s="35" t="s">
        <v>286</v>
      </c>
      <c r="G65" s="29"/>
      <c r="H65" s="29"/>
      <c r="I65" s="29"/>
      <c r="J65" s="29"/>
      <c r="K65" s="5"/>
      <c r="L65" s="5"/>
      <c r="M65" s="5"/>
      <c r="N65" s="12"/>
      <c r="O65" s="2"/>
    </row>
    <row r="66" spans="1:15" s="3" customFormat="1" ht="13.8">
      <c r="A66" s="6"/>
      <c r="B66" s="7"/>
      <c r="C66" s="7"/>
      <c r="D66" s="7"/>
      <c r="E66" s="7"/>
      <c r="F66" s="35" t="s">
        <v>88</v>
      </c>
      <c r="G66" s="2884" t="s">
        <v>344</v>
      </c>
      <c r="H66" s="2884"/>
      <c r="I66" s="31"/>
      <c r="J66" s="31"/>
      <c r="K66" s="7"/>
      <c r="L66" s="7"/>
      <c r="M66" s="7"/>
      <c r="N66" s="18"/>
      <c r="O66" s="2"/>
    </row>
    <row r="67" spans="1:15" s="3" customFormat="1" ht="13.8">
      <c r="A67" s="11"/>
      <c r="B67" s="5"/>
      <c r="C67" s="5"/>
      <c r="D67" s="5"/>
      <c r="E67" s="5"/>
      <c r="F67" s="35"/>
      <c r="G67" s="31"/>
      <c r="H67" s="31"/>
      <c r="I67" s="31"/>
      <c r="J67" s="5"/>
      <c r="K67" s="5"/>
      <c r="L67" s="5"/>
      <c r="M67" s="5"/>
      <c r="N67" s="12"/>
      <c r="O67" s="2"/>
    </row>
    <row r="68" spans="1:15" s="3" customFormat="1" ht="14.4" thickBot="1">
      <c r="A68" s="19" t="s">
        <v>72</v>
      </c>
      <c r="B68" s="20"/>
      <c r="C68" s="21"/>
      <c r="D68" s="21"/>
      <c r="E68" s="21"/>
      <c r="F68" s="21"/>
      <c r="G68" s="14"/>
      <c r="H68" s="14"/>
      <c r="I68" s="14"/>
      <c r="J68" s="14"/>
      <c r="K68" s="14"/>
      <c r="L68" s="14"/>
      <c r="M68" s="14"/>
      <c r="N68" s="22"/>
      <c r="O68" s="2"/>
    </row>
    <row r="69" spans="1:15" s="3" customFormat="1" ht="13.8">
      <c r="A69" s="2245"/>
      <c r="B69" s="2246"/>
      <c r="C69" s="2246"/>
      <c r="D69" s="2246"/>
      <c r="E69" s="2246"/>
      <c r="F69" s="2246"/>
      <c r="G69" s="2246"/>
      <c r="H69" s="2246"/>
      <c r="I69" s="2246"/>
      <c r="J69" s="2246"/>
      <c r="K69" s="2246"/>
      <c r="L69" s="2246"/>
      <c r="M69" s="2246"/>
      <c r="N69" s="2247"/>
      <c r="O69" s="2"/>
    </row>
    <row r="70" spans="1:15" s="3" customFormat="1" ht="13.8">
      <c r="A70" s="6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18"/>
      <c r="O70" s="2"/>
    </row>
    <row r="71" spans="1:15" s="3" customFormat="1" ht="13.8">
      <c r="A71" s="23" t="s">
        <v>73</v>
      </c>
      <c r="B71" s="24"/>
      <c r="C71" s="25"/>
      <c r="D71" s="25"/>
      <c r="E71" s="25"/>
      <c r="F71" s="25"/>
      <c r="G71" s="7"/>
      <c r="H71" s="7"/>
      <c r="I71" s="7"/>
      <c r="J71" s="7"/>
      <c r="K71" s="7"/>
      <c r="L71" s="7"/>
      <c r="M71" s="7"/>
      <c r="N71" s="18"/>
      <c r="O71" s="2"/>
    </row>
    <row r="72" spans="1:15" s="3" customFormat="1" ht="7.95" customHeight="1">
      <c r="A72" s="2239" t="s">
        <v>74</v>
      </c>
      <c r="B72" s="2240"/>
      <c r="C72" s="2240"/>
      <c r="D72" s="2240"/>
      <c r="E72" s="2240"/>
      <c r="F72" s="2240"/>
      <c r="G72" s="2240"/>
      <c r="H72" s="2240"/>
      <c r="I72" s="2240"/>
      <c r="J72" s="2240"/>
      <c r="K72" s="2240"/>
      <c r="L72" s="2240"/>
      <c r="M72" s="2240"/>
      <c r="N72" s="2241"/>
      <c r="O72" s="2"/>
    </row>
    <row r="73" spans="1:15" s="3" customFormat="1" ht="28.5" customHeight="1">
      <c r="A73" s="2239"/>
      <c r="B73" s="2240"/>
      <c r="C73" s="2240"/>
      <c r="D73" s="2240"/>
      <c r="E73" s="2240"/>
      <c r="F73" s="2240"/>
      <c r="G73" s="2240"/>
      <c r="H73" s="2240"/>
      <c r="I73" s="2240"/>
      <c r="J73" s="2240"/>
      <c r="K73" s="2240"/>
      <c r="L73" s="2240"/>
      <c r="M73" s="2240"/>
      <c r="N73" s="2241"/>
      <c r="O73" s="2"/>
    </row>
    <row r="74" spans="1:15" s="3" customFormat="1" ht="19.5" customHeight="1">
      <c r="A74" s="2239" t="s">
        <v>75</v>
      </c>
      <c r="B74" s="2240"/>
      <c r="C74" s="2240"/>
      <c r="D74" s="2240"/>
      <c r="E74" s="2240"/>
      <c r="F74" s="2240"/>
      <c r="G74" s="2240"/>
      <c r="H74" s="2240"/>
      <c r="I74" s="2240"/>
      <c r="J74" s="2240"/>
      <c r="K74" s="2240"/>
      <c r="L74" s="2240"/>
      <c r="M74" s="2240"/>
      <c r="N74" s="2241"/>
      <c r="O74" s="2"/>
    </row>
    <row r="75" spans="1:15" s="3" customFormat="1" ht="30.75" customHeight="1">
      <c r="A75" s="2239"/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  <c r="O75" s="2"/>
    </row>
    <row r="76" spans="1:15" s="3" customFormat="1" ht="33.75" customHeight="1">
      <c r="A76" s="6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18"/>
      <c r="O76" s="2"/>
    </row>
    <row r="77" spans="1:15" s="3" customFormat="1" ht="13.8">
      <c r="A77" s="6"/>
      <c r="B77" s="7"/>
      <c r="C77" s="7"/>
      <c r="D77" s="7"/>
      <c r="E77" s="5"/>
      <c r="F77" s="35" t="s">
        <v>76</v>
      </c>
      <c r="G77" s="29"/>
      <c r="H77" s="29"/>
      <c r="I77" s="29"/>
      <c r="J77" s="29"/>
      <c r="K77" s="7"/>
      <c r="L77" s="7"/>
      <c r="M77" s="7"/>
      <c r="N77" s="26"/>
      <c r="O77" s="2"/>
    </row>
    <row r="78" spans="1:15" s="3" customFormat="1" ht="13.8">
      <c r="A78" s="6"/>
      <c r="B78" s="7"/>
      <c r="C78" s="7"/>
      <c r="D78" s="7"/>
      <c r="E78" s="5"/>
      <c r="F78" s="29" t="s">
        <v>87</v>
      </c>
      <c r="G78" s="33" t="s">
        <v>342</v>
      </c>
      <c r="H78" s="33"/>
      <c r="I78" s="33"/>
      <c r="J78" s="29"/>
      <c r="K78" s="7"/>
      <c r="L78" s="7"/>
      <c r="M78" s="7"/>
      <c r="N78" s="26"/>
      <c r="O78" s="2"/>
    </row>
    <row r="79" spans="1:15" s="3" customFormat="1" ht="13.8">
      <c r="A79" s="6"/>
      <c r="B79" s="7"/>
      <c r="C79" s="7"/>
      <c r="D79" s="7"/>
      <c r="E79" s="27"/>
      <c r="F79" s="29" t="s">
        <v>343</v>
      </c>
      <c r="G79" s="28"/>
      <c r="H79" s="28"/>
      <c r="I79" s="28"/>
      <c r="J79" s="29"/>
      <c r="K79" s="7"/>
      <c r="L79" s="7"/>
      <c r="M79" s="7"/>
      <c r="N79" s="26"/>
      <c r="O79" s="2"/>
    </row>
    <row r="80" spans="1:15" s="3" customFormat="1" ht="13.8">
      <c r="A80" s="11"/>
      <c r="B80" s="5"/>
      <c r="C80" s="5"/>
      <c r="D80" s="5"/>
      <c r="E80" s="7"/>
      <c r="F80" s="29" t="s">
        <v>88</v>
      </c>
      <c r="G80" s="29"/>
      <c r="H80" s="29"/>
      <c r="I80" s="29"/>
      <c r="J80" s="31"/>
      <c r="K80" s="2"/>
      <c r="L80" s="2"/>
      <c r="M80" s="2"/>
      <c r="N80" s="26"/>
      <c r="O80" s="2"/>
    </row>
  </sheetData>
  <mergeCells count="77">
    <mergeCell ref="N10:N11"/>
    <mergeCell ref="A3:N3"/>
    <mergeCell ref="A4:N4"/>
    <mergeCell ref="A5:N5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  <mergeCell ref="A7:B11"/>
    <mergeCell ref="A26:F26"/>
    <mergeCell ref="G26:H26"/>
    <mergeCell ref="I26:J26"/>
    <mergeCell ref="L26:M26"/>
    <mergeCell ref="K13:K14"/>
    <mergeCell ref="A15:E15"/>
    <mergeCell ref="A18:N18"/>
    <mergeCell ref="L20:M20"/>
    <mergeCell ref="L21:M21"/>
    <mergeCell ref="A22:N24"/>
    <mergeCell ref="A25:F25"/>
    <mergeCell ref="G25:H25"/>
    <mergeCell ref="I25:J25"/>
    <mergeCell ref="L25:M25"/>
    <mergeCell ref="C20:K21"/>
    <mergeCell ref="A30:N32"/>
    <mergeCell ref="A27:F27"/>
    <mergeCell ref="L27:M27"/>
    <mergeCell ref="A28:F28"/>
    <mergeCell ref="G28:H28"/>
    <mergeCell ref="I28:J28"/>
    <mergeCell ref="L28:M28"/>
    <mergeCell ref="A29:M29"/>
    <mergeCell ref="A48:H48"/>
    <mergeCell ref="L47:M47"/>
    <mergeCell ref="L48:M48"/>
    <mergeCell ref="A33:I33"/>
    <mergeCell ref="L33:M33"/>
    <mergeCell ref="A34:I34"/>
    <mergeCell ref="L34:M34"/>
    <mergeCell ref="A35:I35"/>
    <mergeCell ref="L35:M35"/>
    <mergeCell ref="A41:H41"/>
    <mergeCell ref="L41:M41"/>
    <mergeCell ref="A42:H42"/>
    <mergeCell ref="L42:M42"/>
    <mergeCell ref="A43:M43"/>
    <mergeCell ref="A49:H49"/>
    <mergeCell ref="L49:M49"/>
    <mergeCell ref="G66:H66"/>
    <mergeCell ref="A1:D1"/>
    <mergeCell ref="A69:N69"/>
    <mergeCell ref="A56:H56"/>
    <mergeCell ref="L56:M56"/>
    <mergeCell ref="A47:H47"/>
    <mergeCell ref="A50:M50"/>
    <mergeCell ref="A52:M52"/>
    <mergeCell ref="A53:N55"/>
    <mergeCell ref="A44:N46"/>
    <mergeCell ref="A36:M36"/>
    <mergeCell ref="A37:N39"/>
    <mergeCell ref="A40:H40"/>
    <mergeCell ref="L40:M40"/>
    <mergeCell ref="A74:N75"/>
    <mergeCell ref="A57:H57"/>
    <mergeCell ref="L57:M57"/>
    <mergeCell ref="L58:M58"/>
    <mergeCell ref="A59:J59"/>
    <mergeCell ref="L59:M59"/>
    <mergeCell ref="A60:M60"/>
    <mergeCell ref="A62:M62"/>
    <mergeCell ref="A72:N73"/>
  </mergeCells>
  <pageMargins left="0.7" right="0.7" top="0.75" bottom="0.75" header="0.3" footer="0.3"/>
  <pageSetup scale="54" fitToHeight="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>
    <tabColor rgb="FFFFFF00"/>
    <pageSetUpPr fitToPage="1"/>
  </sheetPr>
  <dimension ref="A1:O73"/>
  <sheetViews>
    <sheetView view="pageBreakPreview" zoomScale="85" zoomScaleNormal="100" zoomScaleSheetLayoutView="85" workbookViewId="0">
      <selection activeCell="Q58" sqref="Q58"/>
    </sheetView>
  </sheetViews>
  <sheetFormatPr baseColWidth="10" defaultColWidth="11.44140625" defaultRowHeight="13.8"/>
  <cols>
    <col min="1" max="1" width="11.44140625" style="996"/>
    <col min="2" max="2" width="13.5546875" style="996" customWidth="1"/>
    <col min="3" max="3" width="11.44140625" style="996"/>
    <col min="4" max="4" width="13.44140625" style="996" customWidth="1"/>
    <col min="5" max="5" width="11.44140625" style="996"/>
    <col min="6" max="6" width="15.88671875" style="996" customWidth="1"/>
    <col min="7" max="10" width="11.44140625" style="996"/>
    <col min="11" max="11" width="14" style="996" bestFit="1" customWidth="1"/>
    <col min="12" max="12" width="10" style="996" customWidth="1"/>
    <col min="13" max="13" width="6.6640625" style="996" customWidth="1"/>
    <col min="14" max="14" width="16.109375" style="996" bestFit="1" customWidth="1"/>
    <col min="15" max="16384" width="11.44140625" style="996"/>
  </cols>
  <sheetData>
    <row r="1" spans="1:15" ht="40.5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 ht="14.4" thickBot="1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1050"/>
    </row>
    <row r="6" spans="1:15">
      <c r="A6" s="2606"/>
      <c r="B6" s="2607"/>
      <c r="C6" s="2588" t="s">
        <v>28</v>
      </c>
      <c r="D6" s="2588"/>
      <c r="E6" s="2588"/>
      <c r="F6" s="2588"/>
      <c r="G6" s="2588"/>
      <c r="H6" s="2588"/>
      <c r="I6" s="2588"/>
      <c r="J6" s="2589"/>
      <c r="K6" s="2590"/>
      <c r="L6" s="2591"/>
      <c r="M6" s="2591"/>
      <c r="N6" s="2592"/>
      <c r="O6" s="1048"/>
    </row>
    <row r="7" spans="1:15">
      <c r="A7" s="2608"/>
      <c r="B7" s="2609"/>
      <c r="C7" s="2593"/>
      <c r="D7" s="2593"/>
      <c r="E7" s="2593"/>
      <c r="F7" s="2593"/>
      <c r="G7" s="2593"/>
      <c r="H7" s="2593"/>
      <c r="I7" s="2593"/>
      <c r="J7" s="2594"/>
      <c r="K7" s="2595" t="s">
        <v>29</v>
      </c>
      <c r="L7" s="2597"/>
      <c r="M7" s="2598"/>
      <c r="N7" s="2599"/>
      <c r="O7" s="1048"/>
    </row>
    <row r="8" spans="1:15" ht="25.5" customHeight="1">
      <c r="A8" s="2608"/>
      <c r="B8" s="2609"/>
      <c r="C8" s="2603"/>
      <c r="D8" s="2603"/>
      <c r="E8" s="2603"/>
      <c r="F8" s="2603"/>
      <c r="G8" s="2603"/>
      <c r="H8" s="2603"/>
      <c r="I8" s="2603"/>
      <c r="J8" s="2604"/>
      <c r="K8" s="2596"/>
      <c r="L8" s="2600"/>
      <c r="M8" s="2601"/>
      <c r="N8" s="2602"/>
      <c r="O8" s="1048"/>
    </row>
    <row r="9" spans="1:15">
      <c r="A9" s="2608"/>
      <c r="B9" s="2609"/>
      <c r="C9" s="2593" t="s">
        <v>30</v>
      </c>
      <c r="D9" s="2593"/>
      <c r="E9" s="2593"/>
      <c r="F9" s="2593"/>
      <c r="G9" s="2593"/>
      <c r="H9" s="2593"/>
      <c r="I9" s="2593"/>
      <c r="J9" s="2594"/>
      <c r="K9" s="2595" t="s">
        <v>31</v>
      </c>
      <c r="L9" s="2595">
        <v>1</v>
      </c>
      <c r="M9" s="2595" t="s">
        <v>32</v>
      </c>
      <c r="N9" s="2577">
        <v>1</v>
      </c>
      <c r="O9" s="1048"/>
    </row>
    <row r="10" spans="1:15" ht="12.75" customHeight="1">
      <c r="A10" s="2610"/>
      <c r="B10" s="2611"/>
      <c r="C10" s="1048"/>
      <c r="D10" s="1048"/>
      <c r="E10" s="1048"/>
      <c r="F10" s="1048"/>
      <c r="G10" s="1048"/>
      <c r="H10" s="1048"/>
      <c r="I10" s="1048"/>
      <c r="J10" s="1048"/>
      <c r="K10" s="2605"/>
      <c r="L10" s="2605"/>
      <c r="M10" s="2605"/>
      <c r="N10" s="2578"/>
      <c r="O10" s="1048"/>
    </row>
    <row r="11" spans="1:15" ht="14.4" thickBot="1">
      <c r="A11" s="734"/>
      <c r="B11" s="735"/>
      <c r="C11" s="736"/>
      <c r="D11" s="736"/>
      <c r="E11" s="736"/>
      <c r="F11" s="736"/>
      <c r="G11" s="736"/>
      <c r="H11" s="736"/>
      <c r="I11" s="736"/>
      <c r="J11" s="736"/>
      <c r="K11" s="736"/>
      <c r="L11" s="737"/>
      <c r="M11" s="737"/>
      <c r="N11" s="738"/>
      <c r="O11" s="1048"/>
    </row>
    <row r="12" spans="1:15">
      <c r="A12" s="739"/>
      <c r="B12" s="740"/>
      <c r="C12" s="732"/>
      <c r="D12" s="732"/>
      <c r="E12" s="732"/>
      <c r="F12" s="732"/>
      <c r="G12" s="732"/>
      <c r="H12" s="732"/>
      <c r="I12" s="732"/>
      <c r="J12" s="732"/>
      <c r="K12" s="2558" t="s">
        <v>33</v>
      </c>
      <c r="L12" s="741" t="s">
        <v>34</v>
      </c>
      <c r="M12" s="741" t="s">
        <v>35</v>
      </c>
      <c r="N12" s="742" t="s">
        <v>36</v>
      </c>
      <c r="O12" s="1048"/>
    </row>
    <row r="13" spans="1:15">
      <c r="A13" s="743"/>
      <c r="B13" s="744"/>
      <c r="C13" s="733"/>
      <c r="D13" s="733"/>
      <c r="E13" s="733"/>
      <c r="F13" s="733"/>
      <c r="G13" s="733"/>
      <c r="H13" s="733"/>
      <c r="I13" s="733"/>
      <c r="J13" s="733"/>
      <c r="K13" s="2559"/>
      <c r="L13" s="745"/>
      <c r="M13" s="745"/>
      <c r="N13" s="746"/>
      <c r="O13" s="1048"/>
    </row>
    <row r="14" spans="1:15" ht="14.4" thickBot="1">
      <c r="A14" s="2560" t="s">
        <v>37</v>
      </c>
      <c r="B14" s="2561"/>
      <c r="C14" s="2561"/>
      <c r="D14" s="2561"/>
      <c r="E14" s="2561"/>
      <c r="F14" s="733"/>
      <c r="G14" s="733"/>
      <c r="H14" s="733" t="s">
        <v>38</v>
      </c>
      <c r="I14" s="730"/>
      <c r="J14" s="733"/>
      <c r="K14" s="1025"/>
      <c r="L14" s="730"/>
      <c r="M14" s="730"/>
      <c r="N14" s="748"/>
      <c r="O14" s="1048"/>
    </row>
    <row r="15" spans="1:15" ht="14.4" thickBot="1">
      <c r="A15" s="1030"/>
      <c r="B15" s="1031"/>
      <c r="C15" s="1031"/>
      <c r="D15" s="1031"/>
      <c r="E15" s="1031"/>
      <c r="F15" s="1031" t="str">
        <f>+'PRESUPUESTO OFICIAL PLIEGO TIPO'!A15</f>
        <v xml:space="preserve">ESTRUCTURA DE PLACA HUELLA </v>
      </c>
      <c r="G15" s="1031"/>
      <c r="H15" s="730"/>
      <c r="I15" s="730"/>
      <c r="J15" s="1031"/>
      <c r="K15" s="1031"/>
      <c r="L15" s="1031"/>
      <c r="M15" s="1031"/>
      <c r="N15" s="1032"/>
      <c r="O15" s="1048"/>
    </row>
    <row r="16" spans="1:15" ht="14.4" thickBot="1">
      <c r="A16" s="2562" t="s">
        <v>39</v>
      </c>
      <c r="B16" s="2563"/>
      <c r="C16" s="2563"/>
      <c r="D16" s="2563"/>
      <c r="E16" s="2563"/>
      <c r="F16" s="2563"/>
      <c r="G16" s="2563"/>
      <c r="H16" s="2563"/>
      <c r="I16" s="2563"/>
      <c r="J16" s="2563"/>
      <c r="K16" s="2563"/>
      <c r="L16" s="2563"/>
      <c r="M16" s="2563"/>
      <c r="N16" s="2564"/>
      <c r="O16" s="1048"/>
    </row>
    <row r="17" spans="1:15" ht="23.25" customHeight="1">
      <c r="A17" s="754" t="s">
        <v>40</v>
      </c>
      <c r="B17" s="755">
        <f>+'PRESUPUESTO OFICIAL PLIEGO TIPO'!B24</f>
        <v>108</v>
      </c>
      <c r="C17" s="2522" t="str">
        <f>+'PRESUPUESTO OFICIAL PLIEGO TIPO'!E24</f>
        <v>Placa o losa concreto resistencia 210 kg/cm2-3000 psi</v>
      </c>
      <c r="D17" s="2523"/>
      <c r="E17" s="2523"/>
      <c r="F17" s="2523"/>
      <c r="G17" s="2523"/>
      <c r="H17" s="2523"/>
      <c r="I17" s="2523"/>
      <c r="J17" s="2523"/>
      <c r="K17" s="2573"/>
      <c r="L17" s="2565" t="s">
        <v>41</v>
      </c>
      <c r="M17" s="2566"/>
      <c r="N17" s="757" t="s">
        <v>7</v>
      </c>
      <c r="O17" s="1048"/>
    </row>
    <row r="18" spans="1:15" ht="15" customHeight="1" thickBot="1">
      <c r="A18" s="758"/>
      <c r="B18" s="759">
        <f>+'PRESUPUESTO OFICIAL PLIEGO TIPO'!C24</f>
        <v>4.915</v>
      </c>
      <c r="C18" s="2574"/>
      <c r="D18" s="2575"/>
      <c r="E18" s="2575"/>
      <c r="F18" s="2575"/>
      <c r="G18" s="2575"/>
      <c r="H18" s="2575"/>
      <c r="I18" s="2575"/>
      <c r="J18" s="2575"/>
      <c r="K18" s="2576"/>
      <c r="L18" s="2567" t="str">
        <f>+'PRESUPUESTO OFICIAL PLIEGO TIPO'!F24</f>
        <v>M³</v>
      </c>
      <c r="M18" s="2568"/>
      <c r="N18" s="760"/>
      <c r="O18" s="1048"/>
    </row>
    <row r="19" spans="1:15">
      <c r="A19" s="2491" t="s">
        <v>42</v>
      </c>
      <c r="B19" s="2492"/>
      <c r="C19" s="2492"/>
      <c r="D19" s="2492"/>
      <c r="E19" s="2492"/>
      <c r="F19" s="2492"/>
      <c r="G19" s="2492"/>
      <c r="H19" s="2492"/>
      <c r="I19" s="2492"/>
      <c r="J19" s="2492"/>
      <c r="K19" s="2492"/>
      <c r="L19" s="2492"/>
      <c r="M19" s="2492"/>
      <c r="N19" s="2493"/>
      <c r="O19" s="1048"/>
    </row>
    <row r="20" spans="1:15" ht="6" customHeight="1">
      <c r="A20" s="2494"/>
      <c r="B20" s="2495"/>
      <c r="C20" s="2495"/>
      <c r="D20" s="2495"/>
      <c r="E20" s="2495"/>
      <c r="F20" s="2495"/>
      <c r="G20" s="2495"/>
      <c r="H20" s="2495"/>
      <c r="I20" s="2495"/>
      <c r="J20" s="2495"/>
      <c r="K20" s="2495"/>
      <c r="L20" s="2495"/>
      <c r="M20" s="2495"/>
      <c r="N20" s="2496"/>
      <c r="O20" s="1048"/>
    </row>
    <row r="21" spans="1:15" ht="7.5" customHeight="1" thickBot="1">
      <c r="A21" s="2497"/>
      <c r="B21" s="2498"/>
      <c r="C21" s="2498"/>
      <c r="D21" s="2498"/>
      <c r="E21" s="2498"/>
      <c r="F21" s="2498"/>
      <c r="G21" s="2498"/>
      <c r="H21" s="2498"/>
      <c r="I21" s="2498"/>
      <c r="J21" s="2498"/>
      <c r="K21" s="2498"/>
      <c r="L21" s="2498"/>
      <c r="M21" s="2498"/>
      <c r="N21" s="2499"/>
      <c r="O21" s="1048"/>
    </row>
    <row r="22" spans="1:15" ht="14.4" thickBot="1">
      <c r="A22" s="2522" t="s">
        <v>5</v>
      </c>
      <c r="B22" s="2523"/>
      <c r="C22" s="2569"/>
      <c r="D22" s="2569"/>
      <c r="E22" s="2569"/>
      <c r="F22" s="2570"/>
      <c r="G22" s="2524" t="s">
        <v>43</v>
      </c>
      <c r="H22" s="2569"/>
      <c r="I22" s="2571" t="s">
        <v>44</v>
      </c>
      <c r="J22" s="2572"/>
      <c r="K22" s="762" t="s">
        <v>45</v>
      </c>
      <c r="L22" s="2524" t="s">
        <v>46</v>
      </c>
      <c r="M22" s="2525"/>
      <c r="N22" s="763" t="s">
        <v>47</v>
      </c>
      <c r="O22" s="1051"/>
    </row>
    <row r="23" spans="1:15">
      <c r="A23" s="2553" t="s">
        <v>78</v>
      </c>
      <c r="B23" s="2554"/>
      <c r="C23" s="2554"/>
      <c r="D23" s="2554"/>
      <c r="E23" s="2554"/>
      <c r="F23" s="2554"/>
      <c r="G23" s="2555"/>
      <c r="H23" s="2555"/>
      <c r="I23" s="2860" t="s">
        <v>79</v>
      </c>
      <c r="J23" s="2860"/>
      <c r="K23" s="765">
        <f>ROUND((K43*10%),0)</f>
        <v>4108</v>
      </c>
      <c r="L23" s="2959">
        <v>12</v>
      </c>
      <c r="M23" s="2959"/>
      <c r="N23" s="1053">
        <f>ROUND((K23*L23),2)</f>
        <v>49296</v>
      </c>
      <c r="O23" s="1048"/>
    </row>
    <row r="24" spans="1:15">
      <c r="A24" s="2545" t="s">
        <v>102</v>
      </c>
      <c r="B24" s="2546"/>
      <c r="C24" s="2546"/>
      <c r="D24" s="2546"/>
      <c r="E24" s="2546"/>
      <c r="F24" s="2546"/>
      <c r="G24" s="2484"/>
      <c r="H24" s="2484"/>
      <c r="I24" s="2858" t="s">
        <v>79</v>
      </c>
      <c r="J24" s="2858"/>
      <c r="K24" s="769">
        <v>8525</v>
      </c>
      <c r="L24" s="2958">
        <v>1.5</v>
      </c>
      <c r="M24" s="2958"/>
      <c r="N24" s="812">
        <f t="shared" ref="N24" si="0">ROUND((K24*L24),2)</f>
        <v>12787.5</v>
      </c>
      <c r="O24" s="1048"/>
    </row>
    <row r="25" spans="1:15" ht="14.4" thickBot="1">
      <c r="A25" s="2542" t="s">
        <v>49</v>
      </c>
      <c r="B25" s="2543"/>
      <c r="C25" s="2543"/>
      <c r="D25" s="2543"/>
      <c r="E25" s="2543"/>
      <c r="F25" s="2543"/>
      <c r="G25" s="2543"/>
      <c r="H25" s="2543"/>
      <c r="I25" s="2543"/>
      <c r="J25" s="2543"/>
      <c r="K25" s="2543"/>
      <c r="L25" s="2543"/>
      <c r="M25" s="2544"/>
      <c r="N25" s="774">
        <f>ROUND(SUM(N23:N24),2)</f>
        <v>62083.5</v>
      </c>
      <c r="O25" s="1048"/>
    </row>
    <row r="26" spans="1:15">
      <c r="A26" s="2491" t="s">
        <v>50</v>
      </c>
      <c r="B26" s="2492"/>
      <c r="C26" s="2492"/>
      <c r="D26" s="2492"/>
      <c r="E26" s="2492"/>
      <c r="F26" s="2492"/>
      <c r="G26" s="2492"/>
      <c r="H26" s="2492"/>
      <c r="I26" s="2492"/>
      <c r="J26" s="2492"/>
      <c r="K26" s="2492"/>
      <c r="L26" s="2492"/>
      <c r="M26" s="2492"/>
      <c r="N26" s="2493"/>
      <c r="O26" s="1048"/>
    </row>
    <row r="27" spans="1:15">
      <c r="A27" s="2494"/>
      <c r="B27" s="2495"/>
      <c r="C27" s="2495"/>
      <c r="D27" s="2495"/>
      <c r="E27" s="2495"/>
      <c r="F27" s="2495"/>
      <c r="G27" s="2495"/>
      <c r="H27" s="2495"/>
      <c r="I27" s="2495"/>
      <c r="J27" s="2495"/>
      <c r="K27" s="2495"/>
      <c r="L27" s="2495"/>
      <c r="M27" s="2495"/>
      <c r="N27" s="2496"/>
      <c r="O27" s="1048"/>
    </row>
    <row r="28" spans="1:15" ht="14.4" thickBot="1">
      <c r="A28" s="2497"/>
      <c r="B28" s="2498"/>
      <c r="C28" s="2498"/>
      <c r="D28" s="2498"/>
      <c r="E28" s="2498"/>
      <c r="F28" s="2498"/>
      <c r="G28" s="2498"/>
      <c r="H28" s="2498"/>
      <c r="I28" s="2498"/>
      <c r="J28" s="2498"/>
      <c r="K28" s="2498"/>
      <c r="L28" s="2498"/>
      <c r="M28" s="2498"/>
      <c r="N28" s="2499"/>
      <c r="O28" s="1048"/>
    </row>
    <row r="29" spans="1:15">
      <c r="A29" s="2500" t="s">
        <v>5</v>
      </c>
      <c r="B29" s="2501"/>
      <c r="C29" s="2501"/>
      <c r="D29" s="2501"/>
      <c r="E29" s="2501"/>
      <c r="F29" s="2501"/>
      <c r="G29" s="2501"/>
      <c r="H29" s="2501"/>
      <c r="I29" s="2503"/>
      <c r="J29" s="787" t="s">
        <v>41</v>
      </c>
      <c r="K29" s="785" t="s">
        <v>7</v>
      </c>
      <c r="L29" s="2502" t="s">
        <v>51</v>
      </c>
      <c r="M29" s="2503"/>
      <c r="N29" s="789" t="s">
        <v>47</v>
      </c>
      <c r="O29" s="1051"/>
    </row>
    <row r="30" spans="1:15">
      <c r="A30" s="2504" t="s">
        <v>104</v>
      </c>
      <c r="B30" s="2505"/>
      <c r="C30" s="2505"/>
      <c r="D30" s="2505"/>
      <c r="E30" s="2505"/>
      <c r="F30" s="2505"/>
      <c r="G30" s="2505"/>
      <c r="H30" s="2505"/>
      <c r="I30" s="2539"/>
      <c r="J30" s="779" t="s">
        <v>77</v>
      </c>
      <c r="K30" s="1038">
        <v>1</v>
      </c>
      <c r="L30" s="2953">
        <f>+'CAÑORICO-ANACONCRETO 3000 psi '!N57</f>
        <v>611333</v>
      </c>
      <c r="M30" s="2954"/>
      <c r="N30" s="812">
        <f>ROUND((K30*L30),2)</f>
        <v>611333</v>
      </c>
      <c r="O30" s="1048"/>
    </row>
    <row r="31" spans="1:15" ht="14.4" thickBot="1">
      <c r="A31" s="2518" t="s">
        <v>465</v>
      </c>
      <c r="B31" s="2519"/>
      <c r="C31" s="2519"/>
      <c r="D31" s="2519"/>
      <c r="E31" s="2519"/>
      <c r="F31" s="2519"/>
      <c r="G31" s="2519"/>
      <c r="H31" s="2519"/>
      <c r="I31" s="2955"/>
      <c r="J31" s="779" t="s">
        <v>147</v>
      </c>
      <c r="K31" s="771">
        <v>1.32</v>
      </c>
      <c r="L31" s="2956">
        <f>+'ANIDADO FORMALETA '!N57</f>
        <v>94172</v>
      </c>
      <c r="M31" s="2957"/>
      <c r="N31" s="812">
        <f>ROUND((K31*L31),2)</f>
        <v>124307.04</v>
      </c>
      <c r="O31" s="1048"/>
    </row>
    <row r="32" spans="1:15" ht="14.4" thickBot="1">
      <c r="A32" s="2485" t="s">
        <v>49</v>
      </c>
      <c r="B32" s="2486"/>
      <c r="C32" s="2486"/>
      <c r="D32" s="2486"/>
      <c r="E32" s="2486"/>
      <c r="F32" s="2486"/>
      <c r="G32" s="2486"/>
      <c r="H32" s="2486"/>
      <c r="I32" s="2486"/>
      <c r="J32" s="2486"/>
      <c r="K32" s="2486"/>
      <c r="L32" s="2486"/>
      <c r="M32" s="2487"/>
      <c r="N32" s="980">
        <f>ROUND(SUM(N30:N31),2)</f>
        <v>735640.04</v>
      </c>
      <c r="O32" s="1048"/>
    </row>
    <row r="33" spans="1:15">
      <c r="A33" s="2491" t="s">
        <v>52</v>
      </c>
      <c r="B33" s="2492"/>
      <c r="C33" s="2492"/>
      <c r="D33" s="2492"/>
      <c r="E33" s="2492"/>
      <c r="F33" s="2492"/>
      <c r="G33" s="2492"/>
      <c r="H33" s="2492"/>
      <c r="I33" s="2492"/>
      <c r="J33" s="2492"/>
      <c r="K33" s="2492"/>
      <c r="L33" s="2492"/>
      <c r="M33" s="2492"/>
      <c r="N33" s="2493"/>
      <c r="O33" s="1048"/>
    </row>
    <row r="34" spans="1:15">
      <c r="A34" s="2494"/>
      <c r="B34" s="2495"/>
      <c r="C34" s="2495"/>
      <c r="D34" s="2495"/>
      <c r="E34" s="2495"/>
      <c r="F34" s="2495"/>
      <c r="G34" s="2495"/>
      <c r="H34" s="2495"/>
      <c r="I34" s="2495"/>
      <c r="J34" s="2495"/>
      <c r="K34" s="2495"/>
      <c r="L34" s="2495"/>
      <c r="M34" s="2495"/>
      <c r="N34" s="2496"/>
      <c r="O34" s="1048"/>
    </row>
    <row r="35" spans="1:15" ht="14.4" thickBot="1">
      <c r="A35" s="2497"/>
      <c r="B35" s="2498"/>
      <c r="C35" s="2498"/>
      <c r="D35" s="2498"/>
      <c r="E35" s="2498"/>
      <c r="F35" s="2498"/>
      <c r="G35" s="2498"/>
      <c r="H35" s="2498"/>
      <c r="I35" s="2498"/>
      <c r="J35" s="2498"/>
      <c r="K35" s="2498"/>
      <c r="L35" s="2498"/>
      <c r="M35" s="2498"/>
      <c r="N35" s="2499"/>
      <c r="O35" s="1048"/>
    </row>
    <row r="36" spans="1:15" ht="27.6">
      <c r="A36" s="2500" t="s">
        <v>53</v>
      </c>
      <c r="B36" s="2501"/>
      <c r="C36" s="2501"/>
      <c r="D36" s="2501"/>
      <c r="E36" s="2501"/>
      <c r="F36" s="2501"/>
      <c r="G36" s="2501"/>
      <c r="H36" s="2501"/>
      <c r="I36" s="785" t="s">
        <v>54</v>
      </c>
      <c r="J36" s="784" t="s">
        <v>55</v>
      </c>
      <c r="K36" s="786" t="s">
        <v>543</v>
      </c>
      <c r="L36" s="2502" t="s">
        <v>57</v>
      </c>
      <c r="M36" s="2503"/>
      <c r="N36" s="789" t="s">
        <v>47</v>
      </c>
      <c r="O36" s="1051"/>
    </row>
    <row r="37" spans="1:15" ht="14.4" thickBot="1">
      <c r="A37" s="2531"/>
      <c r="B37" s="2505"/>
      <c r="C37" s="2505"/>
      <c r="D37" s="2505"/>
      <c r="E37" s="2505"/>
      <c r="F37" s="2505"/>
      <c r="G37" s="2505"/>
      <c r="H37" s="2505"/>
      <c r="I37" s="790"/>
      <c r="J37" s="791"/>
      <c r="K37" s="1040"/>
      <c r="L37" s="2532"/>
      <c r="M37" s="2533"/>
      <c r="N37" s="1052"/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94">
        <f>+N37</f>
        <v>0</v>
      </c>
      <c r="O38" s="1048"/>
    </row>
    <row r="39" spans="1:15">
      <c r="A39" s="2491" t="s">
        <v>58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59</v>
      </c>
      <c r="B42" s="2501"/>
      <c r="C42" s="2501"/>
      <c r="D42" s="2501"/>
      <c r="E42" s="2501"/>
      <c r="F42" s="2501"/>
      <c r="G42" s="2501"/>
      <c r="H42" s="2501"/>
      <c r="I42" s="785" t="s">
        <v>60</v>
      </c>
      <c r="J42" s="784" t="s">
        <v>61</v>
      </c>
      <c r="K42" s="785" t="s">
        <v>62</v>
      </c>
      <c r="L42" s="2502" t="s">
        <v>46</v>
      </c>
      <c r="M42" s="2503"/>
      <c r="N42" s="789" t="s">
        <v>47</v>
      </c>
      <c r="O42" s="1051"/>
    </row>
    <row r="43" spans="1:15">
      <c r="A43" s="2511" t="s">
        <v>81</v>
      </c>
      <c r="B43" s="2512"/>
      <c r="C43" s="2512"/>
      <c r="D43" s="2512"/>
      <c r="E43" s="2512"/>
      <c r="F43" s="2512"/>
      <c r="G43" s="2512"/>
      <c r="H43" s="2513"/>
      <c r="I43" s="800" t="s">
        <v>79</v>
      </c>
      <c r="J43" s="801"/>
      <c r="K43" s="1043">
        <v>41075</v>
      </c>
      <c r="L43" s="2861">
        <v>12</v>
      </c>
      <c r="M43" s="2862"/>
      <c r="N43" s="793">
        <f>ROUND((K43*L43),2)</f>
        <v>492900</v>
      </c>
      <c r="O43" s="1048"/>
    </row>
    <row r="44" spans="1:15" ht="14.4" thickBot="1">
      <c r="A44" s="798"/>
      <c r="B44" s="799"/>
      <c r="C44" s="799"/>
      <c r="D44" s="799"/>
      <c r="E44" s="799"/>
      <c r="F44" s="799"/>
      <c r="G44" s="799"/>
      <c r="H44" s="799"/>
      <c r="I44" s="800"/>
      <c r="J44" s="801"/>
      <c r="K44" s="1043"/>
      <c r="L44" s="2863"/>
      <c r="M44" s="2864"/>
      <c r="N44" s="1044"/>
      <c r="O44" s="1048"/>
    </row>
    <row r="45" spans="1:15" ht="14.4" thickBot="1">
      <c r="A45" s="2485" t="s">
        <v>49</v>
      </c>
      <c r="B45" s="2486"/>
      <c r="C45" s="2486"/>
      <c r="D45" s="2486"/>
      <c r="E45" s="2486"/>
      <c r="F45" s="2486"/>
      <c r="G45" s="2486"/>
      <c r="H45" s="2486"/>
      <c r="I45" s="2486"/>
      <c r="J45" s="2486"/>
      <c r="K45" s="2486"/>
      <c r="L45" s="2486"/>
      <c r="M45" s="2487"/>
      <c r="N45" s="980">
        <f>ROUND(SUM(N42:N44),2)</f>
        <v>492900</v>
      </c>
      <c r="O45" s="1048"/>
    </row>
    <row r="46" spans="1:15" ht="14.4" thickBot="1">
      <c r="A46" s="728"/>
      <c r="B46" s="730"/>
      <c r="C46" s="730"/>
      <c r="D46" s="730"/>
      <c r="E46" s="730"/>
      <c r="F46" s="730"/>
      <c r="G46" s="730"/>
      <c r="H46" s="730"/>
      <c r="I46" s="730"/>
      <c r="J46" s="730"/>
      <c r="K46" s="730"/>
      <c r="L46" s="730"/>
      <c r="M46" s="730"/>
      <c r="N46" s="731"/>
      <c r="O46" s="1048"/>
    </row>
    <row r="47" spans="1:15" ht="14.4" thickBot="1">
      <c r="A47" s="2488" t="s">
        <v>63</v>
      </c>
      <c r="B47" s="2489"/>
      <c r="C47" s="2489"/>
      <c r="D47" s="2489"/>
      <c r="E47" s="2489"/>
      <c r="F47" s="2489"/>
      <c r="G47" s="2489"/>
      <c r="H47" s="2489"/>
      <c r="I47" s="2489"/>
      <c r="J47" s="2489"/>
      <c r="K47" s="2489"/>
      <c r="L47" s="2489"/>
      <c r="M47" s="2490"/>
      <c r="N47" s="989">
        <f>ROUND(+N25+N32+N38+N45,0)</f>
        <v>1290624</v>
      </c>
      <c r="O47" s="1048"/>
    </row>
    <row r="48" spans="1:15">
      <c r="A48" s="2491" t="s">
        <v>64</v>
      </c>
      <c r="B48" s="2492"/>
      <c r="C48" s="2492"/>
      <c r="D48" s="2492"/>
      <c r="E48" s="2492"/>
      <c r="F48" s="2492"/>
      <c r="G48" s="2492"/>
      <c r="H48" s="2492"/>
      <c r="I48" s="2492"/>
      <c r="J48" s="2492"/>
      <c r="K48" s="2492"/>
      <c r="L48" s="2492"/>
      <c r="M48" s="2492"/>
      <c r="N48" s="2493"/>
      <c r="O48" s="1048"/>
    </row>
    <row r="49" spans="1:15">
      <c r="A49" s="2494"/>
      <c r="B49" s="2495"/>
      <c r="C49" s="2495"/>
      <c r="D49" s="2495"/>
      <c r="E49" s="2495"/>
      <c r="F49" s="2495"/>
      <c r="G49" s="2495"/>
      <c r="H49" s="2495"/>
      <c r="I49" s="2495"/>
      <c r="J49" s="2495"/>
      <c r="K49" s="2495"/>
      <c r="L49" s="2495"/>
      <c r="M49" s="2495"/>
      <c r="N49" s="2496"/>
      <c r="O49" s="1048"/>
    </row>
    <row r="50" spans="1:15" ht="14.4" thickBot="1">
      <c r="A50" s="2497"/>
      <c r="B50" s="2498"/>
      <c r="C50" s="2498"/>
      <c r="D50" s="2498"/>
      <c r="E50" s="2498"/>
      <c r="F50" s="2498"/>
      <c r="G50" s="2498"/>
      <c r="H50" s="2498"/>
      <c r="I50" s="2498"/>
      <c r="J50" s="2498"/>
      <c r="K50" s="2498"/>
      <c r="L50" s="2498"/>
      <c r="M50" s="2498"/>
      <c r="N50" s="2499"/>
      <c r="O50" s="1048"/>
    </row>
    <row r="51" spans="1:15">
      <c r="A51" s="2500" t="s">
        <v>65</v>
      </c>
      <c r="B51" s="2501"/>
      <c r="C51" s="2501"/>
      <c r="D51" s="2501"/>
      <c r="E51" s="2501"/>
      <c r="F51" s="2501"/>
      <c r="G51" s="2501"/>
      <c r="H51" s="2501"/>
      <c r="I51" s="784"/>
      <c r="J51" s="788"/>
      <c r="K51" s="785" t="s">
        <v>66</v>
      </c>
      <c r="L51" s="2502" t="s">
        <v>67</v>
      </c>
      <c r="M51" s="2503"/>
      <c r="N51" s="789"/>
      <c r="O51" s="1051"/>
    </row>
    <row r="52" spans="1:15">
      <c r="A52" s="2504" t="s">
        <v>68</v>
      </c>
      <c r="B52" s="2505"/>
      <c r="C52" s="2505"/>
      <c r="D52" s="2505"/>
      <c r="E52" s="2505"/>
      <c r="F52" s="2505"/>
      <c r="G52" s="2505"/>
      <c r="H52" s="2505"/>
      <c r="I52" s="809"/>
      <c r="J52" s="810"/>
      <c r="K52" s="811">
        <v>0.28000000000000003</v>
      </c>
      <c r="L52" s="2506">
        <f>ROUND((N47*K52),2)</f>
        <v>361374.71999999997</v>
      </c>
      <c r="M52" s="2507">
        <f>ROUND((J52*K52),0)</f>
        <v>0</v>
      </c>
      <c r="N52" s="812">
        <f>+L52</f>
        <v>361374.71999999997</v>
      </c>
      <c r="O52" s="1048"/>
    </row>
    <row r="53" spans="1:15">
      <c r="A53" s="768" t="s">
        <v>69</v>
      </c>
      <c r="B53" s="813"/>
      <c r="C53" s="813"/>
      <c r="D53" s="777"/>
      <c r="E53" s="777"/>
      <c r="F53" s="777"/>
      <c r="G53" s="777"/>
      <c r="H53" s="777"/>
      <c r="I53" s="777"/>
      <c r="J53" s="778"/>
      <c r="K53" s="811">
        <v>0.01</v>
      </c>
      <c r="L53" s="2506">
        <f>ROUND((N47*K53),2)</f>
        <v>12906.24</v>
      </c>
      <c r="M53" s="2507">
        <f>ROUND((J53*K53),0)</f>
        <v>0</v>
      </c>
      <c r="N53" s="812">
        <f>+L53</f>
        <v>12906.24</v>
      </c>
      <c r="O53" s="1048"/>
    </row>
    <row r="54" spans="1:15" ht="14.4" thickBot="1">
      <c r="A54" s="2508" t="s">
        <v>70</v>
      </c>
      <c r="B54" s="2509"/>
      <c r="C54" s="2509"/>
      <c r="D54" s="2509"/>
      <c r="E54" s="2509"/>
      <c r="F54" s="2509"/>
      <c r="G54" s="2509"/>
      <c r="H54" s="2509"/>
      <c r="I54" s="2509"/>
      <c r="J54" s="2510"/>
      <c r="K54" s="811">
        <v>0.05</v>
      </c>
      <c r="L54" s="2506">
        <f>ROUND((N47*K54),2)</f>
        <v>64531.199999999997</v>
      </c>
      <c r="M54" s="2507">
        <f>ROUND((J54*K54),0)</f>
        <v>0</v>
      </c>
      <c r="N54" s="812">
        <f>+L54</f>
        <v>64531.199999999997</v>
      </c>
      <c r="O54" s="1048"/>
    </row>
    <row r="55" spans="1:15" ht="14.4" thickBot="1">
      <c r="A55" s="2485" t="s">
        <v>49</v>
      </c>
      <c r="B55" s="2486"/>
      <c r="C55" s="2486"/>
      <c r="D55" s="2486"/>
      <c r="E55" s="2486"/>
      <c r="F55" s="2486"/>
      <c r="G55" s="2486"/>
      <c r="H55" s="2486"/>
      <c r="I55" s="2486"/>
      <c r="J55" s="2486"/>
      <c r="K55" s="2486"/>
      <c r="L55" s="2486"/>
      <c r="M55" s="2487"/>
      <c r="N55" s="1045">
        <f>ROUND(SUM(N52:N54),0)</f>
        <v>438812</v>
      </c>
      <c r="O55" s="1048"/>
    </row>
    <row r="56" spans="1:15" ht="14.4" thickBot="1">
      <c r="A56" s="728"/>
      <c r="B56" s="730"/>
      <c r="C56" s="730"/>
      <c r="D56" s="730"/>
      <c r="E56" s="730"/>
      <c r="F56" s="730"/>
      <c r="G56" s="730"/>
      <c r="H56" s="730"/>
      <c r="I56" s="730"/>
      <c r="J56" s="730"/>
      <c r="K56" s="730"/>
      <c r="L56" s="730"/>
      <c r="M56" s="730"/>
      <c r="N56" s="731"/>
      <c r="O56" s="1048"/>
    </row>
    <row r="57" spans="1:15" ht="14.4" thickBot="1">
      <c r="A57" s="2488" t="s">
        <v>71</v>
      </c>
      <c r="B57" s="2489"/>
      <c r="C57" s="2489"/>
      <c r="D57" s="2489"/>
      <c r="E57" s="2489"/>
      <c r="F57" s="2489"/>
      <c r="G57" s="2489"/>
      <c r="H57" s="2489"/>
      <c r="I57" s="2489"/>
      <c r="J57" s="2489"/>
      <c r="K57" s="2489"/>
      <c r="L57" s="2489"/>
      <c r="M57" s="2490"/>
      <c r="N57" s="807">
        <f>ROUND(+N55+N47,0)</f>
        <v>1729436</v>
      </c>
      <c r="O57" s="1048"/>
    </row>
    <row r="58" spans="1:15" s="1004" customFormat="1" ht="31.5" customHeight="1">
      <c r="A58" s="817"/>
      <c r="B58" s="818"/>
      <c r="C58" s="818"/>
      <c r="D58" s="818"/>
      <c r="E58" s="818"/>
      <c r="F58" s="821" t="s">
        <v>76</v>
      </c>
      <c r="G58" s="821"/>
      <c r="H58" s="821"/>
      <c r="I58" s="821"/>
      <c r="J58" s="822"/>
      <c r="K58" s="818"/>
      <c r="L58" s="818"/>
      <c r="M58" s="818"/>
      <c r="N58" s="819"/>
      <c r="O58" s="1003"/>
    </row>
    <row r="59" spans="1:15" s="1004" customFormat="1">
      <c r="A59" s="823"/>
      <c r="B59" s="824"/>
      <c r="C59" s="824"/>
      <c r="D59" s="824"/>
      <c r="E59" s="824"/>
      <c r="F59" s="821" t="s">
        <v>87</v>
      </c>
      <c r="G59" s="822" t="s">
        <v>337</v>
      </c>
      <c r="H59" s="822"/>
      <c r="I59" s="822"/>
      <c r="J59" s="822"/>
      <c r="K59" s="824"/>
      <c r="L59" s="824"/>
      <c r="M59" s="824"/>
      <c r="N59" s="825"/>
      <c r="O59" s="1003"/>
    </row>
    <row r="60" spans="1:15" s="1004" customFormat="1">
      <c r="A60" s="817"/>
      <c r="B60" s="818"/>
      <c r="C60" s="818"/>
      <c r="D60" s="818"/>
      <c r="E60" s="818"/>
      <c r="F60" s="821" t="s">
        <v>286</v>
      </c>
      <c r="G60" s="822"/>
      <c r="H60" s="822"/>
      <c r="I60" s="822"/>
      <c r="J60" s="822"/>
      <c r="K60" s="818"/>
      <c r="L60" s="818"/>
      <c r="M60" s="818"/>
      <c r="N60" s="819"/>
      <c r="O60" s="1003"/>
    </row>
    <row r="61" spans="1:15" s="1004" customFormat="1">
      <c r="A61" s="823"/>
      <c r="B61" s="824"/>
      <c r="C61" s="824"/>
      <c r="D61" s="824"/>
      <c r="E61" s="824"/>
      <c r="F61" s="821" t="s">
        <v>88</v>
      </c>
      <c r="G61" s="2475" t="s">
        <v>344</v>
      </c>
      <c r="H61" s="2475"/>
      <c r="I61" s="2475"/>
      <c r="J61" s="826"/>
      <c r="K61" s="824"/>
      <c r="L61" s="824"/>
      <c r="M61" s="824"/>
      <c r="N61" s="825"/>
      <c r="O61" s="1003"/>
    </row>
    <row r="62" spans="1:15" s="1004" customFormat="1">
      <c r="A62" s="827" t="s">
        <v>72</v>
      </c>
      <c r="B62" s="828"/>
      <c r="C62" s="829"/>
      <c r="D62" s="829"/>
      <c r="E62" s="829"/>
      <c r="F62" s="829"/>
      <c r="G62" s="830"/>
      <c r="H62" s="830"/>
      <c r="I62" s="830"/>
      <c r="J62" s="830"/>
      <c r="K62" s="830"/>
      <c r="L62" s="830"/>
      <c r="M62" s="830"/>
      <c r="N62" s="831"/>
      <c r="O62" s="1003"/>
    </row>
    <row r="63" spans="1:15" s="1004" customFormat="1">
      <c r="A63" s="823"/>
      <c r="B63" s="824"/>
      <c r="C63" s="824"/>
      <c r="D63" s="824"/>
      <c r="E63" s="824"/>
      <c r="F63" s="824"/>
      <c r="G63" s="824"/>
      <c r="H63" s="824"/>
      <c r="I63" s="824"/>
      <c r="J63" s="824"/>
      <c r="K63" s="824"/>
      <c r="L63" s="824"/>
      <c r="M63" s="824"/>
      <c r="N63" s="825"/>
      <c r="O63" s="1003"/>
    </row>
    <row r="64" spans="1:15" s="1004" customFormat="1">
      <c r="A64" s="832" t="s">
        <v>73</v>
      </c>
      <c r="B64" s="833"/>
      <c r="C64" s="834"/>
      <c r="D64" s="834"/>
      <c r="E64" s="834"/>
      <c r="F64" s="834"/>
      <c r="G64" s="824"/>
      <c r="H64" s="824"/>
      <c r="I64" s="824"/>
      <c r="J64" s="824"/>
      <c r="K64" s="824"/>
      <c r="L64" s="824"/>
      <c r="M64" s="824"/>
      <c r="N64" s="825"/>
      <c r="O64" s="1003"/>
    </row>
    <row r="65" spans="1:15" s="1004" customFormat="1">
      <c r="A65" s="2481" t="s">
        <v>74</v>
      </c>
      <c r="B65" s="2482"/>
      <c r="C65" s="2482"/>
      <c r="D65" s="2482"/>
      <c r="E65" s="2482"/>
      <c r="F65" s="2482"/>
      <c r="G65" s="2482"/>
      <c r="H65" s="2482"/>
      <c r="I65" s="2482"/>
      <c r="J65" s="2482"/>
      <c r="K65" s="2482"/>
      <c r="L65" s="2482"/>
      <c r="M65" s="2482"/>
      <c r="N65" s="2483"/>
      <c r="O65" s="1003"/>
    </row>
    <row r="66" spans="1:15" s="1004" customFormat="1" ht="26.25" customHeight="1">
      <c r="A66" s="2481"/>
      <c r="B66" s="2482"/>
      <c r="C66" s="2482"/>
      <c r="D66" s="2482"/>
      <c r="E66" s="2482"/>
      <c r="F66" s="2482"/>
      <c r="G66" s="2482"/>
      <c r="H66" s="2482"/>
      <c r="I66" s="2482"/>
      <c r="J66" s="2482"/>
      <c r="K66" s="2482"/>
      <c r="L66" s="2482"/>
      <c r="M66" s="2482"/>
      <c r="N66" s="2483"/>
      <c r="O66" s="1003"/>
    </row>
    <row r="67" spans="1:15" s="1004" customFormat="1" ht="19.5" customHeight="1">
      <c r="A67" s="2481" t="s">
        <v>75</v>
      </c>
      <c r="B67" s="2482"/>
      <c r="C67" s="2482"/>
      <c r="D67" s="2482"/>
      <c r="E67" s="2482"/>
      <c r="F67" s="2482"/>
      <c r="G67" s="2482"/>
      <c r="H67" s="2482"/>
      <c r="I67" s="2482"/>
      <c r="J67" s="2482"/>
      <c r="K67" s="2482"/>
      <c r="L67" s="2482"/>
      <c r="M67" s="2482"/>
      <c r="N67" s="2483"/>
      <c r="O67" s="1003"/>
    </row>
    <row r="68" spans="1:15" s="1004" customFormat="1" ht="24.75" customHeight="1">
      <c r="A68" s="2481"/>
      <c r="B68" s="2482"/>
      <c r="C68" s="2482"/>
      <c r="D68" s="2482"/>
      <c r="E68" s="2482"/>
      <c r="F68" s="2482"/>
      <c r="G68" s="2482"/>
      <c r="H68" s="2482"/>
      <c r="I68" s="2482"/>
      <c r="J68" s="2482"/>
      <c r="K68" s="2482"/>
      <c r="L68" s="2482"/>
      <c r="M68" s="2482"/>
      <c r="N68" s="2483"/>
      <c r="O68" s="1003"/>
    </row>
    <row r="69" spans="1:15" s="1004" customFormat="1" ht="34.5" customHeight="1">
      <c r="A69" s="823"/>
      <c r="B69" s="824"/>
      <c r="C69" s="824"/>
      <c r="D69" s="824"/>
      <c r="E69" s="824"/>
      <c r="F69" s="824"/>
      <c r="G69" s="824"/>
      <c r="H69" s="824"/>
      <c r="I69" s="824"/>
      <c r="J69" s="824"/>
      <c r="K69" s="824"/>
      <c r="L69" s="824"/>
      <c r="M69" s="824"/>
      <c r="N69" s="825"/>
      <c r="O69" s="1003"/>
    </row>
    <row r="70" spans="1:15" s="1004" customFormat="1">
      <c r="A70" s="823"/>
      <c r="B70" s="824"/>
      <c r="C70" s="824"/>
      <c r="D70" s="824"/>
      <c r="E70" s="818"/>
      <c r="F70" s="821" t="s">
        <v>76</v>
      </c>
      <c r="G70" s="822"/>
      <c r="H70" s="822"/>
      <c r="I70" s="822"/>
      <c r="J70" s="822"/>
      <c r="K70" s="824"/>
      <c r="L70" s="824"/>
      <c r="M70" s="824"/>
      <c r="N70" s="1005"/>
      <c r="O70" s="1003"/>
    </row>
    <row r="71" spans="1:15" s="1004" customFormat="1">
      <c r="A71" s="823"/>
      <c r="B71" s="824"/>
      <c r="C71" s="824"/>
      <c r="D71" s="824"/>
      <c r="E71" s="818"/>
      <c r="F71" s="822" t="s">
        <v>87</v>
      </c>
      <c r="G71" s="836" t="s">
        <v>342</v>
      </c>
      <c r="H71" s="836"/>
      <c r="I71" s="836"/>
      <c r="J71" s="822"/>
      <c r="K71" s="824"/>
      <c r="L71" s="824"/>
      <c r="M71" s="824"/>
      <c r="N71" s="1005"/>
      <c r="O71" s="1003"/>
    </row>
    <row r="72" spans="1:15" s="1004" customFormat="1">
      <c r="A72" s="823"/>
      <c r="B72" s="824"/>
      <c r="C72" s="824"/>
      <c r="D72" s="824"/>
      <c r="E72" s="837"/>
      <c r="F72" s="822" t="s">
        <v>343</v>
      </c>
      <c r="G72" s="838"/>
      <c r="H72" s="838"/>
      <c r="I72" s="838"/>
      <c r="J72" s="822"/>
      <c r="K72" s="824"/>
      <c r="L72" s="824"/>
      <c r="M72" s="824"/>
      <c r="N72" s="1005"/>
      <c r="O72" s="1003"/>
    </row>
    <row r="73" spans="1:15" s="1004" customFormat="1">
      <c r="A73" s="817"/>
      <c r="B73" s="818"/>
      <c r="C73" s="818"/>
      <c r="D73" s="818"/>
      <c r="E73" s="824"/>
      <c r="F73" s="822" t="s">
        <v>88</v>
      </c>
      <c r="G73" s="822"/>
      <c r="H73" s="822"/>
      <c r="I73" s="822"/>
      <c r="J73" s="826"/>
      <c r="K73" s="1003"/>
      <c r="L73" s="1003"/>
      <c r="M73" s="1003"/>
      <c r="N73" s="1005"/>
      <c r="O73" s="1003"/>
    </row>
  </sheetData>
  <mergeCells count="71">
    <mergeCell ref="K7:K8"/>
    <mergeCell ref="L7:N8"/>
    <mergeCell ref="C8:J8"/>
    <mergeCell ref="C9:J9"/>
    <mergeCell ref="K9:K10"/>
    <mergeCell ref="L9:L10"/>
    <mergeCell ref="A3:N3"/>
    <mergeCell ref="A4:N4"/>
    <mergeCell ref="A5:N5"/>
    <mergeCell ref="C6:J6"/>
    <mergeCell ref="K6:N6"/>
    <mergeCell ref="I24:J24"/>
    <mergeCell ref="G24:H24"/>
    <mergeCell ref="N9:N10"/>
    <mergeCell ref="A24:F24"/>
    <mergeCell ref="L24:M24"/>
    <mergeCell ref="M9:M10"/>
    <mergeCell ref="A6:B10"/>
    <mergeCell ref="A23:F23"/>
    <mergeCell ref="G23:H23"/>
    <mergeCell ref="I23:J23"/>
    <mergeCell ref="L23:M23"/>
    <mergeCell ref="K12:K13"/>
    <mergeCell ref="A14:E14"/>
    <mergeCell ref="A16:N16"/>
    <mergeCell ref="L17:M17"/>
    <mergeCell ref="C7:J7"/>
    <mergeCell ref="L18:M18"/>
    <mergeCell ref="A19:N21"/>
    <mergeCell ref="A22:F22"/>
    <mergeCell ref="G22:H22"/>
    <mergeCell ref="I22:J22"/>
    <mergeCell ref="L22:M22"/>
    <mergeCell ref="C17:K18"/>
    <mergeCell ref="A26:N28"/>
    <mergeCell ref="A45:M45"/>
    <mergeCell ref="A47:M47"/>
    <mergeCell ref="A29:I29"/>
    <mergeCell ref="L29:M29"/>
    <mergeCell ref="A38:M38"/>
    <mergeCell ref="A43:H43"/>
    <mergeCell ref="L42:M42"/>
    <mergeCell ref="L43:M43"/>
    <mergeCell ref="L44:M44"/>
    <mergeCell ref="A30:I30"/>
    <mergeCell ref="L30:M30"/>
    <mergeCell ref="A39:N41"/>
    <mergeCell ref="A31:I31"/>
    <mergeCell ref="L31:M31"/>
    <mergeCell ref="A32:M32"/>
    <mergeCell ref="A33:N35"/>
    <mergeCell ref="A36:H36"/>
    <mergeCell ref="L36:M36"/>
    <mergeCell ref="A37:H37"/>
    <mergeCell ref="L37:M37"/>
    <mergeCell ref="G61:I61"/>
    <mergeCell ref="A67:N68"/>
    <mergeCell ref="A1:D1"/>
    <mergeCell ref="A52:H52"/>
    <mergeCell ref="L52:M52"/>
    <mergeCell ref="L53:M53"/>
    <mergeCell ref="A54:J54"/>
    <mergeCell ref="L54:M54"/>
    <mergeCell ref="A55:M55"/>
    <mergeCell ref="A57:M57"/>
    <mergeCell ref="A65:N66"/>
    <mergeCell ref="A51:H51"/>
    <mergeCell ref="L51:M51"/>
    <mergeCell ref="A42:H42"/>
    <mergeCell ref="A48:N50"/>
    <mergeCell ref="A25:M25"/>
  </mergeCells>
  <pageMargins left="0.7" right="0.7" top="0.75" bottom="0.75" header="0.3" footer="0.3"/>
  <pageSetup scale="53" fitToHeight="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6">
    <tabColor rgb="FFFFFF00"/>
    <pageSetUpPr fitToPage="1"/>
  </sheetPr>
  <dimension ref="A1:O81"/>
  <sheetViews>
    <sheetView view="pageBreakPreview" topLeftCell="B49" zoomScale="93" zoomScaleNormal="100" zoomScaleSheetLayoutView="93" workbookViewId="0">
      <selection activeCell="P65" sqref="P65"/>
    </sheetView>
  </sheetViews>
  <sheetFormatPr baseColWidth="10" defaultColWidth="11.44140625" defaultRowHeight="13.2"/>
  <cols>
    <col min="1" max="1" width="11.44140625" style="40"/>
    <col min="2" max="2" width="12.6640625" style="40" customWidth="1"/>
    <col min="3" max="5" width="11.44140625" style="40"/>
    <col min="6" max="6" width="18.44140625" style="40" customWidth="1"/>
    <col min="7" max="10" width="11.44140625" style="40"/>
    <col min="11" max="11" width="14" style="40" bestFit="1" customWidth="1"/>
    <col min="12" max="12" width="10" style="40" customWidth="1"/>
    <col min="13" max="13" width="6.6640625" style="40" customWidth="1"/>
    <col min="14" max="14" width="15.109375" style="40" customWidth="1"/>
    <col min="15" max="16384" width="11.44140625" style="40"/>
  </cols>
  <sheetData>
    <row r="1" spans="1:15" ht="33.75" customHeight="1">
      <c r="A1" s="2142" t="s">
        <v>276</v>
      </c>
      <c r="B1" s="2143"/>
      <c r="C1" s="2143"/>
      <c r="D1" s="2143"/>
    </row>
    <row r="2" spans="1:15">
      <c r="A2" s="219" t="s">
        <v>277</v>
      </c>
      <c r="B2" s="218" t="s">
        <v>278</v>
      </c>
      <c r="C2" s="217" t="s">
        <v>279</v>
      </c>
      <c r="D2" s="218">
        <v>4</v>
      </c>
    </row>
    <row r="3" spans="1:15">
      <c r="A3" s="2145" t="s">
        <v>0</v>
      </c>
      <c r="B3" s="2145"/>
      <c r="C3" s="2145"/>
      <c r="D3" s="2145"/>
      <c r="E3" s="2145"/>
      <c r="F3" s="2145"/>
      <c r="G3" s="2145"/>
      <c r="H3" s="2145"/>
      <c r="I3" s="2145"/>
      <c r="J3" s="2145"/>
      <c r="K3" s="2145"/>
      <c r="L3" s="2145"/>
      <c r="M3" s="2145"/>
      <c r="N3" s="2145"/>
      <c r="O3" s="39"/>
    </row>
    <row r="4" spans="1:15">
      <c r="A4" s="2148" t="s">
        <v>1</v>
      </c>
      <c r="B4" s="2148"/>
      <c r="C4" s="2148"/>
      <c r="D4" s="2148"/>
      <c r="E4" s="2148"/>
      <c r="F4" s="2148"/>
      <c r="G4" s="2148"/>
      <c r="H4" s="2148"/>
      <c r="I4" s="2148"/>
      <c r="J4" s="2148"/>
      <c r="K4" s="2148"/>
      <c r="L4" s="2148"/>
      <c r="M4" s="2148"/>
      <c r="N4" s="2148"/>
      <c r="O4" s="39"/>
    </row>
    <row r="5" spans="1:15">
      <c r="A5" s="4"/>
      <c r="B5" s="4"/>
      <c r="C5" s="4"/>
      <c r="D5" s="4"/>
      <c r="E5" s="4"/>
      <c r="F5" s="4"/>
      <c r="G5" s="4"/>
      <c r="H5" s="4"/>
      <c r="I5" s="4"/>
      <c r="J5" s="4"/>
      <c r="K5" s="1"/>
      <c r="L5" s="1"/>
      <c r="M5" s="39"/>
      <c r="N5" s="41"/>
      <c r="O5" s="39"/>
    </row>
    <row r="6" spans="1:15" ht="13.8">
      <c r="A6" s="2942" t="s">
        <v>27</v>
      </c>
      <c r="B6" s="2942"/>
      <c r="C6" s="2942"/>
      <c r="D6" s="2942"/>
      <c r="E6" s="2942"/>
      <c r="F6" s="2942"/>
      <c r="G6" s="2942"/>
      <c r="H6" s="2942"/>
      <c r="I6" s="2942"/>
      <c r="J6" s="2942"/>
      <c r="K6" s="2942"/>
      <c r="L6" s="2942"/>
      <c r="M6" s="2942"/>
      <c r="N6" s="2942"/>
      <c r="O6" s="42"/>
    </row>
    <row r="7" spans="1:15" ht="14.4" thickBot="1">
      <c r="A7" s="43"/>
      <c r="B7" s="44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5"/>
      <c r="O7" s="42"/>
    </row>
    <row r="8" spans="1:15" ht="13.8">
      <c r="A8" s="2153"/>
      <c r="B8" s="2154"/>
      <c r="C8" s="2943" t="s">
        <v>28</v>
      </c>
      <c r="D8" s="2943"/>
      <c r="E8" s="2943"/>
      <c r="F8" s="2943"/>
      <c r="G8" s="2943"/>
      <c r="H8" s="2943"/>
      <c r="I8" s="2943"/>
      <c r="J8" s="2944"/>
      <c r="K8" s="2161"/>
      <c r="L8" s="2162"/>
      <c r="M8" s="2162"/>
      <c r="N8" s="2163"/>
      <c r="O8" s="39"/>
    </row>
    <row r="9" spans="1:15" ht="13.8">
      <c r="A9" s="2155"/>
      <c r="B9" s="2156"/>
      <c r="C9" s="2945"/>
      <c r="D9" s="2945"/>
      <c r="E9" s="2945"/>
      <c r="F9" s="2945"/>
      <c r="G9" s="2945"/>
      <c r="H9" s="2945"/>
      <c r="I9" s="2945"/>
      <c r="J9" s="2946"/>
      <c r="K9" s="2166" t="s">
        <v>29</v>
      </c>
      <c r="L9" s="2168"/>
      <c r="M9" s="2169"/>
      <c r="N9" s="2170"/>
      <c r="O9" s="39"/>
    </row>
    <row r="10" spans="1:15" ht="28.5" customHeight="1">
      <c r="A10" s="2155"/>
      <c r="B10" s="2156"/>
      <c r="C10" s="2951"/>
      <c r="D10" s="2951"/>
      <c r="E10" s="2951"/>
      <c r="F10" s="2951"/>
      <c r="G10" s="2951"/>
      <c r="H10" s="2951"/>
      <c r="I10" s="2951"/>
      <c r="J10" s="2952"/>
      <c r="K10" s="2947"/>
      <c r="L10" s="2948"/>
      <c r="M10" s="2949"/>
      <c r="N10" s="2950"/>
      <c r="O10" s="39"/>
    </row>
    <row r="11" spans="1:15" ht="13.8">
      <c r="A11" s="2155"/>
      <c r="B11" s="2156"/>
      <c r="C11" s="2945" t="s">
        <v>30</v>
      </c>
      <c r="D11" s="2945"/>
      <c r="E11" s="2945"/>
      <c r="F11" s="2945"/>
      <c r="G11" s="2945"/>
      <c r="H11" s="2945"/>
      <c r="I11" s="2945"/>
      <c r="J11" s="2946"/>
      <c r="K11" s="2166" t="s">
        <v>31</v>
      </c>
      <c r="L11" s="2166">
        <v>1</v>
      </c>
      <c r="M11" s="2166" t="s">
        <v>32</v>
      </c>
      <c r="N11" s="2140">
        <v>1</v>
      </c>
      <c r="O11" s="39"/>
    </row>
    <row r="12" spans="1:15" ht="12.75" customHeight="1">
      <c r="A12" s="2157"/>
      <c r="B12" s="2158"/>
      <c r="C12" s="39"/>
      <c r="D12" s="39"/>
      <c r="E12" s="39"/>
      <c r="F12" s="39"/>
      <c r="G12" s="39"/>
      <c r="H12" s="39"/>
      <c r="I12" s="39"/>
      <c r="J12" s="39"/>
      <c r="K12" s="2176"/>
      <c r="L12" s="2176"/>
      <c r="M12" s="2176"/>
      <c r="N12" s="2141"/>
      <c r="O12" s="39"/>
    </row>
    <row r="13" spans="1:15" ht="14.4" thickBot="1">
      <c r="A13" s="48"/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1"/>
      <c r="M13" s="51"/>
      <c r="N13" s="52"/>
      <c r="O13" s="39"/>
    </row>
    <row r="14" spans="1:15" ht="13.8">
      <c r="A14" s="53"/>
      <c r="B14" s="54"/>
      <c r="C14" s="46"/>
      <c r="D14" s="46"/>
      <c r="E14" s="46"/>
      <c r="F14" s="46"/>
      <c r="G14" s="46"/>
      <c r="H14" s="46"/>
      <c r="I14" s="46"/>
      <c r="J14" s="46"/>
      <c r="K14" s="2921" t="s">
        <v>33</v>
      </c>
      <c r="L14" s="55" t="s">
        <v>34</v>
      </c>
      <c r="M14" s="55" t="s">
        <v>35</v>
      </c>
      <c r="N14" s="56" t="s">
        <v>36</v>
      </c>
      <c r="O14" s="39"/>
    </row>
    <row r="15" spans="1:15" ht="13.8">
      <c r="A15" s="57"/>
      <c r="B15" s="58"/>
      <c r="C15" s="47"/>
      <c r="D15" s="47"/>
      <c r="E15" s="47"/>
      <c r="F15" s="47"/>
      <c r="G15" s="47"/>
      <c r="H15" s="47"/>
      <c r="I15" s="47"/>
      <c r="J15" s="47"/>
      <c r="K15" s="2922"/>
      <c r="L15" s="59"/>
      <c r="M15" s="59"/>
      <c r="N15" s="60"/>
      <c r="O15" s="39"/>
    </row>
    <row r="16" spans="1:15" ht="13.8">
      <c r="A16" s="2923" t="s">
        <v>37</v>
      </c>
      <c r="B16" s="2924"/>
      <c r="C16" s="2924"/>
      <c r="D16" s="2924"/>
      <c r="E16" s="2924"/>
      <c r="F16" s="47"/>
      <c r="G16" s="47"/>
      <c r="H16" s="47" t="s">
        <v>38</v>
      </c>
      <c r="I16" s="43"/>
      <c r="J16" s="47"/>
      <c r="K16" s="61"/>
      <c r="L16" s="43"/>
      <c r="M16" s="43"/>
      <c r="N16" s="62"/>
      <c r="O16" s="39"/>
    </row>
    <row r="17" spans="1:15" ht="14.4" thickBot="1">
      <c r="A17" s="63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6"/>
      <c r="O17" s="39"/>
    </row>
    <row r="18" spans="1:15" ht="14.4" thickBot="1">
      <c r="A18" s="67"/>
      <c r="B18" s="68"/>
      <c r="C18" s="68"/>
      <c r="D18" s="68"/>
      <c r="E18" s="68" t="str">
        <f>+'PRESUPUESTO OFICIAL PLIEGO TIPO'!A15</f>
        <v xml:space="preserve">ESTRUCTURA DE PLACA HUELLA </v>
      </c>
      <c r="F18" s="68"/>
      <c r="G18" s="68"/>
      <c r="H18" s="43"/>
      <c r="I18" s="43"/>
      <c r="J18" s="68"/>
      <c r="K18" s="68"/>
      <c r="L18" s="68"/>
      <c r="M18" s="68"/>
      <c r="N18" s="69"/>
      <c r="O18" s="39"/>
    </row>
    <row r="19" spans="1:15" ht="13.8">
      <c r="A19" s="2925" t="s">
        <v>39</v>
      </c>
      <c r="B19" s="2926"/>
      <c r="C19" s="2926"/>
      <c r="D19" s="2926"/>
      <c r="E19" s="2926"/>
      <c r="F19" s="2926"/>
      <c r="G19" s="2926"/>
      <c r="H19" s="2926"/>
      <c r="I19" s="2926"/>
      <c r="J19" s="2926"/>
      <c r="K19" s="2926"/>
      <c r="L19" s="2926"/>
      <c r="M19" s="2926"/>
      <c r="N19" s="2927"/>
      <c r="O19" s="39"/>
    </row>
    <row r="20" spans="1:15" ht="14.4" thickBot="1">
      <c r="A20" s="70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71"/>
      <c r="O20" s="39"/>
    </row>
    <row r="21" spans="1:15" ht="17.25" customHeight="1">
      <c r="A21" s="72" t="s">
        <v>40</v>
      </c>
      <c r="B21" s="224">
        <f>+'PRESUPUESTO OFICIAL PLIEGO TIPO'!B25</f>
        <v>109</v>
      </c>
      <c r="C21" s="2936" t="str">
        <f>+'PRESUPUESTO OFICIAL PLIEGO TIPO'!E25</f>
        <v>Piedra pegada concreto de 2500 Psi, e=0.15 m</v>
      </c>
      <c r="D21" s="2937"/>
      <c r="E21" s="2937"/>
      <c r="F21" s="2937"/>
      <c r="G21" s="2937"/>
      <c r="H21" s="2937"/>
      <c r="I21" s="2937"/>
      <c r="J21" s="2937"/>
      <c r="K21" s="2938"/>
      <c r="L21" s="2928" t="s">
        <v>41</v>
      </c>
      <c r="M21" s="2929"/>
      <c r="N21" s="74" t="s">
        <v>7</v>
      </c>
      <c r="O21" s="39"/>
    </row>
    <row r="22" spans="1:15" ht="15" customHeight="1" thickBot="1">
      <c r="A22" s="75"/>
      <c r="B22" s="76">
        <f>+'PRESUPUESTO OFICIAL PLIEGO TIPO'!C25</f>
        <v>5.7519999999999998</v>
      </c>
      <c r="C22" s="2939"/>
      <c r="D22" s="2940"/>
      <c r="E22" s="2940"/>
      <c r="F22" s="2940"/>
      <c r="G22" s="2940"/>
      <c r="H22" s="2940"/>
      <c r="I22" s="2940"/>
      <c r="J22" s="2940"/>
      <c r="K22" s="2941"/>
      <c r="L22" s="2930" t="str">
        <f>+'PRESUPUESTO OFICIAL PLIEGO TIPO'!F25</f>
        <v>M²</v>
      </c>
      <c r="M22" s="2931"/>
      <c r="N22" s="77"/>
      <c r="O22" s="39"/>
    </row>
    <row r="23" spans="1:15">
      <c r="A23" s="2889" t="s">
        <v>42</v>
      </c>
      <c r="B23" s="2890"/>
      <c r="C23" s="2890"/>
      <c r="D23" s="2890"/>
      <c r="E23" s="2890"/>
      <c r="F23" s="2890"/>
      <c r="G23" s="2890"/>
      <c r="H23" s="2890"/>
      <c r="I23" s="2890"/>
      <c r="J23" s="2890"/>
      <c r="K23" s="2890"/>
      <c r="L23" s="2890"/>
      <c r="M23" s="2890"/>
      <c r="N23" s="2891"/>
      <c r="O23" s="39"/>
    </row>
    <row r="24" spans="1:15">
      <c r="A24" s="2892"/>
      <c r="B24" s="2893"/>
      <c r="C24" s="2893"/>
      <c r="D24" s="2893"/>
      <c r="E24" s="2893"/>
      <c r="F24" s="2893"/>
      <c r="G24" s="2893"/>
      <c r="H24" s="2893"/>
      <c r="I24" s="2893"/>
      <c r="J24" s="2893"/>
      <c r="K24" s="2893"/>
      <c r="L24" s="2893"/>
      <c r="M24" s="2893"/>
      <c r="N24" s="2894"/>
      <c r="O24" s="39"/>
    </row>
    <row r="25" spans="1:15" ht="13.8" thickBot="1">
      <c r="A25" s="2895"/>
      <c r="B25" s="2896"/>
      <c r="C25" s="2896"/>
      <c r="D25" s="2896"/>
      <c r="E25" s="2896"/>
      <c r="F25" s="2896"/>
      <c r="G25" s="2896"/>
      <c r="H25" s="2896"/>
      <c r="I25" s="2896"/>
      <c r="J25" s="2896"/>
      <c r="K25" s="2896"/>
      <c r="L25" s="2896"/>
      <c r="M25" s="2896"/>
      <c r="N25" s="2897"/>
      <c r="O25" s="39"/>
    </row>
    <row r="26" spans="1:15" ht="27" customHeight="1">
      <c r="A26" s="2885" t="s">
        <v>5</v>
      </c>
      <c r="B26" s="2886"/>
      <c r="C26" s="2932"/>
      <c r="D26" s="2932"/>
      <c r="E26" s="2932"/>
      <c r="F26" s="2933"/>
      <c r="G26" s="2887" t="s">
        <v>43</v>
      </c>
      <c r="H26" s="2932"/>
      <c r="I26" s="2934" t="s">
        <v>44</v>
      </c>
      <c r="J26" s="2935"/>
      <c r="K26" s="81" t="s">
        <v>45</v>
      </c>
      <c r="L26" s="2887" t="s">
        <v>46</v>
      </c>
      <c r="M26" s="2888"/>
      <c r="N26" s="83" t="s">
        <v>47</v>
      </c>
      <c r="O26" s="78"/>
    </row>
    <row r="27" spans="1:15" ht="13.8">
      <c r="A27" s="2906" t="s">
        <v>78</v>
      </c>
      <c r="B27" s="2918"/>
      <c r="C27" s="2918"/>
      <c r="D27" s="2918"/>
      <c r="E27" s="2918"/>
      <c r="F27" s="2919"/>
      <c r="G27" s="2920"/>
      <c r="H27" s="2903"/>
      <c r="I27" s="2920"/>
      <c r="J27" s="2903"/>
      <c r="K27" s="86">
        <f>+K48*10%</f>
        <v>4107.5</v>
      </c>
      <c r="L27" s="2909">
        <v>0.8</v>
      </c>
      <c r="M27" s="2910"/>
      <c r="N27" s="87">
        <f>ROUND((K27*L27),2)</f>
        <v>3286</v>
      </c>
      <c r="O27" s="39"/>
    </row>
    <row r="28" spans="1:15" ht="14.4" thickBot="1">
      <c r="A28" s="2867"/>
      <c r="B28" s="2868"/>
      <c r="C28" s="2868"/>
      <c r="D28" s="2868"/>
      <c r="E28" s="2868"/>
      <c r="F28" s="2903"/>
      <c r="G28" s="89"/>
      <c r="H28" s="90"/>
      <c r="I28" s="89"/>
      <c r="J28" s="90"/>
      <c r="K28" s="91"/>
      <c r="L28" s="2909"/>
      <c r="M28" s="2910"/>
      <c r="N28" s="87"/>
      <c r="O28" s="39"/>
    </row>
    <row r="29" spans="1:15" ht="14.4" thickBot="1">
      <c r="A29" s="2874" t="s">
        <v>49</v>
      </c>
      <c r="B29" s="2875"/>
      <c r="C29" s="2875"/>
      <c r="D29" s="2875"/>
      <c r="E29" s="2875"/>
      <c r="F29" s="2875"/>
      <c r="G29" s="2875"/>
      <c r="H29" s="2875"/>
      <c r="I29" s="2875"/>
      <c r="J29" s="2875"/>
      <c r="K29" s="2875"/>
      <c r="L29" s="2875"/>
      <c r="M29" s="2876"/>
      <c r="N29" s="93">
        <f>ROUND(SUM(N27:N28),2)</f>
        <v>3286</v>
      </c>
      <c r="O29" s="39"/>
    </row>
    <row r="30" spans="1:15">
      <c r="A30" s="2889" t="s">
        <v>50</v>
      </c>
      <c r="B30" s="2890"/>
      <c r="C30" s="2890"/>
      <c r="D30" s="2890"/>
      <c r="E30" s="2890"/>
      <c r="F30" s="2890"/>
      <c r="G30" s="2890"/>
      <c r="H30" s="2890"/>
      <c r="I30" s="2890"/>
      <c r="J30" s="2890"/>
      <c r="K30" s="2890"/>
      <c r="L30" s="2890"/>
      <c r="M30" s="2890"/>
      <c r="N30" s="2891"/>
      <c r="O30" s="39"/>
    </row>
    <row r="31" spans="1:15">
      <c r="A31" s="2892"/>
      <c r="B31" s="2893"/>
      <c r="C31" s="2893"/>
      <c r="D31" s="2893"/>
      <c r="E31" s="2893"/>
      <c r="F31" s="2893"/>
      <c r="G31" s="2893"/>
      <c r="H31" s="2893"/>
      <c r="I31" s="2893"/>
      <c r="J31" s="2893"/>
      <c r="K31" s="2893"/>
      <c r="L31" s="2893"/>
      <c r="M31" s="2893"/>
      <c r="N31" s="2894"/>
      <c r="O31" s="39"/>
    </row>
    <row r="32" spans="1:15" ht="13.8" thickBot="1">
      <c r="A32" s="2895"/>
      <c r="B32" s="2896"/>
      <c r="C32" s="2896"/>
      <c r="D32" s="2896"/>
      <c r="E32" s="2896"/>
      <c r="F32" s="2896"/>
      <c r="G32" s="2896"/>
      <c r="H32" s="2896"/>
      <c r="I32" s="2896"/>
      <c r="J32" s="2896"/>
      <c r="K32" s="2896"/>
      <c r="L32" s="2896"/>
      <c r="M32" s="2896"/>
      <c r="N32" s="2897"/>
      <c r="O32" s="39"/>
    </row>
    <row r="33" spans="1:15" ht="13.8">
      <c r="A33" s="2885" t="s">
        <v>5</v>
      </c>
      <c r="B33" s="2886"/>
      <c r="C33" s="2886"/>
      <c r="D33" s="2886"/>
      <c r="E33" s="2886"/>
      <c r="F33" s="2886"/>
      <c r="G33" s="2886"/>
      <c r="H33" s="2886"/>
      <c r="I33" s="2888"/>
      <c r="J33" s="80" t="s">
        <v>41</v>
      </c>
      <c r="K33" s="81" t="s">
        <v>7</v>
      </c>
      <c r="L33" s="2887" t="s">
        <v>51</v>
      </c>
      <c r="M33" s="2888"/>
      <c r="N33" s="83" t="s">
        <v>47</v>
      </c>
      <c r="O33" s="78"/>
    </row>
    <row r="34" spans="1:15" ht="13.8">
      <c r="A34" s="2867" t="s">
        <v>124</v>
      </c>
      <c r="B34" s="2868"/>
      <c r="C34" s="2868"/>
      <c r="D34" s="2868"/>
      <c r="E34" s="2868"/>
      <c r="F34" s="2868"/>
      <c r="G34" s="2868"/>
      <c r="H34" s="2868"/>
      <c r="I34" s="2903"/>
      <c r="J34" s="94" t="s">
        <v>77</v>
      </c>
      <c r="K34" s="221">
        <v>0.06</v>
      </c>
      <c r="L34" s="2869">
        <v>113719</v>
      </c>
      <c r="M34" s="2870"/>
      <c r="N34" s="87">
        <f>ROUND((K34*L34),2)</f>
        <v>6823.14</v>
      </c>
      <c r="O34" s="39"/>
    </row>
    <row r="35" spans="1:15" ht="13.8">
      <c r="A35" s="2867" t="s">
        <v>466</v>
      </c>
      <c r="B35" s="2868"/>
      <c r="C35" s="2868"/>
      <c r="D35" s="2868"/>
      <c r="E35" s="2868"/>
      <c r="F35" s="2868"/>
      <c r="G35" s="2868"/>
      <c r="H35" s="2868"/>
      <c r="I35" s="2903"/>
      <c r="J35" s="94" t="s">
        <v>77</v>
      </c>
      <c r="K35" s="95">
        <v>0.09</v>
      </c>
      <c r="L35" s="2904">
        <f>+'CAÑORICO-ANACONCRETO 2500 psi'!N57</f>
        <v>582566</v>
      </c>
      <c r="M35" s="2905"/>
      <c r="N35" s="87">
        <f>ROUND((K35*L35),2)</f>
        <v>52430.94</v>
      </c>
      <c r="O35" s="39"/>
    </row>
    <row r="36" spans="1:15" ht="14.4" thickBot="1">
      <c r="A36" s="2880" t="s">
        <v>125</v>
      </c>
      <c r="B36" s="2881"/>
      <c r="C36" s="2881"/>
      <c r="D36" s="2881"/>
      <c r="E36" s="2881"/>
      <c r="F36" s="2881"/>
      <c r="G36" s="2881"/>
      <c r="H36" s="2881"/>
      <c r="I36" s="2915"/>
      <c r="J36" s="94" t="s">
        <v>105</v>
      </c>
      <c r="K36" s="222">
        <v>1</v>
      </c>
      <c r="L36" s="2960">
        <v>10313</v>
      </c>
      <c r="M36" s="2961"/>
      <c r="N36" s="87">
        <f>ROUND((K36*L36),2)</f>
        <v>10313</v>
      </c>
      <c r="O36" s="39"/>
    </row>
    <row r="37" spans="1:15" ht="14.4" thickBot="1">
      <c r="A37" s="2874" t="s">
        <v>49</v>
      </c>
      <c r="B37" s="2875"/>
      <c r="C37" s="2875"/>
      <c r="D37" s="2875"/>
      <c r="E37" s="2875"/>
      <c r="F37" s="2875"/>
      <c r="G37" s="2875"/>
      <c r="H37" s="2875"/>
      <c r="I37" s="2875"/>
      <c r="J37" s="2875"/>
      <c r="K37" s="2875"/>
      <c r="L37" s="2875"/>
      <c r="M37" s="2876"/>
      <c r="N37" s="93">
        <f>ROUND(SUM(N34:N36),2)</f>
        <v>69567.08</v>
      </c>
      <c r="O37" s="39"/>
    </row>
    <row r="38" spans="1:15">
      <c r="A38" s="2889" t="s">
        <v>52</v>
      </c>
      <c r="B38" s="2890"/>
      <c r="C38" s="2890"/>
      <c r="D38" s="2890"/>
      <c r="E38" s="2890"/>
      <c r="F38" s="2890"/>
      <c r="G38" s="2890"/>
      <c r="H38" s="2890"/>
      <c r="I38" s="2890"/>
      <c r="J38" s="2890"/>
      <c r="K38" s="2890"/>
      <c r="L38" s="2890"/>
      <c r="M38" s="2890"/>
      <c r="N38" s="2891"/>
      <c r="O38" s="39"/>
    </row>
    <row r="39" spans="1:15">
      <c r="A39" s="2892"/>
      <c r="B39" s="2893"/>
      <c r="C39" s="2893"/>
      <c r="D39" s="2893"/>
      <c r="E39" s="2893"/>
      <c r="F39" s="2893"/>
      <c r="G39" s="2893"/>
      <c r="H39" s="2893"/>
      <c r="I39" s="2893"/>
      <c r="J39" s="2893"/>
      <c r="K39" s="2893"/>
      <c r="L39" s="2893"/>
      <c r="M39" s="2893"/>
      <c r="N39" s="2894"/>
      <c r="O39" s="39"/>
    </row>
    <row r="40" spans="1:15" ht="13.8" thickBot="1">
      <c r="A40" s="2895"/>
      <c r="B40" s="2896"/>
      <c r="C40" s="2896"/>
      <c r="D40" s="2896"/>
      <c r="E40" s="2896"/>
      <c r="F40" s="2896"/>
      <c r="G40" s="2896"/>
      <c r="H40" s="2896"/>
      <c r="I40" s="2896"/>
      <c r="J40" s="2896"/>
      <c r="K40" s="2896"/>
      <c r="L40" s="2896"/>
      <c r="M40" s="2896"/>
      <c r="N40" s="2897"/>
      <c r="O40" s="39"/>
    </row>
    <row r="41" spans="1:15" ht="27.6">
      <c r="A41" s="2885" t="s">
        <v>53</v>
      </c>
      <c r="B41" s="2886"/>
      <c r="C41" s="2886"/>
      <c r="D41" s="2886"/>
      <c r="E41" s="2886"/>
      <c r="F41" s="2886"/>
      <c r="G41" s="2886"/>
      <c r="H41" s="2886"/>
      <c r="I41" s="81" t="s">
        <v>54</v>
      </c>
      <c r="J41" s="79" t="s">
        <v>55</v>
      </c>
      <c r="K41" s="96" t="s">
        <v>56</v>
      </c>
      <c r="L41" s="2887" t="s">
        <v>57</v>
      </c>
      <c r="M41" s="2888"/>
      <c r="N41" s="83" t="s">
        <v>47</v>
      </c>
      <c r="O41" s="78"/>
    </row>
    <row r="42" spans="1:15" ht="14.4" thickBot="1">
      <c r="A42" s="2906"/>
      <c r="B42" s="2868"/>
      <c r="C42" s="2868"/>
      <c r="D42" s="2868"/>
      <c r="E42" s="2868"/>
      <c r="F42" s="2868"/>
      <c r="G42" s="2868"/>
      <c r="H42" s="2868"/>
      <c r="I42" s="97"/>
      <c r="J42" s="98"/>
      <c r="K42" s="15"/>
      <c r="L42" s="2907"/>
      <c r="M42" s="2908"/>
      <c r="N42" s="99"/>
      <c r="O42" s="39"/>
    </row>
    <row r="43" spans="1:15" ht="14.4" thickBot="1">
      <c r="A43" s="2874" t="s">
        <v>49</v>
      </c>
      <c r="B43" s="2875"/>
      <c r="C43" s="2875"/>
      <c r="D43" s="2875"/>
      <c r="E43" s="2875"/>
      <c r="F43" s="2875"/>
      <c r="G43" s="2875"/>
      <c r="H43" s="2875"/>
      <c r="I43" s="2875"/>
      <c r="J43" s="2875"/>
      <c r="K43" s="2875"/>
      <c r="L43" s="2875"/>
      <c r="M43" s="2876"/>
      <c r="N43" s="103">
        <f>+N42</f>
        <v>0</v>
      </c>
      <c r="O43" s="39"/>
    </row>
    <row r="44" spans="1:15">
      <c r="A44" s="2889" t="s">
        <v>58</v>
      </c>
      <c r="B44" s="2890"/>
      <c r="C44" s="2890"/>
      <c r="D44" s="2890"/>
      <c r="E44" s="2890"/>
      <c r="F44" s="2890"/>
      <c r="G44" s="2890"/>
      <c r="H44" s="2890"/>
      <c r="I44" s="2890"/>
      <c r="J44" s="2890"/>
      <c r="K44" s="2890"/>
      <c r="L44" s="2890"/>
      <c r="M44" s="2890"/>
      <c r="N44" s="2891"/>
      <c r="O44" s="39"/>
    </row>
    <row r="45" spans="1:15">
      <c r="A45" s="2892"/>
      <c r="B45" s="2893"/>
      <c r="C45" s="2893"/>
      <c r="D45" s="2893"/>
      <c r="E45" s="2893"/>
      <c r="F45" s="2893"/>
      <c r="G45" s="2893"/>
      <c r="H45" s="2893"/>
      <c r="I45" s="2893"/>
      <c r="J45" s="2893"/>
      <c r="K45" s="2893"/>
      <c r="L45" s="2893"/>
      <c r="M45" s="2893"/>
      <c r="N45" s="2894"/>
      <c r="O45" s="39"/>
    </row>
    <row r="46" spans="1:15" ht="13.8" thickBot="1">
      <c r="A46" s="2895"/>
      <c r="B46" s="2896"/>
      <c r="C46" s="2896"/>
      <c r="D46" s="2896"/>
      <c r="E46" s="2896"/>
      <c r="F46" s="2896"/>
      <c r="G46" s="2896"/>
      <c r="H46" s="2896"/>
      <c r="I46" s="2896"/>
      <c r="J46" s="2896"/>
      <c r="K46" s="2896"/>
      <c r="L46" s="2896"/>
      <c r="M46" s="2896"/>
      <c r="N46" s="2897"/>
      <c r="O46" s="39"/>
    </row>
    <row r="47" spans="1:15" ht="27.6">
      <c r="A47" s="2885" t="s">
        <v>59</v>
      </c>
      <c r="B47" s="2886"/>
      <c r="C47" s="2886"/>
      <c r="D47" s="2886"/>
      <c r="E47" s="2886"/>
      <c r="F47" s="2886"/>
      <c r="G47" s="2886"/>
      <c r="H47" s="2886"/>
      <c r="I47" s="81" t="s">
        <v>60</v>
      </c>
      <c r="J47" s="79" t="s">
        <v>61</v>
      </c>
      <c r="K47" s="81" t="s">
        <v>62</v>
      </c>
      <c r="L47" s="2887" t="s">
        <v>46</v>
      </c>
      <c r="M47" s="2888"/>
      <c r="N47" s="83" t="s">
        <v>47</v>
      </c>
      <c r="O47" s="78"/>
    </row>
    <row r="48" spans="1:15" ht="13.8">
      <c r="A48" s="2898" t="s">
        <v>81</v>
      </c>
      <c r="B48" s="2899"/>
      <c r="C48" s="2899"/>
      <c r="D48" s="2899"/>
      <c r="E48" s="2899"/>
      <c r="F48" s="2899"/>
      <c r="G48" s="2899"/>
      <c r="H48" s="2900"/>
      <c r="I48" s="106" t="s">
        <v>79</v>
      </c>
      <c r="J48" s="107"/>
      <c r="K48" s="108">
        <v>41075</v>
      </c>
      <c r="L48" s="2901">
        <v>0.8</v>
      </c>
      <c r="M48" s="2902"/>
      <c r="N48" s="87">
        <f>ROUND((K48*L48),2)</f>
        <v>32860</v>
      </c>
      <c r="O48" s="39"/>
    </row>
    <row r="49" spans="1:15" ht="13.8">
      <c r="A49" s="104"/>
      <c r="B49" s="105"/>
      <c r="C49" s="105"/>
      <c r="D49" s="105"/>
      <c r="E49" s="105"/>
      <c r="F49" s="105"/>
      <c r="G49" s="105"/>
      <c r="H49" s="105"/>
      <c r="I49" s="106"/>
      <c r="J49" s="107"/>
      <c r="K49" s="108"/>
      <c r="L49" s="2962"/>
      <c r="M49" s="2963"/>
      <c r="N49" s="109"/>
      <c r="O49" s="39"/>
    </row>
    <row r="50" spans="1:15" ht="14.4" thickBot="1">
      <c r="A50" s="2880"/>
      <c r="B50" s="2881"/>
      <c r="C50" s="2881"/>
      <c r="D50" s="2881"/>
      <c r="E50" s="2881"/>
      <c r="F50" s="2881"/>
      <c r="G50" s="2881"/>
      <c r="H50" s="2881"/>
      <c r="I50" s="100"/>
      <c r="J50" s="101"/>
      <c r="K50" s="100"/>
      <c r="L50" s="2882"/>
      <c r="M50" s="2883"/>
      <c r="N50" s="102"/>
      <c r="O50" s="39"/>
    </row>
    <row r="51" spans="1:15" ht="14.4" thickBot="1">
      <c r="A51" s="2874" t="s">
        <v>49</v>
      </c>
      <c r="B51" s="2875"/>
      <c r="C51" s="2875"/>
      <c r="D51" s="2875"/>
      <c r="E51" s="2875"/>
      <c r="F51" s="2875"/>
      <c r="G51" s="2875"/>
      <c r="H51" s="2875"/>
      <c r="I51" s="2875"/>
      <c r="J51" s="2875"/>
      <c r="K51" s="2875"/>
      <c r="L51" s="2875"/>
      <c r="M51" s="2876"/>
      <c r="N51" s="93">
        <f>ROUND(SUM(N48:N50),2)</f>
        <v>32860</v>
      </c>
      <c r="O51" s="39"/>
    </row>
    <row r="52" spans="1:15" ht="14.4" thickBot="1">
      <c r="A52" s="70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71"/>
      <c r="O52" s="39"/>
    </row>
    <row r="53" spans="1:15" ht="14.4" thickBot="1">
      <c r="A53" s="2877" t="s">
        <v>63</v>
      </c>
      <c r="B53" s="2878"/>
      <c r="C53" s="2878"/>
      <c r="D53" s="2878"/>
      <c r="E53" s="2878"/>
      <c r="F53" s="2878"/>
      <c r="G53" s="2878"/>
      <c r="H53" s="2878"/>
      <c r="I53" s="2878"/>
      <c r="J53" s="2878"/>
      <c r="K53" s="2878"/>
      <c r="L53" s="2878"/>
      <c r="M53" s="2879"/>
      <c r="N53" s="553">
        <f>ROUND(+N29+N37+N43+N51,0)</f>
        <v>105713</v>
      </c>
      <c r="O53" s="39"/>
    </row>
    <row r="54" spans="1:15">
      <c r="A54" s="2889" t="s">
        <v>64</v>
      </c>
      <c r="B54" s="2890"/>
      <c r="C54" s="2890"/>
      <c r="D54" s="2890"/>
      <c r="E54" s="2890"/>
      <c r="F54" s="2890"/>
      <c r="G54" s="2890"/>
      <c r="H54" s="2890"/>
      <c r="I54" s="2890"/>
      <c r="J54" s="2890"/>
      <c r="K54" s="2890"/>
      <c r="L54" s="2890"/>
      <c r="M54" s="2890"/>
      <c r="N54" s="2891"/>
      <c r="O54" s="39"/>
    </row>
    <row r="55" spans="1:15">
      <c r="A55" s="2892"/>
      <c r="B55" s="2893"/>
      <c r="C55" s="2893"/>
      <c r="D55" s="2893"/>
      <c r="E55" s="2893"/>
      <c r="F55" s="2893"/>
      <c r="G55" s="2893"/>
      <c r="H55" s="2893"/>
      <c r="I55" s="2893"/>
      <c r="J55" s="2893"/>
      <c r="K55" s="2893"/>
      <c r="L55" s="2893"/>
      <c r="M55" s="2893"/>
      <c r="N55" s="2894"/>
      <c r="O55" s="39"/>
    </row>
    <row r="56" spans="1:15" ht="13.8" thickBot="1">
      <c r="A56" s="2895"/>
      <c r="B56" s="2896"/>
      <c r="C56" s="2896"/>
      <c r="D56" s="2896"/>
      <c r="E56" s="2896"/>
      <c r="F56" s="2896"/>
      <c r="G56" s="2896"/>
      <c r="H56" s="2896"/>
      <c r="I56" s="2896"/>
      <c r="J56" s="2896"/>
      <c r="K56" s="2896"/>
      <c r="L56" s="2896"/>
      <c r="M56" s="2896"/>
      <c r="N56" s="2897"/>
      <c r="O56" s="39"/>
    </row>
    <row r="57" spans="1:15" ht="13.8">
      <c r="A57" s="2885" t="s">
        <v>65</v>
      </c>
      <c r="B57" s="2886"/>
      <c r="C57" s="2886"/>
      <c r="D57" s="2886"/>
      <c r="E57" s="2886"/>
      <c r="F57" s="2886"/>
      <c r="G57" s="2886"/>
      <c r="H57" s="2886"/>
      <c r="I57" s="79"/>
      <c r="J57" s="82"/>
      <c r="K57" s="81" t="s">
        <v>66</v>
      </c>
      <c r="L57" s="2887" t="s">
        <v>67</v>
      </c>
      <c r="M57" s="2888"/>
      <c r="N57" s="83"/>
      <c r="O57" s="78"/>
    </row>
    <row r="58" spans="1:15" ht="13.8">
      <c r="A58" s="2867" t="s">
        <v>68</v>
      </c>
      <c r="B58" s="2868"/>
      <c r="C58" s="2868"/>
      <c r="D58" s="2868"/>
      <c r="E58" s="2868"/>
      <c r="F58" s="2868"/>
      <c r="G58" s="2868"/>
      <c r="H58" s="2868"/>
      <c r="I58" s="110"/>
      <c r="J58" s="111"/>
      <c r="K58" s="112">
        <v>0.28000000000000003</v>
      </c>
      <c r="L58" s="2869">
        <f>ROUND((N53*K58),2)</f>
        <v>29599.64</v>
      </c>
      <c r="M58" s="2870">
        <f>ROUND((J58*K58),0)</f>
        <v>0</v>
      </c>
      <c r="N58" s="87">
        <f>+L58</f>
        <v>29599.64</v>
      </c>
      <c r="O58" s="39"/>
    </row>
    <row r="59" spans="1:15" ht="13.8">
      <c r="A59" s="113" t="s">
        <v>69</v>
      </c>
      <c r="B59" s="84"/>
      <c r="C59" s="84"/>
      <c r="D59" s="88"/>
      <c r="E59" s="88"/>
      <c r="F59" s="88"/>
      <c r="G59" s="88"/>
      <c r="H59" s="88"/>
      <c r="I59" s="88"/>
      <c r="J59" s="85"/>
      <c r="K59" s="112">
        <v>0.01</v>
      </c>
      <c r="L59" s="2869">
        <f>ROUND((N53*K59),2)</f>
        <v>1057.1300000000001</v>
      </c>
      <c r="M59" s="2870">
        <f>ROUND((J59*K59),0)</f>
        <v>0</v>
      </c>
      <c r="N59" s="87">
        <f>+L59</f>
        <v>1057.1300000000001</v>
      </c>
      <c r="O59" s="39"/>
    </row>
    <row r="60" spans="1:15" ht="14.4" thickBot="1">
      <c r="A60" s="2871" t="s">
        <v>70</v>
      </c>
      <c r="B60" s="2872"/>
      <c r="C60" s="2872"/>
      <c r="D60" s="2872"/>
      <c r="E60" s="2872"/>
      <c r="F60" s="2872"/>
      <c r="G60" s="2872"/>
      <c r="H60" s="2872"/>
      <c r="I60" s="2872"/>
      <c r="J60" s="2873"/>
      <c r="K60" s="112">
        <v>0.05</v>
      </c>
      <c r="L60" s="2869">
        <f>ROUND((N53*K60),2)</f>
        <v>5285.65</v>
      </c>
      <c r="M60" s="2870">
        <f>ROUND((J60*K60),0)</f>
        <v>0</v>
      </c>
      <c r="N60" s="87">
        <f>+L60</f>
        <v>5285.65</v>
      </c>
      <c r="O60" s="39"/>
    </row>
    <row r="61" spans="1:15" ht="14.4" thickBot="1">
      <c r="A61" s="2874" t="s">
        <v>49</v>
      </c>
      <c r="B61" s="2875"/>
      <c r="C61" s="2875"/>
      <c r="D61" s="2875"/>
      <c r="E61" s="2875"/>
      <c r="F61" s="2875"/>
      <c r="G61" s="2875"/>
      <c r="H61" s="2875"/>
      <c r="I61" s="2875"/>
      <c r="J61" s="2875"/>
      <c r="K61" s="2875"/>
      <c r="L61" s="2875"/>
      <c r="M61" s="2876"/>
      <c r="N61" s="114">
        <f>ROUND(SUM(N58:N60),0)</f>
        <v>35942</v>
      </c>
      <c r="O61" s="39"/>
    </row>
    <row r="62" spans="1:15" ht="14.4" thickBot="1">
      <c r="A62" s="70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71"/>
      <c r="O62" s="39"/>
    </row>
    <row r="63" spans="1:15" ht="14.4" thickBot="1">
      <c r="A63" s="2877" t="s">
        <v>71</v>
      </c>
      <c r="B63" s="2878"/>
      <c r="C63" s="2878"/>
      <c r="D63" s="2878"/>
      <c r="E63" s="2878"/>
      <c r="F63" s="2878"/>
      <c r="G63" s="2878"/>
      <c r="H63" s="2878"/>
      <c r="I63" s="2878"/>
      <c r="J63" s="2878"/>
      <c r="K63" s="2878"/>
      <c r="L63" s="2878"/>
      <c r="M63" s="2879"/>
      <c r="N63" s="226">
        <f>ROUND(+N61+N53,0)</f>
        <v>141655</v>
      </c>
      <c r="O63" s="39"/>
    </row>
    <row r="64" spans="1:15" s="3" customFormat="1" ht="31.5" customHeight="1">
      <c r="A64" s="11"/>
      <c r="B64" s="5"/>
      <c r="C64" s="5"/>
      <c r="D64" s="5"/>
      <c r="E64" s="5"/>
      <c r="F64" s="35" t="s">
        <v>76</v>
      </c>
      <c r="G64" s="35"/>
      <c r="H64" s="35"/>
      <c r="I64" s="35"/>
      <c r="J64" s="29"/>
      <c r="K64" s="5"/>
      <c r="L64" s="5"/>
      <c r="M64" s="5"/>
      <c r="N64" s="12"/>
      <c r="O64" s="2"/>
    </row>
    <row r="65" spans="1:15" s="3" customFormat="1" ht="13.8">
      <c r="A65" s="6"/>
      <c r="B65" s="7"/>
      <c r="C65" s="7"/>
      <c r="D65" s="7"/>
      <c r="E65" s="7"/>
      <c r="F65" s="35" t="s">
        <v>87</v>
      </c>
      <c r="G65" s="29" t="s">
        <v>337</v>
      </c>
      <c r="H65" s="29"/>
      <c r="I65" s="29"/>
      <c r="J65" s="29"/>
      <c r="K65" s="7"/>
      <c r="L65" s="7"/>
      <c r="M65" s="7"/>
      <c r="N65" s="18"/>
      <c r="O65" s="2"/>
    </row>
    <row r="66" spans="1:15" s="3" customFormat="1" ht="13.8">
      <c r="A66" s="11"/>
      <c r="B66" s="5"/>
      <c r="C66" s="5"/>
      <c r="D66" s="5"/>
      <c r="E66" s="5"/>
      <c r="F66" s="35" t="s">
        <v>286</v>
      </c>
      <c r="G66" s="29"/>
      <c r="H66" s="29"/>
      <c r="I66" s="29"/>
      <c r="J66" s="29"/>
      <c r="K66" s="5"/>
      <c r="L66" s="5"/>
      <c r="M66" s="5"/>
      <c r="N66" s="12"/>
      <c r="O66" s="2"/>
    </row>
    <row r="67" spans="1:15" s="3" customFormat="1" ht="13.8">
      <c r="A67" s="6"/>
      <c r="B67" s="7"/>
      <c r="C67" s="7"/>
      <c r="D67" s="7"/>
      <c r="E67" s="7"/>
      <c r="F67" s="35" t="s">
        <v>88</v>
      </c>
      <c r="G67" s="2884" t="s">
        <v>344</v>
      </c>
      <c r="H67" s="2884"/>
      <c r="I67" s="31"/>
      <c r="J67" s="31"/>
      <c r="K67" s="7"/>
      <c r="L67" s="7"/>
      <c r="M67" s="7"/>
      <c r="N67" s="18"/>
      <c r="O67" s="2"/>
    </row>
    <row r="68" spans="1:15" s="3" customFormat="1" ht="13.8">
      <c r="A68" s="11"/>
      <c r="B68" s="5"/>
      <c r="C68" s="5"/>
      <c r="D68" s="5"/>
      <c r="E68" s="5"/>
      <c r="F68" s="35"/>
      <c r="G68" s="31"/>
      <c r="H68" s="31"/>
      <c r="I68" s="31"/>
      <c r="J68" s="5"/>
      <c r="K68" s="5"/>
      <c r="L68" s="5"/>
      <c r="M68" s="5"/>
      <c r="N68" s="12"/>
      <c r="O68" s="2"/>
    </row>
    <row r="69" spans="1:15" s="3" customFormat="1" ht="14.4" thickBot="1">
      <c r="A69" s="19" t="s">
        <v>72</v>
      </c>
      <c r="B69" s="20"/>
      <c r="C69" s="21"/>
      <c r="D69" s="21"/>
      <c r="E69" s="21"/>
      <c r="F69" s="21"/>
      <c r="G69" s="14"/>
      <c r="H69" s="14"/>
      <c r="I69" s="14"/>
      <c r="J69" s="14"/>
      <c r="K69" s="14"/>
      <c r="L69" s="14"/>
      <c r="M69" s="14"/>
      <c r="N69" s="22"/>
      <c r="O69" s="2"/>
    </row>
    <row r="70" spans="1:15" s="3" customFormat="1" ht="13.8">
      <c r="A70" s="2245"/>
      <c r="B70" s="2246"/>
      <c r="C70" s="2246"/>
      <c r="D70" s="2246"/>
      <c r="E70" s="2246"/>
      <c r="F70" s="2246"/>
      <c r="G70" s="2246"/>
      <c r="H70" s="2246"/>
      <c r="I70" s="2246"/>
      <c r="J70" s="2246"/>
      <c r="K70" s="2246"/>
      <c r="L70" s="2246"/>
      <c r="M70" s="2246"/>
      <c r="N70" s="2247"/>
      <c r="O70" s="2"/>
    </row>
    <row r="71" spans="1:15" s="3" customFormat="1" ht="13.8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18"/>
      <c r="O71" s="2"/>
    </row>
    <row r="72" spans="1:15" s="3" customFormat="1" ht="13.8">
      <c r="A72" s="23" t="s">
        <v>73</v>
      </c>
      <c r="B72" s="24"/>
      <c r="C72" s="25"/>
      <c r="D72" s="25"/>
      <c r="E72" s="25"/>
      <c r="F72" s="25"/>
      <c r="G72" s="7"/>
      <c r="H72" s="7"/>
      <c r="I72" s="7"/>
      <c r="J72" s="7"/>
      <c r="K72" s="7"/>
      <c r="L72" s="7"/>
      <c r="M72" s="7"/>
      <c r="N72" s="18"/>
      <c r="O72" s="2"/>
    </row>
    <row r="73" spans="1:15" s="3" customFormat="1">
      <c r="A73" s="2239" t="s">
        <v>74</v>
      </c>
      <c r="B73" s="2240"/>
      <c r="C73" s="2240"/>
      <c r="D73" s="2240"/>
      <c r="E73" s="2240"/>
      <c r="F73" s="2240"/>
      <c r="G73" s="2240"/>
      <c r="H73" s="2240"/>
      <c r="I73" s="2240"/>
      <c r="J73" s="2240"/>
      <c r="K73" s="2240"/>
      <c r="L73" s="2240"/>
      <c r="M73" s="2240"/>
      <c r="N73" s="2241"/>
      <c r="O73" s="2"/>
    </row>
    <row r="74" spans="1:15" s="3" customFormat="1" ht="33.75" customHeight="1">
      <c r="A74" s="2239"/>
      <c r="B74" s="2240"/>
      <c r="C74" s="2240"/>
      <c r="D74" s="2240"/>
      <c r="E74" s="2240"/>
      <c r="F74" s="2240"/>
      <c r="G74" s="2240"/>
      <c r="H74" s="2240"/>
      <c r="I74" s="2240"/>
      <c r="J74" s="2240"/>
      <c r="K74" s="2240"/>
      <c r="L74" s="2240"/>
      <c r="M74" s="2240"/>
      <c r="N74" s="2241"/>
      <c r="O74" s="2"/>
    </row>
    <row r="75" spans="1:15" s="3" customFormat="1" ht="19.5" customHeight="1">
      <c r="A75" s="2239" t="s">
        <v>75</v>
      </c>
      <c r="B75" s="2240"/>
      <c r="C75" s="2240"/>
      <c r="D75" s="2240"/>
      <c r="E75" s="2240"/>
      <c r="F75" s="2240"/>
      <c r="G75" s="2240"/>
      <c r="H75" s="2240"/>
      <c r="I75" s="2240"/>
      <c r="J75" s="2240"/>
      <c r="K75" s="2240"/>
      <c r="L75" s="2240"/>
      <c r="M75" s="2240"/>
      <c r="N75" s="2241"/>
      <c r="O75" s="2"/>
    </row>
    <row r="76" spans="1:15" s="3" customFormat="1" ht="30.75" customHeight="1">
      <c r="A76" s="2239"/>
      <c r="B76" s="2240"/>
      <c r="C76" s="2240"/>
      <c r="D76" s="2240"/>
      <c r="E76" s="2240"/>
      <c r="F76" s="2240"/>
      <c r="G76" s="2240"/>
      <c r="H76" s="2240"/>
      <c r="I76" s="2240"/>
      <c r="J76" s="2240"/>
      <c r="K76" s="2240"/>
      <c r="L76" s="2240"/>
      <c r="M76" s="2240"/>
      <c r="N76" s="2241"/>
      <c r="O76" s="2"/>
    </row>
    <row r="77" spans="1:15" s="3" customFormat="1" ht="34.5" customHeight="1">
      <c r="A77" s="6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18"/>
      <c r="O77" s="2"/>
    </row>
    <row r="78" spans="1:15" s="3" customFormat="1" ht="13.8">
      <c r="A78" s="6"/>
      <c r="B78" s="7"/>
      <c r="C78" s="7"/>
      <c r="D78" s="7"/>
      <c r="E78" s="5"/>
      <c r="F78" s="35" t="s">
        <v>76</v>
      </c>
      <c r="G78" s="29"/>
      <c r="H78" s="29"/>
      <c r="I78" s="29"/>
      <c r="J78" s="29"/>
      <c r="K78" s="7"/>
      <c r="L78" s="7"/>
      <c r="M78" s="7"/>
      <c r="N78" s="26"/>
      <c r="O78" s="2"/>
    </row>
    <row r="79" spans="1:15" s="3" customFormat="1" ht="13.8">
      <c r="A79" s="6"/>
      <c r="B79" s="7"/>
      <c r="C79" s="7"/>
      <c r="D79" s="7"/>
      <c r="E79" s="5"/>
      <c r="F79" s="29" t="s">
        <v>87</v>
      </c>
      <c r="G79" s="33" t="s">
        <v>342</v>
      </c>
      <c r="H79" s="33"/>
      <c r="I79" s="33"/>
      <c r="J79" s="29"/>
      <c r="K79" s="7"/>
      <c r="L79" s="7"/>
      <c r="M79" s="7"/>
      <c r="N79" s="26"/>
      <c r="O79" s="2"/>
    </row>
    <row r="80" spans="1:15" s="3" customFormat="1" ht="13.8">
      <c r="A80" s="6"/>
      <c r="B80" s="7"/>
      <c r="C80" s="7"/>
      <c r="D80" s="7"/>
      <c r="E80" s="27"/>
      <c r="F80" s="29" t="s">
        <v>343</v>
      </c>
      <c r="G80" s="28"/>
      <c r="H80" s="28"/>
      <c r="I80" s="28"/>
      <c r="J80" s="29"/>
      <c r="K80" s="7"/>
      <c r="L80" s="7"/>
      <c r="M80" s="7"/>
      <c r="N80" s="26"/>
      <c r="O80" s="2"/>
    </row>
    <row r="81" spans="1:15" s="3" customFormat="1" ht="13.8">
      <c r="A81" s="11"/>
      <c r="B81" s="5"/>
      <c r="C81" s="5"/>
      <c r="D81" s="5"/>
      <c r="E81" s="7"/>
      <c r="F81" s="29" t="s">
        <v>88</v>
      </c>
      <c r="G81" s="29"/>
      <c r="H81" s="29"/>
      <c r="I81" s="29"/>
      <c r="J81" s="31"/>
      <c r="K81" s="2"/>
      <c r="L81" s="2"/>
      <c r="M81" s="2"/>
      <c r="N81" s="26"/>
      <c r="O81" s="2"/>
    </row>
  </sheetData>
  <mergeCells count="74"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8:B12"/>
    <mergeCell ref="A27:F27"/>
    <mergeCell ref="G27:H27"/>
    <mergeCell ref="I27:J27"/>
    <mergeCell ref="L27:M27"/>
    <mergeCell ref="K14:K15"/>
    <mergeCell ref="A16:E16"/>
    <mergeCell ref="A19:N19"/>
    <mergeCell ref="L21:M21"/>
    <mergeCell ref="L22:M22"/>
    <mergeCell ref="A23:N25"/>
    <mergeCell ref="A26:F26"/>
    <mergeCell ref="G26:H26"/>
    <mergeCell ref="I26:J26"/>
    <mergeCell ref="L26:M26"/>
    <mergeCell ref="C21:K22"/>
    <mergeCell ref="A30:N32"/>
    <mergeCell ref="A28:F28"/>
    <mergeCell ref="L28:M28"/>
    <mergeCell ref="A29:M29"/>
    <mergeCell ref="A33:I33"/>
    <mergeCell ref="L33:M33"/>
    <mergeCell ref="A34:I34"/>
    <mergeCell ref="L34:M34"/>
    <mergeCell ref="A35:I35"/>
    <mergeCell ref="L35:M35"/>
    <mergeCell ref="A51:M51"/>
    <mergeCell ref="A50:H50"/>
    <mergeCell ref="L50:M50"/>
    <mergeCell ref="A54:N56"/>
    <mergeCell ref="A44:N46"/>
    <mergeCell ref="A36:I36"/>
    <mergeCell ref="L36:M36"/>
    <mergeCell ref="A37:M37"/>
    <mergeCell ref="A38:N40"/>
    <mergeCell ref="A41:H41"/>
    <mergeCell ref="L41:M41"/>
    <mergeCell ref="A42:H42"/>
    <mergeCell ref="L42:M42"/>
    <mergeCell ref="A43:M43"/>
    <mergeCell ref="A48:H48"/>
    <mergeCell ref="L47:M47"/>
    <mergeCell ref="L48:M48"/>
    <mergeCell ref="L49:M49"/>
    <mergeCell ref="G67:H67"/>
    <mergeCell ref="A1:D1"/>
    <mergeCell ref="A70:N70"/>
    <mergeCell ref="A75:N76"/>
    <mergeCell ref="A58:H58"/>
    <mergeCell ref="L58:M58"/>
    <mergeCell ref="L59:M59"/>
    <mergeCell ref="A60:J60"/>
    <mergeCell ref="L60:M60"/>
    <mergeCell ref="A61:M61"/>
    <mergeCell ref="A63:M63"/>
    <mergeCell ref="A73:N74"/>
    <mergeCell ref="A57:H57"/>
    <mergeCell ref="L57:M57"/>
    <mergeCell ref="A47:H47"/>
    <mergeCell ref="A53:M53"/>
  </mergeCells>
  <pageMargins left="0.7" right="0.7" top="0.75" bottom="0.75" header="0.3" footer="0.3"/>
  <pageSetup scale="54" fitToHeight="0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>
    <tabColor rgb="FFFFFF00"/>
    <pageSetUpPr fitToPage="1"/>
  </sheetPr>
  <dimension ref="A1:O79"/>
  <sheetViews>
    <sheetView view="pageBreakPreview" topLeftCell="A45" zoomScale="87" zoomScaleNormal="100" zoomScaleSheetLayoutView="87" workbookViewId="0">
      <selection activeCell="P61" sqref="P61"/>
    </sheetView>
  </sheetViews>
  <sheetFormatPr baseColWidth="10" defaultColWidth="11.44140625" defaultRowHeight="13.8"/>
  <cols>
    <col min="1" max="1" width="14.44140625" style="996" customWidth="1"/>
    <col min="2" max="2" width="13.5546875" style="996" customWidth="1"/>
    <col min="3" max="5" width="11.44140625" style="996"/>
    <col min="6" max="6" width="16.6640625" style="996" customWidth="1"/>
    <col min="7" max="9" width="11.44140625" style="996"/>
    <col min="10" max="10" width="16.6640625" style="996" customWidth="1"/>
    <col min="11" max="11" width="14" style="996" bestFit="1" customWidth="1"/>
    <col min="12" max="12" width="10" style="996" customWidth="1"/>
    <col min="13" max="13" width="6.6640625" style="996" customWidth="1"/>
    <col min="14" max="14" width="15.109375" style="996" customWidth="1"/>
    <col min="15" max="16384" width="11.44140625" style="996"/>
  </cols>
  <sheetData>
    <row r="1" spans="1:15" ht="42" customHeight="1">
      <c r="A1" s="2981" t="s">
        <v>276</v>
      </c>
      <c r="B1" s="2982"/>
      <c r="C1" s="2982"/>
      <c r="D1" s="2982"/>
      <c r="E1" s="2982"/>
      <c r="F1" s="2982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985"/>
      <c r="N9" s="2599"/>
      <c r="O9" s="1048"/>
    </row>
    <row r="10" spans="1:15" ht="25.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1025"/>
      <c r="L16" s="730"/>
      <c r="M16" s="730"/>
      <c r="N16" s="748"/>
      <c r="O16" s="1048"/>
    </row>
    <row r="17" spans="1:15" ht="14.4" thickBot="1">
      <c r="A17" s="1026"/>
      <c r="B17" s="1027"/>
      <c r="C17" s="1028"/>
      <c r="D17" s="1028"/>
      <c r="E17" s="1028"/>
      <c r="F17" s="1028"/>
      <c r="G17" s="1028"/>
      <c r="H17" s="1028"/>
      <c r="I17" s="1028"/>
      <c r="J17" s="1028"/>
      <c r="K17" s="1028"/>
      <c r="L17" s="1028"/>
      <c r="M17" s="1028"/>
      <c r="N17" s="1029"/>
      <c r="O17" s="1048"/>
    </row>
    <row r="18" spans="1:15" ht="14.4" thickBot="1">
      <c r="A18" s="1030"/>
      <c r="B18" s="1031"/>
      <c r="C18" s="1031"/>
      <c r="D18" s="1031"/>
      <c r="E18" s="1031" t="str">
        <f>+'PRESUPUESTO OFICIAL PLIEGO TIPO'!A15</f>
        <v xml:space="preserve">ESTRUCTURA DE PLACA HUELLA </v>
      </c>
      <c r="F18" s="1031"/>
      <c r="G18" s="1031"/>
      <c r="H18" s="730"/>
      <c r="I18" s="730"/>
      <c r="J18" s="1031"/>
      <c r="K18" s="1031"/>
      <c r="L18" s="1031"/>
      <c r="M18" s="1031"/>
      <c r="N18" s="1032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18.75" customHeight="1">
      <c r="A21" s="754" t="s">
        <v>40</v>
      </c>
      <c r="B21" s="755">
        <f>+'PRESUPUESTO OFICIAL PLIEGO TIPO'!B26</f>
        <v>110</v>
      </c>
      <c r="C21" s="2522" t="str">
        <f>+'PRESUPUESTO OFICIAL PLIEGO TIPO'!E26</f>
        <v>Acero de Refuerzo Grado 60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TIPO'!C26</f>
        <v>5.0670000000000002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TIPO'!F26</f>
        <v>Kg</v>
      </c>
      <c r="M22" s="2568"/>
      <c r="N22" s="760"/>
      <c r="O22" s="1048"/>
    </row>
    <row r="23" spans="1:15" ht="11.25" customHeight="1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 ht="14.4" thickBot="1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27.75" customHeight="1" thickBot="1">
      <c r="A25" s="2975" t="s">
        <v>5</v>
      </c>
      <c r="B25" s="2976"/>
      <c r="C25" s="2977"/>
      <c r="D25" s="2977"/>
      <c r="E25" s="2977"/>
      <c r="F25" s="2978"/>
      <c r="G25" s="2979" t="s">
        <v>43</v>
      </c>
      <c r="H25" s="2977"/>
      <c r="I25" s="2979" t="s">
        <v>44</v>
      </c>
      <c r="J25" s="2980"/>
      <c r="K25" s="1301" t="s">
        <v>45</v>
      </c>
      <c r="L25" s="2979" t="s">
        <v>46</v>
      </c>
      <c r="M25" s="2980"/>
      <c r="N25" s="1302" t="s">
        <v>47</v>
      </c>
      <c r="O25" s="1051"/>
    </row>
    <row r="26" spans="1:15">
      <c r="A26" s="2968" t="s">
        <v>78</v>
      </c>
      <c r="B26" s="2969"/>
      <c r="C26" s="2969"/>
      <c r="D26" s="2969"/>
      <c r="E26" s="2969"/>
      <c r="F26" s="2970"/>
      <c r="G26" s="2971"/>
      <c r="H26" s="2972"/>
      <c r="I26" s="2971"/>
      <c r="J26" s="2972"/>
      <c r="K26" s="1299">
        <f>+K47*10%</f>
        <v>4107.5</v>
      </c>
      <c r="L26" s="2973">
        <v>3.1800000000000002E-2</v>
      </c>
      <c r="M26" s="2974"/>
      <c r="N26" s="1300">
        <f>ROUND((K26*L26),2)</f>
        <v>130.62</v>
      </c>
      <c r="O26" s="1048"/>
    </row>
    <row r="27" spans="1:15" ht="14.4" thickBot="1">
      <c r="A27" s="2504"/>
      <c r="B27" s="2505"/>
      <c r="C27" s="2505"/>
      <c r="D27" s="2505"/>
      <c r="E27" s="2505"/>
      <c r="F27" s="2539"/>
      <c r="G27" s="1055"/>
      <c r="H27" s="1056"/>
      <c r="I27" s="1055"/>
      <c r="J27" s="1056"/>
      <c r="K27" s="1054"/>
      <c r="L27" s="2966"/>
      <c r="M27" s="2967"/>
      <c r="N27" s="793"/>
      <c r="O27" s="1048"/>
    </row>
    <row r="28" spans="1:15" ht="14.4" thickBot="1">
      <c r="A28" s="2485" t="s">
        <v>49</v>
      </c>
      <c r="B28" s="2486"/>
      <c r="C28" s="2486"/>
      <c r="D28" s="2486"/>
      <c r="E28" s="2486"/>
      <c r="F28" s="2486"/>
      <c r="G28" s="2486"/>
      <c r="H28" s="2486"/>
      <c r="I28" s="2486"/>
      <c r="J28" s="2486"/>
      <c r="K28" s="2486"/>
      <c r="L28" s="2486"/>
      <c r="M28" s="2487"/>
      <c r="N28" s="783">
        <f>ROUND(SUM(N26:N27),2)</f>
        <v>130.62</v>
      </c>
      <c r="O28" s="1048"/>
    </row>
    <row r="29" spans="1:15">
      <c r="A29" s="2494"/>
      <c r="B29" s="2495"/>
      <c r="C29" s="2495"/>
      <c r="D29" s="2495"/>
      <c r="E29" s="2495"/>
      <c r="F29" s="2495"/>
      <c r="G29" s="2495"/>
      <c r="H29" s="2495"/>
      <c r="I29" s="2495"/>
      <c r="J29" s="2495"/>
      <c r="K29" s="2495"/>
      <c r="L29" s="2495"/>
      <c r="M29" s="2495"/>
      <c r="N29" s="2496"/>
      <c r="O29" s="1048"/>
    </row>
    <row r="30" spans="1:15" ht="14.4" thickBot="1">
      <c r="A30" s="2497"/>
      <c r="B30" s="2498"/>
      <c r="C30" s="2498"/>
      <c r="D30" s="2498"/>
      <c r="E30" s="2498"/>
      <c r="F30" s="2498"/>
      <c r="G30" s="2498"/>
      <c r="H30" s="2498"/>
      <c r="I30" s="2498"/>
      <c r="J30" s="2498"/>
      <c r="K30" s="2498"/>
      <c r="L30" s="2498"/>
      <c r="M30" s="2498"/>
      <c r="N30" s="2499"/>
      <c r="O30" s="1048"/>
    </row>
    <row r="31" spans="1:15">
      <c r="A31" s="2500" t="s">
        <v>5</v>
      </c>
      <c r="B31" s="2501"/>
      <c r="C31" s="2501"/>
      <c r="D31" s="2501"/>
      <c r="E31" s="2501"/>
      <c r="F31" s="2501"/>
      <c r="G31" s="2501"/>
      <c r="H31" s="2501"/>
      <c r="I31" s="2503"/>
      <c r="J31" s="787" t="s">
        <v>41</v>
      </c>
      <c r="K31" s="785" t="s">
        <v>7</v>
      </c>
      <c r="L31" s="2502" t="s">
        <v>51</v>
      </c>
      <c r="M31" s="2503"/>
      <c r="N31" s="789" t="s">
        <v>47</v>
      </c>
      <c r="O31" s="1051"/>
    </row>
    <row r="32" spans="1:15">
      <c r="A32" s="2504" t="s">
        <v>138</v>
      </c>
      <c r="B32" s="2505"/>
      <c r="C32" s="2505"/>
      <c r="D32" s="2505"/>
      <c r="E32" s="2505"/>
      <c r="F32" s="2505"/>
      <c r="G32" s="2505"/>
      <c r="H32" s="2505"/>
      <c r="I32" s="2539"/>
      <c r="J32" s="779" t="s">
        <v>103</v>
      </c>
      <c r="K32" s="780">
        <v>1.05</v>
      </c>
      <c r="L32" s="2854">
        <v>5477</v>
      </c>
      <c r="M32" s="2855"/>
      <c r="N32" s="793">
        <f>ROUND((K32*L32),2)</f>
        <v>5750.85</v>
      </c>
      <c r="O32" s="1048"/>
    </row>
    <row r="33" spans="1:15">
      <c r="A33" s="2504" t="s">
        <v>139</v>
      </c>
      <c r="B33" s="2505"/>
      <c r="C33" s="2505"/>
      <c r="D33" s="2505"/>
      <c r="E33" s="2505"/>
      <c r="F33" s="2505"/>
      <c r="G33" s="2505"/>
      <c r="H33" s="2505"/>
      <c r="I33" s="2539"/>
      <c r="J33" s="779" t="s">
        <v>140</v>
      </c>
      <c r="K33" s="780">
        <v>0.03</v>
      </c>
      <c r="L33" s="2854">
        <v>8572</v>
      </c>
      <c r="M33" s="2855"/>
      <c r="N33" s="793">
        <f>ROUND((K33*L33),2)</f>
        <v>257.16000000000003</v>
      </c>
      <c r="O33" s="1048"/>
    </row>
    <row r="34" spans="1:15" ht="14.4" thickBot="1">
      <c r="A34" s="2504" t="s">
        <v>141</v>
      </c>
      <c r="B34" s="2505"/>
      <c r="C34" s="2505"/>
      <c r="D34" s="2505"/>
      <c r="E34" s="2505"/>
      <c r="F34" s="2505"/>
      <c r="G34" s="2505"/>
      <c r="H34" s="2505"/>
      <c r="I34" s="2539"/>
      <c r="J34" s="779" t="s">
        <v>142</v>
      </c>
      <c r="K34" s="780">
        <v>2.9499999999999998E-2</v>
      </c>
      <c r="L34" s="2854">
        <v>6202</v>
      </c>
      <c r="M34" s="2855"/>
      <c r="N34" s="793">
        <f>ROUND((K34*L34),2)</f>
        <v>182.96</v>
      </c>
      <c r="O34" s="1048"/>
    </row>
    <row r="35" spans="1:15" ht="14.4" thickBot="1">
      <c r="A35" s="2485" t="s">
        <v>49</v>
      </c>
      <c r="B35" s="2486"/>
      <c r="C35" s="2486"/>
      <c r="D35" s="2486"/>
      <c r="E35" s="2486"/>
      <c r="F35" s="2486"/>
      <c r="G35" s="2486"/>
      <c r="H35" s="2486"/>
      <c r="I35" s="2486"/>
      <c r="J35" s="2486"/>
      <c r="K35" s="2486"/>
      <c r="L35" s="2486"/>
      <c r="M35" s="2487"/>
      <c r="N35" s="783">
        <f>ROUND(SUM(N32:N34),2)</f>
        <v>6190.97</v>
      </c>
      <c r="O35" s="1048"/>
    </row>
    <row r="36" spans="1:15">
      <c r="A36" s="2491" t="s">
        <v>52</v>
      </c>
      <c r="B36" s="2492"/>
      <c r="C36" s="2492"/>
      <c r="D36" s="2492"/>
      <c r="E36" s="2492"/>
      <c r="F36" s="2492"/>
      <c r="G36" s="2492"/>
      <c r="H36" s="2492"/>
      <c r="I36" s="2492"/>
      <c r="J36" s="2492"/>
      <c r="K36" s="2492"/>
      <c r="L36" s="2492"/>
      <c r="M36" s="2492"/>
      <c r="N36" s="2493"/>
      <c r="O36" s="1048"/>
    </row>
    <row r="37" spans="1:15">
      <c r="A37" s="2494"/>
      <c r="B37" s="2495"/>
      <c r="C37" s="2495"/>
      <c r="D37" s="2495"/>
      <c r="E37" s="2495"/>
      <c r="F37" s="2495"/>
      <c r="G37" s="2495"/>
      <c r="H37" s="2495"/>
      <c r="I37" s="2495"/>
      <c r="J37" s="2495"/>
      <c r="K37" s="2495"/>
      <c r="L37" s="2495"/>
      <c r="M37" s="2495"/>
      <c r="N37" s="2496"/>
      <c r="O37" s="1048"/>
    </row>
    <row r="38" spans="1:15" ht="14.4" thickBot="1">
      <c r="A38" s="2497"/>
      <c r="B38" s="2498"/>
      <c r="C38" s="2498"/>
      <c r="D38" s="2498"/>
      <c r="E38" s="2498"/>
      <c r="F38" s="2498"/>
      <c r="G38" s="2498"/>
      <c r="H38" s="2498"/>
      <c r="I38" s="2498"/>
      <c r="J38" s="2498"/>
      <c r="K38" s="2498"/>
      <c r="L38" s="2498"/>
      <c r="M38" s="2498"/>
      <c r="N38" s="2499"/>
      <c r="O38" s="1048"/>
    </row>
    <row r="39" spans="1:15" ht="26.25" customHeight="1">
      <c r="A39" s="2500" t="s">
        <v>53</v>
      </c>
      <c r="B39" s="2501"/>
      <c r="C39" s="2501"/>
      <c r="D39" s="2501"/>
      <c r="E39" s="2501"/>
      <c r="F39" s="2501"/>
      <c r="G39" s="2501"/>
      <c r="H39" s="2501"/>
      <c r="I39" s="785" t="s">
        <v>54</v>
      </c>
      <c r="J39" s="784" t="s">
        <v>55</v>
      </c>
      <c r="K39" s="786" t="s">
        <v>543</v>
      </c>
      <c r="L39" s="2502" t="s">
        <v>57</v>
      </c>
      <c r="M39" s="2503"/>
      <c r="N39" s="789" t="s">
        <v>47</v>
      </c>
      <c r="O39" s="1051"/>
    </row>
    <row r="40" spans="1:15">
      <c r="A40" s="2531" t="s">
        <v>116</v>
      </c>
      <c r="B40" s="2505"/>
      <c r="C40" s="2505"/>
      <c r="D40" s="2505"/>
      <c r="E40" s="2505"/>
      <c r="F40" s="2505"/>
      <c r="G40" s="2505"/>
      <c r="H40" s="2505"/>
      <c r="I40" s="790" t="s">
        <v>127</v>
      </c>
      <c r="J40" s="791"/>
      <c r="K40" s="792">
        <v>1E-3</v>
      </c>
      <c r="L40" s="2964">
        <f>+'CAÑOrico-TRANSPORTE Tn'!N56</f>
        <v>28292</v>
      </c>
      <c r="M40" s="2965"/>
      <c r="N40" s="793">
        <f>ROUND((K40*L40),2)</f>
        <v>28.29</v>
      </c>
      <c r="O40" s="1048"/>
    </row>
    <row r="41" spans="1:15" ht="14.4" thickBot="1">
      <c r="A41" s="2518"/>
      <c r="B41" s="2519"/>
      <c r="C41" s="2519"/>
      <c r="D41" s="2519"/>
      <c r="E41" s="2519"/>
      <c r="F41" s="2519"/>
      <c r="G41" s="2519"/>
      <c r="H41" s="2519"/>
      <c r="I41" s="804"/>
      <c r="J41" s="805"/>
      <c r="K41" s="804"/>
      <c r="L41" s="2520"/>
      <c r="M41" s="2521"/>
      <c r="N41" s="1042"/>
      <c r="O41" s="1048"/>
    </row>
    <row r="42" spans="1:15" ht="14.4" thickBot="1">
      <c r="A42" s="2485" t="s">
        <v>49</v>
      </c>
      <c r="B42" s="2486"/>
      <c r="C42" s="2486"/>
      <c r="D42" s="2486"/>
      <c r="E42" s="2486"/>
      <c r="F42" s="2486"/>
      <c r="G42" s="2486"/>
      <c r="H42" s="2486"/>
      <c r="I42" s="2486"/>
      <c r="J42" s="2486"/>
      <c r="K42" s="2486"/>
      <c r="L42" s="2486"/>
      <c r="M42" s="2487"/>
      <c r="N42" s="783">
        <f>ROUND(SUM(N40:N41),2)</f>
        <v>28.29</v>
      </c>
      <c r="O42" s="1048"/>
    </row>
    <row r="43" spans="1:15" ht="9" customHeight="1">
      <c r="A43" s="2491" t="s">
        <v>58</v>
      </c>
      <c r="B43" s="2492"/>
      <c r="C43" s="2492"/>
      <c r="D43" s="2492"/>
      <c r="E43" s="2492"/>
      <c r="F43" s="2492"/>
      <c r="G43" s="2492"/>
      <c r="H43" s="2492"/>
      <c r="I43" s="2492"/>
      <c r="J43" s="2492"/>
      <c r="K43" s="2492"/>
      <c r="L43" s="2492"/>
      <c r="M43" s="2492"/>
      <c r="N43" s="2493"/>
      <c r="O43" s="1048"/>
    </row>
    <row r="44" spans="1:15">
      <c r="A44" s="2494"/>
      <c r="B44" s="2495"/>
      <c r="C44" s="2495"/>
      <c r="D44" s="2495"/>
      <c r="E44" s="2495"/>
      <c r="F44" s="2495"/>
      <c r="G44" s="2495"/>
      <c r="H44" s="2495"/>
      <c r="I44" s="2495"/>
      <c r="J44" s="2495"/>
      <c r="K44" s="2495"/>
      <c r="L44" s="2495"/>
      <c r="M44" s="2495"/>
      <c r="N44" s="2496"/>
      <c r="O44" s="1048"/>
    </row>
    <row r="45" spans="1:15" ht="14.4" thickBot="1">
      <c r="A45" s="2497"/>
      <c r="B45" s="2498"/>
      <c r="C45" s="2498"/>
      <c r="D45" s="2498"/>
      <c r="E45" s="2498"/>
      <c r="F45" s="2498"/>
      <c r="G45" s="2498"/>
      <c r="H45" s="2498"/>
      <c r="I45" s="2498"/>
      <c r="J45" s="2498"/>
      <c r="K45" s="2498"/>
      <c r="L45" s="2498"/>
      <c r="M45" s="2498"/>
      <c r="N45" s="2499"/>
      <c r="O45" s="1048"/>
    </row>
    <row r="46" spans="1:15" ht="27.6">
      <c r="A46" s="2500" t="s">
        <v>59</v>
      </c>
      <c r="B46" s="2501"/>
      <c r="C46" s="2501"/>
      <c r="D46" s="2501"/>
      <c r="E46" s="2501"/>
      <c r="F46" s="2501"/>
      <c r="G46" s="2501"/>
      <c r="H46" s="2501"/>
      <c r="I46" s="785" t="s">
        <v>60</v>
      </c>
      <c r="J46" s="784" t="s">
        <v>61</v>
      </c>
      <c r="K46" s="785" t="s">
        <v>62</v>
      </c>
      <c r="L46" s="2502" t="s">
        <v>46</v>
      </c>
      <c r="M46" s="2503"/>
      <c r="N46" s="789" t="s">
        <v>47</v>
      </c>
      <c r="O46" s="1051"/>
    </row>
    <row r="47" spans="1:15">
      <c r="A47" s="2511" t="s">
        <v>81</v>
      </c>
      <c r="B47" s="2512"/>
      <c r="C47" s="2512"/>
      <c r="D47" s="2512"/>
      <c r="E47" s="2512"/>
      <c r="F47" s="2512"/>
      <c r="G47" s="2512"/>
      <c r="H47" s="2513"/>
      <c r="I47" s="800" t="s">
        <v>79</v>
      </c>
      <c r="J47" s="801"/>
      <c r="K47" s="1043">
        <v>41075</v>
      </c>
      <c r="L47" s="2861">
        <v>3.1800000000000002E-2</v>
      </c>
      <c r="M47" s="2862"/>
      <c r="N47" s="793">
        <f>ROUND((K47*L47),2)</f>
        <v>1306.19</v>
      </c>
      <c r="O47" s="1048"/>
    </row>
    <row r="48" spans="1:15" ht="14.4" thickBot="1">
      <c r="A48" s="798"/>
      <c r="B48" s="799"/>
      <c r="C48" s="799"/>
      <c r="D48" s="799"/>
      <c r="E48" s="799"/>
      <c r="F48" s="799"/>
      <c r="G48" s="799"/>
      <c r="H48" s="799"/>
      <c r="I48" s="800"/>
      <c r="J48" s="801"/>
      <c r="K48" s="1043"/>
      <c r="L48" s="2863"/>
      <c r="M48" s="2864"/>
      <c r="N48" s="1044"/>
      <c r="O48" s="1048"/>
    </row>
    <row r="49" spans="1:15" ht="14.4" thickBot="1">
      <c r="A49" s="2485" t="s">
        <v>49</v>
      </c>
      <c r="B49" s="2486"/>
      <c r="C49" s="2486"/>
      <c r="D49" s="2486"/>
      <c r="E49" s="2486"/>
      <c r="F49" s="2486"/>
      <c r="G49" s="2486"/>
      <c r="H49" s="2486"/>
      <c r="I49" s="2486"/>
      <c r="J49" s="2486"/>
      <c r="K49" s="2486"/>
      <c r="L49" s="2486"/>
      <c r="M49" s="2487"/>
      <c r="N49" s="783">
        <f>ROUND(SUM(N47:N48),2)</f>
        <v>1306.19</v>
      </c>
      <c r="O49" s="1048"/>
    </row>
    <row r="50" spans="1:15" ht="14.4" thickBot="1">
      <c r="A50" s="728"/>
      <c r="B50" s="730"/>
      <c r="C50" s="730"/>
      <c r="D50" s="730"/>
      <c r="E50" s="730"/>
      <c r="F50" s="730"/>
      <c r="G50" s="730"/>
      <c r="H50" s="730"/>
      <c r="I50" s="730"/>
      <c r="J50" s="730"/>
      <c r="K50" s="730"/>
      <c r="L50" s="730"/>
      <c r="M50" s="730"/>
      <c r="N50" s="731"/>
      <c r="O50" s="1048"/>
    </row>
    <row r="51" spans="1:15" ht="14.4" thickBot="1">
      <c r="A51" s="2488" t="s">
        <v>63</v>
      </c>
      <c r="B51" s="2489"/>
      <c r="C51" s="2489"/>
      <c r="D51" s="2489"/>
      <c r="E51" s="2489"/>
      <c r="F51" s="2489"/>
      <c r="G51" s="2489"/>
      <c r="H51" s="2489"/>
      <c r="I51" s="2489"/>
      <c r="J51" s="2489"/>
      <c r="K51" s="2489"/>
      <c r="L51" s="2489"/>
      <c r="M51" s="2490"/>
      <c r="N51" s="989">
        <f>ROUND(+N28+N35+N42+N49,0)</f>
        <v>7656</v>
      </c>
      <c r="O51" s="1048"/>
    </row>
    <row r="52" spans="1:15" ht="9" customHeight="1">
      <c r="A52" s="2491" t="s">
        <v>64</v>
      </c>
      <c r="B52" s="2492"/>
      <c r="C52" s="2492"/>
      <c r="D52" s="2492"/>
      <c r="E52" s="2492"/>
      <c r="F52" s="2492"/>
      <c r="G52" s="2492"/>
      <c r="H52" s="2492"/>
      <c r="I52" s="2492"/>
      <c r="J52" s="2492"/>
      <c r="K52" s="2492"/>
      <c r="L52" s="2492"/>
      <c r="M52" s="2492"/>
      <c r="N52" s="2493"/>
      <c r="O52" s="1048"/>
    </row>
    <row r="53" spans="1:15">
      <c r="A53" s="2494"/>
      <c r="B53" s="2495"/>
      <c r="C53" s="2495"/>
      <c r="D53" s="2495"/>
      <c r="E53" s="2495"/>
      <c r="F53" s="2495"/>
      <c r="G53" s="2495"/>
      <c r="H53" s="2495"/>
      <c r="I53" s="2495"/>
      <c r="J53" s="2495"/>
      <c r="K53" s="2495"/>
      <c r="L53" s="2495"/>
      <c r="M53" s="2495"/>
      <c r="N53" s="2496"/>
      <c r="O53" s="1048"/>
    </row>
    <row r="54" spans="1:15" ht="10.5" customHeight="1" thickBot="1">
      <c r="A54" s="2497"/>
      <c r="B54" s="2498"/>
      <c r="C54" s="2498"/>
      <c r="D54" s="2498"/>
      <c r="E54" s="2498"/>
      <c r="F54" s="2498"/>
      <c r="G54" s="2498"/>
      <c r="H54" s="2498"/>
      <c r="I54" s="2498"/>
      <c r="J54" s="2498"/>
      <c r="K54" s="2498"/>
      <c r="L54" s="2498"/>
      <c r="M54" s="2498"/>
      <c r="N54" s="2499"/>
      <c r="O54" s="1048"/>
    </row>
    <row r="55" spans="1:15">
      <c r="A55" s="2500" t="s">
        <v>65</v>
      </c>
      <c r="B55" s="2501"/>
      <c r="C55" s="2501"/>
      <c r="D55" s="2501"/>
      <c r="E55" s="2501"/>
      <c r="F55" s="2501"/>
      <c r="G55" s="2501"/>
      <c r="H55" s="2501"/>
      <c r="I55" s="784"/>
      <c r="J55" s="788"/>
      <c r="K55" s="785" t="s">
        <v>66</v>
      </c>
      <c r="L55" s="2502" t="s">
        <v>67</v>
      </c>
      <c r="M55" s="2503"/>
      <c r="N55" s="789"/>
      <c r="O55" s="1051"/>
    </row>
    <row r="56" spans="1:15">
      <c r="A56" s="2504" t="s">
        <v>68</v>
      </c>
      <c r="B56" s="2505"/>
      <c r="C56" s="2505"/>
      <c r="D56" s="2505"/>
      <c r="E56" s="2505"/>
      <c r="F56" s="2505"/>
      <c r="G56" s="2505"/>
      <c r="H56" s="2505"/>
      <c r="I56" s="809"/>
      <c r="J56" s="810"/>
      <c r="K56" s="811">
        <v>0.28000000000000003</v>
      </c>
      <c r="L56" s="2854">
        <f>ROUND(+N51*K56,2)</f>
        <v>2143.6799999999998</v>
      </c>
      <c r="M56" s="2855">
        <f>ROUND((J56*K56),0)</f>
        <v>0</v>
      </c>
      <c r="N56" s="793">
        <f>+L56</f>
        <v>2143.6799999999998</v>
      </c>
      <c r="O56" s="1048"/>
    </row>
    <row r="57" spans="1:15">
      <c r="A57" s="767" t="s">
        <v>69</v>
      </c>
      <c r="B57" s="813"/>
      <c r="C57" s="813"/>
      <c r="D57" s="777"/>
      <c r="E57" s="777"/>
      <c r="F57" s="777"/>
      <c r="G57" s="777"/>
      <c r="H57" s="777"/>
      <c r="I57" s="777"/>
      <c r="J57" s="778"/>
      <c r="K57" s="811">
        <v>0.01</v>
      </c>
      <c r="L57" s="2854">
        <f>ROUND((N51*K57),2)</f>
        <v>76.56</v>
      </c>
      <c r="M57" s="2855">
        <f>ROUND((J57*K57),0)</f>
        <v>0</v>
      </c>
      <c r="N57" s="793">
        <f>+L57</f>
        <v>76.56</v>
      </c>
      <c r="O57" s="1048"/>
    </row>
    <row r="58" spans="1:15" ht="14.4" thickBot="1">
      <c r="A58" s="2508" t="s">
        <v>70</v>
      </c>
      <c r="B58" s="2509"/>
      <c r="C58" s="2509"/>
      <c r="D58" s="2509"/>
      <c r="E58" s="2509"/>
      <c r="F58" s="2509"/>
      <c r="G58" s="2509"/>
      <c r="H58" s="2509"/>
      <c r="I58" s="2509"/>
      <c r="J58" s="2510"/>
      <c r="K58" s="811">
        <v>0.05</v>
      </c>
      <c r="L58" s="2854">
        <f>ROUND((N51*K58),2)</f>
        <v>382.8</v>
      </c>
      <c r="M58" s="2855">
        <f>ROUND((J58*K58),0)</f>
        <v>0</v>
      </c>
      <c r="N58" s="793">
        <f>+L58</f>
        <v>382.8</v>
      </c>
      <c r="O58" s="1048"/>
    </row>
    <row r="59" spans="1:15" ht="14.4" thickBot="1">
      <c r="A59" s="2485" t="s">
        <v>49</v>
      </c>
      <c r="B59" s="2486"/>
      <c r="C59" s="2486"/>
      <c r="D59" s="2486"/>
      <c r="E59" s="2486"/>
      <c r="F59" s="2486"/>
      <c r="G59" s="2486"/>
      <c r="H59" s="2486"/>
      <c r="I59" s="2486"/>
      <c r="J59" s="2486"/>
      <c r="K59" s="2486"/>
      <c r="L59" s="2486"/>
      <c r="M59" s="2487"/>
      <c r="N59" s="1045">
        <f>ROUND(SUM(N56:N58),0)</f>
        <v>2603</v>
      </c>
      <c r="O59" s="1048"/>
    </row>
    <row r="60" spans="1:15" ht="14.4" thickBot="1">
      <c r="A60" s="728"/>
      <c r="B60" s="730"/>
      <c r="C60" s="730"/>
      <c r="D60" s="730"/>
      <c r="E60" s="730"/>
      <c r="F60" s="730"/>
      <c r="G60" s="730"/>
      <c r="H60" s="730"/>
      <c r="I60" s="730"/>
      <c r="J60" s="730"/>
      <c r="K60" s="730"/>
      <c r="L60" s="730"/>
      <c r="M60" s="730"/>
      <c r="N60" s="731"/>
      <c r="O60" s="1048"/>
    </row>
    <row r="61" spans="1:15" ht="14.4" thickBot="1">
      <c r="A61" s="2488" t="s">
        <v>71</v>
      </c>
      <c r="B61" s="2489"/>
      <c r="C61" s="2489"/>
      <c r="D61" s="2489"/>
      <c r="E61" s="2489"/>
      <c r="F61" s="2489"/>
      <c r="G61" s="2489"/>
      <c r="H61" s="2489"/>
      <c r="I61" s="2489"/>
      <c r="J61" s="2489"/>
      <c r="K61" s="2489"/>
      <c r="L61" s="2489"/>
      <c r="M61" s="2490"/>
      <c r="N61" s="807">
        <f>ROUND(+N59+N51,0)</f>
        <v>10259</v>
      </c>
      <c r="O61" s="1048"/>
    </row>
    <row r="62" spans="1:15" s="820" customFormat="1">
      <c r="A62" s="817"/>
      <c r="B62" s="818"/>
      <c r="C62" s="818"/>
      <c r="D62" s="818"/>
      <c r="E62" s="818"/>
      <c r="F62" s="818"/>
      <c r="G62" s="818"/>
      <c r="H62" s="818"/>
      <c r="I62" s="818"/>
      <c r="J62" s="818"/>
      <c r="K62" s="818"/>
      <c r="L62" s="818"/>
      <c r="M62" s="818"/>
      <c r="N62" s="819"/>
    </row>
    <row r="63" spans="1:15" s="820" customFormat="1">
      <c r="A63" s="817"/>
      <c r="B63" s="818"/>
      <c r="C63" s="818"/>
      <c r="D63" s="818"/>
      <c r="E63" s="818"/>
      <c r="F63" s="821" t="s">
        <v>76</v>
      </c>
      <c r="G63" s="821"/>
      <c r="H63" s="821"/>
      <c r="I63" s="821"/>
      <c r="J63" s="822"/>
      <c r="K63" s="818"/>
      <c r="L63" s="818"/>
      <c r="M63" s="818"/>
      <c r="N63" s="819"/>
    </row>
    <row r="64" spans="1:15" s="820" customFormat="1">
      <c r="A64" s="823"/>
      <c r="B64" s="824"/>
      <c r="C64" s="824"/>
      <c r="D64" s="824"/>
      <c r="E64" s="824"/>
      <c r="F64" s="821" t="s">
        <v>87</v>
      </c>
      <c r="G64" s="822" t="s">
        <v>337</v>
      </c>
      <c r="H64" s="822"/>
      <c r="I64" s="822"/>
      <c r="J64" s="822"/>
      <c r="K64" s="824"/>
      <c r="L64" s="824"/>
      <c r="M64" s="824"/>
      <c r="N64" s="825"/>
    </row>
    <row r="65" spans="1:14" s="820" customFormat="1">
      <c r="A65" s="817"/>
      <c r="B65" s="818"/>
      <c r="C65" s="818"/>
      <c r="D65" s="818"/>
      <c r="E65" s="818"/>
      <c r="F65" s="821" t="s">
        <v>286</v>
      </c>
      <c r="G65" s="822"/>
      <c r="H65" s="822"/>
      <c r="I65" s="822"/>
      <c r="J65" s="822"/>
      <c r="K65" s="818"/>
      <c r="L65" s="818"/>
      <c r="M65" s="818"/>
      <c r="N65" s="819"/>
    </row>
    <row r="66" spans="1:14" s="820" customFormat="1">
      <c r="A66" s="823"/>
      <c r="B66" s="824"/>
      <c r="C66" s="824"/>
      <c r="D66" s="824"/>
      <c r="E66" s="824"/>
      <c r="F66" s="821" t="s">
        <v>88</v>
      </c>
      <c r="G66" s="2475" t="s">
        <v>344</v>
      </c>
      <c r="H66" s="2475"/>
      <c r="I66" s="826"/>
      <c r="J66" s="826"/>
      <c r="K66" s="824"/>
      <c r="L66" s="824"/>
      <c r="M66" s="824"/>
      <c r="N66" s="825"/>
    </row>
    <row r="67" spans="1:14" s="820" customFormat="1">
      <c r="A67" s="817"/>
      <c r="B67" s="818"/>
      <c r="C67" s="818"/>
      <c r="D67" s="818"/>
      <c r="E67" s="818"/>
      <c r="F67" s="821"/>
      <c r="G67" s="826"/>
      <c r="H67" s="826"/>
      <c r="I67" s="826"/>
      <c r="J67" s="818"/>
      <c r="K67" s="818"/>
      <c r="L67" s="818"/>
      <c r="M67" s="818"/>
      <c r="N67" s="819"/>
    </row>
    <row r="68" spans="1:14" s="820" customFormat="1">
      <c r="A68" s="827" t="s">
        <v>72</v>
      </c>
      <c r="B68" s="1303"/>
      <c r="C68" s="1304"/>
      <c r="D68" s="1304"/>
      <c r="E68" s="1304"/>
      <c r="F68" s="1304"/>
      <c r="G68" s="1305"/>
      <c r="H68" s="1305"/>
      <c r="I68" s="1305"/>
      <c r="J68" s="1305"/>
      <c r="K68" s="1305"/>
      <c r="L68" s="1305"/>
      <c r="M68" s="1305"/>
      <c r="N68" s="831"/>
    </row>
    <row r="69" spans="1:14" s="820" customFormat="1">
      <c r="A69" s="823"/>
      <c r="B69" s="824"/>
      <c r="C69" s="824"/>
      <c r="D69" s="824"/>
      <c r="E69" s="824"/>
      <c r="F69" s="824"/>
      <c r="G69" s="824"/>
      <c r="H69" s="824"/>
      <c r="I69" s="824"/>
      <c r="J69" s="824"/>
      <c r="K69" s="824"/>
      <c r="L69" s="824"/>
      <c r="M69" s="824"/>
      <c r="N69" s="825"/>
    </row>
    <row r="70" spans="1:14" s="820" customFormat="1">
      <c r="A70" s="832" t="s">
        <v>73</v>
      </c>
      <c r="B70" s="833"/>
      <c r="C70" s="834"/>
      <c r="D70" s="834"/>
      <c r="E70" s="834"/>
      <c r="F70" s="834"/>
      <c r="G70" s="824"/>
      <c r="H70" s="824"/>
      <c r="I70" s="824"/>
      <c r="J70" s="824"/>
      <c r="K70" s="824"/>
      <c r="L70" s="824"/>
      <c r="M70" s="824"/>
      <c r="N70" s="825"/>
    </row>
    <row r="71" spans="1:14" s="820" customFormat="1">
      <c r="A71" s="2481" t="s">
        <v>74</v>
      </c>
      <c r="B71" s="2482"/>
      <c r="C71" s="2482"/>
      <c r="D71" s="2482"/>
      <c r="E71" s="2482"/>
      <c r="F71" s="2482"/>
      <c r="G71" s="2482"/>
      <c r="H71" s="2482"/>
      <c r="I71" s="2482"/>
      <c r="J71" s="2482"/>
      <c r="K71" s="2482"/>
      <c r="L71" s="2482"/>
      <c r="M71" s="2482"/>
      <c r="N71" s="2483"/>
    </row>
    <row r="72" spans="1:14" s="820" customFormat="1" ht="16.5" customHeight="1">
      <c r="A72" s="2481"/>
      <c r="B72" s="2482"/>
      <c r="C72" s="2482"/>
      <c r="D72" s="2482"/>
      <c r="E72" s="2482"/>
      <c r="F72" s="2482"/>
      <c r="G72" s="2482"/>
      <c r="H72" s="2482"/>
      <c r="I72" s="2482"/>
      <c r="J72" s="2482"/>
      <c r="K72" s="2482"/>
      <c r="L72" s="2482"/>
      <c r="M72" s="2482"/>
      <c r="N72" s="2483"/>
    </row>
    <row r="73" spans="1:14" s="820" customFormat="1">
      <c r="A73" s="2481" t="s">
        <v>75</v>
      </c>
      <c r="B73" s="2482"/>
      <c r="C73" s="2482"/>
      <c r="D73" s="2482"/>
      <c r="E73" s="2482"/>
      <c r="F73" s="2482"/>
      <c r="G73" s="2482"/>
      <c r="H73" s="2482"/>
      <c r="I73" s="2482"/>
      <c r="J73" s="2482"/>
      <c r="K73" s="2482"/>
      <c r="L73" s="2482"/>
      <c r="M73" s="2482"/>
      <c r="N73" s="2483"/>
    </row>
    <row r="74" spans="1:14" s="820" customFormat="1">
      <c r="A74" s="2481"/>
      <c r="B74" s="2482"/>
      <c r="C74" s="2482"/>
      <c r="D74" s="2482"/>
      <c r="E74" s="2482"/>
      <c r="F74" s="2482"/>
      <c r="G74" s="2482"/>
      <c r="H74" s="2482"/>
      <c r="I74" s="2482"/>
      <c r="J74" s="2482"/>
      <c r="K74" s="2482"/>
      <c r="L74" s="2482"/>
      <c r="M74" s="2482"/>
      <c r="N74" s="2483"/>
    </row>
    <row r="75" spans="1:14" s="820" customFormat="1" ht="30.75" customHeight="1">
      <c r="A75" s="823"/>
      <c r="B75" s="824"/>
      <c r="C75" s="824"/>
      <c r="D75" s="824"/>
      <c r="E75" s="824"/>
      <c r="F75" s="824"/>
      <c r="G75" s="824"/>
      <c r="H75" s="824"/>
      <c r="I75" s="824"/>
      <c r="J75" s="824"/>
      <c r="K75" s="824"/>
      <c r="L75" s="824"/>
      <c r="M75" s="824"/>
      <c r="N75" s="825"/>
    </row>
    <row r="76" spans="1:14" s="820" customFormat="1">
      <c r="A76" s="823"/>
      <c r="B76" s="824"/>
      <c r="C76" s="824"/>
      <c r="D76" s="824"/>
      <c r="E76" s="818"/>
      <c r="F76" s="821" t="s">
        <v>76</v>
      </c>
      <c r="G76" s="822"/>
      <c r="H76" s="822"/>
      <c r="I76" s="822"/>
      <c r="J76" s="822"/>
      <c r="K76" s="824"/>
      <c r="L76" s="824"/>
      <c r="M76" s="824"/>
      <c r="N76" s="1005"/>
    </row>
    <row r="77" spans="1:14" s="820" customFormat="1">
      <c r="A77" s="823"/>
      <c r="B77" s="824"/>
      <c r="C77" s="824"/>
      <c r="D77" s="824"/>
      <c r="E77" s="818"/>
      <c r="F77" s="822" t="s">
        <v>87</v>
      </c>
      <c r="G77" s="1306" t="s">
        <v>342</v>
      </c>
      <c r="H77" s="1306"/>
      <c r="I77" s="1306"/>
      <c r="J77" s="822"/>
      <c r="K77" s="824"/>
      <c r="L77" s="824"/>
      <c r="M77" s="824"/>
      <c r="N77" s="1005"/>
    </row>
    <row r="78" spans="1:14" s="820" customFormat="1">
      <c r="A78" s="823"/>
      <c r="B78" s="824"/>
      <c r="C78" s="824"/>
      <c r="D78" s="824"/>
      <c r="E78" s="837"/>
      <c r="F78" s="822" t="s">
        <v>343</v>
      </c>
      <c r="G78" s="838"/>
      <c r="H78" s="838"/>
      <c r="I78" s="838"/>
      <c r="J78" s="822"/>
      <c r="K78" s="824"/>
      <c r="L78" s="824"/>
      <c r="M78" s="824"/>
      <c r="N78" s="1005"/>
    </row>
    <row r="79" spans="1:14" s="820" customFormat="1" ht="14.4" thickBot="1">
      <c r="A79" s="839"/>
      <c r="B79" s="840"/>
      <c r="C79" s="840"/>
      <c r="D79" s="840"/>
      <c r="E79" s="841"/>
      <c r="F79" s="842" t="s">
        <v>88</v>
      </c>
      <c r="G79" s="842"/>
      <c r="H79" s="842"/>
      <c r="I79" s="842"/>
      <c r="J79" s="843"/>
      <c r="K79" s="1156"/>
      <c r="L79" s="1156"/>
      <c r="M79" s="1156"/>
      <c r="N79" s="1157"/>
    </row>
  </sheetData>
  <mergeCells count="73">
    <mergeCell ref="A1:F1"/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8:B12"/>
    <mergeCell ref="A26:F26"/>
    <mergeCell ref="G26:H26"/>
    <mergeCell ref="I26:J26"/>
    <mergeCell ref="L26:M26"/>
    <mergeCell ref="K14:K15"/>
    <mergeCell ref="A16:E16"/>
    <mergeCell ref="A19:N19"/>
    <mergeCell ref="L21:M21"/>
    <mergeCell ref="L22:M22"/>
    <mergeCell ref="A23:N24"/>
    <mergeCell ref="A25:F25"/>
    <mergeCell ref="G25:H25"/>
    <mergeCell ref="I25:J25"/>
    <mergeCell ref="L25:M25"/>
    <mergeCell ref="C21:K22"/>
    <mergeCell ref="A27:F27"/>
    <mergeCell ref="L27:M27"/>
    <mergeCell ref="A28:M28"/>
    <mergeCell ref="A29:N30"/>
    <mergeCell ref="A31:I31"/>
    <mergeCell ref="L31:M31"/>
    <mergeCell ref="A40:H40"/>
    <mergeCell ref="L40:M40"/>
    <mergeCell ref="A32:I32"/>
    <mergeCell ref="L32:M32"/>
    <mergeCell ref="A33:I33"/>
    <mergeCell ref="L33:M33"/>
    <mergeCell ref="A34:I34"/>
    <mergeCell ref="L34:M34"/>
    <mergeCell ref="A35:M35"/>
    <mergeCell ref="A36:N38"/>
    <mergeCell ref="A39:H39"/>
    <mergeCell ref="L39:M39"/>
    <mergeCell ref="A73:N74"/>
    <mergeCell ref="A71:N72"/>
    <mergeCell ref="A49:M49"/>
    <mergeCell ref="A51:M51"/>
    <mergeCell ref="A52:N54"/>
    <mergeCell ref="A55:H55"/>
    <mergeCell ref="L55:M55"/>
    <mergeCell ref="A56:H56"/>
    <mergeCell ref="L56:M56"/>
    <mergeCell ref="L57:M57"/>
    <mergeCell ref="A58:J58"/>
    <mergeCell ref="L58:M58"/>
    <mergeCell ref="A59:M59"/>
    <mergeCell ref="A61:M61"/>
    <mergeCell ref="G66:H66"/>
    <mergeCell ref="A47:H47"/>
    <mergeCell ref="L47:M47"/>
    <mergeCell ref="L48:M48"/>
    <mergeCell ref="A41:H41"/>
    <mergeCell ref="L41:M41"/>
    <mergeCell ref="A42:M42"/>
    <mergeCell ref="A43:N45"/>
    <mergeCell ref="A46:H46"/>
    <mergeCell ref="L46:M46"/>
  </mergeCells>
  <pageMargins left="0.7" right="0.7" top="0.75" bottom="0.75" header="0.3" footer="0.3"/>
  <pageSetup scale="51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8">
    <tabColor rgb="FFFFFF00"/>
    <pageSetUpPr fitToPage="1"/>
  </sheetPr>
  <dimension ref="A1:O80"/>
  <sheetViews>
    <sheetView view="pageBreakPreview" topLeftCell="A41" zoomScale="70" zoomScaleNormal="100" zoomScaleSheetLayoutView="70" workbookViewId="0">
      <selection activeCell="L57" sqref="L57:M57"/>
    </sheetView>
  </sheetViews>
  <sheetFormatPr baseColWidth="10" defaultColWidth="11.44140625" defaultRowHeight="13.8"/>
  <cols>
    <col min="1" max="1" width="11.44140625" style="996"/>
    <col min="2" max="2" width="14" style="996" customWidth="1"/>
    <col min="3" max="3" width="11.44140625" style="996"/>
    <col min="4" max="4" width="15.109375" style="996" customWidth="1"/>
    <col min="5" max="5" width="11.44140625" style="996"/>
    <col min="6" max="6" width="17.44140625" style="996" customWidth="1"/>
    <col min="7" max="8" width="11.44140625" style="996"/>
    <col min="9" max="9" width="15.109375" style="996" customWidth="1"/>
    <col min="10" max="10" width="12.44140625" style="996" customWidth="1"/>
    <col min="11" max="11" width="17" style="996" customWidth="1"/>
    <col min="12" max="12" width="10" style="996" customWidth="1"/>
    <col min="13" max="13" width="6.6640625" style="996" customWidth="1"/>
    <col min="14" max="14" width="20.109375" style="996" bestFit="1" customWidth="1"/>
    <col min="15" max="16384" width="11.44140625" style="996"/>
  </cols>
  <sheetData>
    <row r="1" spans="1:15" ht="52.5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049"/>
      <c r="O5" s="1048"/>
    </row>
    <row r="6" spans="1:15">
      <c r="A6" s="2586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6"/>
      <c r="O6" s="1050"/>
    </row>
    <row r="7" spans="1:15" ht="14.4" thickBot="1">
      <c r="A7" s="730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1024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32.2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 thickBo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>
      <c r="A13" s="739"/>
      <c r="B13" s="740"/>
      <c r="C13" s="732"/>
      <c r="D13" s="732"/>
      <c r="E13" s="732"/>
      <c r="F13" s="732"/>
      <c r="G13" s="732"/>
      <c r="H13" s="732"/>
      <c r="I13" s="732"/>
      <c r="J13" s="732"/>
      <c r="K13" s="2558" t="s">
        <v>33</v>
      </c>
      <c r="L13" s="741" t="s">
        <v>34</v>
      </c>
      <c r="M13" s="741" t="s">
        <v>35</v>
      </c>
      <c r="N13" s="742" t="s">
        <v>36</v>
      </c>
      <c r="O13" s="1048"/>
    </row>
    <row r="14" spans="1:15">
      <c r="A14" s="743"/>
      <c r="B14" s="744"/>
      <c r="C14" s="733"/>
      <c r="D14" s="733"/>
      <c r="E14" s="733"/>
      <c r="F14" s="733"/>
      <c r="G14" s="733"/>
      <c r="H14" s="733"/>
      <c r="I14" s="733"/>
      <c r="J14" s="733"/>
      <c r="K14" s="2559"/>
      <c r="L14" s="745"/>
      <c r="M14" s="745"/>
      <c r="N14" s="746"/>
      <c r="O14" s="1048"/>
    </row>
    <row r="15" spans="1:15">
      <c r="A15" s="2560" t="s">
        <v>37</v>
      </c>
      <c r="B15" s="2561"/>
      <c r="C15" s="2561"/>
      <c r="D15" s="2561"/>
      <c r="E15" s="2561"/>
      <c r="F15" s="733"/>
      <c r="G15" s="733"/>
      <c r="H15" s="733" t="s">
        <v>38</v>
      </c>
      <c r="I15" s="730"/>
      <c r="J15" s="733"/>
      <c r="K15" s="1025"/>
      <c r="L15" s="730"/>
      <c r="M15" s="730"/>
      <c r="N15" s="748"/>
      <c r="O15" s="1048"/>
    </row>
    <row r="16" spans="1:15" ht="14.4" thickBot="1">
      <c r="A16" s="1026"/>
      <c r="B16" s="1027"/>
      <c r="C16" s="1028"/>
      <c r="D16" s="1028"/>
      <c r="E16" s="1028"/>
      <c r="F16" s="1028"/>
      <c r="G16" s="1028"/>
      <c r="H16" s="1028"/>
      <c r="I16" s="1028"/>
      <c r="J16" s="1028"/>
      <c r="K16" s="1028"/>
      <c r="L16" s="1028"/>
      <c r="M16" s="1028"/>
      <c r="N16" s="1029"/>
      <c r="O16" s="1048"/>
    </row>
    <row r="17" spans="1:15" ht="14.4" thickBot="1">
      <c r="A17" s="1030"/>
      <c r="B17" s="1031"/>
      <c r="C17" s="1031"/>
      <c r="D17" s="1031"/>
      <c r="E17" s="1031" t="str">
        <f>+'PRESUPUESTO OFICIAL PLIEGO TIPO'!A15</f>
        <v xml:space="preserve">ESTRUCTURA DE PLACA HUELLA </v>
      </c>
      <c r="F17" s="1031"/>
      <c r="G17" s="1031"/>
      <c r="H17" s="730"/>
      <c r="I17" s="730"/>
      <c r="J17" s="1031"/>
      <c r="K17" s="1031"/>
      <c r="L17" s="1031"/>
      <c r="M17" s="1031"/>
      <c r="N17" s="1032"/>
      <c r="O17" s="1048"/>
    </row>
    <row r="18" spans="1:15">
      <c r="A18" s="2562" t="s">
        <v>39</v>
      </c>
      <c r="B18" s="2563"/>
      <c r="C18" s="2563"/>
      <c r="D18" s="2563"/>
      <c r="E18" s="2563"/>
      <c r="F18" s="2563"/>
      <c r="G18" s="2563"/>
      <c r="H18" s="2563"/>
      <c r="I18" s="2563"/>
      <c r="J18" s="2563"/>
      <c r="K18" s="2563"/>
      <c r="L18" s="2563"/>
      <c r="M18" s="2563"/>
      <c r="N18" s="2564"/>
      <c r="O18" s="1048"/>
    </row>
    <row r="19" spans="1:15" ht="14.4" thickBot="1">
      <c r="A19" s="728"/>
      <c r="B19" s="730"/>
      <c r="C19" s="730"/>
      <c r="D19" s="730"/>
      <c r="E19" s="730"/>
      <c r="F19" s="730"/>
      <c r="G19" s="730"/>
      <c r="H19" s="730"/>
      <c r="I19" s="730"/>
      <c r="J19" s="730"/>
      <c r="K19" s="730"/>
      <c r="L19" s="730"/>
      <c r="M19" s="730"/>
      <c r="N19" s="731"/>
      <c r="O19" s="1048"/>
    </row>
    <row r="20" spans="1:15" ht="23.25" customHeight="1">
      <c r="A20" s="754" t="s">
        <v>40</v>
      </c>
      <c r="B20" s="755">
        <f>+'PRESUPUESTO OFICIAL PLIEGO TIPO'!B27</f>
        <v>111</v>
      </c>
      <c r="C20" s="2522" t="str">
        <f>+'PRESUPUESTO OFICIAL PLIEGO TIPO'!E27</f>
        <v xml:space="preserve">Riostras o diafragmas concreto 3000 PSI, resistencia 210 Kg/cm² </v>
      </c>
      <c r="D20" s="2523"/>
      <c r="E20" s="2523"/>
      <c r="F20" s="2523"/>
      <c r="G20" s="2523"/>
      <c r="H20" s="2523"/>
      <c r="I20" s="2523"/>
      <c r="J20" s="2523"/>
      <c r="K20" s="2573"/>
      <c r="L20" s="2565" t="s">
        <v>41</v>
      </c>
      <c r="M20" s="2566"/>
      <c r="N20" s="757" t="s">
        <v>7</v>
      </c>
      <c r="O20" s="1048"/>
    </row>
    <row r="21" spans="1:15" ht="15" customHeight="1" thickBot="1">
      <c r="A21" s="758"/>
      <c r="B21" s="759">
        <f>+'PRESUPUESTO OFICIAL PLIEGO TIPO'!C27</f>
        <v>5.8369999999999997</v>
      </c>
      <c r="C21" s="2574"/>
      <c r="D21" s="2575"/>
      <c r="E21" s="2575"/>
      <c r="F21" s="2575"/>
      <c r="G21" s="2575"/>
      <c r="H21" s="2575"/>
      <c r="I21" s="2575"/>
      <c r="J21" s="2575"/>
      <c r="K21" s="2576"/>
      <c r="L21" s="2567" t="str">
        <f>+'PRESUPUESTO OFICIAL PLIEGO TIPO'!F27</f>
        <v>M³</v>
      </c>
      <c r="M21" s="2568"/>
      <c r="N21" s="760"/>
      <c r="O21" s="1048"/>
    </row>
    <row r="22" spans="1:15">
      <c r="A22" s="2491" t="s">
        <v>42</v>
      </c>
      <c r="B22" s="2492"/>
      <c r="C22" s="2492"/>
      <c r="D22" s="2492"/>
      <c r="E22" s="2492"/>
      <c r="F22" s="2492"/>
      <c r="G22" s="2492"/>
      <c r="H22" s="2492"/>
      <c r="I22" s="2492"/>
      <c r="J22" s="2492"/>
      <c r="K22" s="2492"/>
      <c r="L22" s="2492"/>
      <c r="M22" s="2492"/>
      <c r="N22" s="2493"/>
      <c r="O22" s="1048"/>
    </row>
    <row r="23" spans="1:15">
      <c r="A23" s="2494"/>
      <c r="B23" s="2495"/>
      <c r="C23" s="2495"/>
      <c r="D23" s="2495"/>
      <c r="E23" s="2495"/>
      <c r="F23" s="2495"/>
      <c r="G23" s="2495"/>
      <c r="H23" s="2495"/>
      <c r="I23" s="2495"/>
      <c r="J23" s="2495"/>
      <c r="K23" s="2495"/>
      <c r="L23" s="2495"/>
      <c r="M23" s="2495"/>
      <c r="N23" s="2496"/>
      <c r="O23" s="1048"/>
    </row>
    <row r="24" spans="1:15" ht="14.4" thickBot="1">
      <c r="A24" s="2497"/>
      <c r="B24" s="2498"/>
      <c r="C24" s="2498"/>
      <c r="D24" s="2498"/>
      <c r="E24" s="2498"/>
      <c r="F24" s="2498"/>
      <c r="G24" s="2498"/>
      <c r="H24" s="2498"/>
      <c r="I24" s="2498"/>
      <c r="J24" s="2498"/>
      <c r="K24" s="2498"/>
      <c r="L24" s="2498"/>
      <c r="M24" s="2498"/>
      <c r="N24" s="2499"/>
      <c r="O24" s="1048"/>
    </row>
    <row r="25" spans="1:15" ht="26.25" customHeight="1">
      <c r="A25" s="2500" t="s">
        <v>5</v>
      </c>
      <c r="B25" s="2501"/>
      <c r="C25" s="2995"/>
      <c r="D25" s="2995"/>
      <c r="E25" s="2995"/>
      <c r="F25" s="2996"/>
      <c r="G25" s="2502" t="s">
        <v>43</v>
      </c>
      <c r="H25" s="2995"/>
      <c r="I25" s="2997" t="s">
        <v>44</v>
      </c>
      <c r="J25" s="2998"/>
      <c r="K25" s="785" t="s">
        <v>45</v>
      </c>
      <c r="L25" s="2502" t="s">
        <v>46</v>
      </c>
      <c r="M25" s="2503"/>
      <c r="N25" s="789" t="s">
        <v>47</v>
      </c>
      <c r="O25" s="1051"/>
    </row>
    <row r="26" spans="1:15">
      <c r="A26" s="2531" t="s">
        <v>78</v>
      </c>
      <c r="B26" s="2992"/>
      <c r="C26" s="2992"/>
      <c r="D26" s="2992"/>
      <c r="E26" s="2992"/>
      <c r="F26" s="2993"/>
      <c r="G26" s="2994"/>
      <c r="H26" s="2539"/>
      <c r="I26" s="2994"/>
      <c r="J26" s="2539"/>
      <c r="K26" s="1054">
        <f>+K48*10%</f>
        <v>4107.5</v>
      </c>
      <c r="L26" s="2966">
        <v>20</v>
      </c>
      <c r="M26" s="2967"/>
      <c r="N26" s="793">
        <f>ROUND((K26*L26),2)</f>
        <v>82150</v>
      </c>
      <c r="O26" s="1048"/>
    </row>
    <row r="27" spans="1:15">
      <c r="A27" s="2504" t="s">
        <v>102</v>
      </c>
      <c r="B27" s="2505"/>
      <c r="C27" s="2505"/>
      <c r="D27" s="2505"/>
      <c r="E27" s="2505"/>
      <c r="F27" s="2539"/>
      <c r="G27" s="1055"/>
      <c r="H27" s="1056"/>
      <c r="I27" s="1055"/>
      <c r="J27" s="1056"/>
      <c r="K27" s="1034">
        <v>8525</v>
      </c>
      <c r="L27" s="2966">
        <v>1.5</v>
      </c>
      <c r="M27" s="2967"/>
      <c r="N27" s="793">
        <f>ROUND((K27*L27),2)</f>
        <v>12787.5</v>
      </c>
      <c r="O27" s="1048"/>
    </row>
    <row r="28" spans="1:15" ht="14.4" thickBot="1">
      <c r="A28" s="2518"/>
      <c r="B28" s="2519"/>
      <c r="C28" s="2519"/>
      <c r="D28" s="2519"/>
      <c r="E28" s="2519"/>
      <c r="F28" s="2955"/>
      <c r="G28" s="2991"/>
      <c r="H28" s="2955"/>
      <c r="I28" s="2991"/>
      <c r="J28" s="2955"/>
      <c r="K28" s="1057"/>
      <c r="L28" s="2966"/>
      <c r="M28" s="2967"/>
      <c r="N28" s="793"/>
      <c r="O28" s="1048"/>
    </row>
    <row r="29" spans="1:15" ht="14.4" thickBot="1">
      <c r="A29" s="2485" t="s">
        <v>49</v>
      </c>
      <c r="B29" s="2486"/>
      <c r="C29" s="2486"/>
      <c r="D29" s="2486"/>
      <c r="E29" s="2486"/>
      <c r="F29" s="2486"/>
      <c r="G29" s="2486"/>
      <c r="H29" s="2486"/>
      <c r="I29" s="2486"/>
      <c r="J29" s="2486"/>
      <c r="K29" s="2486"/>
      <c r="L29" s="2486"/>
      <c r="M29" s="2487"/>
      <c r="N29" s="783">
        <f>ROUND(SUM(N26:N28),2)</f>
        <v>94937.5</v>
      </c>
      <c r="O29" s="1048"/>
    </row>
    <row r="30" spans="1:15">
      <c r="A30" s="2491" t="s">
        <v>50</v>
      </c>
      <c r="B30" s="2492"/>
      <c r="C30" s="2492"/>
      <c r="D30" s="2492"/>
      <c r="E30" s="2492"/>
      <c r="F30" s="2492"/>
      <c r="G30" s="2492"/>
      <c r="H30" s="2492"/>
      <c r="I30" s="2492"/>
      <c r="J30" s="2492"/>
      <c r="K30" s="2492"/>
      <c r="L30" s="2492"/>
      <c r="M30" s="2492"/>
      <c r="N30" s="2493"/>
      <c r="O30" s="1048"/>
    </row>
    <row r="31" spans="1:15">
      <c r="A31" s="2494"/>
      <c r="B31" s="2495"/>
      <c r="C31" s="2495"/>
      <c r="D31" s="2495"/>
      <c r="E31" s="2495"/>
      <c r="F31" s="2495"/>
      <c r="G31" s="2495"/>
      <c r="H31" s="2495"/>
      <c r="I31" s="2495"/>
      <c r="J31" s="2495"/>
      <c r="K31" s="2495"/>
      <c r="L31" s="2495"/>
      <c r="M31" s="2495"/>
      <c r="N31" s="2496"/>
      <c r="O31" s="1048"/>
    </row>
    <row r="32" spans="1:15" ht="7.5" customHeight="1" thickBot="1">
      <c r="A32" s="2497"/>
      <c r="B32" s="2498"/>
      <c r="C32" s="2498"/>
      <c r="D32" s="2498"/>
      <c r="E32" s="2498"/>
      <c r="F32" s="2498"/>
      <c r="G32" s="2498"/>
      <c r="H32" s="2498"/>
      <c r="I32" s="2498"/>
      <c r="J32" s="2498"/>
      <c r="K32" s="2498"/>
      <c r="L32" s="2498"/>
      <c r="M32" s="2498"/>
      <c r="N32" s="2499"/>
      <c r="O32" s="1048"/>
    </row>
    <row r="33" spans="1:15">
      <c r="A33" s="2500" t="s">
        <v>5</v>
      </c>
      <c r="B33" s="2501"/>
      <c r="C33" s="2501"/>
      <c r="D33" s="2501"/>
      <c r="E33" s="2501"/>
      <c r="F33" s="2501"/>
      <c r="G33" s="2501"/>
      <c r="H33" s="2501"/>
      <c r="I33" s="2503"/>
      <c r="J33" s="787" t="s">
        <v>41</v>
      </c>
      <c r="K33" s="785" t="s">
        <v>7</v>
      </c>
      <c r="L33" s="2502" t="s">
        <v>51</v>
      </c>
      <c r="M33" s="2503"/>
      <c r="N33" s="789" t="s">
        <v>47</v>
      </c>
      <c r="O33" s="1051"/>
    </row>
    <row r="34" spans="1:15">
      <c r="A34" s="2504" t="s">
        <v>104</v>
      </c>
      <c r="B34" s="2505"/>
      <c r="C34" s="2505"/>
      <c r="D34" s="2505"/>
      <c r="E34" s="2505"/>
      <c r="F34" s="2505"/>
      <c r="G34" s="2505"/>
      <c r="H34" s="2505"/>
      <c r="I34" s="2539"/>
      <c r="J34" s="779" t="s">
        <v>77</v>
      </c>
      <c r="K34" s="1038">
        <v>1</v>
      </c>
      <c r="L34" s="2986">
        <f>+'CAÑORICO-ANACONCRETO 3000 psi '!N57</f>
        <v>611333</v>
      </c>
      <c r="M34" s="2987"/>
      <c r="N34" s="793">
        <f>ROUND((K34*L34),2)</f>
        <v>611333</v>
      </c>
      <c r="O34" s="1048"/>
    </row>
    <row r="35" spans="1:15">
      <c r="A35" s="2504" t="s">
        <v>146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147</v>
      </c>
      <c r="K35" s="1038">
        <v>1.95</v>
      </c>
      <c r="L35" s="2986">
        <f>+'ANIDADO FORMALETA '!N57</f>
        <v>94172</v>
      </c>
      <c r="M35" s="2987"/>
      <c r="N35" s="793">
        <f>ROUND((K35*L35),2)</f>
        <v>183635.4</v>
      </c>
      <c r="O35" s="1048"/>
    </row>
    <row r="36" spans="1:15" ht="14.4" thickBot="1">
      <c r="A36" s="2988"/>
      <c r="B36" s="2989"/>
      <c r="C36" s="2989"/>
      <c r="D36" s="2989"/>
      <c r="E36" s="2989"/>
      <c r="F36" s="2989"/>
      <c r="G36" s="2989"/>
      <c r="H36" s="2989"/>
      <c r="I36" s="2990"/>
      <c r="J36" s="779"/>
      <c r="K36" s="1058"/>
      <c r="L36" s="2854"/>
      <c r="M36" s="2855"/>
      <c r="N36" s="793">
        <f>ROUND((K36*L36),0)</f>
        <v>0</v>
      </c>
      <c r="O36" s="1048"/>
    </row>
    <row r="37" spans="1:15" ht="14.4" thickBot="1">
      <c r="A37" s="2485" t="s">
        <v>49</v>
      </c>
      <c r="B37" s="2486"/>
      <c r="C37" s="2486"/>
      <c r="D37" s="2486"/>
      <c r="E37" s="2486"/>
      <c r="F37" s="2486"/>
      <c r="G37" s="2486"/>
      <c r="H37" s="2486"/>
      <c r="I37" s="2486"/>
      <c r="J37" s="2486"/>
      <c r="K37" s="2486"/>
      <c r="L37" s="2486"/>
      <c r="M37" s="2487"/>
      <c r="N37" s="783">
        <f>ROUND(SUM(N34:N36),2)</f>
        <v>794968.4</v>
      </c>
      <c r="O37" s="1048"/>
    </row>
    <row r="38" spans="1:15">
      <c r="A38" s="2491" t="s">
        <v>52</v>
      </c>
      <c r="B38" s="2492"/>
      <c r="C38" s="2492"/>
      <c r="D38" s="2492"/>
      <c r="E38" s="2492"/>
      <c r="F38" s="2492"/>
      <c r="G38" s="2492"/>
      <c r="H38" s="2492"/>
      <c r="I38" s="2492"/>
      <c r="J38" s="2492"/>
      <c r="K38" s="2492"/>
      <c r="L38" s="2492"/>
      <c r="M38" s="2492"/>
      <c r="N38" s="2493"/>
      <c r="O38" s="1048"/>
    </row>
    <row r="39" spans="1:15">
      <c r="A39" s="2494"/>
      <c r="B39" s="2495"/>
      <c r="C39" s="2495"/>
      <c r="D39" s="2495"/>
      <c r="E39" s="2495"/>
      <c r="F39" s="2495"/>
      <c r="G39" s="2495"/>
      <c r="H39" s="2495"/>
      <c r="I39" s="2495"/>
      <c r="J39" s="2495"/>
      <c r="K39" s="2495"/>
      <c r="L39" s="2495"/>
      <c r="M39" s="2495"/>
      <c r="N39" s="2496"/>
      <c r="O39" s="1048"/>
    </row>
    <row r="40" spans="1:15" ht="14.4" thickBot="1">
      <c r="A40" s="2497"/>
      <c r="B40" s="2498"/>
      <c r="C40" s="2498"/>
      <c r="D40" s="2498"/>
      <c r="E40" s="2498"/>
      <c r="F40" s="2498"/>
      <c r="G40" s="2498"/>
      <c r="H40" s="2498"/>
      <c r="I40" s="2498"/>
      <c r="J40" s="2498"/>
      <c r="K40" s="2498"/>
      <c r="L40" s="2498"/>
      <c r="M40" s="2498"/>
      <c r="N40" s="2499"/>
      <c r="O40" s="1048"/>
    </row>
    <row r="41" spans="1:15" ht="22.5" customHeight="1">
      <c r="A41" s="2500" t="s">
        <v>53</v>
      </c>
      <c r="B41" s="2501"/>
      <c r="C41" s="2501"/>
      <c r="D41" s="2501"/>
      <c r="E41" s="2501"/>
      <c r="F41" s="2501"/>
      <c r="G41" s="2501"/>
      <c r="H41" s="2501"/>
      <c r="I41" s="785" t="s">
        <v>54</v>
      </c>
      <c r="J41" s="784" t="s">
        <v>55</v>
      </c>
      <c r="K41" s="786" t="s">
        <v>543</v>
      </c>
      <c r="L41" s="2502" t="s">
        <v>57</v>
      </c>
      <c r="M41" s="2503"/>
      <c r="N41" s="789" t="s">
        <v>47</v>
      </c>
      <c r="O41" s="1051"/>
    </row>
    <row r="42" spans="1:15" ht="14.4" thickBot="1">
      <c r="A42" s="2518"/>
      <c r="B42" s="2519"/>
      <c r="C42" s="2519"/>
      <c r="D42" s="2519"/>
      <c r="E42" s="2519"/>
      <c r="F42" s="2519"/>
      <c r="G42" s="2519"/>
      <c r="H42" s="2519"/>
      <c r="I42" s="804"/>
      <c r="J42" s="805"/>
      <c r="K42" s="804"/>
      <c r="L42" s="2520"/>
      <c r="M42" s="2521"/>
      <c r="N42" s="1042"/>
      <c r="O42" s="1048"/>
    </row>
    <row r="43" spans="1:15" ht="14.4" thickBot="1">
      <c r="A43" s="2485" t="s">
        <v>49</v>
      </c>
      <c r="B43" s="2486"/>
      <c r="C43" s="2486"/>
      <c r="D43" s="2486"/>
      <c r="E43" s="2486"/>
      <c r="F43" s="2486"/>
      <c r="G43" s="2486"/>
      <c r="H43" s="2486"/>
      <c r="I43" s="2486"/>
      <c r="J43" s="2486"/>
      <c r="K43" s="2486"/>
      <c r="L43" s="2486"/>
      <c r="M43" s="2487"/>
      <c r="N43" s="794">
        <f>+N42</f>
        <v>0</v>
      </c>
      <c r="O43" s="1048"/>
    </row>
    <row r="44" spans="1:15">
      <c r="A44" s="2491" t="s">
        <v>58</v>
      </c>
      <c r="B44" s="2492"/>
      <c r="C44" s="2492"/>
      <c r="D44" s="2492"/>
      <c r="E44" s="2492"/>
      <c r="F44" s="2492"/>
      <c r="G44" s="2492"/>
      <c r="H44" s="2492"/>
      <c r="I44" s="2492"/>
      <c r="J44" s="2492"/>
      <c r="K44" s="2492"/>
      <c r="L44" s="2492"/>
      <c r="M44" s="2492"/>
      <c r="N44" s="2493"/>
      <c r="O44" s="1048"/>
    </row>
    <row r="45" spans="1:15">
      <c r="A45" s="2494"/>
      <c r="B45" s="2495"/>
      <c r="C45" s="2495"/>
      <c r="D45" s="2495"/>
      <c r="E45" s="2495"/>
      <c r="F45" s="2495"/>
      <c r="G45" s="2495"/>
      <c r="H45" s="2495"/>
      <c r="I45" s="2495"/>
      <c r="J45" s="2495"/>
      <c r="K45" s="2495"/>
      <c r="L45" s="2495"/>
      <c r="M45" s="2495"/>
      <c r="N45" s="2496"/>
      <c r="O45" s="1048"/>
    </row>
    <row r="46" spans="1:15" ht="14.4" thickBot="1">
      <c r="A46" s="2497"/>
      <c r="B46" s="2498"/>
      <c r="C46" s="2498"/>
      <c r="D46" s="2498"/>
      <c r="E46" s="2498"/>
      <c r="F46" s="2498"/>
      <c r="G46" s="2498"/>
      <c r="H46" s="2498"/>
      <c r="I46" s="2498"/>
      <c r="J46" s="2498"/>
      <c r="K46" s="2498"/>
      <c r="L46" s="2498"/>
      <c r="M46" s="2498"/>
      <c r="N46" s="2499"/>
      <c r="O46" s="1048"/>
    </row>
    <row r="47" spans="1:15" ht="27.6">
      <c r="A47" s="2500" t="s">
        <v>59</v>
      </c>
      <c r="B47" s="2501"/>
      <c r="C47" s="2501"/>
      <c r="D47" s="2501"/>
      <c r="E47" s="2501"/>
      <c r="F47" s="2501"/>
      <c r="G47" s="2501"/>
      <c r="H47" s="2501"/>
      <c r="I47" s="785" t="s">
        <v>60</v>
      </c>
      <c r="J47" s="784" t="s">
        <v>61</v>
      </c>
      <c r="K47" s="785" t="s">
        <v>62</v>
      </c>
      <c r="L47" s="2502" t="s">
        <v>46</v>
      </c>
      <c r="M47" s="2503"/>
      <c r="N47" s="789" t="s">
        <v>47</v>
      </c>
      <c r="O47" s="1051"/>
    </row>
    <row r="48" spans="1:15">
      <c r="A48" s="2511" t="s">
        <v>81</v>
      </c>
      <c r="B48" s="2512"/>
      <c r="C48" s="2512"/>
      <c r="D48" s="2512"/>
      <c r="E48" s="2512"/>
      <c r="F48" s="2512"/>
      <c r="G48" s="2512"/>
      <c r="H48" s="2513"/>
      <c r="I48" s="800" t="s">
        <v>79</v>
      </c>
      <c r="J48" s="801"/>
      <c r="K48" s="1043">
        <v>41075</v>
      </c>
      <c r="L48" s="2861">
        <v>20</v>
      </c>
      <c r="M48" s="2862"/>
      <c r="N48" s="793">
        <f>ROUND((K48*L48),2)</f>
        <v>821500</v>
      </c>
      <c r="O48" s="1048"/>
    </row>
    <row r="49" spans="1:15" ht="14.4" thickBot="1">
      <c r="A49" s="798"/>
      <c r="B49" s="799"/>
      <c r="C49" s="799"/>
      <c r="D49" s="799"/>
      <c r="E49" s="799"/>
      <c r="F49" s="799"/>
      <c r="G49" s="799"/>
      <c r="H49" s="799"/>
      <c r="I49" s="800"/>
      <c r="J49" s="801"/>
      <c r="K49" s="1043"/>
      <c r="L49" s="2532"/>
      <c r="M49" s="2533"/>
      <c r="N49" s="1044"/>
      <c r="O49" s="1048"/>
    </row>
    <row r="50" spans="1:15" ht="14.4" thickBot="1">
      <c r="A50" s="2485" t="s">
        <v>49</v>
      </c>
      <c r="B50" s="2486"/>
      <c r="C50" s="2486"/>
      <c r="D50" s="2486"/>
      <c r="E50" s="2486"/>
      <c r="F50" s="2486"/>
      <c r="G50" s="2486"/>
      <c r="H50" s="2486"/>
      <c r="I50" s="2486"/>
      <c r="J50" s="2486"/>
      <c r="K50" s="2486"/>
      <c r="L50" s="2486"/>
      <c r="M50" s="2487"/>
      <c r="N50" s="783">
        <f>ROUND(SUM(N48:N49),2)</f>
        <v>821500</v>
      </c>
      <c r="O50" s="1048"/>
    </row>
    <row r="51" spans="1:15" ht="14.4" thickBot="1">
      <c r="A51" s="728"/>
      <c r="B51" s="730"/>
      <c r="C51" s="730"/>
      <c r="D51" s="730"/>
      <c r="E51" s="730"/>
      <c r="F51" s="730"/>
      <c r="G51" s="730"/>
      <c r="H51" s="730"/>
      <c r="I51" s="730"/>
      <c r="J51" s="730"/>
      <c r="K51" s="730"/>
      <c r="L51" s="730"/>
      <c r="M51" s="730"/>
      <c r="N51" s="731"/>
      <c r="O51" s="1048"/>
    </row>
    <row r="52" spans="1:15" ht="14.4" thickBot="1">
      <c r="A52" s="2488" t="s">
        <v>63</v>
      </c>
      <c r="B52" s="2489"/>
      <c r="C52" s="2489"/>
      <c r="D52" s="2489"/>
      <c r="E52" s="2489"/>
      <c r="F52" s="2489"/>
      <c r="G52" s="2489"/>
      <c r="H52" s="2489"/>
      <c r="I52" s="2489"/>
      <c r="J52" s="2489"/>
      <c r="K52" s="2489"/>
      <c r="L52" s="2489"/>
      <c r="M52" s="2490"/>
      <c r="N52" s="989">
        <f>ROUND(+N29+N37+N43+N50,0)</f>
        <v>1711406</v>
      </c>
      <c r="O52" s="1048"/>
    </row>
    <row r="53" spans="1:15">
      <c r="A53" s="2491" t="s">
        <v>64</v>
      </c>
      <c r="B53" s="2492"/>
      <c r="C53" s="2492"/>
      <c r="D53" s="2492"/>
      <c r="E53" s="2492"/>
      <c r="F53" s="2492"/>
      <c r="G53" s="2492"/>
      <c r="H53" s="2492"/>
      <c r="I53" s="2492"/>
      <c r="J53" s="2492"/>
      <c r="K53" s="2492"/>
      <c r="L53" s="2492"/>
      <c r="M53" s="2492"/>
      <c r="N53" s="2493"/>
      <c r="O53" s="1048"/>
    </row>
    <row r="54" spans="1:15">
      <c r="A54" s="2494"/>
      <c r="B54" s="2495"/>
      <c r="C54" s="2495"/>
      <c r="D54" s="2495"/>
      <c r="E54" s="2495"/>
      <c r="F54" s="2495"/>
      <c r="G54" s="2495"/>
      <c r="H54" s="2495"/>
      <c r="I54" s="2495"/>
      <c r="J54" s="2495"/>
      <c r="K54" s="2495"/>
      <c r="L54" s="2495"/>
      <c r="M54" s="2495"/>
      <c r="N54" s="2496"/>
      <c r="O54" s="1048"/>
    </row>
    <row r="55" spans="1:15" ht="4.5" customHeight="1" thickBot="1">
      <c r="A55" s="2497"/>
      <c r="B55" s="2498"/>
      <c r="C55" s="2498"/>
      <c r="D55" s="2498"/>
      <c r="E55" s="2498"/>
      <c r="F55" s="2498"/>
      <c r="G55" s="2498"/>
      <c r="H55" s="2498"/>
      <c r="I55" s="2498"/>
      <c r="J55" s="2498"/>
      <c r="K55" s="2498"/>
      <c r="L55" s="2498"/>
      <c r="M55" s="2498"/>
      <c r="N55" s="2499"/>
      <c r="O55" s="1048"/>
    </row>
    <row r="56" spans="1:15">
      <c r="A56" s="2500" t="s">
        <v>65</v>
      </c>
      <c r="B56" s="2501"/>
      <c r="C56" s="2501"/>
      <c r="D56" s="2501"/>
      <c r="E56" s="2501"/>
      <c r="F56" s="2501"/>
      <c r="G56" s="2501"/>
      <c r="H56" s="2501"/>
      <c r="I56" s="784"/>
      <c r="J56" s="788"/>
      <c r="K56" s="785" t="s">
        <v>66</v>
      </c>
      <c r="L56" s="2502" t="s">
        <v>67</v>
      </c>
      <c r="M56" s="2503"/>
      <c r="N56" s="789"/>
      <c r="O56" s="1051"/>
    </row>
    <row r="57" spans="1:15">
      <c r="A57" s="2504" t="s">
        <v>68</v>
      </c>
      <c r="B57" s="2505"/>
      <c r="C57" s="2505"/>
      <c r="D57" s="2505"/>
      <c r="E57" s="2505"/>
      <c r="F57" s="2505"/>
      <c r="G57" s="2505"/>
      <c r="H57" s="2505"/>
      <c r="I57" s="809"/>
      <c r="J57" s="810"/>
      <c r="K57" s="811">
        <v>0.28000000000000003</v>
      </c>
      <c r="L57" s="2854">
        <f>ROUND((N52*K57),2)</f>
        <v>479193.68</v>
      </c>
      <c r="M57" s="2855">
        <f>ROUND((J57*K57),0)</f>
        <v>0</v>
      </c>
      <c r="N57" s="793">
        <f>+L57</f>
        <v>479193.68</v>
      </c>
      <c r="O57" s="1048"/>
    </row>
    <row r="58" spans="1:15">
      <c r="A58" s="768" t="s">
        <v>69</v>
      </c>
      <c r="B58" s="813"/>
      <c r="C58" s="813"/>
      <c r="D58" s="777"/>
      <c r="E58" s="777"/>
      <c r="F58" s="777"/>
      <c r="G58" s="777"/>
      <c r="H58" s="777"/>
      <c r="I58" s="777"/>
      <c r="J58" s="778"/>
      <c r="K58" s="811">
        <v>0.01</v>
      </c>
      <c r="L58" s="2854">
        <f>ROUND((N52*K58),2)</f>
        <v>17114.060000000001</v>
      </c>
      <c r="M58" s="2855">
        <f>ROUND((J58*K58),0)</f>
        <v>0</v>
      </c>
      <c r="N58" s="793">
        <f>+L58</f>
        <v>17114.060000000001</v>
      </c>
      <c r="O58" s="1048"/>
    </row>
    <row r="59" spans="1:15" ht="14.4" thickBot="1">
      <c r="A59" s="2508" t="s">
        <v>70</v>
      </c>
      <c r="B59" s="2509"/>
      <c r="C59" s="2509"/>
      <c r="D59" s="2509"/>
      <c r="E59" s="2509"/>
      <c r="F59" s="2509"/>
      <c r="G59" s="2509"/>
      <c r="H59" s="2509"/>
      <c r="I59" s="2509"/>
      <c r="J59" s="2510"/>
      <c r="K59" s="811">
        <v>0.05</v>
      </c>
      <c r="L59" s="2854">
        <f>ROUND((N52*K59),2)</f>
        <v>85570.3</v>
      </c>
      <c r="M59" s="2855">
        <f>ROUND((J59*K59),0)</f>
        <v>0</v>
      </c>
      <c r="N59" s="793">
        <f>+L59</f>
        <v>85570.3</v>
      </c>
      <c r="O59" s="1048"/>
    </row>
    <row r="60" spans="1:15" ht="14.4" thickBot="1">
      <c r="A60" s="2485" t="s">
        <v>49</v>
      </c>
      <c r="B60" s="2486"/>
      <c r="C60" s="2486"/>
      <c r="D60" s="2486"/>
      <c r="E60" s="2486"/>
      <c r="F60" s="2486"/>
      <c r="G60" s="2486"/>
      <c r="H60" s="2486"/>
      <c r="I60" s="2486"/>
      <c r="J60" s="2486"/>
      <c r="K60" s="2486"/>
      <c r="L60" s="2486"/>
      <c r="M60" s="2487"/>
      <c r="N60" s="1045">
        <f>ROUND(SUM(N57:N59),0)</f>
        <v>581878</v>
      </c>
      <c r="O60" s="1048"/>
    </row>
    <row r="61" spans="1:15" ht="14.4" thickBot="1">
      <c r="A61" s="728"/>
      <c r="B61" s="730"/>
      <c r="C61" s="730"/>
      <c r="D61" s="730"/>
      <c r="E61" s="730"/>
      <c r="F61" s="730"/>
      <c r="G61" s="730"/>
      <c r="H61" s="730"/>
      <c r="I61" s="730"/>
      <c r="J61" s="730"/>
      <c r="K61" s="730"/>
      <c r="L61" s="730"/>
      <c r="M61" s="730"/>
      <c r="N61" s="731"/>
      <c r="O61" s="1048"/>
    </row>
    <row r="62" spans="1:15" ht="14.4" thickBot="1">
      <c r="A62" s="2488" t="s">
        <v>71</v>
      </c>
      <c r="B62" s="2489"/>
      <c r="C62" s="2489"/>
      <c r="D62" s="2489"/>
      <c r="E62" s="2489"/>
      <c r="F62" s="2489"/>
      <c r="G62" s="2489"/>
      <c r="H62" s="2489"/>
      <c r="I62" s="2489"/>
      <c r="J62" s="2489"/>
      <c r="K62" s="2489"/>
      <c r="L62" s="2489"/>
      <c r="M62" s="2490"/>
      <c r="N62" s="807">
        <f>ROUND(+N60+N52,0)</f>
        <v>2293284</v>
      </c>
      <c r="O62" s="1048"/>
    </row>
    <row r="63" spans="1:15" s="1004" customFormat="1" ht="31.5" customHeight="1">
      <c r="A63" s="817"/>
      <c r="B63" s="818"/>
      <c r="C63" s="818"/>
      <c r="D63" s="818"/>
      <c r="E63" s="818"/>
      <c r="F63" s="821" t="s">
        <v>76</v>
      </c>
      <c r="G63" s="821"/>
      <c r="H63" s="821"/>
      <c r="I63" s="821"/>
      <c r="J63" s="822"/>
      <c r="K63" s="818"/>
      <c r="L63" s="818"/>
      <c r="M63" s="818"/>
      <c r="N63" s="819"/>
      <c r="O63" s="1003"/>
    </row>
    <row r="64" spans="1:15" s="1004" customFormat="1">
      <c r="A64" s="823"/>
      <c r="B64" s="824"/>
      <c r="C64" s="824"/>
      <c r="D64" s="824"/>
      <c r="E64" s="824"/>
      <c r="F64" s="821" t="s">
        <v>87</v>
      </c>
      <c r="G64" s="822" t="s">
        <v>337</v>
      </c>
      <c r="H64" s="822"/>
      <c r="I64" s="822"/>
      <c r="J64" s="822"/>
      <c r="K64" s="824"/>
      <c r="L64" s="824"/>
      <c r="M64" s="824"/>
      <c r="N64" s="825"/>
      <c r="O64" s="1003"/>
    </row>
    <row r="65" spans="1:15" s="1004" customFormat="1">
      <c r="A65" s="817"/>
      <c r="B65" s="818"/>
      <c r="C65" s="818"/>
      <c r="D65" s="818"/>
      <c r="E65" s="818"/>
      <c r="F65" s="821" t="s">
        <v>286</v>
      </c>
      <c r="G65" s="822"/>
      <c r="H65" s="822"/>
      <c r="I65" s="822"/>
      <c r="J65" s="822"/>
      <c r="K65" s="818"/>
      <c r="L65" s="818"/>
      <c r="M65" s="818"/>
      <c r="N65" s="819"/>
      <c r="O65" s="1003"/>
    </row>
    <row r="66" spans="1:15" s="1004" customFormat="1">
      <c r="A66" s="823"/>
      <c r="B66" s="824"/>
      <c r="C66" s="824"/>
      <c r="D66" s="824"/>
      <c r="E66" s="824"/>
      <c r="F66" s="821" t="s">
        <v>88</v>
      </c>
      <c r="G66" s="2475" t="s">
        <v>344</v>
      </c>
      <c r="H66" s="2475"/>
      <c r="I66" s="826"/>
      <c r="J66" s="826"/>
      <c r="K66" s="824"/>
      <c r="L66" s="824"/>
      <c r="M66" s="824"/>
      <c r="N66" s="825"/>
      <c r="O66" s="1003"/>
    </row>
    <row r="67" spans="1:15" s="1004" customFormat="1">
      <c r="A67" s="817"/>
      <c r="B67" s="818"/>
      <c r="C67" s="818"/>
      <c r="D67" s="818"/>
      <c r="E67" s="818"/>
      <c r="F67" s="821"/>
      <c r="G67" s="826"/>
      <c r="H67" s="826"/>
      <c r="I67" s="826"/>
      <c r="J67" s="818"/>
      <c r="K67" s="818"/>
      <c r="L67" s="818"/>
      <c r="M67" s="818"/>
      <c r="N67" s="819"/>
      <c r="O67" s="1003"/>
    </row>
    <row r="68" spans="1:15" s="1004" customFormat="1" ht="14.4" thickBot="1">
      <c r="A68" s="827" t="s">
        <v>72</v>
      </c>
      <c r="B68" s="828"/>
      <c r="C68" s="829"/>
      <c r="D68" s="829"/>
      <c r="E68" s="829"/>
      <c r="F68" s="829"/>
      <c r="G68" s="830"/>
      <c r="H68" s="830"/>
      <c r="I68" s="830"/>
      <c r="J68" s="830"/>
      <c r="K68" s="830"/>
      <c r="L68" s="830"/>
      <c r="M68" s="830"/>
      <c r="N68" s="831"/>
      <c r="O68" s="1003"/>
    </row>
    <row r="69" spans="1:15" s="1004" customFormat="1">
      <c r="A69" s="2478"/>
      <c r="B69" s="2479"/>
      <c r="C69" s="2479"/>
      <c r="D69" s="2479"/>
      <c r="E69" s="2479"/>
      <c r="F69" s="2479"/>
      <c r="G69" s="2479"/>
      <c r="H69" s="2479"/>
      <c r="I69" s="2479"/>
      <c r="J69" s="2479"/>
      <c r="K69" s="2479"/>
      <c r="L69" s="2479"/>
      <c r="M69" s="2479"/>
      <c r="N69" s="2480"/>
      <c r="O69" s="1003"/>
    </row>
    <row r="70" spans="1:15" s="1004" customFormat="1">
      <c r="A70" s="823"/>
      <c r="B70" s="824"/>
      <c r="C70" s="824"/>
      <c r="D70" s="824"/>
      <c r="E70" s="824"/>
      <c r="F70" s="824"/>
      <c r="G70" s="824"/>
      <c r="H70" s="824"/>
      <c r="I70" s="824"/>
      <c r="J70" s="824"/>
      <c r="K70" s="824"/>
      <c r="L70" s="824"/>
      <c r="M70" s="824"/>
      <c r="N70" s="825"/>
      <c r="O70" s="1003"/>
    </row>
    <row r="71" spans="1:15" s="1004" customFormat="1">
      <c r="A71" s="832" t="s">
        <v>73</v>
      </c>
      <c r="B71" s="833"/>
      <c r="C71" s="834"/>
      <c r="D71" s="834"/>
      <c r="E71" s="834"/>
      <c r="F71" s="834"/>
      <c r="G71" s="824"/>
      <c r="H71" s="824"/>
      <c r="I71" s="824"/>
      <c r="J71" s="824"/>
      <c r="K71" s="824"/>
      <c r="L71" s="824"/>
      <c r="M71" s="824"/>
      <c r="N71" s="825"/>
      <c r="O71" s="1003"/>
    </row>
    <row r="72" spans="1:15" s="1004" customFormat="1">
      <c r="A72" s="2481" t="s">
        <v>74</v>
      </c>
      <c r="B72" s="2482"/>
      <c r="C72" s="2482"/>
      <c r="D72" s="2482"/>
      <c r="E72" s="2482"/>
      <c r="F72" s="2482"/>
      <c r="G72" s="2482"/>
      <c r="H72" s="2482"/>
      <c r="I72" s="2482"/>
      <c r="J72" s="2482"/>
      <c r="K72" s="2482"/>
      <c r="L72" s="2482"/>
      <c r="M72" s="2482"/>
      <c r="N72" s="2483"/>
      <c r="O72" s="1003"/>
    </row>
    <row r="73" spans="1:15" s="1004" customFormat="1" ht="33.75" customHeight="1">
      <c r="A73" s="2481"/>
      <c r="B73" s="2482"/>
      <c r="C73" s="2482"/>
      <c r="D73" s="2482"/>
      <c r="E73" s="2482"/>
      <c r="F73" s="2482"/>
      <c r="G73" s="2482"/>
      <c r="H73" s="2482"/>
      <c r="I73" s="2482"/>
      <c r="J73" s="2482"/>
      <c r="K73" s="2482"/>
      <c r="L73" s="2482"/>
      <c r="M73" s="2482"/>
      <c r="N73" s="2483"/>
      <c r="O73" s="1003"/>
    </row>
    <row r="74" spans="1:15" s="1004" customFormat="1" ht="19.5" customHeight="1">
      <c r="A74" s="2481" t="s">
        <v>75</v>
      </c>
      <c r="B74" s="2482"/>
      <c r="C74" s="2482"/>
      <c r="D74" s="2482"/>
      <c r="E74" s="2482"/>
      <c r="F74" s="2482"/>
      <c r="G74" s="2482"/>
      <c r="H74" s="2482"/>
      <c r="I74" s="2482"/>
      <c r="J74" s="2482"/>
      <c r="K74" s="2482"/>
      <c r="L74" s="2482"/>
      <c r="M74" s="2482"/>
      <c r="N74" s="2483"/>
      <c r="O74" s="1003"/>
    </row>
    <row r="75" spans="1:15" s="1004" customFormat="1" ht="30.75" customHeight="1">
      <c r="A75" s="2481"/>
      <c r="B75" s="2482"/>
      <c r="C75" s="2482"/>
      <c r="D75" s="2482"/>
      <c r="E75" s="2482"/>
      <c r="F75" s="2482"/>
      <c r="G75" s="2482"/>
      <c r="H75" s="2482"/>
      <c r="I75" s="2482"/>
      <c r="J75" s="2482"/>
      <c r="K75" s="2482"/>
      <c r="L75" s="2482"/>
      <c r="M75" s="2482"/>
      <c r="N75" s="2483"/>
      <c r="O75" s="1003"/>
    </row>
    <row r="76" spans="1:15" s="1004" customFormat="1" ht="28.5" customHeight="1">
      <c r="A76" s="823"/>
      <c r="B76" s="824"/>
      <c r="C76" s="824"/>
      <c r="D76" s="824"/>
      <c r="E76" s="824"/>
      <c r="F76" s="824"/>
      <c r="G76" s="824"/>
      <c r="H76" s="824"/>
      <c r="I76" s="824"/>
      <c r="J76" s="824"/>
      <c r="K76" s="824"/>
      <c r="L76" s="824"/>
      <c r="M76" s="824"/>
      <c r="N76" s="825"/>
      <c r="O76" s="1003"/>
    </row>
    <row r="77" spans="1:15" s="1004" customFormat="1">
      <c r="A77" s="823"/>
      <c r="B77" s="824"/>
      <c r="C77" s="824"/>
      <c r="D77" s="824"/>
      <c r="E77" s="818"/>
      <c r="F77" s="821" t="s">
        <v>76</v>
      </c>
      <c r="G77" s="822"/>
      <c r="H77" s="822"/>
      <c r="I77" s="822"/>
      <c r="J77" s="822"/>
      <c r="K77" s="824"/>
      <c r="L77" s="824"/>
      <c r="M77" s="824"/>
      <c r="N77" s="1005"/>
      <c r="O77" s="1003"/>
    </row>
    <row r="78" spans="1:15" s="1004" customFormat="1">
      <c r="A78" s="823"/>
      <c r="B78" s="824"/>
      <c r="C78" s="824"/>
      <c r="D78" s="824"/>
      <c r="E78" s="818"/>
      <c r="F78" s="822" t="s">
        <v>87</v>
      </c>
      <c r="G78" s="836" t="s">
        <v>342</v>
      </c>
      <c r="H78" s="836"/>
      <c r="I78" s="836"/>
      <c r="J78" s="822"/>
      <c r="K78" s="824"/>
      <c r="L78" s="824"/>
      <c r="M78" s="824"/>
      <c r="N78" s="1005"/>
      <c r="O78" s="1003"/>
    </row>
    <row r="79" spans="1:15" s="1004" customFormat="1">
      <c r="A79" s="823"/>
      <c r="B79" s="824"/>
      <c r="C79" s="824"/>
      <c r="D79" s="824"/>
      <c r="E79" s="837"/>
      <c r="F79" s="822" t="s">
        <v>343</v>
      </c>
      <c r="G79" s="838"/>
      <c r="H79" s="838"/>
      <c r="I79" s="838"/>
      <c r="J79" s="822"/>
      <c r="K79" s="824"/>
      <c r="L79" s="824"/>
      <c r="M79" s="824"/>
      <c r="N79" s="1005"/>
      <c r="O79" s="1003"/>
    </row>
    <row r="80" spans="1:15" s="1004" customFormat="1">
      <c r="A80" s="817"/>
      <c r="B80" s="818"/>
      <c r="C80" s="818"/>
      <c r="D80" s="818"/>
      <c r="E80" s="824"/>
      <c r="F80" s="822" t="s">
        <v>88</v>
      </c>
      <c r="G80" s="822"/>
      <c r="H80" s="822"/>
      <c r="I80" s="822"/>
      <c r="J80" s="826"/>
      <c r="K80" s="1003"/>
      <c r="L80" s="1003"/>
      <c r="M80" s="1003"/>
      <c r="N80" s="1005"/>
      <c r="O80" s="1003"/>
    </row>
  </sheetData>
  <mergeCells count="76"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8:B12"/>
    <mergeCell ref="A26:F26"/>
    <mergeCell ref="G26:H26"/>
    <mergeCell ref="I26:J26"/>
    <mergeCell ref="L26:M26"/>
    <mergeCell ref="K13:K14"/>
    <mergeCell ref="A15:E15"/>
    <mergeCell ref="A18:N18"/>
    <mergeCell ref="L20:M20"/>
    <mergeCell ref="L21:M21"/>
    <mergeCell ref="A22:N24"/>
    <mergeCell ref="A25:F25"/>
    <mergeCell ref="G25:H25"/>
    <mergeCell ref="I25:J25"/>
    <mergeCell ref="L25:M25"/>
    <mergeCell ref="C20:K21"/>
    <mergeCell ref="A30:N32"/>
    <mergeCell ref="A27:F27"/>
    <mergeCell ref="L27:M27"/>
    <mergeCell ref="A28:F28"/>
    <mergeCell ref="G28:H28"/>
    <mergeCell ref="I28:J28"/>
    <mergeCell ref="L28:M28"/>
    <mergeCell ref="A29:M29"/>
    <mergeCell ref="A38:N40"/>
    <mergeCell ref="A33:I33"/>
    <mergeCell ref="L33:M33"/>
    <mergeCell ref="A34:I34"/>
    <mergeCell ref="L34:M34"/>
    <mergeCell ref="A35:I35"/>
    <mergeCell ref="L35:M35"/>
    <mergeCell ref="A36:I36"/>
    <mergeCell ref="L36:M36"/>
    <mergeCell ref="A37:M37"/>
    <mergeCell ref="A41:H41"/>
    <mergeCell ref="L41:M41"/>
    <mergeCell ref="A42:H42"/>
    <mergeCell ref="L42:M42"/>
    <mergeCell ref="A56:H56"/>
    <mergeCell ref="L56:M56"/>
    <mergeCell ref="A43:M43"/>
    <mergeCell ref="A44:N46"/>
    <mergeCell ref="A47:H47"/>
    <mergeCell ref="L47:M47"/>
    <mergeCell ref="A48:H48"/>
    <mergeCell ref="L48:M48"/>
    <mergeCell ref="G66:H66"/>
    <mergeCell ref="A1:D1"/>
    <mergeCell ref="A69:N69"/>
    <mergeCell ref="A74:N75"/>
    <mergeCell ref="A72:N73"/>
    <mergeCell ref="A59:J59"/>
    <mergeCell ref="L59:M59"/>
    <mergeCell ref="A60:M60"/>
    <mergeCell ref="A62:M62"/>
    <mergeCell ref="L58:M58"/>
    <mergeCell ref="L49:M49"/>
    <mergeCell ref="A50:M50"/>
    <mergeCell ref="A52:M52"/>
    <mergeCell ref="A53:N55"/>
    <mergeCell ref="A57:H57"/>
    <mergeCell ref="L57:M57"/>
  </mergeCells>
  <pageMargins left="0.7" right="0.7" top="0.75" bottom="0.75" header="0.3" footer="0.3"/>
  <pageSetup scale="49" fitToHeight="0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>
    <tabColor rgb="FFFFFF00"/>
    <pageSetUpPr fitToPage="1"/>
  </sheetPr>
  <dimension ref="A1:O81"/>
  <sheetViews>
    <sheetView view="pageBreakPreview" topLeftCell="A51" zoomScale="91" zoomScaleNormal="100" zoomScaleSheetLayoutView="91" workbookViewId="0">
      <selection activeCell="O67" sqref="O67"/>
    </sheetView>
  </sheetViews>
  <sheetFormatPr baseColWidth="10" defaultColWidth="11.44140625" defaultRowHeight="13.8"/>
  <cols>
    <col min="1" max="1" width="11.44140625" style="996"/>
    <col min="2" max="2" width="14.88671875" style="996" customWidth="1"/>
    <col min="3" max="3" width="13.33203125" style="996" customWidth="1"/>
    <col min="4" max="4" width="13.109375" style="996" customWidth="1"/>
    <col min="5" max="5" width="11.44140625" style="996"/>
    <col min="6" max="6" width="15.6640625" style="996" customWidth="1"/>
    <col min="7" max="8" width="11.44140625" style="996"/>
    <col min="9" max="9" width="15.5546875" style="996" customWidth="1"/>
    <col min="10" max="10" width="14.5546875" style="996" customWidth="1"/>
    <col min="11" max="11" width="14" style="996" bestFit="1" customWidth="1"/>
    <col min="12" max="12" width="10" style="996" customWidth="1"/>
    <col min="13" max="13" width="6.6640625" style="996" customWidth="1"/>
    <col min="14" max="14" width="15.6640625" style="996" bestFit="1" customWidth="1"/>
    <col min="15" max="16384" width="11.44140625" style="996"/>
  </cols>
  <sheetData>
    <row r="1" spans="1:15" ht="55.5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049"/>
      <c r="O5" s="1048"/>
    </row>
    <row r="6" spans="1:15">
      <c r="A6" s="2586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6"/>
      <c r="O6" s="1050"/>
    </row>
    <row r="7" spans="1:15" ht="14.4" thickBot="1">
      <c r="A7" s="730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1024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23.2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1025"/>
      <c r="L16" s="730"/>
      <c r="M16" s="730"/>
      <c r="N16" s="748"/>
      <c r="O16" s="1048"/>
    </row>
    <row r="17" spans="1:15">
      <c r="A17" s="1026"/>
      <c r="B17" s="1027"/>
      <c r="C17" s="1028"/>
      <c r="D17" s="1028"/>
      <c r="E17" s="1028"/>
      <c r="F17" s="1028"/>
      <c r="G17" s="1028"/>
      <c r="H17" s="1028"/>
      <c r="I17" s="1028"/>
      <c r="J17" s="1028"/>
      <c r="K17" s="1028"/>
      <c r="L17" s="1028"/>
      <c r="M17" s="1028"/>
      <c r="N17" s="1029"/>
      <c r="O17" s="1048"/>
    </row>
    <row r="18" spans="1:15" ht="14.4" thickBot="1">
      <c r="A18" s="803"/>
      <c r="B18" s="729"/>
      <c r="C18" s="729"/>
      <c r="D18" s="729"/>
      <c r="E18" s="729"/>
      <c r="F18" s="729"/>
      <c r="G18" s="729"/>
      <c r="H18" s="729"/>
      <c r="I18" s="729"/>
      <c r="J18" s="729"/>
      <c r="K18" s="729"/>
      <c r="L18" s="729"/>
      <c r="M18" s="729"/>
      <c r="N18" s="1046"/>
      <c r="O18" s="1048"/>
    </row>
    <row r="19" spans="1:15" ht="14.4" thickBot="1">
      <c r="A19" s="1030"/>
      <c r="B19" s="1031"/>
      <c r="C19" s="1031"/>
      <c r="D19" s="1031"/>
      <c r="E19" s="1031" t="str">
        <f>+'PRESUPUESTO OFICIAL PLIEGO TIPO'!A15</f>
        <v xml:space="preserve">ESTRUCTURA DE PLACA HUELLA </v>
      </c>
      <c r="F19" s="1031"/>
      <c r="G19" s="1031"/>
      <c r="H19" s="730"/>
      <c r="I19" s="730"/>
      <c r="J19" s="1031"/>
      <c r="K19" s="1031"/>
      <c r="L19" s="1031"/>
      <c r="M19" s="1031"/>
      <c r="N19" s="1032"/>
      <c r="O19" s="1048"/>
    </row>
    <row r="20" spans="1:15">
      <c r="A20" s="2562" t="s">
        <v>39</v>
      </c>
      <c r="B20" s="2563"/>
      <c r="C20" s="2563"/>
      <c r="D20" s="2563"/>
      <c r="E20" s="2563"/>
      <c r="F20" s="2563"/>
      <c r="G20" s="2563"/>
      <c r="H20" s="2563"/>
      <c r="I20" s="2563"/>
      <c r="J20" s="2563"/>
      <c r="K20" s="2563"/>
      <c r="L20" s="2563"/>
      <c r="M20" s="2563"/>
      <c r="N20" s="2564"/>
      <c r="O20" s="1048"/>
    </row>
    <row r="21" spans="1:15" ht="14.4" thickBot="1">
      <c r="A21" s="728"/>
      <c r="B21" s="730"/>
      <c r="C21" s="730"/>
      <c r="D21" s="730"/>
      <c r="E21" s="730"/>
      <c r="F21" s="730"/>
      <c r="G21" s="730"/>
      <c r="H21" s="730"/>
      <c r="I21" s="730"/>
      <c r="J21" s="730"/>
      <c r="K21" s="730"/>
      <c r="L21" s="730"/>
      <c r="M21" s="730"/>
      <c r="N21" s="731"/>
      <c r="O21" s="1048"/>
    </row>
    <row r="22" spans="1:15" ht="32.25" customHeight="1">
      <c r="A22" s="754" t="s">
        <v>40</v>
      </c>
      <c r="B22" s="755">
        <f>+'PRESUPUESTO OFICIAL PLIEGO TIPO'!B28</f>
        <v>112</v>
      </c>
      <c r="C22" s="2522" t="str">
        <f>+'PRESUPUESTO OFICIAL PLIEGO TIPO'!E28</f>
        <v>Cuneta tipo C-1 concreto 3000 Psi e=0.15 m</v>
      </c>
      <c r="D22" s="2523"/>
      <c r="E22" s="2523"/>
      <c r="F22" s="2523"/>
      <c r="G22" s="2523"/>
      <c r="H22" s="2523"/>
      <c r="I22" s="2523"/>
      <c r="J22" s="2523"/>
      <c r="K22" s="2573"/>
      <c r="L22" s="2565" t="s">
        <v>41</v>
      </c>
      <c r="M22" s="2566"/>
      <c r="N22" s="757" t="s">
        <v>7</v>
      </c>
      <c r="O22" s="1048"/>
    </row>
    <row r="23" spans="1:15" ht="15" customHeight="1" thickBot="1">
      <c r="A23" s="758"/>
      <c r="B23" s="759">
        <f>+'PRESUPUESTO OFICIAL PLIEGO TIPO'!C28</f>
        <v>512</v>
      </c>
      <c r="C23" s="2574"/>
      <c r="D23" s="2575"/>
      <c r="E23" s="2575"/>
      <c r="F23" s="2575"/>
      <c r="G23" s="2575"/>
      <c r="H23" s="2575"/>
      <c r="I23" s="2575"/>
      <c r="J23" s="2575"/>
      <c r="K23" s="2576"/>
      <c r="L23" s="2567" t="str">
        <f>+'PRESUPUESTO OFICIAL PLIEGO TIPO'!F28</f>
        <v>M³</v>
      </c>
      <c r="M23" s="2568"/>
      <c r="N23" s="760"/>
      <c r="O23" s="1048"/>
    </row>
    <row r="24" spans="1:15" ht="10.5" customHeight="1">
      <c r="A24" s="2491" t="s">
        <v>42</v>
      </c>
      <c r="B24" s="2492"/>
      <c r="C24" s="2492"/>
      <c r="D24" s="2492"/>
      <c r="E24" s="2492"/>
      <c r="F24" s="2492"/>
      <c r="G24" s="2492"/>
      <c r="H24" s="2492"/>
      <c r="I24" s="2492"/>
      <c r="J24" s="2492"/>
      <c r="K24" s="2492"/>
      <c r="L24" s="2492"/>
      <c r="M24" s="2492"/>
      <c r="N24" s="2493"/>
      <c r="O24" s="1048"/>
    </row>
    <row r="25" spans="1:15">
      <c r="A25" s="2494"/>
      <c r="B25" s="2495"/>
      <c r="C25" s="2495"/>
      <c r="D25" s="2495"/>
      <c r="E25" s="2495"/>
      <c r="F25" s="2495"/>
      <c r="G25" s="2495"/>
      <c r="H25" s="2495"/>
      <c r="I25" s="2495"/>
      <c r="J25" s="2495"/>
      <c r="K25" s="2495"/>
      <c r="L25" s="2495"/>
      <c r="M25" s="2495"/>
      <c r="N25" s="2496"/>
      <c r="O25" s="1048"/>
    </row>
    <row r="26" spans="1:15" ht="11.25" customHeight="1" thickBot="1">
      <c r="A26" s="2497"/>
      <c r="B26" s="2498"/>
      <c r="C26" s="2498"/>
      <c r="D26" s="2498"/>
      <c r="E26" s="2498"/>
      <c r="F26" s="2498"/>
      <c r="G26" s="2498"/>
      <c r="H26" s="2498"/>
      <c r="I26" s="2498"/>
      <c r="J26" s="2498"/>
      <c r="K26" s="2498"/>
      <c r="L26" s="2498"/>
      <c r="M26" s="2498"/>
      <c r="N26" s="2499"/>
      <c r="O26" s="1048"/>
    </row>
    <row r="27" spans="1:15">
      <c r="A27" s="2500" t="s">
        <v>5</v>
      </c>
      <c r="B27" s="2501"/>
      <c r="C27" s="2501"/>
      <c r="D27" s="2501"/>
      <c r="E27" s="2501"/>
      <c r="F27" s="2503"/>
      <c r="G27" s="2502" t="s">
        <v>43</v>
      </c>
      <c r="H27" s="2503"/>
      <c r="I27" s="2502" t="s">
        <v>44</v>
      </c>
      <c r="J27" s="2503"/>
      <c r="K27" s="785" t="s">
        <v>45</v>
      </c>
      <c r="L27" s="2502" t="s">
        <v>46</v>
      </c>
      <c r="M27" s="2503"/>
      <c r="N27" s="789" t="s">
        <v>47</v>
      </c>
      <c r="O27" s="1051"/>
    </row>
    <row r="28" spans="1:15">
      <c r="A28" s="2531" t="s">
        <v>78</v>
      </c>
      <c r="B28" s="2992"/>
      <c r="C28" s="2992"/>
      <c r="D28" s="2992"/>
      <c r="E28" s="2992"/>
      <c r="F28" s="2993"/>
      <c r="G28" s="2994"/>
      <c r="H28" s="2539"/>
      <c r="I28" s="2994"/>
      <c r="J28" s="2539"/>
      <c r="K28" s="1054">
        <f>+K50*10%</f>
        <v>4107.5</v>
      </c>
      <c r="L28" s="2966">
        <v>2.5</v>
      </c>
      <c r="M28" s="2967"/>
      <c r="N28" s="793">
        <f>ROUND((K28*L28),2)</f>
        <v>10268.75</v>
      </c>
      <c r="O28" s="1048"/>
    </row>
    <row r="29" spans="1:15">
      <c r="A29" s="2504" t="s">
        <v>102</v>
      </c>
      <c r="B29" s="2505"/>
      <c r="C29" s="2505"/>
      <c r="D29" s="2505"/>
      <c r="E29" s="2505"/>
      <c r="F29" s="2539"/>
      <c r="G29" s="2551"/>
      <c r="H29" s="2552"/>
      <c r="I29" s="2551"/>
      <c r="J29" s="2552"/>
      <c r="K29" s="1034">
        <v>8525</v>
      </c>
      <c r="L29" s="2966">
        <v>0.56000000000000005</v>
      </c>
      <c r="M29" s="2967"/>
      <c r="N29" s="793">
        <f>ROUND((K29*L29),2)</f>
        <v>4774</v>
      </c>
      <c r="O29" s="1048"/>
    </row>
    <row r="30" spans="1:15" ht="14.4" thickBot="1">
      <c r="A30" s="2518"/>
      <c r="B30" s="2519"/>
      <c r="C30" s="2519"/>
      <c r="D30" s="2519"/>
      <c r="E30" s="2519"/>
      <c r="F30" s="2955"/>
      <c r="G30" s="2991"/>
      <c r="H30" s="2955"/>
      <c r="I30" s="2991"/>
      <c r="J30" s="2955"/>
      <c r="K30" s="1057"/>
      <c r="L30" s="2966"/>
      <c r="M30" s="2967"/>
      <c r="N30" s="793"/>
      <c r="O30" s="1048"/>
    </row>
    <row r="31" spans="1:15" ht="20.25" customHeight="1" thickBot="1">
      <c r="A31" s="2485" t="s">
        <v>49</v>
      </c>
      <c r="B31" s="2486"/>
      <c r="C31" s="2486"/>
      <c r="D31" s="2486"/>
      <c r="E31" s="2486"/>
      <c r="F31" s="2486"/>
      <c r="G31" s="2486"/>
      <c r="H31" s="2486"/>
      <c r="I31" s="2486"/>
      <c r="J31" s="2486"/>
      <c r="K31" s="2486"/>
      <c r="L31" s="2486"/>
      <c r="M31" s="2487"/>
      <c r="N31" s="783">
        <f>ROUND(SUM(N28:N30),2)</f>
        <v>15042.75</v>
      </c>
      <c r="O31" s="1048"/>
    </row>
    <row r="32" spans="1:15" ht="12.75" customHeight="1">
      <c r="A32" s="2491" t="s">
        <v>50</v>
      </c>
      <c r="B32" s="2492"/>
      <c r="C32" s="2492"/>
      <c r="D32" s="2492"/>
      <c r="E32" s="2492"/>
      <c r="F32" s="2492"/>
      <c r="G32" s="2492"/>
      <c r="H32" s="2492"/>
      <c r="I32" s="2492"/>
      <c r="J32" s="2492"/>
      <c r="K32" s="2492"/>
      <c r="L32" s="2492"/>
      <c r="M32" s="2492"/>
      <c r="N32" s="2493"/>
      <c r="O32" s="1048"/>
    </row>
    <row r="33" spans="1:15" ht="12.75" customHeight="1">
      <c r="A33" s="2494"/>
      <c r="B33" s="2495"/>
      <c r="C33" s="2495"/>
      <c r="D33" s="2495"/>
      <c r="E33" s="2495"/>
      <c r="F33" s="2495"/>
      <c r="G33" s="2495"/>
      <c r="H33" s="2495"/>
      <c r="I33" s="2495"/>
      <c r="J33" s="2495"/>
      <c r="K33" s="2495"/>
      <c r="L33" s="2495"/>
      <c r="M33" s="2495"/>
      <c r="N33" s="2496"/>
      <c r="O33" s="1048"/>
    </row>
    <row r="34" spans="1:15" ht="13.5" customHeight="1" thickBot="1">
      <c r="A34" s="2497"/>
      <c r="B34" s="2498"/>
      <c r="C34" s="2498"/>
      <c r="D34" s="2498"/>
      <c r="E34" s="2498"/>
      <c r="F34" s="2498"/>
      <c r="G34" s="2498"/>
      <c r="H34" s="2498"/>
      <c r="I34" s="2498"/>
      <c r="J34" s="2498"/>
      <c r="K34" s="2498"/>
      <c r="L34" s="2498"/>
      <c r="M34" s="2498"/>
      <c r="N34" s="2499"/>
      <c r="O34" s="1048"/>
    </row>
    <row r="35" spans="1:15" ht="15" customHeight="1">
      <c r="A35" s="2500" t="s">
        <v>5</v>
      </c>
      <c r="B35" s="2501"/>
      <c r="C35" s="2501"/>
      <c r="D35" s="2501"/>
      <c r="E35" s="2501"/>
      <c r="F35" s="2501"/>
      <c r="G35" s="2501"/>
      <c r="H35" s="2501"/>
      <c r="I35" s="2503"/>
      <c r="J35" s="787" t="s">
        <v>41</v>
      </c>
      <c r="K35" s="785" t="s">
        <v>7</v>
      </c>
      <c r="L35" s="2502" t="s">
        <v>51</v>
      </c>
      <c r="M35" s="2503"/>
      <c r="N35" s="789" t="s">
        <v>47</v>
      </c>
      <c r="O35" s="1051"/>
    </row>
    <row r="36" spans="1:15">
      <c r="A36" s="2504" t="s">
        <v>104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77</v>
      </c>
      <c r="K36" s="1038">
        <v>1</v>
      </c>
      <c r="L36" s="2986">
        <f>+'CAÑORICO-ANACONCRETO 3000 psi '!N57</f>
        <v>611333</v>
      </c>
      <c r="M36" s="2987"/>
      <c r="N36" s="793">
        <f>ROUND((K36*L36),2)</f>
        <v>611333</v>
      </c>
      <c r="O36" s="1048"/>
    </row>
    <row r="37" spans="1:15" ht="14.4" thickBot="1">
      <c r="A37" s="2504" t="s">
        <v>288</v>
      </c>
      <c r="B37" s="2505"/>
      <c r="C37" s="2505"/>
      <c r="D37" s="2505"/>
      <c r="E37" s="2505"/>
      <c r="F37" s="2505"/>
      <c r="G37" s="2505"/>
      <c r="H37" s="2505"/>
      <c r="I37" s="2539"/>
      <c r="J37" s="779" t="s">
        <v>13</v>
      </c>
      <c r="K37" s="1038">
        <v>10</v>
      </c>
      <c r="L37" s="2854">
        <v>10870</v>
      </c>
      <c r="M37" s="2855"/>
      <c r="N37" s="793">
        <f>ROUND((K37*L37),2)</f>
        <v>108700</v>
      </c>
      <c r="O37" s="1048"/>
    </row>
    <row r="38" spans="1:15" ht="21.75" customHeight="1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ROUND(SUM(N36:N37),2)</f>
        <v>720033</v>
      </c>
      <c r="O38" s="1048"/>
    </row>
    <row r="39" spans="1:15" ht="12.75" customHeight="1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 ht="12.75" customHeight="1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3.5" customHeight="1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30" customHeight="1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1040"/>
      <c r="L43" s="2532"/>
      <c r="M43" s="2533"/>
      <c r="N43" s="1052"/>
      <c r="O43" s="1048"/>
    </row>
    <row r="44" spans="1:15" ht="12.75" customHeight="1" thickBot="1">
      <c r="A44" s="2518"/>
      <c r="B44" s="2519"/>
      <c r="C44" s="2519"/>
      <c r="D44" s="2519"/>
      <c r="E44" s="2519"/>
      <c r="F44" s="2519"/>
      <c r="G44" s="2519"/>
      <c r="H44" s="2519"/>
      <c r="I44" s="804"/>
      <c r="J44" s="805"/>
      <c r="K44" s="804"/>
      <c r="L44" s="2520"/>
      <c r="M44" s="2521"/>
      <c r="N44" s="1042"/>
      <c r="O44" s="1048"/>
    </row>
    <row r="45" spans="1:15" ht="12.75" customHeight="1" thickBot="1">
      <c r="A45" s="2485" t="s">
        <v>49</v>
      </c>
      <c r="B45" s="2486"/>
      <c r="C45" s="2486"/>
      <c r="D45" s="2486"/>
      <c r="E45" s="2486"/>
      <c r="F45" s="2486"/>
      <c r="G45" s="2486"/>
      <c r="H45" s="2486"/>
      <c r="I45" s="2486"/>
      <c r="J45" s="2486"/>
      <c r="K45" s="2486"/>
      <c r="L45" s="2486"/>
      <c r="M45" s="2487"/>
      <c r="N45" s="794">
        <f>+N43</f>
        <v>0</v>
      </c>
      <c r="O45" s="1048"/>
    </row>
    <row r="46" spans="1:15" ht="12.75" customHeight="1">
      <c r="A46" s="2491" t="s">
        <v>58</v>
      </c>
      <c r="B46" s="2492"/>
      <c r="C46" s="2492"/>
      <c r="D46" s="2492"/>
      <c r="E46" s="2492"/>
      <c r="F46" s="2492"/>
      <c r="G46" s="2492"/>
      <c r="H46" s="2492"/>
      <c r="I46" s="2492"/>
      <c r="J46" s="2492"/>
      <c r="K46" s="2492"/>
      <c r="L46" s="2492"/>
      <c r="M46" s="2492"/>
      <c r="N46" s="2493"/>
      <c r="O46" s="1048"/>
    </row>
    <row r="47" spans="1:15" ht="12.75" customHeight="1">
      <c r="A47" s="2494"/>
      <c r="B47" s="2495"/>
      <c r="C47" s="2495"/>
      <c r="D47" s="2495"/>
      <c r="E47" s="2495"/>
      <c r="F47" s="2495"/>
      <c r="G47" s="2495"/>
      <c r="H47" s="2495"/>
      <c r="I47" s="2495"/>
      <c r="J47" s="2495"/>
      <c r="K47" s="2495"/>
      <c r="L47" s="2495"/>
      <c r="M47" s="2495"/>
      <c r="N47" s="2496"/>
      <c r="O47" s="1048"/>
    </row>
    <row r="48" spans="1:15" ht="13.5" customHeight="1" thickBot="1">
      <c r="A48" s="2497"/>
      <c r="B48" s="2498"/>
      <c r="C48" s="2498"/>
      <c r="D48" s="2498"/>
      <c r="E48" s="2498"/>
      <c r="F48" s="2498"/>
      <c r="G48" s="2498"/>
      <c r="H48" s="2498"/>
      <c r="I48" s="2498"/>
      <c r="J48" s="2498"/>
      <c r="K48" s="2498"/>
      <c r="L48" s="2498"/>
      <c r="M48" s="2498"/>
      <c r="N48" s="2499"/>
      <c r="O48" s="1048"/>
    </row>
    <row r="49" spans="1:15" ht="27.6">
      <c r="A49" s="2500" t="s">
        <v>59</v>
      </c>
      <c r="B49" s="2501"/>
      <c r="C49" s="2501"/>
      <c r="D49" s="2501"/>
      <c r="E49" s="2501"/>
      <c r="F49" s="2501"/>
      <c r="G49" s="2501"/>
      <c r="H49" s="2501"/>
      <c r="I49" s="785" t="s">
        <v>60</v>
      </c>
      <c r="J49" s="784" t="s">
        <v>61</v>
      </c>
      <c r="K49" s="785" t="s">
        <v>62</v>
      </c>
      <c r="L49" s="2502" t="s">
        <v>46</v>
      </c>
      <c r="M49" s="2503"/>
      <c r="N49" s="789" t="s">
        <v>47</v>
      </c>
      <c r="O49" s="1051"/>
    </row>
    <row r="50" spans="1:15">
      <c r="A50" s="2511" t="s">
        <v>81</v>
      </c>
      <c r="B50" s="2512"/>
      <c r="C50" s="2512"/>
      <c r="D50" s="2512"/>
      <c r="E50" s="2512"/>
      <c r="F50" s="2512"/>
      <c r="G50" s="2512"/>
      <c r="H50" s="2513"/>
      <c r="I50" s="800" t="s">
        <v>128</v>
      </c>
      <c r="J50" s="801"/>
      <c r="K50" s="1043">
        <v>41075</v>
      </c>
      <c r="L50" s="2861">
        <v>2.5</v>
      </c>
      <c r="M50" s="2862"/>
      <c r="N50" s="793">
        <f>ROUND((K50*L50),2)</f>
        <v>102687.5</v>
      </c>
      <c r="O50" s="1048"/>
    </row>
    <row r="51" spans="1:15" ht="14.4" thickBot="1">
      <c r="A51" s="2518"/>
      <c r="B51" s="2519"/>
      <c r="C51" s="2519"/>
      <c r="D51" s="2519"/>
      <c r="E51" s="2519"/>
      <c r="F51" s="2519"/>
      <c r="G51" s="2519"/>
      <c r="H51" s="2519"/>
      <c r="I51" s="804"/>
      <c r="J51" s="805"/>
      <c r="K51" s="804"/>
      <c r="L51" s="2520"/>
      <c r="M51" s="2521"/>
      <c r="N51" s="1042"/>
      <c r="O51" s="1048"/>
    </row>
    <row r="52" spans="1:15" ht="14.4" thickBot="1">
      <c r="A52" s="2485" t="s">
        <v>49</v>
      </c>
      <c r="B52" s="2486"/>
      <c r="C52" s="2486"/>
      <c r="D52" s="2486"/>
      <c r="E52" s="2486"/>
      <c r="F52" s="2486"/>
      <c r="G52" s="2486"/>
      <c r="H52" s="2486"/>
      <c r="I52" s="2486"/>
      <c r="J52" s="2486"/>
      <c r="K52" s="2486"/>
      <c r="L52" s="2486"/>
      <c r="M52" s="2487"/>
      <c r="N52" s="783">
        <f>ROUND(SUM(N50:N51),2)</f>
        <v>102687.5</v>
      </c>
      <c r="O52" s="1048"/>
    </row>
    <row r="53" spans="1:15" ht="12.75" customHeight="1" thickBot="1">
      <c r="A53" s="728"/>
      <c r="B53" s="730"/>
      <c r="C53" s="730"/>
      <c r="D53" s="730"/>
      <c r="E53" s="730"/>
      <c r="F53" s="730"/>
      <c r="G53" s="730"/>
      <c r="H53" s="730"/>
      <c r="I53" s="730"/>
      <c r="J53" s="730"/>
      <c r="K53" s="730"/>
      <c r="L53" s="730"/>
      <c r="M53" s="730"/>
      <c r="N53" s="731"/>
      <c r="O53" s="1048"/>
    </row>
    <row r="54" spans="1:15" ht="16.5" customHeight="1" thickBot="1">
      <c r="A54" s="2488" t="s">
        <v>63</v>
      </c>
      <c r="B54" s="2489"/>
      <c r="C54" s="2489"/>
      <c r="D54" s="2489"/>
      <c r="E54" s="2489"/>
      <c r="F54" s="2489"/>
      <c r="G54" s="2489"/>
      <c r="H54" s="2489"/>
      <c r="I54" s="2489"/>
      <c r="J54" s="2489"/>
      <c r="K54" s="2489"/>
      <c r="L54" s="2489"/>
      <c r="M54" s="2490"/>
      <c r="N54" s="989">
        <f>ROUND(+N31+N38+N45+N52,0)</f>
        <v>837763</v>
      </c>
      <c r="O54" s="1048"/>
    </row>
    <row r="55" spans="1:15" ht="12.75" customHeight="1">
      <c r="A55" s="2491" t="s">
        <v>64</v>
      </c>
      <c r="B55" s="2492"/>
      <c r="C55" s="2492"/>
      <c r="D55" s="2492"/>
      <c r="E55" s="2492"/>
      <c r="F55" s="2492"/>
      <c r="G55" s="2492"/>
      <c r="H55" s="2492"/>
      <c r="I55" s="2492"/>
      <c r="J55" s="2492"/>
      <c r="K55" s="2492"/>
      <c r="L55" s="2492"/>
      <c r="M55" s="2492"/>
      <c r="N55" s="2493"/>
      <c r="O55" s="1048"/>
    </row>
    <row r="56" spans="1:15" ht="12.75" customHeight="1">
      <c r="A56" s="2494"/>
      <c r="B56" s="2495"/>
      <c r="C56" s="2495"/>
      <c r="D56" s="2495"/>
      <c r="E56" s="2495"/>
      <c r="F56" s="2495"/>
      <c r="G56" s="2495"/>
      <c r="H56" s="2495"/>
      <c r="I56" s="2495"/>
      <c r="J56" s="2495"/>
      <c r="K56" s="2495"/>
      <c r="L56" s="2495"/>
      <c r="M56" s="2495"/>
      <c r="N56" s="2496"/>
      <c r="O56" s="1048"/>
    </row>
    <row r="57" spans="1:15" ht="13.5" customHeight="1" thickBot="1">
      <c r="A57" s="2497"/>
      <c r="B57" s="2498"/>
      <c r="C57" s="2498"/>
      <c r="D57" s="2498"/>
      <c r="E57" s="2498"/>
      <c r="F57" s="2498"/>
      <c r="G57" s="2498"/>
      <c r="H57" s="2498"/>
      <c r="I57" s="2498"/>
      <c r="J57" s="2498"/>
      <c r="K57" s="2498"/>
      <c r="L57" s="2498"/>
      <c r="M57" s="2498"/>
      <c r="N57" s="2499"/>
      <c r="O57" s="1048"/>
    </row>
    <row r="58" spans="1:15" ht="15" customHeight="1">
      <c r="A58" s="2500" t="s">
        <v>65</v>
      </c>
      <c r="B58" s="2501"/>
      <c r="C58" s="2501"/>
      <c r="D58" s="2501"/>
      <c r="E58" s="2501"/>
      <c r="F58" s="2501"/>
      <c r="G58" s="2501"/>
      <c r="H58" s="2501"/>
      <c r="I58" s="784"/>
      <c r="J58" s="788"/>
      <c r="K58" s="785" t="s">
        <v>66</v>
      </c>
      <c r="L58" s="2502" t="s">
        <v>67</v>
      </c>
      <c r="M58" s="2503"/>
      <c r="N58" s="789"/>
      <c r="O58" s="1051"/>
    </row>
    <row r="59" spans="1:15">
      <c r="A59" s="2504" t="s">
        <v>68</v>
      </c>
      <c r="B59" s="2505"/>
      <c r="C59" s="2505"/>
      <c r="D59" s="2505"/>
      <c r="E59" s="2505"/>
      <c r="F59" s="2505"/>
      <c r="G59" s="2505"/>
      <c r="H59" s="2505"/>
      <c r="I59" s="809"/>
      <c r="J59" s="810"/>
      <c r="K59" s="811">
        <v>0.28000000000000003</v>
      </c>
      <c r="L59" s="2854">
        <f>ROUND((N54*K59),2)</f>
        <v>234573.64</v>
      </c>
      <c r="M59" s="2855">
        <f>ROUND((J59*K59),0)</f>
        <v>0</v>
      </c>
      <c r="N59" s="793">
        <f>+L59</f>
        <v>234573.64</v>
      </c>
      <c r="O59" s="1048"/>
    </row>
    <row r="60" spans="1:15">
      <c r="A60" s="768" t="s">
        <v>69</v>
      </c>
      <c r="B60" s="813"/>
      <c r="C60" s="813"/>
      <c r="D60" s="777"/>
      <c r="E60" s="777"/>
      <c r="F60" s="777"/>
      <c r="G60" s="777"/>
      <c r="H60" s="777"/>
      <c r="I60" s="777"/>
      <c r="J60" s="778"/>
      <c r="K60" s="811">
        <v>0.01</v>
      </c>
      <c r="L60" s="2854">
        <f>ROUND((N54*K60),2)</f>
        <v>8377.6299999999992</v>
      </c>
      <c r="M60" s="2855">
        <f>ROUND((J60*K60),0)</f>
        <v>0</v>
      </c>
      <c r="N60" s="793">
        <f>+L60</f>
        <v>8377.6299999999992</v>
      </c>
      <c r="O60" s="1048"/>
    </row>
    <row r="61" spans="1:15" ht="14.4" thickBot="1">
      <c r="A61" s="2508" t="s">
        <v>70</v>
      </c>
      <c r="B61" s="2509"/>
      <c r="C61" s="2509"/>
      <c r="D61" s="2509"/>
      <c r="E61" s="2509"/>
      <c r="F61" s="2509"/>
      <c r="G61" s="2509"/>
      <c r="H61" s="2509"/>
      <c r="I61" s="2509"/>
      <c r="J61" s="2510"/>
      <c r="K61" s="811">
        <v>0.05</v>
      </c>
      <c r="L61" s="2854">
        <f>ROUND((N54*K61),2)</f>
        <v>41888.15</v>
      </c>
      <c r="M61" s="2855">
        <f>ROUND((J61*K61),0)</f>
        <v>0</v>
      </c>
      <c r="N61" s="793">
        <f>+L61</f>
        <v>41888.15</v>
      </c>
      <c r="O61" s="1048"/>
    </row>
    <row r="62" spans="1:15" ht="14.4" thickBot="1">
      <c r="A62" s="2485" t="s">
        <v>49</v>
      </c>
      <c r="B62" s="2486"/>
      <c r="C62" s="2486"/>
      <c r="D62" s="2486"/>
      <c r="E62" s="2486"/>
      <c r="F62" s="2486"/>
      <c r="G62" s="2486"/>
      <c r="H62" s="2486"/>
      <c r="I62" s="2486"/>
      <c r="J62" s="2486"/>
      <c r="K62" s="2486"/>
      <c r="L62" s="2486"/>
      <c r="M62" s="2487"/>
      <c r="N62" s="1045">
        <f>ROUND(SUM(N59:N61),0)</f>
        <v>284839</v>
      </c>
      <c r="O62" s="1048"/>
    </row>
    <row r="63" spans="1:15" ht="14.4" thickBot="1">
      <c r="A63" s="728"/>
      <c r="B63" s="730"/>
      <c r="C63" s="730"/>
      <c r="D63" s="730"/>
      <c r="E63" s="730"/>
      <c r="F63" s="730"/>
      <c r="G63" s="730"/>
      <c r="H63" s="730"/>
      <c r="I63" s="730"/>
      <c r="J63" s="730"/>
      <c r="K63" s="730"/>
      <c r="L63" s="730"/>
      <c r="M63" s="730"/>
      <c r="N63" s="731"/>
      <c r="O63" s="1048"/>
    </row>
    <row r="64" spans="1:15" ht="14.4" thickBot="1">
      <c r="A64" s="2488" t="s">
        <v>71</v>
      </c>
      <c r="B64" s="2489"/>
      <c r="C64" s="2489"/>
      <c r="D64" s="2489"/>
      <c r="E64" s="2489"/>
      <c r="F64" s="2489"/>
      <c r="G64" s="2489"/>
      <c r="H64" s="2489"/>
      <c r="I64" s="2489"/>
      <c r="J64" s="2489"/>
      <c r="K64" s="2489"/>
      <c r="L64" s="2489"/>
      <c r="M64" s="2490"/>
      <c r="N64" s="807">
        <f>ROUND(+N62+N54,0)</f>
        <v>1122602</v>
      </c>
      <c r="O64" s="1048"/>
    </row>
    <row r="65" spans="1:14" s="820" customFormat="1">
      <c r="A65" s="817"/>
      <c r="B65" s="818"/>
      <c r="C65" s="818"/>
      <c r="D65" s="818"/>
      <c r="E65" s="818"/>
      <c r="F65" s="818"/>
      <c r="G65" s="818"/>
      <c r="H65" s="818"/>
      <c r="I65" s="818"/>
      <c r="J65" s="818"/>
      <c r="K65" s="818"/>
      <c r="L65" s="818"/>
      <c r="M65" s="818"/>
      <c r="N65" s="819"/>
    </row>
    <row r="66" spans="1:14" s="820" customFormat="1">
      <c r="A66" s="817"/>
      <c r="B66" s="818"/>
      <c r="C66" s="818"/>
      <c r="D66" s="818"/>
      <c r="E66" s="818"/>
      <c r="F66" s="821" t="s">
        <v>76</v>
      </c>
      <c r="G66" s="821"/>
      <c r="H66" s="821"/>
      <c r="I66" s="821"/>
      <c r="J66" s="822"/>
      <c r="K66" s="818"/>
      <c r="L66" s="818"/>
      <c r="M66" s="818"/>
      <c r="N66" s="819"/>
    </row>
    <row r="67" spans="1:14" s="820" customFormat="1">
      <c r="A67" s="823"/>
      <c r="B67" s="824"/>
      <c r="C67" s="824"/>
      <c r="D67" s="824"/>
      <c r="E67" s="824"/>
      <c r="F67" s="821" t="s">
        <v>87</v>
      </c>
      <c r="G67" s="822" t="s">
        <v>337</v>
      </c>
      <c r="H67" s="822"/>
      <c r="I67" s="822"/>
      <c r="J67" s="822"/>
      <c r="K67" s="824"/>
      <c r="L67" s="824"/>
      <c r="M67" s="824"/>
      <c r="N67" s="825"/>
    </row>
    <row r="68" spans="1:14" s="820" customFormat="1">
      <c r="A68" s="817"/>
      <c r="B68" s="818"/>
      <c r="C68" s="818"/>
      <c r="D68" s="818"/>
      <c r="E68" s="818"/>
      <c r="F68" s="821" t="s">
        <v>286</v>
      </c>
      <c r="G68" s="822"/>
      <c r="H68" s="822"/>
      <c r="I68" s="822"/>
      <c r="J68" s="822"/>
      <c r="K68" s="818"/>
      <c r="L68" s="818"/>
      <c r="M68" s="818"/>
      <c r="N68" s="819"/>
    </row>
    <row r="69" spans="1:14" s="820" customFormat="1">
      <c r="A69" s="823"/>
      <c r="B69" s="824"/>
      <c r="C69" s="824"/>
      <c r="D69" s="824"/>
      <c r="E69" s="824"/>
      <c r="F69" s="821" t="s">
        <v>88</v>
      </c>
      <c r="G69" s="2475" t="s">
        <v>344</v>
      </c>
      <c r="H69" s="2475"/>
      <c r="I69" s="826"/>
      <c r="J69" s="826"/>
      <c r="K69" s="824"/>
      <c r="L69" s="824"/>
      <c r="M69" s="824"/>
      <c r="N69" s="825"/>
    </row>
    <row r="70" spans="1:14" s="820" customFormat="1">
      <c r="A70" s="827" t="s">
        <v>72</v>
      </c>
      <c r="B70" s="828"/>
      <c r="C70" s="829"/>
      <c r="D70" s="829"/>
      <c r="E70" s="829"/>
      <c r="F70" s="829"/>
      <c r="G70" s="830"/>
      <c r="H70" s="830"/>
      <c r="I70" s="830"/>
      <c r="J70" s="830"/>
      <c r="K70" s="830"/>
      <c r="L70" s="830"/>
      <c r="M70" s="830"/>
      <c r="N70" s="831"/>
    </row>
    <row r="71" spans="1:14" s="820" customFormat="1">
      <c r="A71" s="2723"/>
      <c r="B71" s="2724"/>
      <c r="C71" s="2724"/>
      <c r="D71" s="2724"/>
      <c r="E71" s="2724"/>
      <c r="F71" s="2724"/>
      <c r="G71" s="2724"/>
      <c r="H71" s="2724"/>
      <c r="I71" s="2724"/>
      <c r="J71" s="2724"/>
      <c r="K71" s="2724"/>
      <c r="L71" s="2724"/>
      <c r="M71" s="2724"/>
      <c r="N71" s="2725"/>
    </row>
    <row r="72" spans="1:14" s="820" customFormat="1">
      <c r="A72" s="832" t="s">
        <v>73</v>
      </c>
      <c r="B72" s="833"/>
      <c r="C72" s="834"/>
      <c r="D72" s="834"/>
      <c r="E72" s="834"/>
      <c r="F72" s="834"/>
      <c r="G72" s="824"/>
      <c r="H72" s="824"/>
      <c r="I72" s="824"/>
      <c r="J72" s="824"/>
      <c r="K72" s="824"/>
      <c r="L72" s="824"/>
      <c r="M72" s="824"/>
      <c r="N72" s="825"/>
    </row>
    <row r="73" spans="1:14" s="820" customFormat="1">
      <c r="A73" s="2481" t="s">
        <v>74</v>
      </c>
      <c r="B73" s="2482"/>
      <c r="C73" s="2482"/>
      <c r="D73" s="2482"/>
      <c r="E73" s="2482"/>
      <c r="F73" s="2482"/>
      <c r="G73" s="2482"/>
      <c r="H73" s="2482"/>
      <c r="I73" s="2482"/>
      <c r="J73" s="2482"/>
      <c r="K73" s="2482"/>
      <c r="L73" s="2482"/>
      <c r="M73" s="2482"/>
      <c r="N73" s="2483"/>
    </row>
    <row r="74" spans="1:14" s="820" customFormat="1">
      <c r="A74" s="2481"/>
      <c r="B74" s="2482"/>
      <c r="C74" s="2482"/>
      <c r="D74" s="2482"/>
      <c r="E74" s="2482"/>
      <c r="F74" s="2482"/>
      <c r="G74" s="2482"/>
      <c r="H74" s="2482"/>
      <c r="I74" s="2482"/>
      <c r="J74" s="2482"/>
      <c r="K74" s="2482"/>
      <c r="L74" s="2482"/>
      <c r="M74" s="2482"/>
      <c r="N74" s="2483"/>
    </row>
    <row r="75" spans="1:14" s="820" customFormat="1" ht="33" customHeight="1">
      <c r="A75" s="2481" t="s">
        <v>75</v>
      </c>
      <c r="B75" s="2482"/>
      <c r="C75" s="2482"/>
      <c r="D75" s="2482"/>
      <c r="E75" s="2482"/>
      <c r="F75" s="2482"/>
      <c r="G75" s="2482"/>
      <c r="H75" s="2482"/>
      <c r="I75" s="2482"/>
      <c r="J75" s="2482"/>
      <c r="K75" s="2482"/>
      <c r="L75" s="2482"/>
      <c r="M75" s="2482"/>
      <c r="N75" s="2483"/>
    </row>
    <row r="76" spans="1:14" s="820" customFormat="1">
      <c r="A76" s="2481"/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4" s="820" customFormat="1">
      <c r="A77" s="823"/>
      <c r="B77" s="824"/>
      <c r="C77" s="824"/>
      <c r="D77" s="824"/>
      <c r="E77" s="824"/>
      <c r="F77" s="824"/>
      <c r="G77" s="824"/>
      <c r="H77" s="824"/>
      <c r="I77" s="824"/>
      <c r="J77" s="824"/>
      <c r="K77" s="824"/>
      <c r="L77" s="824"/>
      <c r="M77" s="824"/>
      <c r="N77" s="825"/>
    </row>
    <row r="78" spans="1:14" s="820" customFormat="1">
      <c r="A78" s="823"/>
      <c r="B78" s="824"/>
      <c r="C78" s="824"/>
      <c r="D78" s="824"/>
      <c r="E78" s="818"/>
      <c r="F78" s="821" t="s">
        <v>76</v>
      </c>
      <c r="G78" s="822"/>
      <c r="H78" s="822"/>
      <c r="I78" s="822"/>
      <c r="J78" s="822"/>
      <c r="K78" s="824"/>
      <c r="L78" s="824"/>
      <c r="M78" s="824"/>
      <c r="N78" s="1005"/>
    </row>
    <row r="79" spans="1:14" s="820" customFormat="1">
      <c r="A79" s="823"/>
      <c r="B79" s="824"/>
      <c r="C79" s="824"/>
      <c r="D79" s="824"/>
      <c r="E79" s="818"/>
      <c r="F79" s="822" t="s">
        <v>87</v>
      </c>
      <c r="G79" s="836" t="s">
        <v>342</v>
      </c>
      <c r="H79" s="836"/>
      <c r="I79" s="836"/>
      <c r="J79" s="822"/>
      <c r="K79" s="824"/>
      <c r="L79" s="824"/>
      <c r="M79" s="824"/>
      <c r="N79" s="1005"/>
    </row>
    <row r="80" spans="1:14" s="820" customFormat="1">
      <c r="A80" s="823"/>
      <c r="B80" s="824"/>
      <c r="C80" s="824"/>
      <c r="D80" s="824"/>
      <c r="E80" s="837"/>
      <c r="F80" s="822" t="s">
        <v>343</v>
      </c>
      <c r="G80" s="838"/>
      <c r="H80" s="838"/>
      <c r="I80" s="838"/>
      <c r="J80" s="822"/>
      <c r="K80" s="824"/>
      <c r="L80" s="824"/>
      <c r="M80" s="824"/>
      <c r="N80" s="1005"/>
    </row>
    <row r="81" spans="1:14" s="820" customFormat="1">
      <c r="A81" s="817"/>
      <c r="B81" s="818"/>
      <c r="C81" s="818"/>
      <c r="D81" s="818"/>
      <c r="E81" s="824"/>
      <c r="F81" s="822" t="s">
        <v>88</v>
      </c>
      <c r="G81" s="822"/>
      <c r="H81" s="822"/>
      <c r="I81" s="822"/>
      <c r="J81" s="826"/>
      <c r="K81" s="1003"/>
      <c r="L81" s="1003"/>
      <c r="M81" s="1003"/>
      <c r="N81" s="1005"/>
    </row>
  </sheetData>
  <mergeCells count="79">
    <mergeCell ref="N11:N12"/>
    <mergeCell ref="A3:N3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8:B12"/>
    <mergeCell ref="A28:F28"/>
    <mergeCell ref="G28:H28"/>
    <mergeCell ref="I28:J28"/>
    <mergeCell ref="L28:M28"/>
    <mergeCell ref="K14:K15"/>
    <mergeCell ref="A16:E16"/>
    <mergeCell ref="A20:N20"/>
    <mergeCell ref="L22:M22"/>
    <mergeCell ref="L23:M23"/>
    <mergeCell ref="A24:N26"/>
    <mergeCell ref="A27:F27"/>
    <mergeCell ref="G27:H27"/>
    <mergeCell ref="I27:J27"/>
    <mergeCell ref="L27:M27"/>
    <mergeCell ref="C22:K23"/>
    <mergeCell ref="A32:N34"/>
    <mergeCell ref="A29:F29"/>
    <mergeCell ref="L29:M29"/>
    <mergeCell ref="A30:F30"/>
    <mergeCell ref="G30:H30"/>
    <mergeCell ref="I30:J30"/>
    <mergeCell ref="L30:M30"/>
    <mergeCell ref="A31:M31"/>
    <mergeCell ref="A39:N41"/>
    <mergeCell ref="A35:I35"/>
    <mergeCell ref="L35:M35"/>
    <mergeCell ref="A36:I36"/>
    <mergeCell ref="L36:M36"/>
    <mergeCell ref="A37:I37"/>
    <mergeCell ref="L37:M37"/>
    <mergeCell ref="A38:M38"/>
    <mergeCell ref="A42:H42"/>
    <mergeCell ref="L42:M42"/>
    <mergeCell ref="A43:H43"/>
    <mergeCell ref="L43:M43"/>
    <mergeCell ref="A44:H44"/>
    <mergeCell ref="L44:M44"/>
    <mergeCell ref="L51:M51"/>
    <mergeCell ref="A52:M52"/>
    <mergeCell ref="A54:M54"/>
    <mergeCell ref="A55:N57"/>
    <mergeCell ref="A58:H58"/>
    <mergeCell ref="L58:M58"/>
    <mergeCell ref="A46:N48"/>
    <mergeCell ref="A49:H49"/>
    <mergeCell ref="L49:M49"/>
    <mergeCell ref="A50:H50"/>
    <mergeCell ref="L50:M50"/>
    <mergeCell ref="G69:H69"/>
    <mergeCell ref="A1:D1"/>
    <mergeCell ref="A71:N71"/>
    <mergeCell ref="A75:N76"/>
    <mergeCell ref="G29:H29"/>
    <mergeCell ref="I29:J29"/>
    <mergeCell ref="A73:N74"/>
    <mergeCell ref="A61:J61"/>
    <mergeCell ref="L61:M61"/>
    <mergeCell ref="A62:M62"/>
    <mergeCell ref="A64:M64"/>
    <mergeCell ref="L60:M60"/>
    <mergeCell ref="A51:H51"/>
    <mergeCell ref="A59:H59"/>
    <mergeCell ref="L59:M59"/>
    <mergeCell ref="A45:M45"/>
  </mergeCells>
  <pageMargins left="0.7" right="0.7" top="0.75" bottom="0.75" header="0.3" footer="0.3"/>
  <pageSetup scale="50" fitToHeight="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6A45E-C39D-411C-A456-3346FF38088C}">
  <sheetPr>
    <tabColor rgb="FFFFFF00"/>
    <pageSetUpPr fitToPage="1"/>
  </sheetPr>
  <dimension ref="A1:O78"/>
  <sheetViews>
    <sheetView view="pageBreakPreview" topLeftCell="A50" zoomScale="93" zoomScaleNormal="100" zoomScaleSheetLayoutView="93" workbookViewId="0">
      <selection activeCell="O65" sqref="O65"/>
    </sheetView>
  </sheetViews>
  <sheetFormatPr baseColWidth="10" defaultColWidth="11.44140625" defaultRowHeight="13.8"/>
  <cols>
    <col min="1" max="1" width="11.44140625" style="996"/>
    <col min="2" max="2" width="18.33203125" style="996" customWidth="1"/>
    <col min="3" max="5" width="11.44140625" style="996"/>
    <col min="6" max="6" width="19.6640625" style="996" customWidth="1"/>
    <col min="7" max="10" width="11.44140625" style="996"/>
    <col min="11" max="11" width="14.44140625" style="996" bestFit="1" customWidth="1"/>
    <col min="12" max="12" width="10" style="996" customWidth="1"/>
    <col min="13" max="13" width="6.6640625" style="996" customWidth="1"/>
    <col min="14" max="14" width="15.109375" style="996" customWidth="1"/>
    <col min="15" max="16384" width="11.44140625" style="996"/>
  </cols>
  <sheetData>
    <row r="1" spans="1:15" ht="33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1050"/>
    </row>
    <row r="6" spans="1:15" ht="14.4" thickBot="1">
      <c r="A6" s="730"/>
      <c r="B6" s="729"/>
      <c r="C6" s="730"/>
      <c r="D6" s="730"/>
      <c r="E6" s="730"/>
      <c r="F6" s="730"/>
      <c r="G6" s="730"/>
      <c r="H6" s="730"/>
      <c r="I6" s="730"/>
      <c r="J6" s="730"/>
      <c r="K6" s="730"/>
      <c r="L6" s="730"/>
      <c r="M6" s="730"/>
      <c r="N6" s="1024"/>
      <c r="O6" s="1050"/>
    </row>
    <row r="7" spans="1:15">
      <c r="A7" s="2606"/>
      <c r="B7" s="2607"/>
      <c r="C7" s="2588" t="s">
        <v>28</v>
      </c>
      <c r="D7" s="2588"/>
      <c r="E7" s="2588"/>
      <c r="F7" s="2588"/>
      <c r="G7" s="2588"/>
      <c r="H7" s="2588"/>
      <c r="I7" s="2588"/>
      <c r="J7" s="2589"/>
      <c r="K7" s="2590"/>
      <c r="L7" s="2591"/>
      <c r="M7" s="2591"/>
      <c r="N7" s="2592"/>
      <c r="O7" s="1048"/>
    </row>
    <row r="8" spans="1:15">
      <c r="A8" s="2608"/>
      <c r="B8" s="2609"/>
      <c r="C8" s="2593"/>
      <c r="D8" s="2593"/>
      <c r="E8" s="2593"/>
      <c r="F8" s="2593"/>
      <c r="G8" s="2593"/>
      <c r="H8" s="2593"/>
      <c r="I8" s="2593"/>
      <c r="J8" s="2594"/>
      <c r="K8" s="2595" t="s">
        <v>29</v>
      </c>
      <c r="L8" s="2597"/>
      <c r="M8" s="2598"/>
      <c r="N8" s="2599"/>
      <c r="O8" s="1048"/>
    </row>
    <row r="9" spans="1:15" ht="27" customHeight="1">
      <c r="A9" s="2608"/>
      <c r="B9" s="2609"/>
      <c r="C9" s="2603"/>
      <c r="D9" s="2603"/>
      <c r="E9" s="2603"/>
      <c r="F9" s="2603"/>
      <c r="G9" s="2603"/>
      <c r="H9" s="2603"/>
      <c r="I9" s="2603"/>
      <c r="J9" s="2604"/>
      <c r="K9" s="2596"/>
      <c r="L9" s="2600"/>
      <c r="M9" s="2601"/>
      <c r="N9" s="2602"/>
      <c r="O9" s="1048"/>
    </row>
    <row r="10" spans="1:15">
      <c r="A10" s="2608"/>
      <c r="B10" s="2609"/>
      <c r="C10" s="2593" t="s">
        <v>30</v>
      </c>
      <c r="D10" s="2593"/>
      <c r="E10" s="2593"/>
      <c r="F10" s="2593"/>
      <c r="G10" s="2593"/>
      <c r="H10" s="2593"/>
      <c r="I10" s="2593"/>
      <c r="J10" s="2594"/>
      <c r="K10" s="2595" t="s">
        <v>31</v>
      </c>
      <c r="L10" s="2595">
        <v>1</v>
      </c>
      <c r="M10" s="2595" t="s">
        <v>32</v>
      </c>
      <c r="N10" s="2577">
        <v>1</v>
      </c>
      <c r="O10" s="1048"/>
    </row>
    <row r="11" spans="1:15" ht="12.75" customHeight="1" thickBot="1">
      <c r="A11" s="2610"/>
      <c r="B11" s="2611"/>
      <c r="C11" s="1048"/>
      <c r="D11" s="1048"/>
      <c r="E11" s="1048"/>
      <c r="F11" s="1048"/>
      <c r="G11" s="1048"/>
      <c r="H11" s="1048"/>
      <c r="I11" s="1048"/>
      <c r="J11" s="1048"/>
      <c r="K11" s="2605"/>
      <c r="L11" s="2605"/>
      <c r="M11" s="2605"/>
      <c r="N11" s="2578"/>
      <c r="O11" s="1048"/>
    </row>
    <row r="12" spans="1:15">
      <c r="A12" s="739"/>
      <c r="B12" s="740"/>
      <c r="C12" s="732"/>
      <c r="D12" s="732"/>
      <c r="E12" s="732"/>
      <c r="F12" s="732"/>
      <c r="G12" s="732"/>
      <c r="H12" s="732"/>
      <c r="I12" s="732"/>
      <c r="J12" s="732"/>
      <c r="K12" s="2558" t="s">
        <v>33</v>
      </c>
      <c r="L12" s="741" t="s">
        <v>34</v>
      </c>
      <c r="M12" s="741" t="s">
        <v>35</v>
      </c>
      <c r="N12" s="742" t="s">
        <v>36</v>
      </c>
      <c r="O12" s="1048"/>
    </row>
    <row r="13" spans="1:15">
      <c r="A13" s="743"/>
      <c r="B13" s="744"/>
      <c r="C13" s="733"/>
      <c r="D13" s="733"/>
      <c r="E13" s="733"/>
      <c r="F13" s="733"/>
      <c r="G13" s="733"/>
      <c r="H13" s="733"/>
      <c r="I13" s="733"/>
      <c r="J13" s="733"/>
      <c r="K13" s="2559"/>
      <c r="L13" s="745"/>
      <c r="M13" s="745"/>
      <c r="N13" s="746"/>
      <c r="O13" s="1048"/>
    </row>
    <row r="14" spans="1:15">
      <c r="A14" s="2560" t="s">
        <v>37</v>
      </c>
      <c r="B14" s="2561"/>
      <c r="C14" s="2561"/>
      <c r="D14" s="2561"/>
      <c r="E14" s="2561"/>
      <c r="F14" s="733"/>
      <c r="G14" s="733"/>
      <c r="H14" s="733" t="s">
        <v>38</v>
      </c>
      <c r="I14" s="730"/>
      <c r="J14" s="733"/>
      <c r="K14" s="1025"/>
      <c r="L14" s="730"/>
      <c r="M14" s="730"/>
      <c r="N14" s="748"/>
      <c r="O14" s="1048"/>
    </row>
    <row r="15" spans="1:15" ht="14.4" thickBot="1">
      <c r="A15" s="1026"/>
      <c r="B15" s="1027"/>
      <c r="C15" s="1028"/>
      <c r="D15" s="1028"/>
      <c r="E15" s="1028"/>
      <c r="F15" s="1028"/>
      <c r="G15" s="1028"/>
      <c r="H15" s="1028"/>
      <c r="I15" s="1028"/>
      <c r="J15" s="1028"/>
      <c r="K15" s="1028"/>
      <c r="L15" s="1028"/>
      <c r="M15" s="1028"/>
      <c r="N15" s="1029"/>
      <c r="O15" s="1048"/>
    </row>
    <row r="16" spans="1:15" ht="14.4" thickBot="1">
      <c r="A16" s="1030"/>
      <c r="B16" s="1031"/>
      <c r="C16" s="1031"/>
      <c r="D16" s="1031"/>
      <c r="E16" s="1031" t="str">
        <f>+'PRESUPUESTO OFICIAL PLIEGO TIPO'!A15</f>
        <v xml:space="preserve">ESTRUCTURA DE PLACA HUELLA </v>
      </c>
      <c r="F16" s="1031"/>
      <c r="G16" s="1031"/>
      <c r="H16" s="730"/>
      <c r="I16" s="730"/>
      <c r="J16" s="1031"/>
      <c r="K16" s="1031"/>
      <c r="L16" s="1031"/>
      <c r="M16" s="1031"/>
      <c r="N16" s="1032"/>
      <c r="O16" s="1048"/>
    </row>
    <row r="17" spans="1:15">
      <c r="A17" s="2562" t="s">
        <v>39</v>
      </c>
      <c r="B17" s="2563"/>
      <c r="C17" s="2563"/>
      <c r="D17" s="2563"/>
      <c r="E17" s="2563"/>
      <c r="F17" s="2563"/>
      <c r="G17" s="2563"/>
      <c r="H17" s="2563"/>
      <c r="I17" s="2563"/>
      <c r="J17" s="2563"/>
      <c r="K17" s="2563"/>
      <c r="L17" s="2563"/>
      <c r="M17" s="2563"/>
      <c r="N17" s="2564"/>
      <c r="O17" s="1048"/>
    </row>
    <row r="18" spans="1:15" ht="14.4" thickBot="1">
      <c r="A18" s="728"/>
      <c r="B18" s="730"/>
      <c r="C18" s="730"/>
      <c r="D18" s="730"/>
      <c r="E18" s="730"/>
      <c r="F18" s="730"/>
      <c r="G18" s="730"/>
      <c r="H18" s="730"/>
      <c r="I18" s="730"/>
      <c r="J18" s="730"/>
      <c r="K18" s="730"/>
      <c r="L18" s="730"/>
      <c r="M18" s="730"/>
      <c r="N18" s="731"/>
      <c r="O18" s="1048"/>
    </row>
    <row r="19" spans="1:15" ht="21" customHeight="1">
      <c r="A19" s="754" t="s">
        <v>40</v>
      </c>
      <c r="B19" s="755">
        <f>+'PRESUPUESTO OFICIAL PLIEGO TIPO'!B29</f>
        <v>113</v>
      </c>
      <c r="C19" s="2522" t="str">
        <f>+'PRESUPUESTO OFICIAL PLIEGO TIPO'!E29</f>
        <v>Movilizacion y desmovilizacion de equipo pesado</v>
      </c>
      <c r="D19" s="2523"/>
      <c r="E19" s="2523"/>
      <c r="F19" s="2523"/>
      <c r="G19" s="2523"/>
      <c r="H19" s="2523"/>
      <c r="I19" s="2523"/>
      <c r="J19" s="2523"/>
      <c r="K19" s="2573"/>
      <c r="L19" s="2565" t="s">
        <v>41</v>
      </c>
      <c r="M19" s="2566"/>
      <c r="N19" s="757" t="s">
        <v>7</v>
      </c>
      <c r="O19" s="1048"/>
    </row>
    <row r="20" spans="1:15" ht="15" customHeight="1" thickBot="1">
      <c r="A20" s="758"/>
      <c r="B20" s="759">
        <f>+'PRESUPUESTO OFICIAL PLIEGO TIPO'!C29</f>
        <v>5.5590000000000002</v>
      </c>
      <c r="C20" s="2574"/>
      <c r="D20" s="2575"/>
      <c r="E20" s="2575"/>
      <c r="F20" s="2575"/>
      <c r="G20" s="2575"/>
      <c r="H20" s="2575"/>
      <c r="I20" s="2575"/>
      <c r="J20" s="2575"/>
      <c r="K20" s="2576"/>
      <c r="L20" s="2567" t="str">
        <f>+'PRESUPUESTO OFICIAL PLIEGO TIPO'!F29</f>
        <v>Km</v>
      </c>
      <c r="M20" s="2568"/>
      <c r="N20" s="760"/>
      <c r="O20" s="1048"/>
    </row>
    <row r="21" spans="1:15">
      <c r="A21" s="2491" t="s">
        <v>42</v>
      </c>
      <c r="B21" s="2492"/>
      <c r="C21" s="2492"/>
      <c r="D21" s="2492"/>
      <c r="E21" s="2492"/>
      <c r="F21" s="2492"/>
      <c r="G21" s="2492"/>
      <c r="H21" s="2492"/>
      <c r="I21" s="2492"/>
      <c r="J21" s="2492"/>
      <c r="K21" s="2492"/>
      <c r="L21" s="2492"/>
      <c r="M21" s="2492"/>
      <c r="N21" s="2493"/>
      <c r="O21" s="1048"/>
    </row>
    <row r="22" spans="1:15">
      <c r="A22" s="2494"/>
      <c r="B22" s="2495"/>
      <c r="C22" s="2495"/>
      <c r="D22" s="2495"/>
      <c r="E22" s="2495"/>
      <c r="F22" s="2495"/>
      <c r="G22" s="2495"/>
      <c r="H22" s="2495"/>
      <c r="I22" s="2495"/>
      <c r="J22" s="2495"/>
      <c r="K22" s="2495"/>
      <c r="L22" s="2495"/>
      <c r="M22" s="2495"/>
      <c r="N22" s="2496"/>
      <c r="O22" s="1048"/>
    </row>
    <row r="23" spans="1:15" ht="14.4" thickBot="1">
      <c r="A23" s="2497"/>
      <c r="B23" s="2498"/>
      <c r="C23" s="2498"/>
      <c r="D23" s="2498"/>
      <c r="E23" s="2498"/>
      <c r="F23" s="2498"/>
      <c r="G23" s="2498"/>
      <c r="H23" s="2498"/>
      <c r="I23" s="2498"/>
      <c r="J23" s="2498"/>
      <c r="K23" s="2498"/>
      <c r="L23" s="2498"/>
      <c r="M23" s="2498"/>
      <c r="N23" s="2499"/>
      <c r="O23" s="1048"/>
    </row>
    <row r="24" spans="1:15">
      <c r="A24" s="2500" t="s">
        <v>5</v>
      </c>
      <c r="B24" s="2501"/>
      <c r="C24" s="2995"/>
      <c r="D24" s="2995"/>
      <c r="E24" s="2995"/>
      <c r="F24" s="2996"/>
      <c r="G24" s="2502" t="s">
        <v>43</v>
      </c>
      <c r="H24" s="2995"/>
      <c r="I24" s="2997" t="s">
        <v>44</v>
      </c>
      <c r="J24" s="2998"/>
      <c r="K24" s="785" t="s">
        <v>45</v>
      </c>
      <c r="L24" s="2502" t="s">
        <v>46</v>
      </c>
      <c r="M24" s="2503"/>
      <c r="N24" s="789" t="s">
        <v>47</v>
      </c>
      <c r="O24" s="1051"/>
    </row>
    <row r="25" spans="1:15">
      <c r="A25" s="2531" t="s">
        <v>237</v>
      </c>
      <c r="B25" s="2992"/>
      <c r="C25" s="2992"/>
      <c r="D25" s="2992"/>
      <c r="E25" s="2992"/>
      <c r="F25" s="2993"/>
      <c r="G25" s="2994"/>
      <c r="H25" s="2539"/>
      <c r="I25" s="2994"/>
      <c r="J25" s="2539"/>
      <c r="K25" s="1054">
        <v>375111</v>
      </c>
      <c r="L25" s="2966">
        <v>0.1153</v>
      </c>
      <c r="M25" s="2967"/>
      <c r="N25" s="793">
        <f>ROUND((K25*L25),2)</f>
        <v>43250.3</v>
      </c>
      <c r="O25" s="1048"/>
    </row>
    <row r="26" spans="1:15" ht="14.4" thickBot="1">
      <c r="A26" s="2504"/>
      <c r="B26" s="2505"/>
      <c r="C26" s="2505"/>
      <c r="D26" s="2505"/>
      <c r="E26" s="2505"/>
      <c r="F26" s="2539"/>
      <c r="G26" s="1055"/>
      <c r="H26" s="1056"/>
      <c r="I26" s="1055"/>
      <c r="J26" s="1056"/>
      <c r="K26" s="1054"/>
      <c r="L26" s="2966"/>
      <c r="M26" s="2967"/>
      <c r="N26" s="793">
        <f>+K26*L26</f>
        <v>0</v>
      </c>
      <c r="O26" s="1048"/>
    </row>
    <row r="27" spans="1:15" ht="14.4" thickBot="1">
      <c r="A27" s="2485" t="s">
        <v>49</v>
      </c>
      <c r="B27" s="2486"/>
      <c r="C27" s="2486"/>
      <c r="D27" s="2486"/>
      <c r="E27" s="2486"/>
      <c r="F27" s="2486"/>
      <c r="G27" s="2486"/>
      <c r="H27" s="2486"/>
      <c r="I27" s="2486"/>
      <c r="J27" s="2486"/>
      <c r="K27" s="2486"/>
      <c r="L27" s="2486"/>
      <c r="M27" s="2487"/>
      <c r="N27" s="783">
        <f>ROUND(SUM(N25:N26),2)</f>
        <v>43250.3</v>
      </c>
      <c r="O27" s="1048"/>
    </row>
    <row r="28" spans="1:15">
      <c r="A28" s="2491" t="s">
        <v>50</v>
      </c>
      <c r="B28" s="2492"/>
      <c r="C28" s="2492"/>
      <c r="D28" s="2492"/>
      <c r="E28" s="2492"/>
      <c r="F28" s="2492"/>
      <c r="G28" s="2492"/>
      <c r="H28" s="2492"/>
      <c r="I28" s="2492"/>
      <c r="J28" s="2492"/>
      <c r="K28" s="2492"/>
      <c r="L28" s="2492"/>
      <c r="M28" s="2492"/>
      <c r="N28" s="2493"/>
      <c r="O28" s="1048"/>
    </row>
    <row r="29" spans="1:15">
      <c r="A29" s="2494"/>
      <c r="B29" s="2495"/>
      <c r="C29" s="2495"/>
      <c r="D29" s="2495"/>
      <c r="E29" s="2495"/>
      <c r="F29" s="2495"/>
      <c r="G29" s="2495"/>
      <c r="H29" s="2495"/>
      <c r="I29" s="2495"/>
      <c r="J29" s="2495"/>
      <c r="K29" s="2495"/>
      <c r="L29" s="2495"/>
      <c r="M29" s="2495"/>
      <c r="N29" s="2496"/>
      <c r="O29" s="1048"/>
    </row>
    <row r="30" spans="1:15" ht="14.4" thickBot="1">
      <c r="A30" s="2497"/>
      <c r="B30" s="2498"/>
      <c r="C30" s="2498"/>
      <c r="D30" s="2498"/>
      <c r="E30" s="2498"/>
      <c r="F30" s="2498"/>
      <c r="G30" s="2498"/>
      <c r="H30" s="2498"/>
      <c r="I30" s="2498"/>
      <c r="J30" s="2498"/>
      <c r="K30" s="2498"/>
      <c r="L30" s="2498"/>
      <c r="M30" s="2498"/>
      <c r="N30" s="2499"/>
      <c r="O30" s="1048"/>
    </row>
    <row r="31" spans="1:15">
      <c r="A31" s="2500" t="s">
        <v>5</v>
      </c>
      <c r="B31" s="2501"/>
      <c r="C31" s="2501"/>
      <c r="D31" s="2501"/>
      <c r="E31" s="2501"/>
      <c r="F31" s="2501"/>
      <c r="G31" s="2501"/>
      <c r="H31" s="2501"/>
      <c r="I31" s="2503"/>
      <c r="J31" s="787" t="s">
        <v>41</v>
      </c>
      <c r="K31" s="785" t="s">
        <v>7</v>
      </c>
      <c r="L31" s="2502" t="s">
        <v>51</v>
      </c>
      <c r="M31" s="2503"/>
      <c r="N31" s="789" t="s">
        <v>47</v>
      </c>
      <c r="O31" s="1051"/>
    </row>
    <row r="32" spans="1:15">
      <c r="A32" s="2531"/>
      <c r="B32" s="2505"/>
      <c r="C32" s="2505"/>
      <c r="D32" s="2505"/>
      <c r="E32" s="2505"/>
      <c r="F32" s="2505"/>
      <c r="G32" s="2505"/>
      <c r="H32" s="2505"/>
      <c r="I32" s="2539"/>
      <c r="J32" s="779"/>
      <c r="K32" s="780"/>
      <c r="L32" s="2854"/>
      <c r="M32" s="2855"/>
      <c r="N32" s="793">
        <f>ROUND((K32*L32),0)</f>
        <v>0</v>
      </c>
      <c r="O32" s="1048"/>
    </row>
    <row r="33" spans="1:15" ht="14.4" thickBot="1">
      <c r="A33" s="2518"/>
      <c r="B33" s="2519"/>
      <c r="C33" s="2519"/>
      <c r="D33" s="2519"/>
      <c r="E33" s="2519"/>
      <c r="F33" s="2519"/>
      <c r="G33" s="2519"/>
      <c r="H33" s="2519"/>
      <c r="I33" s="2955"/>
      <c r="J33" s="779"/>
      <c r="K33" s="1059"/>
      <c r="L33" s="2854"/>
      <c r="M33" s="2855"/>
      <c r="N33" s="793">
        <f>ROUND((K33*L33),0)</f>
        <v>0</v>
      </c>
      <c r="O33" s="1048"/>
    </row>
    <row r="34" spans="1:15" ht="14.4" thickBot="1">
      <c r="A34" s="2485" t="s">
        <v>49</v>
      </c>
      <c r="B34" s="2486"/>
      <c r="C34" s="2486"/>
      <c r="D34" s="2486"/>
      <c r="E34" s="2486"/>
      <c r="F34" s="2486"/>
      <c r="G34" s="2486"/>
      <c r="H34" s="2486"/>
      <c r="I34" s="2486"/>
      <c r="J34" s="2486"/>
      <c r="K34" s="2486"/>
      <c r="L34" s="2486"/>
      <c r="M34" s="2487"/>
      <c r="N34" s="783">
        <f>ROUND(SUM(N32:N33),0)</f>
        <v>0</v>
      </c>
      <c r="O34" s="1048"/>
    </row>
    <row r="35" spans="1:15">
      <c r="A35" s="2491" t="s">
        <v>52</v>
      </c>
      <c r="B35" s="2492"/>
      <c r="C35" s="2492"/>
      <c r="D35" s="2492"/>
      <c r="E35" s="2492"/>
      <c r="F35" s="2492"/>
      <c r="G35" s="2492"/>
      <c r="H35" s="2492"/>
      <c r="I35" s="2492"/>
      <c r="J35" s="2492"/>
      <c r="K35" s="2492"/>
      <c r="L35" s="2492"/>
      <c r="M35" s="2492"/>
      <c r="N35" s="2493"/>
      <c r="O35" s="1048"/>
    </row>
    <row r="36" spans="1:15">
      <c r="A36" s="2494"/>
      <c r="B36" s="2495"/>
      <c r="C36" s="2495"/>
      <c r="D36" s="2495"/>
      <c r="E36" s="2495"/>
      <c r="F36" s="2495"/>
      <c r="G36" s="2495"/>
      <c r="H36" s="2495"/>
      <c r="I36" s="2495"/>
      <c r="J36" s="2495"/>
      <c r="K36" s="2495"/>
      <c r="L36" s="2495"/>
      <c r="M36" s="2495"/>
      <c r="N36" s="2496"/>
      <c r="O36" s="1048"/>
    </row>
    <row r="37" spans="1:15" ht="14.4" thickBot="1">
      <c r="A37" s="2497"/>
      <c r="B37" s="2498"/>
      <c r="C37" s="2498"/>
      <c r="D37" s="2498"/>
      <c r="E37" s="2498"/>
      <c r="F37" s="2498"/>
      <c r="G37" s="2498"/>
      <c r="H37" s="2498"/>
      <c r="I37" s="2498"/>
      <c r="J37" s="2498"/>
      <c r="K37" s="2498"/>
      <c r="L37" s="2498"/>
      <c r="M37" s="2498"/>
      <c r="N37" s="2499"/>
      <c r="O37" s="1048"/>
    </row>
    <row r="38" spans="1:15" ht="27.6">
      <c r="A38" s="2500" t="s">
        <v>53</v>
      </c>
      <c r="B38" s="2501"/>
      <c r="C38" s="2501"/>
      <c r="D38" s="2501"/>
      <c r="E38" s="2501"/>
      <c r="F38" s="2501"/>
      <c r="G38" s="2501"/>
      <c r="H38" s="2501"/>
      <c r="I38" s="785" t="s">
        <v>54</v>
      </c>
      <c r="J38" s="784" t="s">
        <v>55</v>
      </c>
      <c r="K38" s="786" t="s">
        <v>543</v>
      </c>
      <c r="L38" s="2502" t="s">
        <v>57</v>
      </c>
      <c r="M38" s="2503"/>
      <c r="N38" s="789" t="s">
        <v>47</v>
      </c>
      <c r="O38" s="1051"/>
    </row>
    <row r="39" spans="1:15">
      <c r="A39" s="2531"/>
      <c r="B39" s="2505"/>
      <c r="C39" s="2505"/>
      <c r="D39" s="2505"/>
      <c r="E39" s="2505"/>
      <c r="F39" s="2505"/>
      <c r="G39" s="2505"/>
      <c r="H39" s="2505"/>
      <c r="I39" s="790"/>
      <c r="J39" s="791"/>
      <c r="K39" s="792"/>
      <c r="L39" s="2532"/>
      <c r="M39" s="2533"/>
      <c r="N39" s="793">
        <f>ROUND((K39*L39),0)</f>
        <v>0</v>
      </c>
      <c r="O39" s="1048"/>
    </row>
    <row r="40" spans="1:15" ht="14.4" thickBot="1">
      <c r="A40" s="2518"/>
      <c r="B40" s="2519"/>
      <c r="C40" s="2519"/>
      <c r="D40" s="2519"/>
      <c r="E40" s="2519"/>
      <c r="F40" s="2519"/>
      <c r="G40" s="2519"/>
      <c r="H40" s="2519"/>
      <c r="I40" s="804"/>
      <c r="J40" s="805"/>
      <c r="K40" s="804"/>
      <c r="L40" s="2520"/>
      <c r="M40" s="2521"/>
      <c r="N40" s="1042"/>
      <c r="O40" s="1048"/>
    </row>
    <row r="41" spans="1:15" ht="14.4" thickBot="1">
      <c r="A41" s="2485" t="s">
        <v>49</v>
      </c>
      <c r="B41" s="2486"/>
      <c r="C41" s="2486"/>
      <c r="D41" s="2486"/>
      <c r="E41" s="2486"/>
      <c r="F41" s="2486"/>
      <c r="G41" s="2486"/>
      <c r="H41" s="2486"/>
      <c r="I41" s="2486"/>
      <c r="J41" s="2486"/>
      <c r="K41" s="2486"/>
      <c r="L41" s="2486"/>
      <c r="M41" s="2487"/>
      <c r="N41" s="794">
        <f>+N39</f>
        <v>0</v>
      </c>
      <c r="O41" s="1048"/>
    </row>
    <row r="42" spans="1:15">
      <c r="A42" s="2491" t="s">
        <v>58</v>
      </c>
      <c r="B42" s="2492"/>
      <c r="C42" s="2492"/>
      <c r="D42" s="2492"/>
      <c r="E42" s="2492"/>
      <c r="F42" s="2492"/>
      <c r="G42" s="2492"/>
      <c r="H42" s="2492"/>
      <c r="I42" s="2492"/>
      <c r="J42" s="2492"/>
      <c r="K42" s="2492"/>
      <c r="L42" s="2492"/>
      <c r="M42" s="2492"/>
      <c r="N42" s="2493"/>
      <c r="O42" s="1048"/>
    </row>
    <row r="43" spans="1:15">
      <c r="A43" s="2494"/>
      <c r="B43" s="2495"/>
      <c r="C43" s="2495"/>
      <c r="D43" s="2495"/>
      <c r="E43" s="2495"/>
      <c r="F43" s="2495"/>
      <c r="G43" s="2495"/>
      <c r="H43" s="2495"/>
      <c r="I43" s="2495"/>
      <c r="J43" s="2495"/>
      <c r="K43" s="2495"/>
      <c r="L43" s="2495"/>
      <c r="M43" s="2495"/>
      <c r="N43" s="2496"/>
      <c r="O43" s="1048"/>
    </row>
    <row r="44" spans="1:15" ht="14.4" thickBot="1">
      <c r="A44" s="2497"/>
      <c r="B44" s="2498"/>
      <c r="C44" s="2498"/>
      <c r="D44" s="2498"/>
      <c r="E44" s="2498"/>
      <c r="F44" s="2498"/>
      <c r="G44" s="2498"/>
      <c r="H44" s="2498"/>
      <c r="I44" s="2498"/>
      <c r="J44" s="2498"/>
      <c r="K44" s="2498"/>
      <c r="L44" s="2498"/>
      <c r="M44" s="2498"/>
      <c r="N44" s="2499"/>
      <c r="O44" s="1048"/>
    </row>
    <row r="45" spans="1:15" ht="27.6">
      <c r="A45" s="2500" t="s">
        <v>59</v>
      </c>
      <c r="B45" s="2501"/>
      <c r="C45" s="2501"/>
      <c r="D45" s="2501"/>
      <c r="E45" s="2501"/>
      <c r="F45" s="2501"/>
      <c r="G45" s="2501"/>
      <c r="H45" s="2501"/>
      <c r="I45" s="785" t="s">
        <v>60</v>
      </c>
      <c r="J45" s="784" t="s">
        <v>61</v>
      </c>
      <c r="K45" s="785" t="s">
        <v>62</v>
      </c>
      <c r="L45" s="2502" t="s">
        <v>46</v>
      </c>
      <c r="M45" s="2503"/>
      <c r="N45" s="789" t="s">
        <v>47</v>
      </c>
      <c r="O45" s="1051"/>
    </row>
    <row r="46" spans="1:15">
      <c r="A46" s="2511"/>
      <c r="B46" s="2512"/>
      <c r="C46" s="2512"/>
      <c r="D46" s="2512"/>
      <c r="E46" s="2512"/>
      <c r="F46" s="2512"/>
      <c r="G46" s="2512"/>
      <c r="H46" s="2513"/>
      <c r="I46" s="800"/>
      <c r="J46" s="801"/>
      <c r="K46" s="1043"/>
      <c r="L46" s="2861"/>
      <c r="M46" s="2862"/>
      <c r="N46" s="793">
        <f>ROUND((K46*L46),0)</f>
        <v>0</v>
      </c>
      <c r="O46" s="1048"/>
    </row>
    <row r="47" spans="1:15" ht="14.4" thickBot="1">
      <c r="A47" s="2511"/>
      <c r="B47" s="2512"/>
      <c r="C47" s="2512"/>
      <c r="D47" s="2512"/>
      <c r="E47" s="2512"/>
      <c r="F47" s="2512"/>
      <c r="G47" s="2512"/>
      <c r="H47" s="2513"/>
      <c r="I47" s="800"/>
      <c r="J47" s="801"/>
      <c r="K47" s="1043"/>
      <c r="L47" s="2999"/>
      <c r="M47" s="3000"/>
      <c r="N47" s="793">
        <f>ROUND((K47*L47),0)</f>
        <v>0</v>
      </c>
      <c r="O47" s="1048"/>
    </row>
    <row r="48" spans="1:15" ht="14.4" thickBot="1">
      <c r="A48" s="2485" t="s">
        <v>49</v>
      </c>
      <c r="B48" s="2486"/>
      <c r="C48" s="2486"/>
      <c r="D48" s="2486"/>
      <c r="E48" s="2486"/>
      <c r="F48" s="2486"/>
      <c r="G48" s="2486"/>
      <c r="H48" s="2486"/>
      <c r="I48" s="2486"/>
      <c r="J48" s="2486"/>
      <c r="K48" s="2486"/>
      <c r="L48" s="2486"/>
      <c r="M48" s="2487"/>
      <c r="N48" s="1039">
        <f>SUM(N46:N47)</f>
        <v>0</v>
      </c>
      <c r="O48" s="1048"/>
    </row>
    <row r="49" spans="1:15" ht="14.4" thickBot="1">
      <c r="A49" s="728"/>
      <c r="B49" s="730"/>
      <c r="C49" s="730"/>
      <c r="D49" s="730"/>
      <c r="E49" s="730"/>
      <c r="F49" s="730"/>
      <c r="G49" s="730"/>
      <c r="H49" s="730"/>
      <c r="I49" s="730"/>
      <c r="J49" s="730"/>
      <c r="K49" s="730"/>
      <c r="L49" s="730"/>
      <c r="M49" s="730"/>
      <c r="N49" s="731"/>
      <c r="O49" s="1048"/>
    </row>
    <row r="50" spans="1:15" ht="14.4" thickBot="1">
      <c r="A50" s="2488" t="s">
        <v>63</v>
      </c>
      <c r="B50" s="2489"/>
      <c r="C50" s="2489"/>
      <c r="D50" s="2489"/>
      <c r="E50" s="2489"/>
      <c r="F50" s="2489"/>
      <c r="G50" s="2489"/>
      <c r="H50" s="2489"/>
      <c r="I50" s="2489"/>
      <c r="J50" s="2489"/>
      <c r="K50" s="2489"/>
      <c r="L50" s="2489"/>
      <c r="M50" s="2490"/>
      <c r="N50" s="989">
        <f>ROUND(+N27+N34+N41+N48,0)</f>
        <v>43250</v>
      </c>
      <c r="O50" s="1048"/>
    </row>
    <row r="51" spans="1:15">
      <c r="A51" s="2491" t="s">
        <v>64</v>
      </c>
      <c r="B51" s="2492"/>
      <c r="C51" s="2492"/>
      <c r="D51" s="2492"/>
      <c r="E51" s="2492"/>
      <c r="F51" s="2492"/>
      <c r="G51" s="2492"/>
      <c r="H51" s="2492"/>
      <c r="I51" s="2492"/>
      <c r="J51" s="2492"/>
      <c r="K51" s="2492"/>
      <c r="L51" s="2492"/>
      <c r="M51" s="2492"/>
      <c r="N51" s="2493"/>
      <c r="O51" s="1048"/>
    </row>
    <row r="52" spans="1:15">
      <c r="A52" s="2494"/>
      <c r="B52" s="2495"/>
      <c r="C52" s="2495"/>
      <c r="D52" s="2495"/>
      <c r="E52" s="2495"/>
      <c r="F52" s="2495"/>
      <c r="G52" s="2495"/>
      <c r="H52" s="2495"/>
      <c r="I52" s="2495"/>
      <c r="J52" s="2495"/>
      <c r="K52" s="2495"/>
      <c r="L52" s="2495"/>
      <c r="M52" s="2495"/>
      <c r="N52" s="2496"/>
      <c r="O52" s="1048"/>
    </row>
    <row r="53" spans="1:15" ht="14.4" thickBot="1">
      <c r="A53" s="2497"/>
      <c r="B53" s="2498"/>
      <c r="C53" s="2498"/>
      <c r="D53" s="2498"/>
      <c r="E53" s="2498"/>
      <c r="F53" s="2498"/>
      <c r="G53" s="2498"/>
      <c r="H53" s="2498"/>
      <c r="I53" s="2498"/>
      <c r="J53" s="2498"/>
      <c r="K53" s="2498"/>
      <c r="L53" s="2498"/>
      <c r="M53" s="2498"/>
      <c r="N53" s="2499"/>
      <c r="O53" s="1048"/>
    </row>
    <row r="54" spans="1:15">
      <c r="A54" s="2500" t="s">
        <v>65</v>
      </c>
      <c r="B54" s="2501"/>
      <c r="C54" s="2501"/>
      <c r="D54" s="2501"/>
      <c r="E54" s="2501"/>
      <c r="F54" s="2501"/>
      <c r="G54" s="2501"/>
      <c r="H54" s="2501"/>
      <c r="I54" s="784"/>
      <c r="J54" s="788"/>
      <c r="K54" s="785" t="s">
        <v>66</v>
      </c>
      <c r="L54" s="2502" t="s">
        <v>67</v>
      </c>
      <c r="M54" s="2503"/>
      <c r="N54" s="789"/>
      <c r="O54" s="1051"/>
    </row>
    <row r="55" spans="1:15">
      <c r="A55" s="2504" t="s">
        <v>68</v>
      </c>
      <c r="B55" s="2505"/>
      <c r="C55" s="2505"/>
      <c r="D55" s="2505"/>
      <c r="E55" s="2505"/>
      <c r="F55" s="2505"/>
      <c r="G55" s="2505"/>
      <c r="H55" s="2505"/>
      <c r="I55" s="809"/>
      <c r="J55" s="810"/>
      <c r="K55" s="811">
        <v>0.28000000000000003</v>
      </c>
      <c r="L55" s="2750">
        <f>ROUND((N50*K55),2)</f>
        <v>12110</v>
      </c>
      <c r="M55" s="2751">
        <f>ROUND((J55*K55),0)</f>
        <v>0</v>
      </c>
      <c r="N55" s="1320">
        <f>+L55</f>
        <v>12110</v>
      </c>
      <c r="O55" s="1048"/>
    </row>
    <row r="56" spans="1:15">
      <c r="A56" s="768" t="s">
        <v>69</v>
      </c>
      <c r="B56" s="813"/>
      <c r="C56" s="813"/>
      <c r="D56" s="777"/>
      <c r="E56" s="777"/>
      <c r="F56" s="777"/>
      <c r="G56" s="777"/>
      <c r="H56" s="777"/>
      <c r="I56" s="777"/>
      <c r="J56" s="778"/>
      <c r="K56" s="811">
        <v>0.01</v>
      </c>
      <c r="L56" s="2750">
        <f>ROUND((N50*K56),2)</f>
        <v>432.5</v>
      </c>
      <c r="M56" s="2751"/>
      <c r="N56" s="1320">
        <f>+L56</f>
        <v>432.5</v>
      </c>
      <c r="O56" s="1048"/>
    </row>
    <row r="57" spans="1:15" ht="14.4" thickBot="1">
      <c r="A57" s="2508" t="s">
        <v>70</v>
      </c>
      <c r="B57" s="2509"/>
      <c r="C57" s="2509"/>
      <c r="D57" s="2509"/>
      <c r="E57" s="2509"/>
      <c r="F57" s="2509"/>
      <c r="G57" s="2509"/>
      <c r="H57" s="2509"/>
      <c r="I57" s="2509"/>
      <c r="J57" s="2510"/>
      <c r="K57" s="811">
        <v>0.05</v>
      </c>
      <c r="L57" s="2753">
        <f>ROUND((N50*K57),2)</f>
        <v>2162.5</v>
      </c>
      <c r="M57" s="2754"/>
      <c r="N57" s="1320">
        <f>+L57</f>
        <v>2162.5</v>
      </c>
      <c r="O57" s="1048"/>
    </row>
    <row r="58" spans="1:15" ht="14.4" thickBot="1">
      <c r="A58" s="2485" t="s">
        <v>49</v>
      </c>
      <c r="B58" s="2486"/>
      <c r="C58" s="2486"/>
      <c r="D58" s="2486"/>
      <c r="E58" s="2486"/>
      <c r="F58" s="2486"/>
      <c r="G58" s="2486"/>
      <c r="H58" s="2486"/>
      <c r="I58" s="2486"/>
      <c r="J58" s="2486"/>
      <c r="K58" s="2486"/>
      <c r="L58" s="2486"/>
      <c r="M58" s="2487"/>
      <c r="N58" s="1321">
        <f>ROUND(SUM(N55:N57),0)</f>
        <v>14705</v>
      </c>
      <c r="O58" s="1048"/>
    </row>
    <row r="59" spans="1:15" ht="14.4" thickBot="1">
      <c r="A59" s="728"/>
      <c r="B59" s="730"/>
      <c r="C59" s="730"/>
      <c r="D59" s="730"/>
      <c r="E59" s="730"/>
      <c r="F59" s="730"/>
      <c r="G59" s="730"/>
      <c r="H59" s="730"/>
      <c r="I59" s="730"/>
      <c r="J59" s="730"/>
      <c r="K59" s="730"/>
      <c r="L59" s="730"/>
      <c r="M59" s="730"/>
      <c r="N59" s="731"/>
      <c r="O59" s="1048"/>
    </row>
    <row r="60" spans="1:15" ht="14.4" thickBot="1">
      <c r="A60" s="2488" t="s">
        <v>71</v>
      </c>
      <c r="B60" s="2489"/>
      <c r="C60" s="2489"/>
      <c r="D60" s="2489"/>
      <c r="E60" s="2489"/>
      <c r="F60" s="2489"/>
      <c r="G60" s="2489"/>
      <c r="H60" s="2489"/>
      <c r="I60" s="2489"/>
      <c r="J60" s="2489"/>
      <c r="K60" s="2489"/>
      <c r="L60" s="2489"/>
      <c r="M60" s="2490"/>
      <c r="N60" s="807">
        <f>ROUND(+N58+N50,0)</f>
        <v>57955</v>
      </c>
      <c r="O60" s="1048"/>
    </row>
    <row r="61" spans="1:15" s="820" customFormat="1">
      <c r="A61" s="874"/>
      <c r="B61" s="875"/>
      <c r="C61" s="875"/>
      <c r="D61" s="875"/>
      <c r="E61" s="875"/>
      <c r="F61" s="875"/>
      <c r="G61" s="875"/>
      <c r="H61" s="875"/>
      <c r="I61" s="875"/>
      <c r="J61" s="875"/>
      <c r="K61" s="875"/>
      <c r="L61" s="875"/>
      <c r="M61" s="875"/>
      <c r="N61" s="876"/>
    </row>
    <row r="62" spans="1:15" s="820" customFormat="1">
      <c r="A62" s="817"/>
      <c r="B62" s="818"/>
      <c r="C62" s="818"/>
      <c r="D62" s="818"/>
      <c r="E62" s="818"/>
      <c r="F62" s="821" t="s">
        <v>76</v>
      </c>
      <c r="G62" s="821"/>
      <c r="H62" s="821"/>
      <c r="I62" s="821"/>
      <c r="J62" s="822"/>
      <c r="K62" s="818"/>
      <c r="L62" s="818"/>
      <c r="M62" s="818"/>
      <c r="N62" s="819"/>
    </row>
    <row r="63" spans="1:15" s="820" customFormat="1">
      <c r="A63" s="823"/>
      <c r="B63" s="824"/>
      <c r="C63" s="824"/>
      <c r="D63" s="824"/>
      <c r="E63" s="824"/>
      <c r="F63" s="821" t="s">
        <v>87</v>
      </c>
      <c r="G63" s="822" t="s">
        <v>337</v>
      </c>
      <c r="H63" s="822"/>
      <c r="I63" s="822"/>
      <c r="J63" s="822"/>
      <c r="K63" s="824"/>
      <c r="L63" s="824"/>
      <c r="M63" s="824"/>
      <c r="N63" s="825"/>
    </row>
    <row r="64" spans="1:15" s="820" customFormat="1">
      <c r="A64" s="817"/>
      <c r="B64" s="818"/>
      <c r="C64" s="818"/>
      <c r="D64" s="818"/>
      <c r="E64" s="818"/>
      <c r="F64" s="821" t="s">
        <v>286</v>
      </c>
      <c r="G64" s="822"/>
      <c r="H64" s="822"/>
      <c r="I64" s="822"/>
      <c r="J64" s="822"/>
      <c r="K64" s="818"/>
      <c r="L64" s="818"/>
      <c r="M64" s="818"/>
      <c r="N64" s="819"/>
    </row>
    <row r="65" spans="1:14" s="820" customFormat="1">
      <c r="A65" s="823"/>
      <c r="B65" s="824"/>
      <c r="C65" s="824"/>
      <c r="D65" s="824"/>
      <c r="E65" s="824"/>
      <c r="F65" s="821" t="s">
        <v>88</v>
      </c>
      <c r="G65" s="2475" t="s">
        <v>344</v>
      </c>
      <c r="H65" s="2475"/>
      <c r="I65" s="826"/>
      <c r="J65" s="826"/>
      <c r="K65" s="824"/>
      <c r="L65" s="824"/>
      <c r="M65" s="824"/>
      <c r="N65" s="825"/>
    </row>
    <row r="66" spans="1:14" s="820" customFormat="1">
      <c r="A66" s="817"/>
      <c r="B66" s="818"/>
      <c r="C66" s="818"/>
      <c r="D66" s="818"/>
      <c r="E66" s="818"/>
      <c r="F66" s="821"/>
      <c r="G66" s="826"/>
      <c r="H66" s="826"/>
      <c r="I66" s="826"/>
      <c r="J66" s="818"/>
      <c r="K66" s="818"/>
      <c r="L66" s="818"/>
      <c r="M66" s="818"/>
      <c r="N66" s="819"/>
    </row>
    <row r="67" spans="1:14" s="820" customFormat="1">
      <c r="A67" s="827" t="s">
        <v>72</v>
      </c>
      <c r="B67" s="828"/>
      <c r="C67" s="829"/>
      <c r="D67" s="829"/>
      <c r="E67" s="829"/>
      <c r="F67" s="829"/>
      <c r="G67" s="830"/>
      <c r="H67" s="830"/>
      <c r="I67" s="830"/>
      <c r="J67" s="830"/>
      <c r="K67" s="830"/>
      <c r="L67" s="830"/>
      <c r="M67" s="830"/>
      <c r="N67" s="831"/>
    </row>
    <row r="68" spans="1:14" s="820" customFormat="1">
      <c r="A68" s="823"/>
      <c r="B68" s="824"/>
      <c r="C68" s="824"/>
      <c r="D68" s="824"/>
      <c r="E68" s="824"/>
      <c r="F68" s="824"/>
      <c r="G68" s="824"/>
      <c r="H68" s="824"/>
      <c r="I68" s="824"/>
      <c r="J68" s="824"/>
      <c r="K68" s="824"/>
      <c r="L68" s="824"/>
      <c r="M68" s="824"/>
      <c r="N68" s="825"/>
    </row>
    <row r="69" spans="1:14" s="820" customFormat="1">
      <c r="A69" s="832" t="s">
        <v>73</v>
      </c>
      <c r="B69" s="833"/>
      <c r="C69" s="834"/>
      <c r="D69" s="834"/>
      <c r="E69" s="834"/>
      <c r="F69" s="834"/>
      <c r="G69" s="824"/>
      <c r="H69" s="824"/>
      <c r="I69" s="824"/>
      <c r="J69" s="824"/>
      <c r="K69" s="824"/>
      <c r="L69" s="824"/>
      <c r="M69" s="824"/>
      <c r="N69" s="825"/>
    </row>
    <row r="70" spans="1:14" s="820" customFormat="1">
      <c r="A70" s="2481" t="s">
        <v>74</v>
      </c>
      <c r="B70" s="2482"/>
      <c r="C70" s="2482"/>
      <c r="D70" s="2482"/>
      <c r="E70" s="2482"/>
      <c r="F70" s="2482"/>
      <c r="G70" s="2482"/>
      <c r="H70" s="2482"/>
      <c r="I70" s="2482"/>
      <c r="J70" s="2482"/>
      <c r="K70" s="2482"/>
      <c r="L70" s="2482"/>
      <c r="M70" s="2482"/>
      <c r="N70" s="2483"/>
    </row>
    <row r="71" spans="1:14" s="820" customFormat="1">
      <c r="A71" s="2481"/>
      <c r="B71" s="2482"/>
      <c r="C71" s="2482"/>
      <c r="D71" s="2482"/>
      <c r="E71" s="2482"/>
      <c r="F71" s="2482"/>
      <c r="G71" s="2482"/>
      <c r="H71" s="2482"/>
      <c r="I71" s="2482"/>
      <c r="J71" s="2482"/>
      <c r="K71" s="2482"/>
      <c r="L71" s="2482"/>
      <c r="M71" s="2482"/>
      <c r="N71" s="2483"/>
    </row>
    <row r="72" spans="1:14" s="820" customFormat="1">
      <c r="A72" s="2481" t="s">
        <v>75</v>
      </c>
      <c r="B72" s="2482"/>
      <c r="C72" s="2482"/>
      <c r="D72" s="2482"/>
      <c r="E72" s="2482"/>
      <c r="F72" s="2482"/>
      <c r="G72" s="2482"/>
      <c r="H72" s="2482"/>
      <c r="I72" s="2482"/>
      <c r="J72" s="2482"/>
      <c r="K72" s="2482"/>
      <c r="L72" s="2482"/>
      <c r="M72" s="2482"/>
      <c r="N72" s="2483"/>
    </row>
    <row r="73" spans="1:14" s="820" customFormat="1">
      <c r="A73" s="2481"/>
      <c r="B73" s="2482"/>
      <c r="C73" s="2482"/>
      <c r="D73" s="2482"/>
      <c r="E73" s="2482"/>
      <c r="F73" s="2482"/>
      <c r="G73" s="2482"/>
      <c r="H73" s="2482"/>
      <c r="I73" s="2482"/>
      <c r="J73" s="2482"/>
      <c r="K73" s="2482"/>
      <c r="L73" s="2482"/>
      <c r="M73" s="2482"/>
      <c r="N73" s="2483"/>
    </row>
    <row r="74" spans="1:14" s="820" customFormat="1" ht="25.5" customHeigh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4" s="820" customFormat="1">
      <c r="A75" s="823"/>
      <c r="B75" s="824"/>
      <c r="C75" s="824"/>
      <c r="D75" s="824"/>
      <c r="E75" s="818"/>
      <c r="F75" s="821" t="s">
        <v>76</v>
      </c>
      <c r="G75" s="822"/>
      <c r="H75" s="822"/>
      <c r="I75" s="822"/>
      <c r="J75" s="822"/>
      <c r="K75" s="824"/>
      <c r="L75" s="824"/>
      <c r="M75" s="824"/>
      <c r="N75" s="1005"/>
    </row>
    <row r="76" spans="1:14" s="820" customFormat="1">
      <c r="A76" s="823"/>
      <c r="B76" s="824"/>
      <c r="C76" s="824"/>
      <c r="D76" s="824"/>
      <c r="E76" s="818"/>
      <c r="F76" s="822" t="s">
        <v>87</v>
      </c>
      <c r="G76" s="836" t="s">
        <v>342</v>
      </c>
      <c r="H76" s="836"/>
      <c r="I76" s="836"/>
      <c r="J76" s="822"/>
      <c r="K76" s="824"/>
      <c r="L76" s="824"/>
      <c r="M76" s="824"/>
      <c r="N76" s="1005"/>
    </row>
    <row r="77" spans="1:14" s="820" customFormat="1">
      <c r="A77" s="823"/>
      <c r="B77" s="824"/>
      <c r="C77" s="824"/>
      <c r="D77" s="824"/>
      <c r="E77" s="837"/>
      <c r="F77" s="822" t="s">
        <v>343</v>
      </c>
      <c r="G77" s="838"/>
      <c r="H77" s="838"/>
      <c r="I77" s="838"/>
      <c r="J77" s="822"/>
      <c r="K77" s="824"/>
      <c r="L77" s="824"/>
      <c r="M77" s="824"/>
      <c r="N77" s="1005"/>
    </row>
    <row r="78" spans="1:14" s="820" customFormat="1">
      <c r="A78" s="817"/>
      <c r="B78" s="818"/>
      <c r="C78" s="818"/>
      <c r="D78" s="818"/>
      <c r="E78" s="824"/>
      <c r="F78" s="822" t="s">
        <v>88</v>
      </c>
      <c r="G78" s="822"/>
      <c r="H78" s="822"/>
      <c r="I78" s="822"/>
      <c r="J78" s="826"/>
      <c r="K78" s="1003"/>
      <c r="L78" s="1003"/>
      <c r="M78" s="1003"/>
      <c r="N78" s="1005"/>
    </row>
  </sheetData>
  <mergeCells count="72">
    <mergeCell ref="A48:M48"/>
    <mergeCell ref="A50:M50"/>
    <mergeCell ref="A51:N53"/>
    <mergeCell ref="A54:H54"/>
    <mergeCell ref="L54:M54"/>
    <mergeCell ref="A58:M58"/>
    <mergeCell ref="A60:M60"/>
    <mergeCell ref="A70:N71"/>
    <mergeCell ref="A55:H55"/>
    <mergeCell ref="L55:M55"/>
    <mergeCell ref="L56:M56"/>
    <mergeCell ref="A57:J57"/>
    <mergeCell ref="L57:M57"/>
    <mergeCell ref="G65:H65"/>
    <mergeCell ref="L47:M47"/>
    <mergeCell ref="A41:M41"/>
    <mergeCell ref="A42:N44"/>
    <mergeCell ref="A45:H45"/>
    <mergeCell ref="L45:M45"/>
    <mergeCell ref="A46:H46"/>
    <mergeCell ref="L46:M46"/>
    <mergeCell ref="A47:H47"/>
    <mergeCell ref="A38:H38"/>
    <mergeCell ref="L38:M38"/>
    <mergeCell ref="A39:H39"/>
    <mergeCell ref="L39:M39"/>
    <mergeCell ref="A40:H40"/>
    <mergeCell ref="L40:M40"/>
    <mergeCell ref="A7:B11"/>
    <mergeCell ref="G24:H24"/>
    <mergeCell ref="A27:M27"/>
    <mergeCell ref="A35:N37"/>
    <mergeCell ref="A33:I33"/>
    <mergeCell ref="L33:M33"/>
    <mergeCell ref="A34:M34"/>
    <mergeCell ref="A28:N30"/>
    <mergeCell ref="A31:I31"/>
    <mergeCell ref="L31:M31"/>
    <mergeCell ref="A32:I32"/>
    <mergeCell ref="L32:M32"/>
    <mergeCell ref="L26:M26"/>
    <mergeCell ref="L10:L11"/>
    <mergeCell ref="M10:M11"/>
    <mergeCell ref="A25:F25"/>
    <mergeCell ref="G25:H25"/>
    <mergeCell ref="I25:J25"/>
    <mergeCell ref="L25:M25"/>
    <mergeCell ref="K12:K13"/>
    <mergeCell ref="A14:E14"/>
    <mergeCell ref="A17:N17"/>
    <mergeCell ref="L19:M19"/>
    <mergeCell ref="L20:M20"/>
    <mergeCell ref="A21:N23"/>
    <mergeCell ref="A24:F24"/>
    <mergeCell ref="C19:K20"/>
    <mergeCell ref="K10:K11"/>
    <mergeCell ref="I24:J24"/>
    <mergeCell ref="A1:D1"/>
    <mergeCell ref="A72:N73"/>
    <mergeCell ref="N10:N11"/>
    <mergeCell ref="A3:N3"/>
    <mergeCell ref="A4:N4"/>
    <mergeCell ref="A5:N5"/>
    <mergeCell ref="C7:J7"/>
    <mergeCell ref="K7:N7"/>
    <mergeCell ref="C8:J8"/>
    <mergeCell ref="K8:K9"/>
    <mergeCell ref="L8:N9"/>
    <mergeCell ref="C9:J9"/>
    <mergeCell ref="C10:J10"/>
    <mergeCell ref="L24:M24"/>
    <mergeCell ref="A26:F26"/>
  </mergeCells>
  <pageMargins left="0.7" right="0.7" top="0.75" bottom="0.75" header="0.3" footer="0.3"/>
  <pageSetup scale="51" fitToHeight="0" orientation="portrait" r:id="rId1"/>
  <colBreaks count="1" manualBreakCount="1">
    <brk id="14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AD0B2-5426-4CA2-AEC8-3A6A296166E3}">
  <sheetPr>
    <tabColor rgb="FF00B0F0"/>
    <pageSetUpPr fitToPage="1"/>
  </sheetPr>
  <dimension ref="A1:P84"/>
  <sheetViews>
    <sheetView view="pageBreakPreview" topLeftCell="A48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+'PRESUPUESTO OFICIAL PLIEGO TIPO'!A31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TIPO'!B33</f>
        <v>201</v>
      </c>
      <c r="C21" s="2522" t="str">
        <f>+'PRESUPUESTO OFICIAL PLIEGO TIPO'!E33</f>
        <v>Replanteo y localizacion para obras de proteccion (Planimetria y Altimetria)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TIPO'!C33</f>
        <v>6.1909999999999998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TIPO'!F33</f>
        <v>M²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14.4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53" t="s">
        <v>226</v>
      </c>
      <c r="B27" s="2554"/>
      <c r="C27" s="2554"/>
      <c r="D27" s="2554"/>
      <c r="E27" s="2554"/>
      <c r="F27" s="2554"/>
      <c r="G27" s="2555"/>
      <c r="H27" s="2555"/>
      <c r="I27" s="2556" t="s">
        <v>79</v>
      </c>
      <c r="J27" s="2556"/>
      <c r="K27" s="765">
        <v>49167</v>
      </c>
      <c r="L27" s="2557">
        <v>0.1</v>
      </c>
      <c r="M27" s="2557"/>
      <c r="N27" s="766">
        <f>ROUND((K27*L27),2)</f>
        <v>4916.7</v>
      </c>
      <c r="O27" s="1048"/>
    </row>
    <row r="28" spans="1:15">
      <c r="A28" s="2545" t="s">
        <v>229</v>
      </c>
      <c r="B28" s="2546"/>
      <c r="C28" s="2546"/>
      <c r="D28" s="2546"/>
      <c r="E28" s="2546"/>
      <c r="F28" s="2546"/>
      <c r="G28" s="2551"/>
      <c r="H28" s="2552"/>
      <c r="I28" s="2484" t="s">
        <v>79</v>
      </c>
      <c r="J28" s="2484"/>
      <c r="K28" s="769">
        <v>7500</v>
      </c>
      <c r="L28" s="2547">
        <v>0.02</v>
      </c>
      <c r="M28" s="2547"/>
      <c r="N28" s="770">
        <f>ROUND((K28*L28),2)</f>
        <v>150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5066.7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 ht="14.4" thickBo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34" t="s">
        <v>219</v>
      </c>
      <c r="B35" s="2535"/>
      <c r="C35" s="2535"/>
      <c r="D35" s="2535"/>
      <c r="E35" s="2535"/>
      <c r="F35" s="2535"/>
      <c r="G35" s="2535"/>
      <c r="H35" s="2535"/>
      <c r="I35" s="2536"/>
      <c r="J35" s="775" t="s">
        <v>132</v>
      </c>
      <c r="K35" s="776">
        <v>0.8</v>
      </c>
      <c r="L35" s="2537">
        <v>72</v>
      </c>
      <c r="M35" s="2538"/>
      <c r="N35" s="766">
        <f>ROUND((K35*L35),2)</f>
        <v>57.6</v>
      </c>
      <c r="O35" s="1048"/>
    </row>
    <row r="36" spans="1:15">
      <c r="A36" s="2504" t="s">
        <v>227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132</v>
      </c>
      <c r="K36" s="780">
        <v>0.1</v>
      </c>
      <c r="L36" s="2506">
        <v>3636</v>
      </c>
      <c r="M36" s="2507"/>
      <c r="N36" s="770">
        <f>ROUND((K36*L36),2)</f>
        <v>363.6</v>
      </c>
      <c r="O36" s="1048"/>
    </row>
    <row r="37" spans="1:15" ht="14.4" thickBot="1">
      <c r="A37" s="2508" t="s">
        <v>228</v>
      </c>
      <c r="B37" s="2509"/>
      <c r="C37" s="2509"/>
      <c r="D37" s="2509"/>
      <c r="E37" s="2509"/>
      <c r="F37" s="2509"/>
      <c r="G37" s="2509"/>
      <c r="H37" s="2509"/>
      <c r="I37" s="2510"/>
      <c r="J37" s="735" t="s">
        <v>231</v>
      </c>
      <c r="K37" s="781">
        <v>8.9999999999999998E-4</v>
      </c>
      <c r="L37" s="2540">
        <v>92850</v>
      </c>
      <c r="M37" s="2541"/>
      <c r="N37" s="782">
        <f>ROUND((K37*L37),2)</f>
        <v>83.57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504.77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26" t="s">
        <v>214</v>
      </c>
      <c r="B49" s="2527"/>
      <c r="C49" s="2527"/>
      <c r="D49" s="2527"/>
      <c r="E49" s="2527"/>
      <c r="F49" s="2527"/>
      <c r="G49" s="2527"/>
      <c r="H49" s="2528"/>
      <c r="I49" s="795" t="s">
        <v>79</v>
      </c>
      <c r="J49" s="796"/>
      <c r="K49" s="797">
        <v>16864</v>
      </c>
      <c r="L49" s="2529">
        <v>0.02</v>
      </c>
      <c r="M49" s="2530"/>
      <c r="N49" s="766">
        <f>ROUND((K49*L49),2)</f>
        <v>337.28</v>
      </c>
      <c r="O49" s="1048"/>
    </row>
    <row r="50" spans="1:16">
      <c r="A50" s="2511" t="s">
        <v>225</v>
      </c>
      <c r="B50" s="2512"/>
      <c r="C50" s="2512"/>
      <c r="D50" s="2512"/>
      <c r="E50" s="2512"/>
      <c r="F50" s="2512"/>
      <c r="G50" s="2512"/>
      <c r="H50" s="2513"/>
      <c r="I50" s="800" t="s">
        <v>79</v>
      </c>
      <c r="J50" s="801"/>
      <c r="K50" s="802">
        <v>24210</v>
      </c>
      <c r="L50" s="2514">
        <v>0.02</v>
      </c>
      <c r="M50" s="2515"/>
      <c r="N50" s="770">
        <f>ROUND((K50*L50),2)</f>
        <v>484.2</v>
      </c>
      <c r="O50" s="1048"/>
    </row>
    <row r="51" spans="1:16">
      <c r="A51" s="2511" t="s">
        <v>230</v>
      </c>
      <c r="B51" s="2512"/>
      <c r="C51" s="2512"/>
      <c r="D51" s="2512"/>
      <c r="E51" s="2512"/>
      <c r="F51" s="2512"/>
      <c r="G51" s="2512"/>
      <c r="H51" s="2513"/>
      <c r="I51" s="800" t="s">
        <v>215</v>
      </c>
      <c r="J51" s="801"/>
      <c r="K51" s="802">
        <v>73814</v>
      </c>
      <c r="L51" s="2516">
        <v>0.02</v>
      </c>
      <c r="M51" s="2517"/>
      <c r="N51" s="770">
        <f>ROUND((K51*L51),2)</f>
        <v>1476.28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2297.7600000000002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7869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2203.3200000000002</v>
      </c>
      <c r="M60" s="2507">
        <f>ROUND((J60*K60),0)</f>
        <v>0</v>
      </c>
      <c r="N60" s="812">
        <f>+L60</f>
        <v>2203.3200000000002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78.69</v>
      </c>
      <c r="M61" s="2507">
        <f>ROUND((J61*K61),0)</f>
        <v>0</v>
      </c>
      <c r="N61" s="812">
        <f>+L61</f>
        <v>78.69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393.45</v>
      </c>
      <c r="M62" s="2507">
        <f>ROUND((J62*K62),0)</f>
        <v>0</v>
      </c>
      <c r="N62" s="812">
        <f>+L62</f>
        <v>393.45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2675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10544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2692" t="s">
        <v>552</v>
      </c>
      <c r="G68" s="2692"/>
      <c r="H68" s="269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2692" t="s">
        <v>546</v>
      </c>
      <c r="G82" s="2692"/>
      <c r="H82" s="2692"/>
      <c r="I82" s="2692"/>
      <c r="J82" s="2692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6">
    <mergeCell ref="F82:J82"/>
    <mergeCell ref="A76:N77"/>
    <mergeCell ref="A78:N79"/>
    <mergeCell ref="A62:J62"/>
    <mergeCell ref="L62:M62"/>
    <mergeCell ref="A63:M63"/>
    <mergeCell ref="A65:M65"/>
    <mergeCell ref="G70:H70"/>
    <mergeCell ref="A73:N73"/>
    <mergeCell ref="F68:H68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1CB3E-DA41-4980-B51B-31DD0832D846}">
  <sheetPr>
    <tabColor rgb="FF00B0F0"/>
    <pageSetUpPr fitToPage="1"/>
  </sheetPr>
  <dimension ref="A1:P84"/>
  <sheetViews>
    <sheetView view="pageBreakPreview" topLeftCell="A52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201'!A18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TIPO'!B34</f>
        <v>202</v>
      </c>
      <c r="C21" s="2522" t="str">
        <f>+'PRESUPUESTO OFICIAL PLIEGO TIPO'!E34</f>
        <v>Excavacion mecanica en material comun hasta 4 m (oruga)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TIPO'!C34</f>
        <v>3.016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TIPO'!F34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1.5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53" t="s">
        <v>48</v>
      </c>
      <c r="B27" s="2554"/>
      <c r="C27" s="2554"/>
      <c r="D27" s="2554"/>
      <c r="E27" s="2554"/>
      <c r="F27" s="2554"/>
      <c r="G27" s="2555"/>
      <c r="H27" s="2555"/>
      <c r="I27" s="2556" t="s">
        <v>79</v>
      </c>
      <c r="J27" s="2556"/>
      <c r="K27" s="765">
        <v>363603</v>
      </c>
      <c r="L27" s="2557">
        <v>2.86E-2</v>
      </c>
      <c r="M27" s="2557"/>
      <c r="N27" s="766">
        <f>ROUND((K27*L27),2)</f>
        <v>10399.049999999999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10399.049999999999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 ht="14.4" thickBo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34"/>
      <c r="B35" s="2535"/>
      <c r="C35" s="2535"/>
      <c r="D35" s="2535"/>
      <c r="E35" s="2535"/>
      <c r="F35" s="2535"/>
      <c r="G35" s="2535"/>
      <c r="H35" s="2535"/>
      <c r="I35" s="2536"/>
      <c r="J35" s="775"/>
      <c r="K35" s="776"/>
      <c r="L35" s="2537"/>
      <c r="M35" s="2538"/>
      <c r="N35" s="766">
        <f>ROUND((K35*L35),2)</f>
        <v>0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8"/>
      <c r="B37" s="2509"/>
      <c r="C37" s="2509"/>
      <c r="D37" s="2509"/>
      <c r="E37" s="2509"/>
      <c r="F37" s="2509"/>
      <c r="G37" s="2509"/>
      <c r="H37" s="2509"/>
      <c r="I37" s="2510"/>
      <c r="J37" s="735"/>
      <c r="K37" s="781"/>
      <c r="L37" s="2540"/>
      <c r="M37" s="2541"/>
      <c r="N37" s="782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0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26"/>
      <c r="B49" s="2527"/>
      <c r="C49" s="2527"/>
      <c r="D49" s="2527"/>
      <c r="E49" s="2527"/>
      <c r="F49" s="2527"/>
      <c r="G49" s="2527"/>
      <c r="H49" s="2528"/>
      <c r="I49" s="795"/>
      <c r="J49" s="796"/>
      <c r="K49" s="797"/>
      <c r="L49" s="2529"/>
      <c r="M49" s="2530"/>
      <c r="N49" s="766">
        <f>ROUND((K49*L49),2)</f>
        <v>0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0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10399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2911.72</v>
      </c>
      <c r="M60" s="2507">
        <f>ROUND((J60*K60),0)</f>
        <v>0</v>
      </c>
      <c r="N60" s="812">
        <f>+L60</f>
        <v>2911.72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103.99</v>
      </c>
      <c r="M61" s="2507">
        <f>ROUND((J61*K61),0)</f>
        <v>0</v>
      </c>
      <c r="N61" s="812">
        <f>+L61</f>
        <v>103.99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519.95000000000005</v>
      </c>
      <c r="M62" s="2507">
        <f>ROUND((J62*K62),0)</f>
        <v>0</v>
      </c>
      <c r="N62" s="812">
        <f>+L62</f>
        <v>519.95000000000005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3536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13935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AFC9F-C1AD-44A8-A31A-07DB3A018BC5}">
  <sheetPr>
    <tabColor rgb="FF00B0F0"/>
    <pageSetUpPr fitToPage="1"/>
  </sheetPr>
  <dimension ref="A1:P84"/>
  <sheetViews>
    <sheetView view="pageBreakPreview" topLeftCell="A52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9.5546875" style="996" customWidth="1"/>
    <col min="12" max="12" width="10" style="996" customWidth="1"/>
    <col min="13" max="13" width="6.6640625" style="996" customWidth="1"/>
    <col min="14" max="14" width="18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202'!A18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TIPO'!B35</f>
        <v>203</v>
      </c>
      <c r="C21" s="2522" t="str">
        <f>+'PRESUPUESTO OFICIAL PLIEGO TIPO'!E35</f>
        <v>Concreto para solado resistencia 105 kg/cm2 - 1500 psi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TIPO'!C35</f>
        <v>6.5030000000000001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TIPO'!F35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1.5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31" t="s">
        <v>93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+K49*5%</f>
        <v>2053.75</v>
      </c>
      <c r="L27" s="2966">
        <v>2.8</v>
      </c>
      <c r="M27" s="2967"/>
      <c r="N27" s="793">
        <f>ROUND((K27*L27),2)</f>
        <v>5750.5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5750.5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04" t="s">
        <v>123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77</v>
      </c>
      <c r="K35" s="1038">
        <v>1</v>
      </c>
      <c r="L35" s="2986">
        <f>+'CAÑORICO-ANACONCRETO 1500 psi'!N57</f>
        <v>527364</v>
      </c>
      <c r="M35" s="2987"/>
      <c r="N35" s="793">
        <f>ROUND((K35*L35),2)</f>
        <v>527364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8"/>
      <c r="B37" s="2509"/>
      <c r="C37" s="2509"/>
      <c r="D37" s="2509"/>
      <c r="E37" s="2509"/>
      <c r="F37" s="2509"/>
      <c r="G37" s="2509"/>
      <c r="H37" s="2509"/>
      <c r="I37" s="2510"/>
      <c r="J37" s="735"/>
      <c r="K37" s="781"/>
      <c r="L37" s="2540"/>
      <c r="M37" s="2541"/>
      <c r="N37" s="782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527364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319">
        <v>41075</v>
      </c>
      <c r="L49" s="2861">
        <v>2.8</v>
      </c>
      <c r="M49" s="2862"/>
      <c r="N49" s="766">
        <f>ROUND((K49*L49),2)</f>
        <v>115010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115010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648125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ROUND(+N55*K60,2)</f>
        <v>181475</v>
      </c>
      <c r="M60" s="2507">
        <f>ROUND((J60*K60),0)</f>
        <v>0</v>
      </c>
      <c r="N60" s="812">
        <f>+L60</f>
        <v>181475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ROUND(+N55*K61,2)</f>
        <v>6481.25</v>
      </c>
      <c r="M61" s="2507">
        <f>ROUND((J61*K61),0)</f>
        <v>0</v>
      </c>
      <c r="N61" s="812">
        <f>+L61</f>
        <v>6481.25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ROUND(+N55*K62,2)</f>
        <v>32406.25</v>
      </c>
      <c r="M62" s="2507">
        <f>ROUND((J62*K62),0)</f>
        <v>0</v>
      </c>
      <c r="N62" s="812">
        <f>+L62</f>
        <v>32406.25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+N61++N62+N60</f>
        <v>220362.5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868488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4" fitToHeight="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26FE4-FCDC-4417-B1D6-969C01627E19}">
  <sheetPr>
    <tabColor rgb="FF00B0F0"/>
    <pageSetUpPr fitToPage="1"/>
  </sheetPr>
  <dimension ref="A1:P84"/>
  <sheetViews>
    <sheetView view="pageBreakPreview" topLeftCell="A45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9.55468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203'!A18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TIPO'!B36</f>
        <v>204</v>
      </c>
      <c r="C21" s="2522" t="str">
        <f>+'PRESUPUESTO OFICIAL PLIEGO TIPO'!E36</f>
        <v>Concreto para alcantarilla, resistencia 210 kg/cm2 - 3000 psi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TIPO'!C36</f>
        <v>5.0620000000000003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TIPO'!F36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29.25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 ht="25.5" customHeight="1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+K49*10%</f>
        <v>4107.5</v>
      </c>
      <c r="L27" s="2966">
        <v>4.2</v>
      </c>
      <c r="M27" s="2967"/>
      <c r="N27" s="793">
        <f>ROUND((K27*L27),2)</f>
        <v>17251.5</v>
      </c>
      <c r="O27" s="1048"/>
    </row>
    <row r="28" spans="1:15" ht="42" customHeight="1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17251.5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04" t="s">
        <v>104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77</v>
      </c>
      <c r="K35" s="1038">
        <v>1</v>
      </c>
      <c r="L35" s="2986">
        <f>+'CAÑORICO-ANACONCRETO 3000 psi '!N57</f>
        <v>611333</v>
      </c>
      <c r="M35" s="2987"/>
      <c r="N35" s="793">
        <f>ROUND((K35*L35),2)</f>
        <v>611333</v>
      </c>
      <c r="O35" s="1048"/>
    </row>
    <row r="36" spans="1:15">
      <c r="A36" s="2504" t="s">
        <v>477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147</v>
      </c>
      <c r="K36" s="780">
        <v>0.73260000000000003</v>
      </c>
      <c r="L36" s="2506">
        <f>+'ANIDADO FORMALETA '!N57</f>
        <v>94172</v>
      </c>
      <c r="M36" s="2507"/>
      <c r="N36" s="770">
        <f>ROUND((K36*L36),2)</f>
        <v>68990.41</v>
      </c>
      <c r="O36" s="1048"/>
    </row>
    <row r="37" spans="1:15" ht="14.4" thickBot="1">
      <c r="A37" s="2508"/>
      <c r="B37" s="2509"/>
      <c r="C37" s="2509"/>
      <c r="D37" s="2509"/>
      <c r="E37" s="2509"/>
      <c r="F37" s="2509"/>
      <c r="G37" s="2509"/>
      <c r="H37" s="2509"/>
      <c r="I37" s="2510"/>
      <c r="J37" s="735"/>
      <c r="K37" s="781"/>
      <c r="L37" s="2540"/>
      <c r="M37" s="2541"/>
      <c r="N37" s="782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680323.41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043">
        <v>41075</v>
      </c>
      <c r="L49" s="2861">
        <v>4.2</v>
      </c>
      <c r="M49" s="2862"/>
      <c r="N49" s="766">
        <f>ROUND((K49*L49),2)</f>
        <v>172515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172515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870090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243625.2</v>
      </c>
      <c r="M60" s="2507">
        <f>ROUND((J60*K60),0)</f>
        <v>0</v>
      </c>
      <c r="N60" s="812">
        <f>+L60</f>
        <v>243625.2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8700.9</v>
      </c>
      <c r="M61" s="2507">
        <f>ROUND((J61*K61),0)</f>
        <v>0</v>
      </c>
      <c r="N61" s="812">
        <f>+L61</f>
        <v>8700.9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43504.5</v>
      </c>
      <c r="M62" s="2507">
        <f>ROUND((J62*K62),0)</f>
        <v>0</v>
      </c>
      <c r="N62" s="812">
        <f>+L62</f>
        <v>43504.5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295831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1165921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FF502-8A65-446F-9E2F-D4AD82FBA3E6}">
  <sheetPr>
    <tabColor rgb="FF00B0F0"/>
    <pageSetUpPr fitToPage="1"/>
  </sheetPr>
  <dimension ref="A1:P84"/>
  <sheetViews>
    <sheetView view="pageBreakPreview" topLeftCell="A47" zoomScale="70" zoomScaleNormal="100" zoomScaleSheetLayoutView="70" workbookViewId="0">
      <selection activeCell="O73" sqref="O73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204'!A18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TIPO'!B37</f>
        <v>205</v>
      </c>
      <c r="C21" s="2522" t="str">
        <f>+'PRESUPUESTO OFICIAL PLIEGO TIPO'!E37</f>
        <v>Acero de Refuerzo Grado 60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TIPO'!C37</f>
        <v>5.0670000000000002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TIPO'!F37</f>
        <v>Kg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6.75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+K49*10%</f>
        <v>4107.5</v>
      </c>
      <c r="L27" s="2966">
        <v>3.1800000000000002E-2</v>
      </c>
      <c r="M27" s="2967"/>
      <c r="N27" s="793">
        <f>+L27*K27</f>
        <v>130.61850000000001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+N27</f>
        <v>130.61850000000001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04" t="s">
        <v>138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103</v>
      </c>
      <c r="K35" s="780">
        <v>1.05</v>
      </c>
      <c r="L35" s="2854">
        <v>5477</v>
      </c>
      <c r="M35" s="2855"/>
      <c r="N35" s="793">
        <f>ROUND((K35*L35),2)</f>
        <v>5750.85</v>
      </c>
      <c r="O35" s="1048"/>
    </row>
    <row r="36" spans="1:15">
      <c r="A36" s="2504" t="s">
        <v>139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140</v>
      </c>
      <c r="K36" s="780">
        <v>0.03</v>
      </c>
      <c r="L36" s="2854">
        <v>8572</v>
      </c>
      <c r="M36" s="2855"/>
      <c r="N36" s="793">
        <f>ROUND((K36*L36),2)</f>
        <v>257.16000000000003</v>
      </c>
      <c r="O36" s="1048"/>
    </row>
    <row r="37" spans="1:15" ht="14.4" thickBot="1">
      <c r="A37" s="2504" t="s">
        <v>141</v>
      </c>
      <c r="B37" s="2505"/>
      <c r="C37" s="2505"/>
      <c r="D37" s="2505"/>
      <c r="E37" s="2505"/>
      <c r="F37" s="2505"/>
      <c r="G37" s="2505"/>
      <c r="H37" s="2505"/>
      <c r="I37" s="2539"/>
      <c r="J37" s="779" t="s">
        <v>142</v>
      </c>
      <c r="K37" s="780">
        <v>2.9499999999999998E-2</v>
      </c>
      <c r="L37" s="2854">
        <v>6202</v>
      </c>
      <c r="M37" s="2855"/>
      <c r="N37" s="793">
        <f>ROUND((K37*L37),2)</f>
        <v>182.96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6190.97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 t="s">
        <v>116</v>
      </c>
      <c r="B43" s="2505"/>
      <c r="C43" s="2505"/>
      <c r="D43" s="2505"/>
      <c r="E43" s="2505"/>
      <c r="F43" s="2505"/>
      <c r="G43" s="2505"/>
      <c r="H43" s="2505"/>
      <c r="I43" s="790" t="s">
        <v>127</v>
      </c>
      <c r="J43" s="791"/>
      <c r="K43" s="792">
        <v>1E-3</v>
      </c>
      <c r="L43" s="2964">
        <f>+'CAÑOrico-TRANSPORTE Tn'!N56</f>
        <v>28292</v>
      </c>
      <c r="M43" s="2965"/>
      <c r="N43" s="793">
        <f>ROUND((K43*L43),2)</f>
        <v>28.29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28.29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043">
        <v>41075</v>
      </c>
      <c r="L49" s="2861">
        <v>3.1800000000000002E-2</v>
      </c>
      <c r="M49" s="2862"/>
      <c r="N49" s="793">
        <f>ROUND((K49*L49),2)</f>
        <v>1306.19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1306.19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7656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ROUND(+N55*K60,2)</f>
        <v>2143.6799999999998</v>
      </c>
      <c r="M60" s="2507">
        <f>ROUND((J60*K60),0)</f>
        <v>0</v>
      </c>
      <c r="N60" s="812">
        <f>+L60</f>
        <v>2143.6799999999998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ROUND(+N55*K61,2)</f>
        <v>76.56</v>
      </c>
      <c r="M61" s="2507">
        <f>ROUND((J61*K61),0)</f>
        <v>0</v>
      </c>
      <c r="N61" s="812">
        <f t="shared" ref="N61:N62" si="0">+L61</f>
        <v>76.56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ROUND(+N55*K62,2)</f>
        <v>382.8</v>
      </c>
      <c r="M62" s="2507">
        <f>ROUND((J62*K62),0)</f>
        <v>0</v>
      </c>
      <c r="N62" s="812">
        <f t="shared" si="0"/>
        <v>382.8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2603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10259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552</v>
      </c>
      <c r="G68" s="822"/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545</v>
      </c>
      <c r="G70" s="2475"/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553</v>
      </c>
      <c r="G82" s="836"/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7E85-E45B-46CB-88B2-16F947404FA4}">
  <sheetPr>
    <tabColor rgb="FF00B0F0"/>
    <pageSetUpPr fitToPage="1"/>
  </sheetPr>
  <dimension ref="A1:P84"/>
  <sheetViews>
    <sheetView view="pageBreakPreview" topLeftCell="A52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20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205'!A18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TIPO'!B38</f>
        <v>206</v>
      </c>
      <c r="C21" s="2522" t="str">
        <f>+'PRESUPUESTO OFICIAL PLIEGO TIPO'!E38</f>
        <v>Muro en concreto ciclopeo 3.000 psi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TIPO'!C38</f>
        <v>4.9269999999999996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TIPO'!F38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3.75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+K49*10%</f>
        <v>4107.5</v>
      </c>
      <c r="L27" s="2966">
        <v>6.7</v>
      </c>
      <c r="M27" s="2967"/>
      <c r="N27" s="793">
        <f>ROUND((K27*L27),2)</f>
        <v>27520.25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27520.25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04" t="s">
        <v>104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77</v>
      </c>
      <c r="K35" s="1038">
        <v>0.6</v>
      </c>
      <c r="L35" s="2986">
        <f>+'CAÑORICO-ANACONCRETO 3000 psi '!N57</f>
        <v>611333</v>
      </c>
      <c r="M35" s="2987"/>
      <c r="N35" s="793">
        <f>ROUND((K35*L35),2)</f>
        <v>366799.8</v>
      </c>
      <c r="O35" s="1048"/>
    </row>
    <row r="36" spans="1:15">
      <c r="A36" s="2504" t="s">
        <v>477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147</v>
      </c>
      <c r="K36" s="780">
        <v>2.3199999999999998</v>
      </c>
      <c r="L36" s="2506">
        <f>+'ANIDADO FORMALETA '!N57</f>
        <v>94172</v>
      </c>
      <c r="M36" s="2507"/>
      <c r="N36" s="770">
        <f>ROUND((K36*L36),2)</f>
        <v>218479.04</v>
      </c>
      <c r="O36" s="1048"/>
    </row>
    <row r="37" spans="1:15" ht="14.4" thickBot="1">
      <c r="A37" s="2504" t="s">
        <v>124</v>
      </c>
      <c r="B37" s="2505"/>
      <c r="C37" s="2505"/>
      <c r="D37" s="2505"/>
      <c r="E37" s="2505"/>
      <c r="F37" s="2505"/>
      <c r="G37" s="2505"/>
      <c r="H37" s="2505"/>
      <c r="I37" s="2539"/>
      <c r="J37" s="779" t="s">
        <v>77</v>
      </c>
      <c r="K37" s="780">
        <v>0.42</v>
      </c>
      <c r="L37" s="2854">
        <v>113719</v>
      </c>
      <c r="M37" s="2855"/>
      <c r="N37" s="793">
        <f>ROUND((K37*L37),2)</f>
        <v>47761.98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633040.81999999995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964"/>
      <c r="M43" s="2965"/>
      <c r="N43" s="793">
        <f>ROUND((K43*L43),2)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043">
        <v>41075</v>
      </c>
      <c r="L49" s="2861">
        <v>6.7</v>
      </c>
      <c r="M49" s="2862"/>
      <c r="N49" s="793">
        <f>ROUND((K49*L49),2)</f>
        <v>275202.5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275202.5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935764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262013.92</v>
      </c>
      <c r="M60" s="2507">
        <f>ROUND((J60*K60),0)</f>
        <v>0</v>
      </c>
      <c r="N60" s="812">
        <f>+L60</f>
        <v>262013.92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9357.64</v>
      </c>
      <c r="M61" s="2507">
        <f>ROUND((J61*K61),0)</f>
        <v>0</v>
      </c>
      <c r="N61" s="812">
        <f>+L61</f>
        <v>9357.64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46788.2</v>
      </c>
      <c r="M62" s="2507">
        <f>ROUND((J62*K62),0)</f>
        <v>0</v>
      </c>
      <c r="N62" s="812">
        <f>+L62</f>
        <v>46788.2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318160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1253924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B810-6F76-4C31-ABA5-B008206ED62E}">
  <sheetPr>
    <tabColor rgb="FF00B0F0"/>
    <pageSetUpPr fitToPage="1"/>
  </sheetPr>
  <dimension ref="A1:P84"/>
  <sheetViews>
    <sheetView view="pageBreakPreview" topLeftCell="A47" zoomScale="70" zoomScaleNormal="100" zoomScaleSheetLayoutView="70" workbookViewId="0">
      <selection activeCell="P70" sqref="P70"/>
    </sheetView>
  </sheetViews>
  <sheetFormatPr baseColWidth="10" defaultColWidth="11.44140625" defaultRowHeight="13.8"/>
  <cols>
    <col min="1" max="1" width="11.44140625" style="996"/>
    <col min="2" max="2" width="16.88671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8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206'!A18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TIPO'!B39</f>
        <v>207</v>
      </c>
      <c r="C21" s="2522" t="str">
        <f>+'PRESUPUESTO OFICIAL PLIEGO TIPO'!E39</f>
        <v>Tuberia Concreto Reforzado, clase I de diámetro 36", (INV.661)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TIPO'!C39</f>
        <v>5.0519999999999996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TIPO'!F39</f>
        <v>M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27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+K49*10%</f>
        <v>4107.5</v>
      </c>
      <c r="L27" s="2966">
        <v>2</v>
      </c>
      <c r="M27" s="2967"/>
      <c r="N27" s="793">
        <f>ROUND((K27*L27),2)</f>
        <v>8215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8215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04" t="s">
        <v>478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105</v>
      </c>
      <c r="K35" s="1038">
        <v>1</v>
      </c>
      <c r="L35" s="2986">
        <v>275000</v>
      </c>
      <c r="M35" s="2987"/>
      <c r="N35" s="793">
        <f>ROUND((K35*L35),2)</f>
        <v>275000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4"/>
      <c r="B37" s="2505"/>
      <c r="C37" s="2505"/>
      <c r="D37" s="2505"/>
      <c r="E37" s="2505"/>
      <c r="F37" s="2505"/>
      <c r="G37" s="2505"/>
      <c r="H37" s="2505"/>
      <c r="I37" s="2539"/>
      <c r="J37" s="779"/>
      <c r="K37" s="780"/>
      <c r="L37" s="2854"/>
      <c r="M37" s="2855"/>
      <c r="N37" s="793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275000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 t="s">
        <v>116</v>
      </c>
      <c r="B43" s="2505"/>
      <c r="C43" s="2505"/>
      <c r="D43" s="2505"/>
      <c r="E43" s="2505"/>
      <c r="F43" s="2505"/>
      <c r="G43" s="2505"/>
      <c r="H43" s="2505"/>
      <c r="I43" s="790" t="s">
        <v>127</v>
      </c>
      <c r="J43" s="791"/>
      <c r="K43" s="792">
        <v>0.79200000000000004</v>
      </c>
      <c r="L43" s="2964">
        <f>+'CAÑOrico-TRANSPORTE Tn'!N56</f>
        <v>28292</v>
      </c>
      <c r="M43" s="2965"/>
      <c r="N43" s="793">
        <f>ROUND((K43*L43),2)</f>
        <v>22407.26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22407.26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043">
        <v>41075</v>
      </c>
      <c r="L49" s="2861">
        <v>2</v>
      </c>
      <c r="M49" s="2862"/>
      <c r="N49" s="793">
        <f>ROUND((K49*L49),2)</f>
        <v>82150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82150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387772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108576.16</v>
      </c>
      <c r="M60" s="2507">
        <f>ROUND((J60*K60),0)</f>
        <v>0</v>
      </c>
      <c r="N60" s="812">
        <f>+L60</f>
        <v>108576.16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3877.72</v>
      </c>
      <c r="M61" s="2507">
        <f>ROUND((J61*K61),0)</f>
        <v>0</v>
      </c>
      <c r="N61" s="812">
        <f>+L61</f>
        <v>3877.72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19388.599999999999</v>
      </c>
      <c r="M62" s="2507">
        <f>ROUND((J62*K62),0)</f>
        <v>0</v>
      </c>
      <c r="N62" s="812">
        <f>+L62</f>
        <v>19388.599999999999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131842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519614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6BD8-D3C6-4FDD-9904-DE3AC8BA1C99}">
  <sheetPr>
    <tabColor rgb="FF00B0F0"/>
    <pageSetUpPr fitToPage="1"/>
  </sheetPr>
  <dimension ref="A1:P84"/>
  <sheetViews>
    <sheetView view="pageBreakPreview" topLeftCell="A58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20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207'!A18</f>
        <v xml:space="preserve">OBRAS DE DRENAJE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TIPO'!B40</f>
        <v>208</v>
      </c>
      <c r="C21" s="2522" t="str">
        <f>+'PRESUPUESTO OFICIAL PLIEGO TIPO'!E40</f>
        <v>Concreto resistencia 175 kg/cm2 - 2500 psi  (atraque, placa, soleras y guardarueda) para alcantarilla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TIPO'!C40</f>
        <v>5.9530000000000003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TIPO'!F40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6" customHeigh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+K49*10%</f>
        <v>4107.5</v>
      </c>
      <c r="L27" s="2966">
        <v>4.2</v>
      </c>
      <c r="M27" s="2967"/>
      <c r="N27" s="793">
        <f>ROUND((K27*L27),2)</f>
        <v>17251.5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17251.5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3004" t="s">
        <v>479</v>
      </c>
      <c r="B35" s="2505"/>
      <c r="C35" s="2505"/>
      <c r="D35" s="2505"/>
      <c r="E35" s="2505"/>
      <c r="F35" s="2505"/>
      <c r="G35" s="2505"/>
      <c r="H35" s="2505"/>
      <c r="I35" s="2539"/>
      <c r="J35" s="779" t="s">
        <v>77</v>
      </c>
      <c r="K35" s="1038">
        <v>1</v>
      </c>
      <c r="L35" s="2986">
        <f>+'CAÑORICO-ANACONCRETO 2500 psi'!N57</f>
        <v>582566</v>
      </c>
      <c r="M35" s="2987"/>
      <c r="N35" s="793">
        <f>ROUND((K35*L35),2)</f>
        <v>582566</v>
      </c>
      <c r="O35" s="1048"/>
    </row>
    <row r="36" spans="1:15">
      <c r="A36" s="2504" t="s">
        <v>146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10</v>
      </c>
      <c r="K36" s="780">
        <v>0.73260000000000003</v>
      </c>
      <c r="L36" s="2506">
        <f>+'ANIDADO FORMALETA '!N57</f>
        <v>94172</v>
      </c>
      <c r="M36" s="2507"/>
      <c r="N36" s="770">
        <f>ROUND((K36*L36),2)</f>
        <v>68990.41</v>
      </c>
      <c r="O36" s="1048"/>
    </row>
    <row r="37" spans="1:15" ht="14.4" thickBot="1">
      <c r="A37" s="2504"/>
      <c r="B37" s="2505"/>
      <c r="C37" s="2505"/>
      <c r="D37" s="2505"/>
      <c r="E37" s="2505"/>
      <c r="F37" s="2505"/>
      <c r="G37" s="2505"/>
      <c r="H37" s="2505"/>
      <c r="I37" s="2539"/>
      <c r="J37" s="779"/>
      <c r="K37" s="780"/>
      <c r="L37" s="2854"/>
      <c r="M37" s="2855"/>
      <c r="N37" s="793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651556.41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964"/>
      <c r="M43" s="2965"/>
      <c r="N43" s="793">
        <f>ROUND((K43*L43),2)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11" t="s">
        <v>81</v>
      </c>
      <c r="B49" s="2512"/>
      <c r="C49" s="2512"/>
      <c r="D49" s="2512"/>
      <c r="E49" s="2512"/>
      <c r="F49" s="2512"/>
      <c r="G49" s="2512"/>
      <c r="H49" s="2513"/>
      <c r="I49" s="800" t="s">
        <v>79</v>
      </c>
      <c r="J49" s="801"/>
      <c r="K49" s="1043">
        <v>41075</v>
      </c>
      <c r="L49" s="2861">
        <v>4.2</v>
      </c>
      <c r="M49" s="2862"/>
      <c r="N49" s="793">
        <f>ROUND((K49*L49),2)</f>
        <v>172515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172515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841323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235570.44</v>
      </c>
      <c r="M60" s="2507">
        <f>ROUND((J60*K60),0)</f>
        <v>0</v>
      </c>
      <c r="N60" s="812">
        <f>+L60</f>
        <v>235570.44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8413.23</v>
      </c>
      <c r="M61" s="2507">
        <f>ROUND((J61*K61),0)</f>
        <v>0</v>
      </c>
      <c r="N61" s="812">
        <f>+L61</f>
        <v>8413.23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42066.15</v>
      </c>
      <c r="M62" s="2507">
        <f>ROUND((J62*K62),0)</f>
        <v>0</v>
      </c>
      <c r="N62" s="812">
        <f>+L62</f>
        <v>42066.15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286050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1127373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G28:H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EF67D-46E1-4DEF-9FC8-D6319709A504}">
  <sheetPr>
    <tabColor rgb="FF00B0F0"/>
    <pageSetUpPr fitToPage="1"/>
  </sheetPr>
  <dimension ref="A1:P84"/>
  <sheetViews>
    <sheetView view="pageBreakPreview" topLeftCell="A53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 ht="14.4" thickBot="1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6" customHeight="1">
      <c r="A17" s="3005" t="str">
        <f>+'ITEM 208'!A18</f>
        <v xml:space="preserve">OBRAS DE DRENAJE </v>
      </c>
      <c r="B17" s="3006"/>
      <c r="C17" s="3006"/>
      <c r="D17" s="3006"/>
      <c r="E17" s="3006"/>
      <c r="F17" s="3006"/>
      <c r="G17" s="3006"/>
      <c r="H17" s="3006"/>
      <c r="I17" s="3006"/>
      <c r="J17" s="3006"/>
      <c r="K17" s="3006"/>
      <c r="L17" s="3006"/>
      <c r="M17" s="3006"/>
      <c r="N17" s="3007"/>
      <c r="O17" s="1048"/>
    </row>
    <row r="18" spans="1:15" ht="14.25" customHeight="1" thickBot="1">
      <c r="A18" s="3008"/>
      <c r="B18" s="3009"/>
      <c r="C18" s="3009"/>
      <c r="D18" s="3009"/>
      <c r="E18" s="3009"/>
      <c r="F18" s="3009"/>
      <c r="G18" s="3009"/>
      <c r="H18" s="3009"/>
      <c r="I18" s="3009"/>
      <c r="J18" s="3009"/>
      <c r="K18" s="3009"/>
      <c r="L18" s="3009"/>
      <c r="M18" s="3009"/>
      <c r="N18" s="3010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TIPO'!B41</f>
        <v>209</v>
      </c>
      <c r="C21" s="2522" t="str">
        <f>+'PRESUPUESTO OFICIAL PLIEGO TIPO'!E41</f>
        <v>Relleno con material crudo de rio T.m 6",
compactado y transportado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1165">
        <f>+'PRESUPUESTO OFICIAL PLIEGO TIPO'!C41</f>
        <v>5.13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TIPO'!F41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29.25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770" t="s">
        <v>458</v>
      </c>
      <c r="B27" s="2771"/>
      <c r="C27" s="2771"/>
      <c r="D27" s="2771"/>
      <c r="E27" s="2771"/>
      <c r="F27" s="2771"/>
      <c r="G27" s="2772"/>
      <c r="H27" s="2772"/>
      <c r="I27" s="2773" t="s">
        <v>82</v>
      </c>
      <c r="J27" s="2773"/>
      <c r="K27" s="951">
        <f>+K49*10%</f>
        <v>4107.5</v>
      </c>
      <c r="L27" s="2774">
        <v>0.73</v>
      </c>
      <c r="M27" s="2774"/>
      <c r="N27" s="766">
        <f>ROUND((K27*L27),2)</f>
        <v>2998.48</v>
      </c>
      <c r="O27" s="1048"/>
    </row>
    <row r="28" spans="1:15">
      <c r="A28" s="2762" t="s">
        <v>518</v>
      </c>
      <c r="B28" s="2763"/>
      <c r="C28" s="2763"/>
      <c r="D28" s="2763"/>
      <c r="E28" s="2763"/>
      <c r="F28" s="2763"/>
      <c r="G28" s="952"/>
      <c r="H28" s="952"/>
      <c r="I28" s="2764" t="s">
        <v>82</v>
      </c>
      <c r="J28" s="2764"/>
      <c r="K28" s="953">
        <v>13715</v>
      </c>
      <c r="L28" s="2765">
        <v>0.60799999999999998</v>
      </c>
      <c r="M28" s="2765"/>
      <c r="N28" s="770">
        <f>ROUND((K28*L28),2)</f>
        <v>8338.7199999999993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11337.2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 ht="13.95" customHeight="1">
      <c r="A35" s="2712" t="s">
        <v>457</v>
      </c>
      <c r="B35" s="2713"/>
      <c r="C35" s="2713"/>
      <c r="D35" s="2713"/>
      <c r="E35" s="2713"/>
      <c r="F35" s="2713"/>
      <c r="G35" s="2713"/>
      <c r="H35" s="2713"/>
      <c r="I35" s="2761"/>
      <c r="J35" s="965" t="s">
        <v>11</v>
      </c>
      <c r="K35" s="966">
        <v>1.1000000000000001</v>
      </c>
      <c r="L35" s="2750">
        <v>45022</v>
      </c>
      <c r="M35" s="2751"/>
      <c r="N35" s="793">
        <f>ROUND((K35*L35),2)</f>
        <v>49524.2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4"/>
      <c r="B37" s="2505"/>
      <c r="C37" s="2505"/>
      <c r="D37" s="2505"/>
      <c r="E37" s="2505"/>
      <c r="F37" s="2505"/>
      <c r="G37" s="2505"/>
      <c r="H37" s="2505"/>
      <c r="I37" s="2539"/>
      <c r="J37" s="779"/>
      <c r="K37" s="780"/>
      <c r="L37" s="2854"/>
      <c r="M37" s="2855"/>
      <c r="N37" s="793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49524.2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8.2" thickBot="1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755" t="s">
        <v>455</v>
      </c>
      <c r="B43" s="2713"/>
      <c r="C43" s="2713"/>
      <c r="D43" s="2713"/>
      <c r="E43" s="2713"/>
      <c r="F43" s="2713"/>
      <c r="G43" s="2713"/>
      <c r="H43" s="2713"/>
      <c r="I43" s="966"/>
      <c r="J43" s="976"/>
      <c r="K43" s="977">
        <v>1</v>
      </c>
      <c r="L43" s="2756">
        <f>+'TRANSPORTE MATERIALES tritu-m3'!N55</f>
        <v>28485</v>
      </c>
      <c r="M43" s="2757"/>
      <c r="N43" s="766">
        <f>ROUND((K43*L43),2)</f>
        <v>28485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28485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730" t="s">
        <v>81</v>
      </c>
      <c r="B49" s="2731"/>
      <c r="C49" s="2731"/>
      <c r="D49" s="2731"/>
      <c r="E49" s="2731"/>
      <c r="F49" s="2731"/>
      <c r="G49" s="2731"/>
      <c r="H49" s="2732"/>
      <c r="I49" s="983" t="s">
        <v>82</v>
      </c>
      <c r="J49" s="984"/>
      <c r="K49" s="985">
        <v>41075</v>
      </c>
      <c r="L49" s="2733">
        <v>0.73</v>
      </c>
      <c r="M49" s="2734"/>
      <c r="N49" s="793">
        <f>ROUND((K49*L49),2)</f>
        <v>29984.75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29984.75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119331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33412.68</v>
      </c>
      <c r="M60" s="2507">
        <f>ROUND((J60*K60),0)</f>
        <v>0</v>
      </c>
      <c r="N60" s="812">
        <f>+L60</f>
        <v>33412.68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1193.31</v>
      </c>
      <c r="M61" s="2507">
        <f>ROUND((J61*K61),0)</f>
        <v>0</v>
      </c>
      <c r="N61" s="812">
        <f>+L61</f>
        <v>1193.31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5966.55</v>
      </c>
      <c r="M62" s="2507">
        <f>ROUND((J62*K62),0)</f>
        <v>0</v>
      </c>
      <c r="N62" s="812">
        <f>+L62</f>
        <v>5966.55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40573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159904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3">
    <mergeCell ref="A76:N77"/>
    <mergeCell ref="A78:N79"/>
    <mergeCell ref="A62:J62"/>
    <mergeCell ref="L62:M62"/>
    <mergeCell ref="A63:M63"/>
    <mergeCell ref="A65:M65"/>
    <mergeCell ref="G70:H70"/>
    <mergeCell ref="A73:N73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48:H48"/>
    <mergeCell ref="L48:M48"/>
    <mergeCell ref="A49:H49"/>
    <mergeCell ref="L49:M49"/>
    <mergeCell ref="A50:H50"/>
    <mergeCell ref="L50:M50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30:M30"/>
    <mergeCell ref="A31:N33"/>
    <mergeCell ref="A34:I34"/>
    <mergeCell ref="L34:M34"/>
    <mergeCell ref="A35:I35"/>
    <mergeCell ref="L35:M35"/>
    <mergeCell ref="A28:F28"/>
    <mergeCell ref="I28:J28"/>
    <mergeCell ref="L28:M28"/>
    <mergeCell ref="A29:F29"/>
    <mergeCell ref="G29:H29"/>
    <mergeCell ref="I29:J29"/>
    <mergeCell ref="L29:M29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7:N18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5" fitToHeight="0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C5A3-9775-4E1D-A950-B5F5FDAD2926}">
  <sheetPr>
    <tabColor rgb="FFFFC000"/>
    <pageSetUpPr fitToPage="1"/>
  </sheetPr>
  <dimension ref="A1:P84"/>
  <sheetViews>
    <sheetView view="pageBreakPreview" topLeftCell="A55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7" width="11.44140625" style="996"/>
    <col min="8" max="8" width="9" style="996" customWidth="1"/>
    <col min="9" max="10" width="11.44140625" style="996"/>
    <col min="11" max="11" width="18.33203125" style="996" customWidth="1"/>
    <col min="12" max="12" width="11.5546875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+'PRESUPUESTO OFICIAL PLIEGO TIPO'!A43</f>
        <v xml:space="preserve">OBRAS DE CONTENCION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TIPO'!B45</f>
        <v>301</v>
      </c>
      <c r="C21" s="2522" t="str">
        <f>+'PRESUPUESTO OFICIAL PLIEGO TIPO'!E45</f>
        <v>Replanteo y localizacion para obras de proteccion (Planimetria y Altimetria)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TIPO'!C45</f>
        <v>6.1909999999999998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TIPO'!F45</f>
        <v>M²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2.25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53" t="s">
        <v>226</v>
      </c>
      <c r="B27" s="2554"/>
      <c r="C27" s="2554"/>
      <c r="D27" s="2554"/>
      <c r="E27" s="2554"/>
      <c r="F27" s="2554"/>
      <c r="G27" s="2555"/>
      <c r="H27" s="2555"/>
      <c r="I27" s="2556" t="s">
        <v>79</v>
      </c>
      <c r="J27" s="2556"/>
      <c r="K27" s="765">
        <v>49167</v>
      </c>
      <c r="L27" s="2557">
        <v>0.1</v>
      </c>
      <c r="M27" s="2557"/>
      <c r="N27" s="766">
        <f>ROUND((K27*L27),2)</f>
        <v>4916.7</v>
      </c>
      <c r="O27" s="1048"/>
    </row>
    <row r="28" spans="1:15">
      <c r="A28" s="2545" t="s">
        <v>229</v>
      </c>
      <c r="B28" s="2546"/>
      <c r="C28" s="2546"/>
      <c r="D28" s="2546"/>
      <c r="E28" s="2546"/>
      <c r="F28" s="2546"/>
      <c r="G28" s="2551"/>
      <c r="H28" s="2552"/>
      <c r="I28" s="2484" t="s">
        <v>79</v>
      </c>
      <c r="J28" s="2484"/>
      <c r="K28" s="769">
        <v>7500</v>
      </c>
      <c r="L28" s="2547">
        <v>0.02</v>
      </c>
      <c r="M28" s="2547"/>
      <c r="N28" s="770">
        <f>ROUND((K28*L28),2)</f>
        <v>150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5066.7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 ht="14.4" thickBo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34" t="s">
        <v>219</v>
      </c>
      <c r="B35" s="2535"/>
      <c r="C35" s="2535"/>
      <c r="D35" s="2535"/>
      <c r="E35" s="2535"/>
      <c r="F35" s="2535"/>
      <c r="G35" s="2535"/>
      <c r="H35" s="2535"/>
      <c r="I35" s="2536"/>
      <c r="J35" s="775" t="s">
        <v>132</v>
      </c>
      <c r="K35" s="776">
        <v>0.8</v>
      </c>
      <c r="L35" s="2537">
        <v>72</v>
      </c>
      <c r="M35" s="2538"/>
      <c r="N35" s="766">
        <f>ROUND((K35*L35),2)</f>
        <v>57.6</v>
      </c>
      <c r="O35" s="1048"/>
    </row>
    <row r="36" spans="1:15">
      <c r="A36" s="2504" t="s">
        <v>227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132</v>
      </c>
      <c r="K36" s="780">
        <v>0.1</v>
      </c>
      <c r="L36" s="2506">
        <v>3636</v>
      </c>
      <c r="M36" s="2507"/>
      <c r="N36" s="770">
        <f>ROUND((K36*L36),2)</f>
        <v>363.6</v>
      </c>
      <c r="O36" s="1048"/>
    </row>
    <row r="37" spans="1:15" ht="14.4" thickBot="1">
      <c r="A37" s="2508" t="s">
        <v>228</v>
      </c>
      <c r="B37" s="2509"/>
      <c r="C37" s="2509"/>
      <c r="D37" s="2509"/>
      <c r="E37" s="2509"/>
      <c r="F37" s="2509"/>
      <c r="G37" s="2509"/>
      <c r="H37" s="2509"/>
      <c r="I37" s="2510"/>
      <c r="J37" s="735" t="s">
        <v>231</v>
      </c>
      <c r="K37" s="781">
        <v>8.9999999999999998E-4</v>
      </c>
      <c r="L37" s="2540">
        <v>92850</v>
      </c>
      <c r="M37" s="2541"/>
      <c r="N37" s="782">
        <f>ROUND((K37*L37),2)</f>
        <v>83.57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504.77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26" t="s">
        <v>214</v>
      </c>
      <c r="B49" s="2527"/>
      <c r="C49" s="2527"/>
      <c r="D49" s="2527"/>
      <c r="E49" s="2527"/>
      <c r="F49" s="2527"/>
      <c r="G49" s="2527"/>
      <c r="H49" s="2528"/>
      <c r="I49" s="795" t="s">
        <v>79</v>
      </c>
      <c r="J49" s="796"/>
      <c r="K49" s="797">
        <v>16864</v>
      </c>
      <c r="L49" s="2529">
        <v>0.02</v>
      </c>
      <c r="M49" s="2530"/>
      <c r="N49" s="766">
        <f>ROUND((K49*L49),2)</f>
        <v>337.28</v>
      </c>
      <c r="O49" s="1048"/>
    </row>
    <row r="50" spans="1:16">
      <c r="A50" s="2511" t="s">
        <v>225</v>
      </c>
      <c r="B50" s="2512"/>
      <c r="C50" s="2512"/>
      <c r="D50" s="2512"/>
      <c r="E50" s="2512"/>
      <c r="F50" s="2512"/>
      <c r="G50" s="2512"/>
      <c r="H50" s="2513"/>
      <c r="I50" s="800" t="s">
        <v>79</v>
      </c>
      <c r="J50" s="801"/>
      <c r="K50" s="802">
        <v>24210</v>
      </c>
      <c r="L50" s="2514">
        <v>0.02</v>
      </c>
      <c r="M50" s="2515"/>
      <c r="N50" s="770">
        <f>ROUND((K50*L50),2)</f>
        <v>484.2</v>
      </c>
      <c r="O50" s="1048"/>
    </row>
    <row r="51" spans="1:16">
      <c r="A51" s="2511" t="s">
        <v>230</v>
      </c>
      <c r="B51" s="2512"/>
      <c r="C51" s="2512"/>
      <c r="D51" s="2512"/>
      <c r="E51" s="2512"/>
      <c r="F51" s="2512"/>
      <c r="G51" s="2512"/>
      <c r="H51" s="2513"/>
      <c r="I51" s="800" t="s">
        <v>215</v>
      </c>
      <c r="J51" s="801"/>
      <c r="K51" s="802">
        <v>73814</v>
      </c>
      <c r="L51" s="2516">
        <v>0.02</v>
      </c>
      <c r="M51" s="2517"/>
      <c r="N51" s="770">
        <f>ROUND((K51*L51),2)</f>
        <v>1476.28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2297.7600000000002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7869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2203.3200000000002</v>
      </c>
      <c r="M60" s="2507">
        <f>ROUND((J60*K60),0)</f>
        <v>0</v>
      </c>
      <c r="N60" s="812">
        <f>+L60</f>
        <v>2203.3200000000002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78.69</v>
      </c>
      <c r="M61" s="2507">
        <f>ROUND((J61*K61),0)</f>
        <v>0</v>
      </c>
      <c r="N61" s="812">
        <f>+L61</f>
        <v>78.69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393.45</v>
      </c>
      <c r="M62" s="2507">
        <f>ROUND((J62*K62),0)</f>
        <v>0</v>
      </c>
      <c r="N62" s="812">
        <f>+L62</f>
        <v>393.45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2675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10544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4"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A28:F28"/>
    <mergeCell ref="G28:H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48:H48"/>
    <mergeCell ref="L48:M48"/>
    <mergeCell ref="A49:H49"/>
    <mergeCell ref="L49:M49"/>
    <mergeCell ref="A50:H50"/>
    <mergeCell ref="L50:M50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76:N77"/>
    <mergeCell ref="A78:N79"/>
    <mergeCell ref="A62:J62"/>
    <mergeCell ref="L62:M62"/>
    <mergeCell ref="A63:M63"/>
    <mergeCell ref="A65:M65"/>
    <mergeCell ref="G70:H70"/>
    <mergeCell ref="A73:N73"/>
  </mergeCells>
  <pageMargins left="0.7" right="0.7" top="0.75" bottom="0.75" header="0.3" footer="0.3"/>
  <pageSetup scale="45" fitToHeight="0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5481D-2596-42F7-9DF9-5A9B958417B1}">
  <sheetPr>
    <tabColor rgb="FFFFC000"/>
    <pageSetUpPr fitToPage="1"/>
  </sheetPr>
  <dimension ref="A1:P84"/>
  <sheetViews>
    <sheetView view="pageBreakPreview" topLeftCell="A52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1166" t="s">
        <v>37</v>
      </c>
      <c r="B16" s="1167"/>
      <c r="C16" s="1167"/>
      <c r="D16" s="1167"/>
      <c r="E16" s="1167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301'!A18</f>
        <v xml:space="preserve">OBRAS DE CONTENCION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TIPO'!B46</f>
        <v>302</v>
      </c>
      <c r="C21" s="2522" t="str">
        <f>+'PRESUPUESTO OFICIAL PLIEGO TIPO'!E34</f>
        <v>Excavacion mecanica en material comun hasta 4 m (oruga)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759">
        <f>+'PRESUPUESTO OFICIAL PLIEGO TIPO'!C46</f>
        <v>3.016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TIPO'!F46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0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553" t="s">
        <v>48</v>
      </c>
      <c r="B27" s="2554"/>
      <c r="C27" s="2554"/>
      <c r="D27" s="2554"/>
      <c r="E27" s="2554"/>
      <c r="F27" s="2554"/>
      <c r="G27" s="2555"/>
      <c r="H27" s="2555"/>
      <c r="I27" s="2556" t="s">
        <v>79</v>
      </c>
      <c r="J27" s="2556"/>
      <c r="K27" s="765">
        <v>363603</v>
      </c>
      <c r="L27" s="2557">
        <v>2.86E-2</v>
      </c>
      <c r="M27" s="2557"/>
      <c r="N27" s="766">
        <f>ROUND((K27*L27),2)</f>
        <v>10399.049999999999</v>
      </c>
      <c r="O27" s="1048"/>
    </row>
    <row r="28" spans="1:15">
      <c r="A28" s="2545"/>
      <c r="B28" s="2546"/>
      <c r="C28" s="2546"/>
      <c r="D28" s="2546"/>
      <c r="E28" s="2546"/>
      <c r="F28" s="2546"/>
      <c r="G28" s="2551"/>
      <c r="H28" s="2552"/>
      <c r="I28" s="2484"/>
      <c r="J28" s="2484"/>
      <c r="K28" s="769"/>
      <c r="L28" s="2547"/>
      <c r="M28" s="2547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10399.049999999999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 ht="14.4" thickBo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>
      <c r="A35" s="2534"/>
      <c r="B35" s="2535"/>
      <c r="C35" s="2535"/>
      <c r="D35" s="2535"/>
      <c r="E35" s="2535"/>
      <c r="F35" s="2535"/>
      <c r="G35" s="2535"/>
      <c r="H35" s="2535"/>
      <c r="I35" s="2536"/>
      <c r="J35" s="775"/>
      <c r="K35" s="776"/>
      <c r="L35" s="2537"/>
      <c r="M35" s="2538"/>
      <c r="N35" s="766">
        <f>ROUND((K35*L35),2)</f>
        <v>0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8"/>
      <c r="B37" s="2509"/>
      <c r="C37" s="2509"/>
      <c r="D37" s="2509"/>
      <c r="E37" s="2509"/>
      <c r="F37" s="2509"/>
      <c r="G37" s="2509"/>
      <c r="H37" s="2509"/>
      <c r="I37" s="2510"/>
      <c r="J37" s="735"/>
      <c r="K37" s="781"/>
      <c r="L37" s="2540"/>
      <c r="M37" s="2541"/>
      <c r="N37" s="782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0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7.6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531"/>
      <c r="B43" s="2505"/>
      <c r="C43" s="2505"/>
      <c r="D43" s="2505"/>
      <c r="E43" s="2505"/>
      <c r="F43" s="2505"/>
      <c r="G43" s="2505"/>
      <c r="H43" s="2505"/>
      <c r="I43" s="790"/>
      <c r="J43" s="791"/>
      <c r="K43" s="792"/>
      <c r="L43" s="2532"/>
      <c r="M43" s="2533"/>
      <c r="N43" s="793">
        <f>ROUND((K43*L43),0)</f>
        <v>0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0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8.2" thickBot="1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526"/>
      <c r="B49" s="2527"/>
      <c r="C49" s="2527"/>
      <c r="D49" s="2527"/>
      <c r="E49" s="2527"/>
      <c r="F49" s="2527"/>
      <c r="G49" s="2527"/>
      <c r="H49" s="2528"/>
      <c r="I49" s="795"/>
      <c r="J49" s="796"/>
      <c r="K49" s="797"/>
      <c r="L49" s="2529"/>
      <c r="M49" s="2530"/>
      <c r="N49" s="766">
        <f>ROUND((K49*L49),2)</f>
        <v>0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0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10399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2911.72</v>
      </c>
      <c r="M60" s="2507">
        <f>ROUND((J60*K60),0)</f>
        <v>0</v>
      </c>
      <c r="N60" s="812">
        <f>+L60</f>
        <v>2911.72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103.99</v>
      </c>
      <c r="M61" s="2507">
        <f>ROUND((J61*K61),0)</f>
        <v>0</v>
      </c>
      <c r="N61" s="812">
        <f>+L61</f>
        <v>103.99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519.95000000000005</v>
      </c>
      <c r="M62" s="2507">
        <f>ROUND((J62*K62),0)</f>
        <v>0</v>
      </c>
      <c r="N62" s="812">
        <f>+L62</f>
        <v>519.95000000000005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3536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13935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3"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7:F27"/>
    <mergeCell ref="G27:H27"/>
    <mergeCell ref="I27:J27"/>
    <mergeCell ref="L27:M27"/>
    <mergeCell ref="K14:K15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A28:F28"/>
    <mergeCell ref="G28:H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48:H48"/>
    <mergeCell ref="L48:M48"/>
    <mergeCell ref="A49:H49"/>
    <mergeCell ref="L49:M49"/>
    <mergeCell ref="A50:H50"/>
    <mergeCell ref="L50:M50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76:N77"/>
    <mergeCell ref="A78:N79"/>
    <mergeCell ref="A62:J62"/>
    <mergeCell ref="L62:M62"/>
    <mergeCell ref="A63:M63"/>
    <mergeCell ref="A65:M65"/>
    <mergeCell ref="G70:H70"/>
    <mergeCell ref="A73:N73"/>
  </mergeCells>
  <pageMargins left="0.7" right="0.7" top="0.75" bottom="0.75" header="0.3" footer="0.3"/>
  <pageSetup scale="45" fitToHeight="0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5AA1-0E8E-4FAC-BF16-77E8D666FF36}">
  <sheetPr>
    <tabColor rgb="FFFFC000"/>
    <pageSetUpPr fitToPage="1"/>
  </sheetPr>
  <dimension ref="A1:P84"/>
  <sheetViews>
    <sheetView view="pageBreakPreview" topLeftCell="A44" zoomScale="70" zoomScaleNormal="100" zoomScaleSheetLayoutView="70" workbookViewId="0">
      <selection activeCell="L60" sqref="L60:M60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7.33203125" style="996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tr">
        <f>+'ITEM 302'!$A$18</f>
        <v xml:space="preserve">OBRAS DE CONTENCION 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TIPO'!B47</f>
        <v>303</v>
      </c>
      <c r="C21" s="2522" t="str">
        <f>+'PRESUPUESTO OFICIAL PLIEGO TIPO'!E41</f>
        <v>Relleno con material crudo de rio T.m 6",
compactado y transportado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1165">
        <f>+'PRESUPUESTO OFICIAL PLIEGO TIPO'!C47</f>
        <v>5.13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TIPO'!F47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30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770" t="s">
        <v>458</v>
      </c>
      <c r="B27" s="2771"/>
      <c r="C27" s="2771"/>
      <c r="D27" s="2771"/>
      <c r="E27" s="2771"/>
      <c r="F27" s="2771"/>
      <c r="G27" s="2772"/>
      <c r="H27" s="2772"/>
      <c r="I27" s="2773" t="s">
        <v>82</v>
      </c>
      <c r="J27" s="2773"/>
      <c r="K27" s="951">
        <f>+K49*10%</f>
        <v>4107.5</v>
      </c>
      <c r="L27" s="2774">
        <v>0.73</v>
      </c>
      <c r="M27" s="2774"/>
      <c r="N27" s="766">
        <f>ROUND((K27*L27),2)</f>
        <v>2998.48</v>
      </c>
      <c r="O27" s="1048"/>
    </row>
    <row r="28" spans="1:15">
      <c r="A28" s="2762" t="s">
        <v>459</v>
      </c>
      <c r="B28" s="2763"/>
      <c r="C28" s="2763"/>
      <c r="D28" s="2763"/>
      <c r="E28" s="2763"/>
      <c r="F28" s="2763"/>
      <c r="G28" s="952"/>
      <c r="H28" s="952"/>
      <c r="I28" s="2764" t="s">
        <v>82</v>
      </c>
      <c r="J28" s="2764"/>
      <c r="K28" s="953">
        <v>13715</v>
      </c>
      <c r="L28" s="2765">
        <v>0.60799999999999998</v>
      </c>
      <c r="M28" s="2765"/>
      <c r="N28" s="770">
        <f>ROUND((K28*L28),2)</f>
        <v>8338.7199999999993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11337.2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 ht="13.95" customHeight="1">
      <c r="A35" s="2712" t="s">
        <v>457</v>
      </c>
      <c r="B35" s="2713"/>
      <c r="C35" s="2713"/>
      <c r="D35" s="2713"/>
      <c r="E35" s="2713"/>
      <c r="F35" s="2713"/>
      <c r="G35" s="2713"/>
      <c r="H35" s="2713"/>
      <c r="I35" s="2761"/>
      <c r="J35" s="965" t="s">
        <v>11</v>
      </c>
      <c r="K35" s="966">
        <v>1.1000000000000001</v>
      </c>
      <c r="L35" s="2750">
        <v>45022</v>
      </c>
      <c r="M35" s="2751"/>
      <c r="N35" s="793">
        <f>ROUND((K35*L35),2)</f>
        <v>49524.2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 ht="14.4" thickBot="1">
      <c r="A37" s="2504"/>
      <c r="B37" s="2505"/>
      <c r="C37" s="2505"/>
      <c r="D37" s="2505"/>
      <c r="E37" s="2505"/>
      <c r="F37" s="2505"/>
      <c r="G37" s="2505"/>
      <c r="H37" s="2505"/>
      <c r="I37" s="2539"/>
      <c r="J37" s="779"/>
      <c r="K37" s="780"/>
      <c r="L37" s="2854"/>
      <c r="M37" s="2855"/>
      <c r="N37" s="793">
        <f>ROUND((K37*L37),2)</f>
        <v>0</v>
      </c>
      <c r="O37" s="1048"/>
    </row>
    <row r="38" spans="1:15" ht="14.4" thickBot="1">
      <c r="A38" s="2485" t="s">
        <v>49</v>
      </c>
      <c r="B38" s="2486"/>
      <c r="C38" s="2486"/>
      <c r="D38" s="2486"/>
      <c r="E38" s="2486"/>
      <c r="F38" s="2486"/>
      <c r="G38" s="2486"/>
      <c r="H38" s="2486"/>
      <c r="I38" s="2486"/>
      <c r="J38" s="2486"/>
      <c r="K38" s="2486"/>
      <c r="L38" s="2486"/>
      <c r="M38" s="2487"/>
      <c r="N38" s="783">
        <f>ROUND(SUM(N35:N37),2)</f>
        <v>49524.2</v>
      </c>
      <c r="O38" s="1048"/>
    </row>
    <row r="39" spans="1:15">
      <c r="A39" s="2491" t="s">
        <v>52</v>
      </c>
      <c r="B39" s="2492"/>
      <c r="C39" s="2492"/>
      <c r="D39" s="2492"/>
      <c r="E39" s="2492"/>
      <c r="F39" s="2492"/>
      <c r="G39" s="2492"/>
      <c r="H39" s="2492"/>
      <c r="I39" s="2492"/>
      <c r="J39" s="2492"/>
      <c r="K39" s="2492"/>
      <c r="L39" s="2492"/>
      <c r="M39" s="2492"/>
      <c r="N39" s="2493"/>
      <c r="O39" s="1048"/>
    </row>
    <row r="40" spans="1:15">
      <c r="A40" s="2494"/>
      <c r="B40" s="2495"/>
      <c r="C40" s="2495"/>
      <c r="D40" s="2495"/>
      <c r="E40" s="2495"/>
      <c r="F40" s="2495"/>
      <c r="G40" s="2495"/>
      <c r="H40" s="2495"/>
      <c r="I40" s="2495"/>
      <c r="J40" s="2495"/>
      <c r="K40" s="2495"/>
      <c r="L40" s="2495"/>
      <c r="M40" s="2495"/>
      <c r="N40" s="2496"/>
      <c r="O40" s="1048"/>
    </row>
    <row r="41" spans="1:15" ht="14.4" thickBot="1">
      <c r="A41" s="2497"/>
      <c r="B41" s="2498"/>
      <c r="C41" s="2498"/>
      <c r="D41" s="2498"/>
      <c r="E41" s="2498"/>
      <c r="F41" s="2498"/>
      <c r="G41" s="2498"/>
      <c r="H41" s="2498"/>
      <c r="I41" s="2498"/>
      <c r="J41" s="2498"/>
      <c r="K41" s="2498"/>
      <c r="L41" s="2498"/>
      <c r="M41" s="2498"/>
      <c r="N41" s="2499"/>
      <c r="O41" s="1048"/>
    </row>
    <row r="42" spans="1:15" ht="28.2" thickBot="1">
      <c r="A42" s="2500" t="s">
        <v>53</v>
      </c>
      <c r="B42" s="2501"/>
      <c r="C42" s="2501"/>
      <c r="D42" s="2501"/>
      <c r="E42" s="2501"/>
      <c r="F42" s="2501"/>
      <c r="G42" s="2501"/>
      <c r="H42" s="2501"/>
      <c r="I42" s="785" t="s">
        <v>54</v>
      </c>
      <c r="J42" s="784" t="s">
        <v>55</v>
      </c>
      <c r="K42" s="786" t="s">
        <v>543</v>
      </c>
      <c r="L42" s="2502" t="s">
        <v>57</v>
      </c>
      <c r="M42" s="2503"/>
      <c r="N42" s="789" t="s">
        <v>47</v>
      </c>
      <c r="O42" s="1051"/>
    </row>
    <row r="43" spans="1:15" ht="14.4" thickBot="1">
      <c r="A43" s="2755" t="s">
        <v>455</v>
      </c>
      <c r="B43" s="2713"/>
      <c r="C43" s="2713"/>
      <c r="D43" s="2713"/>
      <c r="E43" s="2713"/>
      <c r="F43" s="2713"/>
      <c r="G43" s="2713"/>
      <c r="H43" s="2713"/>
      <c r="I43" s="966"/>
      <c r="J43" s="976"/>
      <c r="K43" s="977">
        <v>1</v>
      </c>
      <c r="L43" s="2756">
        <f>+'TRANSPORTE MATERIALES tritu-m3'!N55</f>
        <v>28485</v>
      </c>
      <c r="M43" s="2757"/>
      <c r="N43" s="766">
        <f>ROUND((K43*L43),2)</f>
        <v>28485</v>
      </c>
      <c r="O43" s="1048"/>
    </row>
    <row r="44" spans="1:15" ht="14.4" thickBot="1">
      <c r="A44" s="2485" t="s">
        <v>49</v>
      </c>
      <c r="B44" s="2486"/>
      <c r="C44" s="2486"/>
      <c r="D44" s="2486"/>
      <c r="E44" s="2486"/>
      <c r="F44" s="2486"/>
      <c r="G44" s="2486"/>
      <c r="H44" s="2486"/>
      <c r="I44" s="2486"/>
      <c r="J44" s="2486"/>
      <c r="K44" s="2486"/>
      <c r="L44" s="2486"/>
      <c r="M44" s="2487"/>
      <c r="N44" s="794">
        <f>+N43</f>
        <v>28485</v>
      </c>
      <c r="O44" s="1048"/>
    </row>
    <row r="45" spans="1:15">
      <c r="A45" s="2491" t="s">
        <v>58</v>
      </c>
      <c r="B45" s="2492"/>
      <c r="C45" s="2492"/>
      <c r="D45" s="2492"/>
      <c r="E45" s="2492"/>
      <c r="F45" s="2492"/>
      <c r="G45" s="2492"/>
      <c r="H45" s="2492"/>
      <c r="I45" s="2492"/>
      <c r="J45" s="2492"/>
      <c r="K45" s="2492"/>
      <c r="L45" s="2492"/>
      <c r="M45" s="2492"/>
      <c r="N45" s="2493"/>
      <c r="O45" s="1048"/>
    </row>
    <row r="46" spans="1:15">
      <c r="A46" s="2494"/>
      <c r="B46" s="2495"/>
      <c r="C46" s="2495"/>
      <c r="D46" s="2495"/>
      <c r="E46" s="2495"/>
      <c r="F46" s="2495"/>
      <c r="G46" s="2495"/>
      <c r="H46" s="2495"/>
      <c r="I46" s="2495"/>
      <c r="J46" s="2495"/>
      <c r="K46" s="2495"/>
      <c r="L46" s="2495"/>
      <c r="M46" s="2495"/>
      <c r="N46" s="2496"/>
      <c r="O46" s="1048"/>
    </row>
    <row r="47" spans="1:15" ht="14.4" thickBot="1">
      <c r="A47" s="2497"/>
      <c r="B47" s="2498"/>
      <c r="C47" s="2498"/>
      <c r="D47" s="2498"/>
      <c r="E47" s="2498"/>
      <c r="F47" s="2498"/>
      <c r="G47" s="2498"/>
      <c r="H47" s="2498"/>
      <c r="I47" s="2498"/>
      <c r="J47" s="2498"/>
      <c r="K47" s="2498"/>
      <c r="L47" s="2498"/>
      <c r="M47" s="2498"/>
      <c r="N47" s="2499"/>
      <c r="O47" s="1048"/>
    </row>
    <row r="48" spans="1:15" ht="27.6">
      <c r="A48" s="2522" t="s">
        <v>59</v>
      </c>
      <c r="B48" s="2523"/>
      <c r="C48" s="2523"/>
      <c r="D48" s="2523"/>
      <c r="E48" s="2523"/>
      <c r="F48" s="2523"/>
      <c r="G48" s="2523"/>
      <c r="H48" s="2523"/>
      <c r="I48" s="762" t="s">
        <v>60</v>
      </c>
      <c r="J48" s="756" t="s">
        <v>61</v>
      </c>
      <c r="K48" s="762" t="s">
        <v>62</v>
      </c>
      <c r="L48" s="2524" t="s">
        <v>46</v>
      </c>
      <c r="M48" s="2525"/>
      <c r="N48" s="763" t="s">
        <v>47</v>
      </c>
      <c r="O48" s="1051"/>
    </row>
    <row r="49" spans="1:16">
      <c r="A49" s="2730" t="s">
        <v>81</v>
      </c>
      <c r="B49" s="2731"/>
      <c r="C49" s="2731"/>
      <c r="D49" s="2731"/>
      <c r="E49" s="2731"/>
      <c r="F49" s="2731"/>
      <c r="G49" s="2731"/>
      <c r="H49" s="2732"/>
      <c r="I49" s="983" t="s">
        <v>82</v>
      </c>
      <c r="J49" s="984"/>
      <c r="K49" s="985">
        <v>41075</v>
      </c>
      <c r="L49" s="2733">
        <v>0.73</v>
      </c>
      <c r="M49" s="2734"/>
      <c r="N49" s="793">
        <f>ROUND((K49*L49),2)</f>
        <v>29984.75</v>
      </c>
      <c r="O49" s="1048"/>
    </row>
    <row r="50" spans="1:16">
      <c r="A50" s="2511"/>
      <c r="B50" s="2512"/>
      <c r="C50" s="2512"/>
      <c r="D50" s="2512"/>
      <c r="E50" s="2512"/>
      <c r="F50" s="2512"/>
      <c r="G50" s="2512"/>
      <c r="H50" s="2513"/>
      <c r="I50" s="800"/>
      <c r="J50" s="801"/>
      <c r="K50" s="802"/>
      <c r="L50" s="2514"/>
      <c r="M50" s="2515"/>
      <c r="N50" s="770">
        <f>ROUND((K50*L50),2)</f>
        <v>0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6"/>
      <c r="M51" s="2517"/>
      <c r="N51" s="770">
        <f>ROUND((K51*L51),2)</f>
        <v>0</v>
      </c>
      <c r="O51" s="1048"/>
    </row>
    <row r="52" spans="1:16" ht="14.4" thickBot="1">
      <c r="A52" s="2518"/>
      <c r="B52" s="2519"/>
      <c r="C52" s="2519"/>
      <c r="D52" s="2519"/>
      <c r="E52" s="2519"/>
      <c r="F52" s="2519"/>
      <c r="G52" s="2519"/>
      <c r="H52" s="2519"/>
      <c r="I52" s="804"/>
      <c r="J52" s="805"/>
      <c r="K52" s="804"/>
      <c r="L52" s="2520"/>
      <c r="M52" s="2521"/>
      <c r="N52" s="806"/>
      <c r="O52" s="1048"/>
    </row>
    <row r="53" spans="1:16" ht="14.4" thickBot="1">
      <c r="A53" s="2485" t="s">
        <v>49</v>
      </c>
      <c r="B53" s="2486"/>
      <c r="C53" s="2486"/>
      <c r="D53" s="2486"/>
      <c r="E53" s="2486"/>
      <c r="F53" s="2486"/>
      <c r="G53" s="2486"/>
      <c r="H53" s="2486"/>
      <c r="I53" s="2486"/>
      <c r="J53" s="2486"/>
      <c r="K53" s="2486"/>
      <c r="L53" s="2486"/>
      <c r="M53" s="2487"/>
      <c r="N53" s="783">
        <f>ROUND(SUM(N49:N52),2)</f>
        <v>29984.75</v>
      </c>
      <c r="O53" s="1048"/>
    </row>
    <row r="54" spans="1:16" ht="14.4" thickBot="1">
      <c r="A54" s="728"/>
      <c r="B54" s="730"/>
      <c r="C54" s="730"/>
      <c r="D54" s="730"/>
      <c r="E54" s="730"/>
      <c r="F54" s="730"/>
      <c r="G54" s="730"/>
      <c r="H54" s="730"/>
      <c r="I54" s="730"/>
      <c r="J54" s="730"/>
      <c r="K54" s="730"/>
      <c r="L54" s="730"/>
      <c r="M54" s="730"/>
      <c r="N54" s="731"/>
      <c r="O54" s="1048"/>
    </row>
    <row r="55" spans="1:16" ht="14.4" thickBot="1">
      <c r="A55" s="2488" t="s">
        <v>63</v>
      </c>
      <c r="B55" s="2489"/>
      <c r="C55" s="2489"/>
      <c r="D55" s="2489"/>
      <c r="E55" s="2489"/>
      <c r="F55" s="2489"/>
      <c r="G55" s="2489"/>
      <c r="H55" s="2489"/>
      <c r="I55" s="2489"/>
      <c r="J55" s="2489"/>
      <c r="K55" s="2489"/>
      <c r="L55" s="2489"/>
      <c r="M55" s="2490"/>
      <c r="N55" s="807">
        <f>ROUND(+N30+N38+N44+N53,0)</f>
        <v>119331</v>
      </c>
      <c r="O55" s="1153"/>
    </row>
    <row r="56" spans="1:16">
      <c r="A56" s="2491" t="s">
        <v>64</v>
      </c>
      <c r="B56" s="2492"/>
      <c r="C56" s="2492"/>
      <c r="D56" s="2492"/>
      <c r="E56" s="2492"/>
      <c r="F56" s="2492"/>
      <c r="G56" s="2492"/>
      <c r="H56" s="2492"/>
      <c r="I56" s="2492"/>
      <c r="J56" s="2492"/>
      <c r="K56" s="2492"/>
      <c r="L56" s="2492"/>
      <c r="M56" s="2492"/>
      <c r="N56" s="2493"/>
      <c r="O56" s="1048"/>
    </row>
    <row r="57" spans="1:16">
      <c r="A57" s="2494"/>
      <c r="B57" s="2495"/>
      <c r="C57" s="2495"/>
      <c r="D57" s="2495"/>
      <c r="E57" s="2495"/>
      <c r="F57" s="2495"/>
      <c r="G57" s="2495"/>
      <c r="H57" s="2495"/>
      <c r="I57" s="2495"/>
      <c r="J57" s="2495"/>
      <c r="K57" s="2495"/>
      <c r="L57" s="2495"/>
      <c r="M57" s="2495"/>
      <c r="N57" s="2496"/>
      <c r="O57" s="1048"/>
    </row>
    <row r="58" spans="1:16" ht="14.4" thickBot="1">
      <c r="A58" s="2497"/>
      <c r="B58" s="2498"/>
      <c r="C58" s="2498"/>
      <c r="D58" s="2498"/>
      <c r="E58" s="2498"/>
      <c r="F58" s="2498"/>
      <c r="G58" s="2498"/>
      <c r="H58" s="2498"/>
      <c r="I58" s="2498"/>
      <c r="J58" s="2498"/>
      <c r="K58" s="2498"/>
      <c r="L58" s="2498"/>
      <c r="M58" s="2498"/>
      <c r="N58" s="2499"/>
      <c r="O58" s="1048"/>
    </row>
    <row r="59" spans="1:16">
      <c r="A59" s="2500" t="s">
        <v>65</v>
      </c>
      <c r="B59" s="2501"/>
      <c r="C59" s="2501"/>
      <c r="D59" s="2501"/>
      <c r="E59" s="2501"/>
      <c r="F59" s="2501"/>
      <c r="G59" s="2501"/>
      <c r="H59" s="2501"/>
      <c r="I59" s="784"/>
      <c r="J59" s="788"/>
      <c r="K59" s="785" t="s">
        <v>66</v>
      </c>
      <c r="L59" s="2502" t="s">
        <v>67</v>
      </c>
      <c r="M59" s="2503"/>
      <c r="N59" s="789"/>
      <c r="O59" s="1051"/>
    </row>
    <row r="60" spans="1:16">
      <c r="A60" s="2504" t="s">
        <v>68</v>
      </c>
      <c r="B60" s="2505"/>
      <c r="C60" s="2505"/>
      <c r="D60" s="2505"/>
      <c r="E60" s="2505"/>
      <c r="F60" s="2505"/>
      <c r="G60" s="2505"/>
      <c r="H60" s="2505"/>
      <c r="I60" s="809"/>
      <c r="J60" s="810"/>
      <c r="K60" s="811">
        <v>0.28000000000000003</v>
      </c>
      <c r="L60" s="2506">
        <f>ROUND((N55*K60),2)</f>
        <v>33412.68</v>
      </c>
      <c r="M60" s="2507">
        <f>ROUND((J60*K60),0)</f>
        <v>0</v>
      </c>
      <c r="N60" s="812">
        <f>+L60</f>
        <v>33412.68</v>
      </c>
      <c r="O60" s="1048"/>
    </row>
    <row r="61" spans="1:16">
      <c r="A61" s="767" t="s">
        <v>69</v>
      </c>
      <c r="B61" s="813"/>
      <c r="C61" s="813"/>
      <c r="D61" s="777"/>
      <c r="E61" s="777"/>
      <c r="F61" s="777"/>
      <c r="G61" s="777"/>
      <c r="H61" s="777"/>
      <c r="I61" s="777"/>
      <c r="J61" s="778"/>
      <c r="K61" s="811">
        <v>0.01</v>
      </c>
      <c r="L61" s="2506">
        <f>ROUND((N55*K61),2)</f>
        <v>1193.31</v>
      </c>
      <c r="M61" s="2507">
        <f>ROUND((J61*K61),0)</f>
        <v>0</v>
      </c>
      <c r="N61" s="812">
        <f>+L61</f>
        <v>1193.31</v>
      </c>
      <c r="O61" s="1048"/>
    </row>
    <row r="62" spans="1:16" ht="14.4" thickBot="1">
      <c r="A62" s="2508" t="s">
        <v>70</v>
      </c>
      <c r="B62" s="2509"/>
      <c r="C62" s="2509"/>
      <c r="D62" s="2509"/>
      <c r="E62" s="2509"/>
      <c r="F62" s="2509"/>
      <c r="G62" s="2509"/>
      <c r="H62" s="2509"/>
      <c r="I62" s="2509"/>
      <c r="J62" s="2510"/>
      <c r="K62" s="811">
        <v>0.05</v>
      </c>
      <c r="L62" s="2506">
        <f>ROUND((N55*K62),2)</f>
        <v>5966.55</v>
      </c>
      <c r="M62" s="2507">
        <f>ROUND((J62*K62),0)</f>
        <v>0</v>
      </c>
      <c r="N62" s="812">
        <f>+L62</f>
        <v>5966.55</v>
      </c>
      <c r="O62" s="1048"/>
    </row>
    <row r="63" spans="1:16" ht="14.4" thickBot="1">
      <c r="A63" s="2485" t="s">
        <v>49</v>
      </c>
      <c r="B63" s="2486"/>
      <c r="C63" s="2486"/>
      <c r="D63" s="2486"/>
      <c r="E63" s="2486"/>
      <c r="F63" s="2486"/>
      <c r="G63" s="2486"/>
      <c r="H63" s="2486"/>
      <c r="I63" s="2486"/>
      <c r="J63" s="2486"/>
      <c r="K63" s="2486"/>
      <c r="L63" s="2486"/>
      <c r="M63" s="2487"/>
      <c r="N63" s="814">
        <f>ROUND(SUM(N60:N62),0)</f>
        <v>40573</v>
      </c>
      <c r="O63" s="1048"/>
      <c r="P63" s="1154"/>
    </row>
    <row r="64" spans="1:16" ht="14.4" thickBot="1">
      <c r="A64" s="728"/>
      <c r="B64" s="730"/>
      <c r="C64" s="730"/>
      <c r="D64" s="730"/>
      <c r="E64" s="730"/>
      <c r="F64" s="730"/>
      <c r="G64" s="730"/>
      <c r="H64" s="730"/>
      <c r="I64" s="730"/>
      <c r="J64" s="730"/>
      <c r="K64" s="730"/>
      <c r="L64" s="730"/>
      <c r="M64" s="730"/>
      <c r="N64" s="731"/>
      <c r="O64" s="1048"/>
    </row>
    <row r="65" spans="1:15" ht="14.4" thickBot="1">
      <c r="A65" s="2488" t="s">
        <v>71</v>
      </c>
      <c r="B65" s="2489"/>
      <c r="C65" s="2489"/>
      <c r="D65" s="2489"/>
      <c r="E65" s="2489"/>
      <c r="F65" s="2489"/>
      <c r="G65" s="2489"/>
      <c r="H65" s="2489"/>
      <c r="I65" s="2489"/>
      <c r="J65" s="2489"/>
      <c r="K65" s="2489"/>
      <c r="L65" s="2489"/>
      <c r="M65" s="2490"/>
      <c r="N65" s="807">
        <f>ROUND(+N63+N55,0)</f>
        <v>159904</v>
      </c>
      <c r="O65" s="1155"/>
    </row>
    <row r="66" spans="1:15" s="820" customFormat="1">
      <c r="A66" s="817"/>
      <c r="B66" s="818"/>
      <c r="C66" s="818"/>
      <c r="D66" s="818"/>
      <c r="E66" s="818"/>
      <c r="F66" s="818"/>
      <c r="G66" s="818"/>
      <c r="H66" s="818"/>
      <c r="I66" s="818"/>
      <c r="J66" s="818"/>
      <c r="K66" s="818"/>
      <c r="L66" s="818"/>
      <c r="M66" s="818"/>
      <c r="N66" s="819"/>
    </row>
    <row r="67" spans="1:15" s="820" customFormat="1">
      <c r="A67" s="817"/>
      <c r="B67" s="818"/>
      <c r="C67" s="818"/>
      <c r="D67" s="818"/>
      <c r="E67" s="818"/>
      <c r="F67" s="821" t="s">
        <v>76</v>
      </c>
      <c r="G67" s="821"/>
      <c r="H67" s="821"/>
      <c r="I67" s="821"/>
      <c r="J67" s="822"/>
      <c r="K67" s="818"/>
      <c r="L67" s="818"/>
      <c r="M67" s="818"/>
      <c r="N67" s="819"/>
    </row>
    <row r="68" spans="1:15" s="820" customFormat="1">
      <c r="A68" s="823"/>
      <c r="B68" s="824"/>
      <c r="C68" s="824"/>
      <c r="D68" s="824"/>
      <c r="E68" s="824"/>
      <c r="F68" s="821" t="s">
        <v>87</v>
      </c>
      <c r="G68" s="822" t="s">
        <v>337</v>
      </c>
      <c r="H68" s="822"/>
      <c r="I68" s="822"/>
      <c r="J68" s="822"/>
      <c r="K68" s="824"/>
      <c r="L68" s="824"/>
      <c r="M68" s="824"/>
      <c r="N68" s="825"/>
    </row>
    <row r="69" spans="1:15" s="820" customFormat="1">
      <c r="A69" s="817"/>
      <c r="B69" s="818"/>
      <c r="C69" s="818"/>
      <c r="D69" s="818"/>
      <c r="E69" s="818"/>
      <c r="F69" s="821" t="s">
        <v>286</v>
      </c>
      <c r="G69" s="822"/>
      <c r="H69" s="822"/>
      <c r="I69" s="822"/>
      <c r="J69" s="822"/>
      <c r="K69" s="818"/>
      <c r="L69" s="818"/>
      <c r="M69" s="818"/>
      <c r="N69" s="819"/>
    </row>
    <row r="70" spans="1:15" s="820" customFormat="1">
      <c r="A70" s="823"/>
      <c r="B70" s="824"/>
      <c r="C70" s="824"/>
      <c r="D70" s="824"/>
      <c r="E70" s="824"/>
      <c r="F70" s="821" t="s">
        <v>88</v>
      </c>
      <c r="G70" s="2475" t="s">
        <v>344</v>
      </c>
      <c r="H70" s="2475"/>
      <c r="I70" s="826"/>
      <c r="J70" s="826"/>
      <c r="K70" s="824"/>
      <c r="L70" s="824"/>
      <c r="M70" s="824"/>
      <c r="N70" s="825"/>
    </row>
    <row r="71" spans="1:15" s="820" customFormat="1">
      <c r="A71" s="817"/>
      <c r="B71" s="818"/>
      <c r="C71" s="818"/>
      <c r="D71" s="818"/>
      <c r="E71" s="818"/>
      <c r="F71" s="821"/>
      <c r="G71" s="826"/>
      <c r="H71" s="826"/>
      <c r="I71" s="826"/>
      <c r="J71" s="818"/>
      <c r="K71" s="818"/>
      <c r="L71" s="818"/>
      <c r="M71" s="818"/>
      <c r="N71" s="819"/>
    </row>
    <row r="72" spans="1:15" s="820" customFormat="1" ht="14.4" thickBot="1">
      <c r="A72" s="827" t="s">
        <v>72</v>
      </c>
      <c r="B72" s="828"/>
      <c r="C72" s="829"/>
      <c r="D72" s="829"/>
      <c r="E72" s="829"/>
      <c r="F72" s="829"/>
      <c r="G72" s="830"/>
      <c r="H72" s="830"/>
      <c r="I72" s="830"/>
      <c r="J72" s="830"/>
      <c r="K72" s="830"/>
      <c r="L72" s="830"/>
      <c r="M72" s="830"/>
      <c r="N72" s="831"/>
    </row>
    <row r="73" spans="1:15" s="820" customFormat="1">
      <c r="A73" s="2478"/>
      <c r="B73" s="2479"/>
      <c r="C73" s="2479"/>
      <c r="D73" s="2479"/>
      <c r="E73" s="2479"/>
      <c r="F73" s="2479"/>
      <c r="G73" s="2479"/>
      <c r="H73" s="2479"/>
      <c r="I73" s="2479"/>
      <c r="J73" s="2479"/>
      <c r="K73" s="2479"/>
      <c r="L73" s="2479"/>
      <c r="M73" s="2479"/>
      <c r="N73" s="2480"/>
    </row>
    <row r="74" spans="1:15" s="820" customFormat="1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5" s="820" customFormat="1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5" s="820" customFormat="1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 s="820" customFormat="1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1005"/>
    </row>
    <row r="82" spans="1:14" s="820" customFormat="1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36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1005"/>
    </row>
    <row r="84" spans="1:14" s="820" customFormat="1" ht="14.4" thickBot="1">
      <c r="A84" s="839"/>
      <c r="B84" s="840"/>
      <c r="C84" s="840"/>
      <c r="D84" s="840"/>
      <c r="E84" s="841"/>
      <c r="F84" s="842" t="s">
        <v>88</v>
      </c>
      <c r="G84" s="842"/>
      <c r="H84" s="842"/>
      <c r="I84" s="842"/>
      <c r="J84" s="843"/>
      <c r="K84" s="1156"/>
      <c r="L84" s="1156"/>
      <c r="M84" s="1156"/>
      <c r="N84" s="1157"/>
    </row>
  </sheetData>
  <mergeCells count="83"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A28:F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45:N47"/>
    <mergeCell ref="A36:I36"/>
    <mergeCell ref="L36:M36"/>
    <mergeCell ref="A37:I37"/>
    <mergeCell ref="L37:M37"/>
    <mergeCell ref="A38:M38"/>
    <mergeCell ref="A39:N41"/>
    <mergeCell ref="A42:H42"/>
    <mergeCell ref="L42:M42"/>
    <mergeCell ref="A43:H43"/>
    <mergeCell ref="L43:M43"/>
    <mergeCell ref="A44:M44"/>
    <mergeCell ref="A48:H48"/>
    <mergeCell ref="L48:M48"/>
    <mergeCell ref="A49:H49"/>
    <mergeCell ref="L49:M49"/>
    <mergeCell ref="A50:H50"/>
    <mergeCell ref="L50:M50"/>
    <mergeCell ref="L61:M61"/>
    <mergeCell ref="A51:H51"/>
    <mergeCell ref="L51:M51"/>
    <mergeCell ref="A52:H52"/>
    <mergeCell ref="L52:M52"/>
    <mergeCell ref="A53:M53"/>
    <mergeCell ref="A55:M55"/>
    <mergeCell ref="A56:N58"/>
    <mergeCell ref="A59:H59"/>
    <mergeCell ref="L59:M59"/>
    <mergeCell ref="A60:H60"/>
    <mergeCell ref="L60:M60"/>
    <mergeCell ref="A76:N77"/>
    <mergeCell ref="A78:N79"/>
    <mergeCell ref="A62:J62"/>
    <mergeCell ref="L62:M62"/>
    <mergeCell ref="A63:M63"/>
    <mergeCell ref="A65:M65"/>
    <mergeCell ref="G70:H70"/>
    <mergeCell ref="A73:N73"/>
  </mergeCells>
  <pageMargins left="0.7" right="0.7" top="0.75" bottom="0.75" header="0.3" footer="0.3"/>
  <pageSetup scale="45" fitToHeight="0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E7262-BBF4-4862-A3CA-6D4F6B9FD524}">
  <sheetPr>
    <tabColor rgb="FFFFC000"/>
    <pageSetUpPr fitToPage="1"/>
  </sheetPr>
  <dimension ref="A1:P85"/>
  <sheetViews>
    <sheetView view="pageBreakPreview" topLeftCell="D46" zoomScale="70" zoomScaleNormal="100" zoomScaleSheetLayoutView="70" workbookViewId="0">
      <selection activeCell="L61" sqref="L61:M61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8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">
        <v>603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TIPO'!B48</f>
        <v>304</v>
      </c>
      <c r="C21" s="2522" t="str">
        <f>+'PRESUPUESTO OFICIAL PLIEGO TIPO'!E48</f>
        <v>Gavion en malla triple torsion en alambre galvanizado calibre 12 recubierta en PVC hueco 7.5 x 7.5 cm.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1165">
        <f>+'PRESUPUESTO OFICIAL PLIEGO TIPO'!C48</f>
        <v>6.8239999999999998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tr">
        <f>+'PRESUPUESTO OFICIAL PLIEGO TIPO'!F48</f>
        <v>M³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28.5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770" t="s">
        <v>458</v>
      </c>
      <c r="B27" s="2771"/>
      <c r="C27" s="2771"/>
      <c r="D27" s="2771"/>
      <c r="E27" s="2771"/>
      <c r="F27" s="2771"/>
      <c r="G27" s="2772"/>
      <c r="H27" s="2772"/>
      <c r="I27" s="2773" t="s">
        <v>82</v>
      </c>
      <c r="J27" s="2773"/>
      <c r="K27" s="951">
        <f>+K50*10%</f>
        <v>4107.5</v>
      </c>
      <c r="L27" s="2774">
        <v>3.5</v>
      </c>
      <c r="M27" s="2774"/>
      <c r="N27" s="1169">
        <f>ROUND((K27*L27),2)</f>
        <v>14376.25</v>
      </c>
      <c r="O27" s="1048"/>
    </row>
    <row r="28" spans="1:15">
      <c r="A28" s="2762"/>
      <c r="B28" s="2763"/>
      <c r="C28" s="2763"/>
      <c r="D28" s="2763"/>
      <c r="E28" s="2763"/>
      <c r="F28" s="2763"/>
      <c r="G28" s="952"/>
      <c r="H28" s="952"/>
      <c r="I28" s="2764"/>
      <c r="J28" s="2764"/>
      <c r="K28" s="953"/>
      <c r="L28" s="2765"/>
      <c r="M28" s="2765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14376.25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 ht="13.95" customHeight="1">
      <c r="A35" s="2712" t="s">
        <v>495</v>
      </c>
      <c r="B35" s="2713"/>
      <c r="C35" s="2713"/>
      <c r="D35" s="2713"/>
      <c r="E35" s="2713"/>
      <c r="F35" s="2713"/>
      <c r="G35" s="2713"/>
      <c r="H35" s="2713"/>
      <c r="I35" s="2761"/>
      <c r="J35" s="965" t="s">
        <v>103</v>
      </c>
      <c r="K35" s="966">
        <v>0.9</v>
      </c>
      <c r="L35" s="2750">
        <v>5440</v>
      </c>
      <c r="M35" s="2751"/>
      <c r="N35" s="1168">
        <f>ROUND((K35*L35),2)</f>
        <v>4896</v>
      </c>
      <c r="O35" s="1048"/>
    </row>
    <row r="36" spans="1:15">
      <c r="A36" s="2504" t="s">
        <v>146</v>
      </c>
      <c r="B36" s="2505"/>
      <c r="C36" s="2505"/>
      <c r="D36" s="2505"/>
      <c r="E36" s="2505"/>
      <c r="F36" s="2505"/>
      <c r="G36" s="2505"/>
      <c r="H36" s="2505"/>
      <c r="I36" s="2539"/>
      <c r="J36" s="779" t="s">
        <v>147</v>
      </c>
      <c r="K36" s="1170">
        <v>0.34</v>
      </c>
      <c r="L36" s="2506">
        <v>94174</v>
      </c>
      <c r="M36" s="2507"/>
      <c r="N36" s="1171">
        <f>ROUND((K36*L36),2)</f>
        <v>32019.16</v>
      </c>
      <c r="O36" s="1048"/>
    </row>
    <row r="37" spans="1:15">
      <c r="A37" s="2504" t="s">
        <v>124</v>
      </c>
      <c r="B37" s="2505"/>
      <c r="C37" s="2505"/>
      <c r="D37" s="2505"/>
      <c r="E37" s="2505"/>
      <c r="F37" s="2505"/>
      <c r="G37" s="2505"/>
      <c r="H37" s="2505"/>
      <c r="I37" s="2539"/>
      <c r="J37" s="779" t="s">
        <v>77</v>
      </c>
      <c r="K37" s="1170">
        <v>1</v>
      </c>
      <c r="L37" s="2506">
        <v>113719</v>
      </c>
      <c r="M37" s="2507"/>
      <c r="N37" s="1171">
        <f>ROUND((K37*L37),2)</f>
        <v>113719</v>
      </c>
      <c r="O37" s="1048"/>
    </row>
    <row r="38" spans="1:15" ht="14.4" thickBot="1">
      <c r="A38" s="2504" t="s">
        <v>496</v>
      </c>
      <c r="B38" s="2505"/>
      <c r="C38" s="2505"/>
      <c r="D38" s="2505"/>
      <c r="E38" s="2505"/>
      <c r="F38" s="2505"/>
      <c r="G38" s="2505"/>
      <c r="H38" s="2505"/>
      <c r="I38" s="2539"/>
      <c r="J38" s="779" t="s">
        <v>142</v>
      </c>
      <c r="K38" s="1170">
        <v>0.5</v>
      </c>
      <c r="L38" s="2854">
        <v>200100</v>
      </c>
      <c r="M38" s="2855"/>
      <c r="N38" s="1168">
        <f>ROUND((K38*L38),2)</f>
        <v>100050</v>
      </c>
      <c r="O38" s="1048"/>
    </row>
    <row r="39" spans="1:15" ht="14.4" thickBot="1">
      <c r="A39" s="2485" t="s">
        <v>49</v>
      </c>
      <c r="B39" s="2486"/>
      <c r="C39" s="2486"/>
      <c r="D39" s="2486"/>
      <c r="E39" s="2486"/>
      <c r="F39" s="2486"/>
      <c r="G39" s="2486"/>
      <c r="H39" s="2486"/>
      <c r="I39" s="2486"/>
      <c r="J39" s="2486"/>
      <c r="K39" s="2486"/>
      <c r="L39" s="2486"/>
      <c r="M39" s="2487"/>
      <c r="N39" s="783">
        <f>ROUND(SUM(N35:N38),2)</f>
        <v>250684.16</v>
      </c>
      <c r="O39" s="1048"/>
    </row>
    <row r="40" spans="1:15">
      <c r="A40" s="2491" t="s">
        <v>52</v>
      </c>
      <c r="B40" s="2492"/>
      <c r="C40" s="2492"/>
      <c r="D40" s="2492"/>
      <c r="E40" s="2492"/>
      <c r="F40" s="2492"/>
      <c r="G40" s="2492"/>
      <c r="H40" s="2492"/>
      <c r="I40" s="2492"/>
      <c r="J40" s="2492"/>
      <c r="K40" s="2492"/>
      <c r="L40" s="2492"/>
      <c r="M40" s="2492"/>
      <c r="N40" s="2493"/>
      <c r="O40" s="1048"/>
    </row>
    <row r="41" spans="1:15">
      <c r="A41" s="2494"/>
      <c r="B41" s="2495"/>
      <c r="C41" s="2495"/>
      <c r="D41" s="2495"/>
      <c r="E41" s="2495"/>
      <c r="F41" s="2495"/>
      <c r="G41" s="2495"/>
      <c r="H41" s="2495"/>
      <c r="I41" s="2495"/>
      <c r="J41" s="2495"/>
      <c r="K41" s="2495"/>
      <c r="L41" s="2495"/>
      <c r="M41" s="2495"/>
      <c r="N41" s="2496"/>
      <c r="O41" s="1048"/>
    </row>
    <row r="42" spans="1:15" ht="14.4" thickBot="1">
      <c r="A42" s="2497"/>
      <c r="B42" s="2498"/>
      <c r="C42" s="2498"/>
      <c r="D42" s="2498"/>
      <c r="E42" s="2498"/>
      <c r="F42" s="2498"/>
      <c r="G42" s="2498"/>
      <c r="H42" s="2498"/>
      <c r="I42" s="2498"/>
      <c r="J42" s="2498"/>
      <c r="K42" s="2498"/>
      <c r="L42" s="2498"/>
      <c r="M42" s="2498"/>
      <c r="N42" s="2499"/>
      <c r="O42" s="1048"/>
    </row>
    <row r="43" spans="1:15" ht="28.2" thickBot="1">
      <c r="A43" s="2500" t="s">
        <v>53</v>
      </c>
      <c r="B43" s="2501"/>
      <c r="C43" s="2501"/>
      <c r="D43" s="2501"/>
      <c r="E43" s="2501"/>
      <c r="F43" s="2501"/>
      <c r="G43" s="2501"/>
      <c r="H43" s="2501"/>
      <c r="I43" s="785" t="s">
        <v>54</v>
      </c>
      <c r="J43" s="784" t="s">
        <v>55</v>
      </c>
      <c r="K43" s="786" t="s">
        <v>543</v>
      </c>
      <c r="L43" s="2502" t="s">
        <v>57</v>
      </c>
      <c r="M43" s="2503"/>
      <c r="N43" s="789" t="s">
        <v>47</v>
      </c>
      <c r="O43" s="1051"/>
    </row>
    <row r="44" spans="1:15" ht="14.4" thickBot="1">
      <c r="A44" s="2755" t="s">
        <v>116</v>
      </c>
      <c r="B44" s="2713"/>
      <c r="C44" s="2713"/>
      <c r="D44" s="2713"/>
      <c r="E44" s="2713"/>
      <c r="F44" s="2713"/>
      <c r="G44" s="2713"/>
      <c r="H44" s="2713"/>
      <c r="I44" s="966"/>
      <c r="J44" s="976"/>
      <c r="K44" s="977">
        <v>1.0699999999999999E-2</v>
      </c>
      <c r="L44" s="2756">
        <v>3858</v>
      </c>
      <c r="M44" s="2757"/>
      <c r="N44" s="1169">
        <f>ROUND((K44*L44),2)</f>
        <v>41.28</v>
      </c>
      <c r="O44" s="1048"/>
    </row>
    <row r="45" spans="1:15" ht="14.4" thickBot="1">
      <c r="A45" s="2485" t="s">
        <v>49</v>
      </c>
      <c r="B45" s="2486"/>
      <c r="C45" s="2486"/>
      <c r="D45" s="2486"/>
      <c r="E45" s="2486"/>
      <c r="F45" s="2486"/>
      <c r="G45" s="2486"/>
      <c r="H45" s="2486"/>
      <c r="I45" s="2486"/>
      <c r="J45" s="2486"/>
      <c r="K45" s="2486"/>
      <c r="L45" s="2486"/>
      <c r="M45" s="2487"/>
      <c r="N45" s="794">
        <f>+N44</f>
        <v>41.28</v>
      </c>
      <c r="O45" s="1048"/>
    </row>
    <row r="46" spans="1:15">
      <c r="A46" s="2491" t="s">
        <v>58</v>
      </c>
      <c r="B46" s="2492"/>
      <c r="C46" s="2492"/>
      <c r="D46" s="2492"/>
      <c r="E46" s="2492"/>
      <c r="F46" s="2492"/>
      <c r="G46" s="2492"/>
      <c r="H46" s="2492"/>
      <c r="I46" s="2492"/>
      <c r="J46" s="2492"/>
      <c r="K46" s="2492"/>
      <c r="L46" s="2492"/>
      <c r="M46" s="2492"/>
      <c r="N46" s="2493"/>
      <c r="O46" s="1048"/>
    </row>
    <row r="47" spans="1:15">
      <c r="A47" s="2494"/>
      <c r="B47" s="2495"/>
      <c r="C47" s="2495"/>
      <c r="D47" s="2495"/>
      <c r="E47" s="2495"/>
      <c r="F47" s="2495"/>
      <c r="G47" s="2495"/>
      <c r="H47" s="2495"/>
      <c r="I47" s="2495"/>
      <c r="J47" s="2495"/>
      <c r="K47" s="2495"/>
      <c r="L47" s="2495"/>
      <c r="M47" s="2495"/>
      <c r="N47" s="2496"/>
      <c r="O47" s="1048"/>
    </row>
    <row r="48" spans="1:15" ht="14.4" thickBot="1">
      <c r="A48" s="2497"/>
      <c r="B48" s="2498"/>
      <c r="C48" s="2498"/>
      <c r="D48" s="2498"/>
      <c r="E48" s="2498"/>
      <c r="F48" s="2498"/>
      <c r="G48" s="2498"/>
      <c r="H48" s="2498"/>
      <c r="I48" s="2498"/>
      <c r="J48" s="2498"/>
      <c r="K48" s="2498"/>
      <c r="L48" s="2498"/>
      <c r="M48" s="2498"/>
      <c r="N48" s="2499"/>
      <c r="O48" s="1048"/>
    </row>
    <row r="49" spans="1:16" ht="27.6">
      <c r="A49" s="2522" t="s">
        <v>59</v>
      </c>
      <c r="B49" s="2523"/>
      <c r="C49" s="2523"/>
      <c r="D49" s="2523"/>
      <c r="E49" s="2523"/>
      <c r="F49" s="2523"/>
      <c r="G49" s="2523"/>
      <c r="H49" s="2523"/>
      <c r="I49" s="762" t="s">
        <v>60</v>
      </c>
      <c r="J49" s="756" t="s">
        <v>61</v>
      </c>
      <c r="K49" s="762" t="s">
        <v>62</v>
      </c>
      <c r="L49" s="2524" t="s">
        <v>46</v>
      </c>
      <c r="M49" s="2525"/>
      <c r="N49" s="763" t="s">
        <v>47</v>
      </c>
      <c r="O49" s="1051"/>
    </row>
    <row r="50" spans="1:16">
      <c r="A50" s="2730" t="s">
        <v>81</v>
      </c>
      <c r="B50" s="2731"/>
      <c r="C50" s="2731"/>
      <c r="D50" s="2731"/>
      <c r="E50" s="2731"/>
      <c r="F50" s="2731"/>
      <c r="G50" s="2731"/>
      <c r="H50" s="2732"/>
      <c r="I50" s="983" t="s">
        <v>82</v>
      </c>
      <c r="J50" s="984"/>
      <c r="K50" s="985">
        <v>41075</v>
      </c>
      <c r="L50" s="2733">
        <v>3.5</v>
      </c>
      <c r="M50" s="2734"/>
      <c r="N50" s="1168">
        <f>ROUND((K50*L50),2)</f>
        <v>143762.5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4"/>
      <c r="M51" s="2515"/>
      <c r="N51" s="770">
        <f>ROUND((K51*L51),2)</f>
        <v>0</v>
      </c>
      <c r="O51" s="1048"/>
    </row>
    <row r="52" spans="1:16">
      <c r="A52" s="2511"/>
      <c r="B52" s="2512"/>
      <c r="C52" s="2512"/>
      <c r="D52" s="2512"/>
      <c r="E52" s="2512"/>
      <c r="F52" s="2512"/>
      <c r="G52" s="2512"/>
      <c r="H52" s="2513"/>
      <c r="I52" s="800"/>
      <c r="J52" s="801"/>
      <c r="K52" s="802"/>
      <c r="L52" s="2516"/>
      <c r="M52" s="2517"/>
      <c r="N52" s="770">
        <f>ROUND((K52*L52),2)</f>
        <v>0</v>
      </c>
      <c r="O52" s="1048"/>
    </row>
    <row r="53" spans="1:16" ht="14.4" thickBot="1">
      <c r="A53" s="2518"/>
      <c r="B53" s="2519"/>
      <c r="C53" s="2519"/>
      <c r="D53" s="2519"/>
      <c r="E53" s="2519"/>
      <c r="F53" s="2519"/>
      <c r="G53" s="2519"/>
      <c r="H53" s="2519"/>
      <c r="I53" s="804"/>
      <c r="J53" s="805"/>
      <c r="K53" s="804"/>
      <c r="L53" s="2520"/>
      <c r="M53" s="2521"/>
      <c r="N53" s="806"/>
      <c r="O53" s="1048"/>
    </row>
    <row r="54" spans="1:16" ht="14.4" thickBot="1">
      <c r="A54" s="2485" t="s">
        <v>49</v>
      </c>
      <c r="B54" s="2486"/>
      <c r="C54" s="2486"/>
      <c r="D54" s="2486"/>
      <c r="E54" s="2486"/>
      <c r="F54" s="2486"/>
      <c r="G54" s="2486"/>
      <c r="H54" s="2486"/>
      <c r="I54" s="2486"/>
      <c r="J54" s="2486"/>
      <c r="K54" s="2486"/>
      <c r="L54" s="2486"/>
      <c r="M54" s="2487"/>
      <c r="N54" s="783">
        <f>ROUND(SUM(N50:N53),2)</f>
        <v>143762.5</v>
      </c>
      <c r="O54" s="1048"/>
    </row>
    <row r="55" spans="1:16" ht="14.4" thickBot="1">
      <c r="A55" s="728"/>
      <c r="B55" s="730"/>
      <c r="C55" s="730"/>
      <c r="D55" s="730"/>
      <c r="E55" s="730"/>
      <c r="F55" s="730"/>
      <c r="G55" s="730"/>
      <c r="H55" s="730"/>
      <c r="I55" s="730"/>
      <c r="J55" s="730"/>
      <c r="K55" s="730"/>
      <c r="L55" s="730"/>
      <c r="M55" s="730"/>
      <c r="N55" s="731"/>
      <c r="O55" s="1048"/>
    </row>
    <row r="56" spans="1:16" ht="14.4" thickBot="1">
      <c r="A56" s="2488" t="s">
        <v>63</v>
      </c>
      <c r="B56" s="2489"/>
      <c r="C56" s="2489"/>
      <c r="D56" s="2489"/>
      <c r="E56" s="2489"/>
      <c r="F56" s="2489"/>
      <c r="G56" s="2489"/>
      <c r="H56" s="2489"/>
      <c r="I56" s="2489"/>
      <c r="J56" s="2489"/>
      <c r="K56" s="2489"/>
      <c r="L56" s="2489"/>
      <c r="M56" s="2490"/>
      <c r="N56" s="807">
        <f>ROUND(+N30+N39+N45+N54,0)</f>
        <v>408864</v>
      </c>
      <c r="O56" s="1153"/>
    </row>
    <row r="57" spans="1:16">
      <c r="A57" s="2491" t="s">
        <v>64</v>
      </c>
      <c r="B57" s="2492"/>
      <c r="C57" s="2492"/>
      <c r="D57" s="2492"/>
      <c r="E57" s="2492"/>
      <c r="F57" s="2492"/>
      <c r="G57" s="2492"/>
      <c r="H57" s="2492"/>
      <c r="I57" s="2492"/>
      <c r="J57" s="2492"/>
      <c r="K57" s="2492"/>
      <c r="L57" s="2492"/>
      <c r="M57" s="2492"/>
      <c r="N57" s="2493"/>
      <c r="O57" s="1048"/>
    </row>
    <row r="58" spans="1:16">
      <c r="A58" s="2494"/>
      <c r="B58" s="2495"/>
      <c r="C58" s="2495"/>
      <c r="D58" s="2495"/>
      <c r="E58" s="2495"/>
      <c r="F58" s="2495"/>
      <c r="G58" s="2495"/>
      <c r="H58" s="2495"/>
      <c r="I58" s="2495"/>
      <c r="J58" s="2495"/>
      <c r="K58" s="2495"/>
      <c r="L58" s="2495"/>
      <c r="M58" s="2495"/>
      <c r="N58" s="2496"/>
      <c r="O58" s="1048"/>
    </row>
    <row r="59" spans="1:16" ht="14.4" thickBot="1">
      <c r="A59" s="2497"/>
      <c r="B59" s="2498"/>
      <c r="C59" s="2498"/>
      <c r="D59" s="2498"/>
      <c r="E59" s="2498"/>
      <c r="F59" s="2498"/>
      <c r="G59" s="2498"/>
      <c r="H59" s="2498"/>
      <c r="I59" s="2498"/>
      <c r="J59" s="2498"/>
      <c r="K59" s="2498"/>
      <c r="L59" s="2498"/>
      <c r="M59" s="2498"/>
      <c r="N59" s="2499"/>
      <c r="O59" s="1048"/>
    </row>
    <row r="60" spans="1:16">
      <c r="A60" s="2500" t="s">
        <v>65</v>
      </c>
      <c r="B60" s="2501"/>
      <c r="C60" s="2501"/>
      <c r="D60" s="2501"/>
      <c r="E60" s="2501"/>
      <c r="F60" s="2501"/>
      <c r="G60" s="2501"/>
      <c r="H60" s="2501"/>
      <c r="I60" s="784"/>
      <c r="J60" s="788"/>
      <c r="K60" s="785" t="s">
        <v>66</v>
      </c>
      <c r="L60" s="2502" t="s">
        <v>67</v>
      </c>
      <c r="M60" s="2503"/>
      <c r="N60" s="789"/>
      <c r="O60" s="1051"/>
    </row>
    <row r="61" spans="1:16">
      <c r="A61" s="2504" t="s">
        <v>68</v>
      </c>
      <c r="B61" s="2505"/>
      <c r="C61" s="2505"/>
      <c r="D61" s="2505"/>
      <c r="E61" s="2505"/>
      <c r="F61" s="2505"/>
      <c r="G61" s="2505"/>
      <c r="H61" s="2505"/>
      <c r="I61" s="809"/>
      <c r="J61" s="810"/>
      <c r="K61" s="811">
        <v>0.28000000000000003</v>
      </c>
      <c r="L61" s="2506">
        <f>ROUND((N56*K61),2)</f>
        <v>114481.92</v>
      </c>
      <c r="M61" s="2507">
        <f>ROUND((J61*K61),0)</f>
        <v>0</v>
      </c>
      <c r="N61" s="812">
        <f>+L61</f>
        <v>114481.92</v>
      </c>
      <c r="O61" s="1048"/>
    </row>
    <row r="62" spans="1:16">
      <c r="A62" s="767" t="s">
        <v>69</v>
      </c>
      <c r="B62" s="813"/>
      <c r="C62" s="813"/>
      <c r="D62" s="777"/>
      <c r="E62" s="777"/>
      <c r="F62" s="777"/>
      <c r="G62" s="777"/>
      <c r="H62" s="777"/>
      <c r="I62" s="777"/>
      <c r="J62" s="778"/>
      <c r="K62" s="811">
        <v>0.01</v>
      </c>
      <c r="L62" s="2506">
        <f>ROUND((N56*K62),2)</f>
        <v>4088.64</v>
      </c>
      <c r="M62" s="2507">
        <f>ROUND((J62*K62),0)</f>
        <v>0</v>
      </c>
      <c r="N62" s="812">
        <f>+L62</f>
        <v>4088.64</v>
      </c>
      <c r="O62" s="1048"/>
    </row>
    <row r="63" spans="1:16" ht="14.4" thickBot="1">
      <c r="A63" s="2508" t="s">
        <v>70</v>
      </c>
      <c r="B63" s="2509"/>
      <c r="C63" s="2509"/>
      <c r="D63" s="2509"/>
      <c r="E63" s="2509"/>
      <c r="F63" s="2509"/>
      <c r="G63" s="2509"/>
      <c r="H63" s="2509"/>
      <c r="I63" s="2509"/>
      <c r="J63" s="2510"/>
      <c r="K63" s="811">
        <v>0.05</v>
      </c>
      <c r="L63" s="2506">
        <f>ROUND((N56*K63),2)</f>
        <v>20443.2</v>
      </c>
      <c r="M63" s="2507">
        <f>ROUND((J63*K63),0)</f>
        <v>0</v>
      </c>
      <c r="N63" s="812">
        <f>+L63</f>
        <v>20443.2</v>
      </c>
      <c r="O63" s="1048"/>
    </row>
    <row r="64" spans="1:16" ht="14.4" thickBot="1">
      <c r="A64" s="2485" t="s">
        <v>49</v>
      </c>
      <c r="B64" s="2486"/>
      <c r="C64" s="2486"/>
      <c r="D64" s="2486"/>
      <c r="E64" s="2486"/>
      <c r="F64" s="2486"/>
      <c r="G64" s="2486"/>
      <c r="H64" s="2486"/>
      <c r="I64" s="2486"/>
      <c r="J64" s="2486"/>
      <c r="K64" s="2486"/>
      <c r="L64" s="2486"/>
      <c r="M64" s="2487"/>
      <c r="N64" s="814">
        <f>ROUND(SUM(N61:N63),0)</f>
        <v>139014</v>
      </c>
      <c r="O64" s="1048"/>
      <c r="P64" s="1154"/>
    </row>
    <row r="65" spans="1:15" ht="14.4" thickBot="1">
      <c r="A65" s="728"/>
      <c r="B65" s="730"/>
      <c r="C65" s="730"/>
      <c r="D65" s="730"/>
      <c r="E65" s="730"/>
      <c r="F65" s="730"/>
      <c r="G65" s="730"/>
      <c r="H65" s="730"/>
      <c r="I65" s="730"/>
      <c r="J65" s="730"/>
      <c r="K65" s="730"/>
      <c r="L65" s="730"/>
      <c r="M65" s="730"/>
      <c r="N65" s="731"/>
      <c r="O65" s="1048"/>
    </row>
    <row r="66" spans="1:15" ht="14.4" thickBot="1">
      <c r="A66" s="2488" t="s">
        <v>71</v>
      </c>
      <c r="B66" s="2489"/>
      <c r="C66" s="2489"/>
      <c r="D66" s="2489"/>
      <c r="E66" s="2489"/>
      <c r="F66" s="2489"/>
      <c r="G66" s="2489"/>
      <c r="H66" s="2489"/>
      <c r="I66" s="2489"/>
      <c r="J66" s="2489"/>
      <c r="K66" s="2489"/>
      <c r="L66" s="2489"/>
      <c r="M66" s="2490"/>
      <c r="N66" s="807">
        <f>ROUND(+N64+N56,0)</f>
        <v>547878</v>
      </c>
      <c r="O66" s="1155"/>
    </row>
    <row r="67" spans="1:15" s="820" customFormat="1">
      <c r="A67" s="817"/>
      <c r="B67" s="818"/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8"/>
      <c r="N67" s="819"/>
    </row>
    <row r="68" spans="1:15" s="820" customFormat="1">
      <c r="A68" s="817"/>
      <c r="B68" s="818"/>
      <c r="C68" s="818"/>
      <c r="D68" s="818"/>
      <c r="E68" s="818"/>
      <c r="F68" s="821" t="s">
        <v>76</v>
      </c>
      <c r="G68" s="821"/>
      <c r="H68" s="821"/>
      <c r="I68" s="821"/>
      <c r="J68" s="822"/>
      <c r="K68" s="818"/>
      <c r="L68" s="818"/>
      <c r="M68" s="818"/>
      <c r="N68" s="819"/>
    </row>
    <row r="69" spans="1:15" s="820" customFormat="1">
      <c r="A69" s="823"/>
      <c r="B69" s="824"/>
      <c r="C69" s="824"/>
      <c r="D69" s="824"/>
      <c r="E69" s="824"/>
      <c r="F69" s="821" t="s">
        <v>87</v>
      </c>
      <c r="G69" s="822" t="s">
        <v>337</v>
      </c>
      <c r="H69" s="822"/>
      <c r="I69" s="822"/>
      <c r="J69" s="822"/>
      <c r="K69" s="824"/>
      <c r="L69" s="824"/>
      <c r="M69" s="824"/>
      <c r="N69" s="825"/>
    </row>
    <row r="70" spans="1:15" s="820" customFormat="1">
      <c r="A70" s="817"/>
      <c r="B70" s="818"/>
      <c r="C70" s="818"/>
      <c r="D70" s="818"/>
      <c r="E70" s="818"/>
      <c r="F70" s="821" t="s">
        <v>286</v>
      </c>
      <c r="G70" s="822"/>
      <c r="H70" s="822"/>
      <c r="I70" s="822"/>
      <c r="J70" s="822"/>
      <c r="K70" s="818"/>
      <c r="L70" s="818"/>
      <c r="M70" s="818"/>
      <c r="N70" s="819"/>
    </row>
    <row r="71" spans="1:15" s="820" customFormat="1">
      <c r="A71" s="823"/>
      <c r="B71" s="824"/>
      <c r="C71" s="824"/>
      <c r="D71" s="824"/>
      <c r="E71" s="824"/>
      <c r="F71" s="821" t="s">
        <v>88</v>
      </c>
      <c r="G71" s="2475" t="s">
        <v>344</v>
      </c>
      <c r="H71" s="2475"/>
      <c r="I71" s="826"/>
      <c r="J71" s="826"/>
      <c r="K71" s="824"/>
      <c r="L71" s="824"/>
      <c r="M71" s="824"/>
      <c r="N71" s="825"/>
    </row>
    <row r="72" spans="1:15" s="820" customFormat="1">
      <c r="A72" s="817"/>
      <c r="B72" s="818"/>
      <c r="C72" s="818"/>
      <c r="D72" s="818"/>
      <c r="E72" s="818"/>
      <c r="F72" s="821"/>
      <c r="G72" s="826"/>
      <c r="H72" s="826"/>
      <c r="I72" s="826"/>
      <c r="J72" s="818"/>
      <c r="K72" s="818"/>
      <c r="L72" s="818"/>
      <c r="M72" s="818"/>
      <c r="N72" s="819"/>
    </row>
    <row r="73" spans="1:15" s="820" customFormat="1" ht="14.4" thickBot="1">
      <c r="A73" s="827" t="s">
        <v>72</v>
      </c>
      <c r="B73" s="828"/>
      <c r="C73" s="829"/>
      <c r="D73" s="829"/>
      <c r="E73" s="829"/>
      <c r="F73" s="829"/>
      <c r="G73" s="830"/>
      <c r="H73" s="830"/>
      <c r="I73" s="830"/>
      <c r="J73" s="830"/>
      <c r="K73" s="830"/>
      <c r="L73" s="830"/>
      <c r="M73" s="830"/>
      <c r="N73" s="831"/>
    </row>
    <row r="74" spans="1:15" s="820" customFormat="1">
      <c r="A74" s="2478"/>
      <c r="B74" s="2479"/>
      <c r="C74" s="2479"/>
      <c r="D74" s="2479"/>
      <c r="E74" s="2479"/>
      <c r="F74" s="2479"/>
      <c r="G74" s="2479"/>
      <c r="H74" s="2479"/>
      <c r="I74" s="2479"/>
      <c r="J74" s="2479"/>
      <c r="K74" s="2479"/>
      <c r="L74" s="2479"/>
      <c r="M74" s="2479"/>
      <c r="N74" s="2480"/>
    </row>
    <row r="75" spans="1:15" s="820" customFormat="1">
      <c r="A75" s="823"/>
      <c r="B75" s="824"/>
      <c r="C75" s="824"/>
      <c r="D75" s="824"/>
      <c r="E75" s="824"/>
      <c r="F75" s="82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832" t="s">
        <v>73</v>
      </c>
      <c r="B76" s="833"/>
      <c r="C76" s="834"/>
      <c r="D76" s="834"/>
      <c r="E76" s="834"/>
      <c r="F76" s="834"/>
      <c r="G76" s="824"/>
      <c r="H76" s="824"/>
      <c r="I76" s="824"/>
      <c r="J76" s="824"/>
      <c r="K76" s="824"/>
      <c r="L76" s="824"/>
      <c r="M76" s="824"/>
      <c r="N76" s="825"/>
    </row>
    <row r="77" spans="1:15" s="820" customFormat="1">
      <c r="A77" s="2481" t="s">
        <v>74</v>
      </c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/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 t="s">
        <v>75</v>
      </c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2481"/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</row>
    <row r="81" spans="1:14" s="820" customFormat="1">
      <c r="A81" s="823"/>
      <c r="B81" s="824"/>
      <c r="C81" s="824"/>
      <c r="D81" s="824"/>
      <c r="E81" s="824"/>
      <c r="F81" s="824"/>
      <c r="G81" s="824"/>
      <c r="H81" s="824"/>
      <c r="I81" s="824"/>
      <c r="J81" s="824"/>
      <c r="K81" s="824"/>
      <c r="L81" s="824"/>
      <c r="M81" s="824"/>
      <c r="N81" s="825"/>
    </row>
    <row r="82" spans="1:14" s="820" customFormat="1">
      <c r="A82" s="823"/>
      <c r="B82" s="824"/>
      <c r="C82" s="824"/>
      <c r="D82" s="824"/>
      <c r="E82" s="818"/>
      <c r="F82" s="821" t="s">
        <v>76</v>
      </c>
      <c r="G82" s="822"/>
      <c r="H82" s="822"/>
      <c r="I82" s="822"/>
      <c r="J82" s="822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18"/>
      <c r="F83" s="822" t="s">
        <v>87</v>
      </c>
      <c r="G83" s="836" t="s">
        <v>342</v>
      </c>
      <c r="H83" s="836"/>
      <c r="I83" s="836"/>
      <c r="J83" s="836"/>
      <c r="K83" s="824"/>
      <c r="L83" s="824"/>
      <c r="M83" s="824"/>
      <c r="N83" s="1005"/>
    </row>
    <row r="84" spans="1:14" s="820" customFormat="1">
      <c r="A84" s="823"/>
      <c r="B84" s="824"/>
      <c r="C84" s="824"/>
      <c r="D84" s="824"/>
      <c r="E84" s="837"/>
      <c r="F84" s="822" t="s">
        <v>343</v>
      </c>
      <c r="G84" s="838"/>
      <c r="H84" s="838"/>
      <c r="I84" s="838"/>
      <c r="J84" s="822"/>
      <c r="K84" s="824"/>
      <c r="L84" s="824"/>
      <c r="M84" s="824"/>
      <c r="N84" s="1005"/>
    </row>
    <row r="85" spans="1:14" s="820" customFormat="1" ht="14.4" thickBot="1">
      <c r="A85" s="839"/>
      <c r="B85" s="840"/>
      <c r="C85" s="840"/>
      <c r="D85" s="840"/>
      <c r="E85" s="841"/>
      <c r="F85" s="842" t="s">
        <v>88</v>
      </c>
      <c r="G85" s="842"/>
      <c r="H85" s="842"/>
      <c r="I85" s="842"/>
      <c r="J85" s="843"/>
      <c r="K85" s="1156"/>
      <c r="L85" s="1156"/>
      <c r="M85" s="1156"/>
      <c r="N85" s="1157"/>
    </row>
  </sheetData>
  <mergeCells count="85"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A28:F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46:N48"/>
    <mergeCell ref="A36:I36"/>
    <mergeCell ref="L36:M36"/>
    <mergeCell ref="A38:I38"/>
    <mergeCell ref="L38:M38"/>
    <mergeCell ref="A39:M39"/>
    <mergeCell ref="A40:N42"/>
    <mergeCell ref="A43:H43"/>
    <mergeCell ref="L43:M43"/>
    <mergeCell ref="A44:H44"/>
    <mergeCell ref="L44:M44"/>
    <mergeCell ref="A45:M45"/>
    <mergeCell ref="A56:M56"/>
    <mergeCell ref="A49:H49"/>
    <mergeCell ref="L49:M49"/>
    <mergeCell ref="A50:H50"/>
    <mergeCell ref="L50:M50"/>
    <mergeCell ref="A51:H51"/>
    <mergeCell ref="L51:M51"/>
    <mergeCell ref="A52:H52"/>
    <mergeCell ref="L52:M52"/>
    <mergeCell ref="A53:H53"/>
    <mergeCell ref="L53:M53"/>
    <mergeCell ref="A54:M54"/>
    <mergeCell ref="A77:N78"/>
    <mergeCell ref="A79:N80"/>
    <mergeCell ref="A37:I37"/>
    <mergeCell ref="L37:M37"/>
    <mergeCell ref="A63:J63"/>
    <mergeCell ref="L63:M63"/>
    <mergeCell ref="A64:M64"/>
    <mergeCell ref="A66:M66"/>
    <mergeCell ref="G71:H71"/>
    <mergeCell ref="A74:N74"/>
    <mergeCell ref="A57:N59"/>
    <mergeCell ref="A60:H60"/>
    <mergeCell ref="L60:M60"/>
    <mergeCell ref="A61:H61"/>
    <mergeCell ref="L61:M61"/>
    <mergeCell ref="L62:M62"/>
  </mergeCells>
  <phoneticPr fontId="75" type="noConversion"/>
  <pageMargins left="0.7" right="0.7" top="0.75" bottom="0.75" header="0.3" footer="0.3"/>
  <pageSetup scale="45" fitToHeight="0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075BA-584C-40C9-9EF8-B5D4A46FFC79}">
  <sheetPr>
    <tabColor rgb="FFFFC000"/>
    <pageSetUpPr fitToPage="1"/>
  </sheetPr>
  <dimension ref="A1:P85"/>
  <sheetViews>
    <sheetView view="pageBreakPreview" topLeftCell="A57" zoomScale="68" zoomScaleNormal="100" zoomScaleSheetLayoutView="68" workbookViewId="0">
      <selection activeCell="L62" sqref="L62:M62"/>
    </sheetView>
  </sheetViews>
  <sheetFormatPr baseColWidth="10" defaultColWidth="11.44140625" defaultRowHeight="13.8"/>
  <cols>
    <col min="1" max="1" width="11.44140625" style="996"/>
    <col min="2" max="2" width="14.5546875" style="996" customWidth="1"/>
    <col min="3" max="5" width="11.44140625" style="996"/>
    <col min="6" max="6" width="42.33203125" style="996" bestFit="1" customWidth="1"/>
    <col min="7" max="10" width="11.44140625" style="996"/>
    <col min="11" max="11" width="16.33203125" style="996" bestFit="1" customWidth="1"/>
    <col min="12" max="12" width="10" style="996" customWidth="1"/>
    <col min="13" max="13" width="6.6640625" style="996" customWidth="1"/>
    <col min="14" max="14" width="18.109375" style="996" bestFit="1" customWidth="1"/>
    <col min="15" max="15" width="14.5546875" style="996" bestFit="1" customWidth="1"/>
    <col min="16" max="16" width="13.6640625" style="996" bestFit="1" customWidth="1"/>
    <col min="17" max="16384" width="11.44140625" style="996"/>
  </cols>
  <sheetData>
    <row r="1" spans="1:15" ht="33.75" customHeight="1">
      <c r="A1" s="2865" t="s">
        <v>276</v>
      </c>
      <c r="B1" s="2866"/>
      <c r="C1" s="2866"/>
      <c r="D1" s="2866"/>
      <c r="E1" s="1148"/>
      <c r="F1" s="1148"/>
      <c r="G1" s="1148"/>
      <c r="H1" s="1148"/>
      <c r="I1" s="1148"/>
      <c r="J1" s="1148"/>
      <c r="K1" s="1148"/>
      <c r="L1" s="1148"/>
      <c r="M1" s="1148"/>
      <c r="N1" s="1149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  <c r="N2" s="1150"/>
    </row>
    <row r="3" spans="1:15">
      <c r="A3" s="2410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2"/>
      <c r="O3" s="1048"/>
    </row>
    <row r="4" spans="1:15">
      <c r="A4" s="2983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984"/>
      <c r="O4" s="1048"/>
    </row>
    <row r="5" spans="1:15">
      <c r="A5" s="115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  <c r="M5" s="1048"/>
      <c r="N5" s="1152"/>
      <c r="O5" s="1048"/>
    </row>
    <row r="6" spans="1:15">
      <c r="A6" s="2585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7"/>
      <c r="O6" s="1050"/>
    </row>
    <row r="7" spans="1:15" ht="14.4" thickBot="1">
      <c r="A7" s="728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1"/>
      <c r="O7" s="1050"/>
    </row>
    <row r="8" spans="1:15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  <c r="O8" s="1048"/>
    </row>
    <row r="9" spans="1:15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  <c r="O9" s="1048"/>
    </row>
    <row r="10" spans="1:15" ht="18.75" customHeight="1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  <c r="O10" s="1048"/>
    </row>
    <row r="11" spans="1:15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  <c r="O11" s="1048"/>
    </row>
    <row r="12" spans="1:15" ht="12.75" customHeight="1">
      <c r="A12" s="2610"/>
      <c r="B12" s="2611"/>
      <c r="C12" s="1048"/>
      <c r="D12" s="1048"/>
      <c r="E12" s="1048"/>
      <c r="F12" s="1048"/>
      <c r="G12" s="1048"/>
      <c r="H12" s="1048"/>
      <c r="I12" s="1048"/>
      <c r="J12" s="1048"/>
      <c r="K12" s="2605"/>
      <c r="L12" s="2605"/>
      <c r="M12" s="2605"/>
      <c r="N12" s="2578"/>
      <c r="O12" s="1048"/>
    </row>
    <row r="13" spans="1:15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  <c r="O13" s="1048"/>
    </row>
    <row r="14" spans="1:15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  <c r="O14" s="1048"/>
    </row>
    <row r="15" spans="1:15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  <c r="O15" s="1048"/>
    </row>
    <row r="16" spans="1:15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747"/>
      <c r="L16" s="730"/>
      <c r="M16" s="730"/>
      <c r="N16" s="748"/>
      <c r="O16" s="1048"/>
    </row>
    <row r="17" spans="1:15" ht="14.4" thickBot="1">
      <c r="A17" s="749"/>
      <c r="B17" s="750"/>
      <c r="C17" s="751"/>
      <c r="D17" s="751"/>
      <c r="E17" s="751"/>
      <c r="F17" s="751"/>
      <c r="G17" s="751"/>
      <c r="H17" s="751"/>
      <c r="I17" s="751"/>
      <c r="J17" s="751"/>
      <c r="K17" s="752"/>
      <c r="L17" s="751"/>
      <c r="M17" s="751"/>
      <c r="N17" s="753"/>
      <c r="O17" s="1048"/>
    </row>
    <row r="18" spans="1:15" ht="14.4" thickBot="1">
      <c r="A18" s="3001" t="s">
        <v>603</v>
      </c>
      <c r="B18" s="3002"/>
      <c r="C18" s="3002"/>
      <c r="D18" s="3002"/>
      <c r="E18" s="3002"/>
      <c r="F18" s="3002"/>
      <c r="G18" s="3002"/>
      <c r="H18" s="3002"/>
      <c r="I18" s="3002"/>
      <c r="J18" s="3002"/>
      <c r="K18" s="3002"/>
      <c r="L18" s="3002"/>
      <c r="M18" s="3002"/>
      <c r="N18" s="3003"/>
      <c r="O18" s="1048"/>
    </row>
    <row r="19" spans="1:15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  <c r="O19" s="1048"/>
    </row>
    <row r="20" spans="1:15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  <c r="O20" s="1048"/>
    </row>
    <row r="21" spans="1:15" ht="27" customHeight="1">
      <c r="A21" s="754" t="s">
        <v>40</v>
      </c>
      <c r="B21" s="755">
        <f>+'PRESUPUESTO OFICIAL PLIEGO TIPO'!B49</f>
        <v>305</v>
      </c>
      <c r="C21" s="2522" t="str">
        <f>+'PRESUPUESTO OFICIAL PLIEGO TIPO'!E49</f>
        <v>Geotextil Tejido TR 4000</v>
      </c>
      <c r="D21" s="2523"/>
      <c r="E21" s="2523"/>
      <c r="F21" s="2523"/>
      <c r="G21" s="2523"/>
      <c r="H21" s="2523"/>
      <c r="I21" s="2523"/>
      <c r="J21" s="2523"/>
      <c r="K21" s="2573"/>
      <c r="L21" s="2565" t="s">
        <v>41</v>
      </c>
      <c r="M21" s="2566"/>
      <c r="N21" s="757" t="s">
        <v>7</v>
      </c>
      <c r="O21" s="1048"/>
    </row>
    <row r="22" spans="1:15" ht="15" customHeight="1" thickBot="1">
      <c r="A22" s="758"/>
      <c r="B22" s="1165">
        <f>+'PRESUPUESTO OFICIAL PLIEGO TIPO'!C49</f>
        <v>6.2210000000000001</v>
      </c>
      <c r="C22" s="2574"/>
      <c r="D22" s="2575"/>
      <c r="E22" s="2575"/>
      <c r="F22" s="2575"/>
      <c r="G22" s="2575"/>
      <c r="H22" s="2575"/>
      <c r="I22" s="2575"/>
      <c r="J22" s="2575"/>
      <c r="K22" s="2576"/>
      <c r="L22" s="2567" t="s">
        <v>147</v>
      </c>
      <c r="M22" s="2568"/>
      <c r="N22" s="760"/>
      <c r="O22" s="1048"/>
    </row>
    <row r="23" spans="1:15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  <c r="O23" s="1048"/>
    </row>
    <row r="24" spans="1:15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  <c r="O24" s="1048"/>
    </row>
    <row r="25" spans="1:15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  <c r="O25" s="1048"/>
    </row>
    <row r="26" spans="1:15" ht="28.5" customHeight="1" thickBot="1">
      <c r="A26" s="2522" t="s">
        <v>5</v>
      </c>
      <c r="B26" s="2523"/>
      <c r="C26" s="2569"/>
      <c r="D26" s="2569"/>
      <c r="E26" s="2569"/>
      <c r="F26" s="2570"/>
      <c r="G26" s="2524" t="s">
        <v>43</v>
      </c>
      <c r="H26" s="2569"/>
      <c r="I26" s="2571" t="s">
        <v>44</v>
      </c>
      <c r="J26" s="2572"/>
      <c r="K26" s="762" t="s">
        <v>45</v>
      </c>
      <c r="L26" s="2524" t="s">
        <v>46</v>
      </c>
      <c r="M26" s="2525"/>
      <c r="N26" s="763" t="s">
        <v>47</v>
      </c>
      <c r="O26" s="1051"/>
    </row>
    <row r="27" spans="1:15">
      <c r="A27" s="2770" t="s">
        <v>499</v>
      </c>
      <c r="B27" s="2771"/>
      <c r="C27" s="2771"/>
      <c r="D27" s="2771"/>
      <c r="E27" s="2771"/>
      <c r="F27" s="2771"/>
      <c r="G27" s="2772"/>
      <c r="H27" s="2772"/>
      <c r="I27" s="2773" t="s">
        <v>82</v>
      </c>
      <c r="J27" s="2773"/>
      <c r="K27" s="951">
        <f>+K50*5%</f>
        <v>2421.0500000000002</v>
      </c>
      <c r="L27" s="2774">
        <v>6.1499999999999999E-2</v>
      </c>
      <c r="M27" s="2774"/>
      <c r="N27" s="766">
        <f>ROUND((K27*L27),2)</f>
        <v>148.88999999999999</v>
      </c>
      <c r="O27" s="1048"/>
    </row>
    <row r="28" spans="1:15">
      <c r="A28" s="2762"/>
      <c r="B28" s="2763"/>
      <c r="C28" s="2763"/>
      <c r="D28" s="2763"/>
      <c r="E28" s="2763"/>
      <c r="F28" s="2763"/>
      <c r="G28" s="952"/>
      <c r="H28" s="952"/>
      <c r="I28" s="2764"/>
      <c r="J28" s="2764"/>
      <c r="K28" s="953"/>
      <c r="L28" s="2765"/>
      <c r="M28" s="2765"/>
      <c r="N28" s="770">
        <f>ROUND((K28*L28),2)</f>
        <v>0</v>
      </c>
      <c r="O28" s="1048"/>
    </row>
    <row r="29" spans="1:15" ht="14.4" thickBot="1">
      <c r="A29" s="2548"/>
      <c r="B29" s="2549"/>
      <c r="C29" s="2549"/>
      <c r="D29" s="2549"/>
      <c r="E29" s="2549"/>
      <c r="F29" s="2549"/>
      <c r="G29" s="2549"/>
      <c r="H29" s="2549"/>
      <c r="I29" s="2549"/>
      <c r="J29" s="2549"/>
      <c r="K29" s="772"/>
      <c r="L29" s="2550"/>
      <c r="M29" s="2550"/>
      <c r="N29" s="773"/>
      <c r="O29" s="1048"/>
    </row>
    <row r="30" spans="1:15" ht="14.4" thickBot="1">
      <c r="A30" s="2542" t="s">
        <v>49</v>
      </c>
      <c r="B30" s="2543"/>
      <c r="C30" s="2543"/>
      <c r="D30" s="2543"/>
      <c r="E30" s="2543"/>
      <c r="F30" s="2543"/>
      <c r="G30" s="2543"/>
      <c r="H30" s="2543"/>
      <c r="I30" s="2543"/>
      <c r="J30" s="2543"/>
      <c r="K30" s="2543"/>
      <c r="L30" s="2543"/>
      <c r="M30" s="2544"/>
      <c r="N30" s="774">
        <f>ROUND(SUM(N27:N29),2)</f>
        <v>148.88999999999999</v>
      </c>
      <c r="O30" s="1048"/>
    </row>
    <row r="31" spans="1:15">
      <c r="A31" s="2491" t="s">
        <v>50</v>
      </c>
      <c r="B31" s="2492"/>
      <c r="C31" s="2492"/>
      <c r="D31" s="2492"/>
      <c r="E31" s="2492"/>
      <c r="F31" s="2492"/>
      <c r="G31" s="2492"/>
      <c r="H31" s="2492"/>
      <c r="I31" s="2492"/>
      <c r="J31" s="2492"/>
      <c r="K31" s="2492"/>
      <c r="L31" s="2492"/>
      <c r="M31" s="2492"/>
      <c r="N31" s="2493"/>
      <c r="O31" s="1048"/>
    </row>
    <row r="32" spans="1:15">
      <c r="A32" s="2494"/>
      <c r="B32" s="2495"/>
      <c r="C32" s="2495"/>
      <c r="D32" s="2495"/>
      <c r="E32" s="2495"/>
      <c r="F32" s="2495"/>
      <c r="G32" s="2495"/>
      <c r="H32" s="2495"/>
      <c r="I32" s="2495"/>
      <c r="J32" s="2495"/>
      <c r="K32" s="2495"/>
      <c r="L32" s="2495"/>
      <c r="M32" s="2495"/>
      <c r="N32" s="2496"/>
      <c r="O32" s="1048"/>
    </row>
    <row r="33" spans="1:15" ht="14.4" thickBot="1">
      <c r="A33" s="2497"/>
      <c r="B33" s="2498"/>
      <c r="C33" s="2498"/>
      <c r="D33" s="2498"/>
      <c r="E33" s="2498"/>
      <c r="F33" s="2498"/>
      <c r="G33" s="2498"/>
      <c r="H33" s="2498"/>
      <c r="I33" s="2498"/>
      <c r="J33" s="2498"/>
      <c r="K33" s="2498"/>
      <c r="L33" s="2498"/>
      <c r="M33" s="2498"/>
      <c r="N33" s="2499"/>
      <c r="O33" s="1048"/>
    </row>
    <row r="34" spans="1:15" ht="40.5" customHeight="1">
      <c r="A34" s="2522" t="s">
        <v>5</v>
      </c>
      <c r="B34" s="2523"/>
      <c r="C34" s="2523"/>
      <c r="D34" s="2523"/>
      <c r="E34" s="2523"/>
      <c r="F34" s="2523"/>
      <c r="G34" s="2523"/>
      <c r="H34" s="2523"/>
      <c r="I34" s="2525"/>
      <c r="J34" s="761" t="s">
        <v>41</v>
      </c>
      <c r="K34" s="762" t="s">
        <v>7</v>
      </c>
      <c r="L34" s="2524" t="s">
        <v>51</v>
      </c>
      <c r="M34" s="2525"/>
      <c r="N34" s="763" t="s">
        <v>47</v>
      </c>
      <c r="O34" s="1051"/>
    </row>
    <row r="35" spans="1:15" ht="18" customHeight="1">
      <c r="A35" s="2712" t="s">
        <v>500</v>
      </c>
      <c r="B35" s="2713"/>
      <c r="C35" s="2713"/>
      <c r="D35" s="2713"/>
      <c r="E35" s="2713"/>
      <c r="F35" s="2713"/>
      <c r="G35" s="2713"/>
      <c r="H35" s="2713"/>
      <c r="I35" s="2761"/>
      <c r="J35" s="965" t="s">
        <v>147</v>
      </c>
      <c r="K35" s="966">
        <v>1.05</v>
      </c>
      <c r="L35" s="2750">
        <v>17180</v>
      </c>
      <c r="M35" s="2751"/>
      <c r="N35" s="793">
        <f>ROUND((K35*L35),2)</f>
        <v>18039</v>
      </c>
      <c r="O35" s="1048"/>
    </row>
    <row r="36" spans="1:15">
      <c r="A36" s="2504"/>
      <c r="B36" s="2505"/>
      <c r="C36" s="2505"/>
      <c r="D36" s="2505"/>
      <c r="E36" s="2505"/>
      <c r="F36" s="2505"/>
      <c r="G36" s="2505"/>
      <c r="H36" s="2505"/>
      <c r="I36" s="2539"/>
      <c r="J36" s="779"/>
      <c r="K36" s="780"/>
      <c r="L36" s="2506"/>
      <c r="M36" s="2507"/>
      <c r="N36" s="770">
        <f>ROUND((K36*L36),2)</f>
        <v>0</v>
      </c>
      <c r="O36" s="1048"/>
    </row>
    <row r="37" spans="1:15">
      <c r="A37" s="2504"/>
      <c r="B37" s="2505"/>
      <c r="C37" s="2505"/>
      <c r="D37" s="2505"/>
      <c r="E37" s="2505"/>
      <c r="F37" s="2505"/>
      <c r="G37" s="2505"/>
      <c r="H37" s="2505"/>
      <c r="I37" s="2539"/>
      <c r="J37" s="779"/>
      <c r="K37" s="780"/>
      <c r="L37" s="2506"/>
      <c r="M37" s="2507"/>
      <c r="N37" s="770">
        <f>ROUND((K37*L37),2)</f>
        <v>0</v>
      </c>
      <c r="O37" s="1048"/>
    </row>
    <row r="38" spans="1:15" ht="14.4" thickBot="1">
      <c r="A38" s="2504"/>
      <c r="B38" s="2505"/>
      <c r="C38" s="2505"/>
      <c r="D38" s="2505"/>
      <c r="E38" s="2505"/>
      <c r="F38" s="2505"/>
      <c r="G38" s="2505"/>
      <c r="H38" s="2505"/>
      <c r="I38" s="2539"/>
      <c r="J38" s="779"/>
      <c r="K38" s="780"/>
      <c r="L38" s="2854"/>
      <c r="M38" s="2855"/>
      <c r="N38" s="793">
        <f>ROUND((K38*L38),2)</f>
        <v>0</v>
      </c>
      <c r="O38" s="1048"/>
    </row>
    <row r="39" spans="1:15" ht="14.4" thickBot="1">
      <c r="A39" s="2485" t="s">
        <v>49</v>
      </c>
      <c r="B39" s="2486"/>
      <c r="C39" s="2486"/>
      <c r="D39" s="2486"/>
      <c r="E39" s="2486"/>
      <c r="F39" s="2486"/>
      <c r="G39" s="2486"/>
      <c r="H39" s="2486"/>
      <c r="I39" s="2486"/>
      <c r="J39" s="2486"/>
      <c r="K39" s="2486"/>
      <c r="L39" s="2486"/>
      <c r="M39" s="2487"/>
      <c r="N39" s="783">
        <f>ROUND(SUM(N35:N38),2)</f>
        <v>18039</v>
      </c>
      <c r="O39" s="1048"/>
    </row>
    <row r="40" spans="1:15">
      <c r="A40" s="2491" t="s">
        <v>52</v>
      </c>
      <c r="B40" s="2492"/>
      <c r="C40" s="2492"/>
      <c r="D40" s="2492"/>
      <c r="E40" s="2492"/>
      <c r="F40" s="2492"/>
      <c r="G40" s="2492"/>
      <c r="H40" s="2492"/>
      <c r="I40" s="2492"/>
      <c r="J40" s="2492"/>
      <c r="K40" s="2492"/>
      <c r="L40" s="2492"/>
      <c r="M40" s="2492"/>
      <c r="N40" s="2493"/>
      <c r="O40" s="1048"/>
    </row>
    <row r="41" spans="1:15">
      <c r="A41" s="2494"/>
      <c r="B41" s="2495"/>
      <c r="C41" s="2495"/>
      <c r="D41" s="2495"/>
      <c r="E41" s="2495"/>
      <c r="F41" s="2495"/>
      <c r="G41" s="2495"/>
      <c r="H41" s="2495"/>
      <c r="I41" s="2495"/>
      <c r="J41" s="2495"/>
      <c r="K41" s="2495"/>
      <c r="L41" s="2495"/>
      <c r="M41" s="2495"/>
      <c r="N41" s="2496"/>
      <c r="O41" s="1048"/>
    </row>
    <row r="42" spans="1:15" ht="14.4" thickBot="1">
      <c r="A42" s="2497"/>
      <c r="B42" s="2498"/>
      <c r="C42" s="2498"/>
      <c r="D42" s="2498"/>
      <c r="E42" s="2498"/>
      <c r="F42" s="2498"/>
      <c r="G42" s="2498"/>
      <c r="H42" s="2498"/>
      <c r="I42" s="2498"/>
      <c r="J42" s="2498"/>
      <c r="K42" s="2498"/>
      <c r="L42" s="2498"/>
      <c r="M42" s="2498"/>
      <c r="N42" s="2499"/>
      <c r="O42" s="1048"/>
    </row>
    <row r="43" spans="1:15" ht="28.2" thickBot="1">
      <c r="A43" s="2500" t="s">
        <v>53</v>
      </c>
      <c r="B43" s="2501"/>
      <c r="C43" s="2501"/>
      <c r="D43" s="2501"/>
      <c r="E43" s="2501"/>
      <c r="F43" s="2501"/>
      <c r="G43" s="2501"/>
      <c r="H43" s="2501"/>
      <c r="I43" s="785" t="s">
        <v>54</v>
      </c>
      <c r="J43" s="784" t="s">
        <v>55</v>
      </c>
      <c r="K43" s="786" t="s">
        <v>543</v>
      </c>
      <c r="L43" s="2502" t="s">
        <v>57</v>
      </c>
      <c r="M43" s="2503"/>
      <c r="N43" s="789" t="s">
        <v>47</v>
      </c>
      <c r="O43" s="1051"/>
    </row>
    <row r="44" spans="1:15" ht="14.4" thickBot="1">
      <c r="A44" s="2755" t="s">
        <v>116</v>
      </c>
      <c r="B44" s="2713"/>
      <c r="C44" s="2713"/>
      <c r="D44" s="2713"/>
      <c r="E44" s="2713"/>
      <c r="F44" s="2713"/>
      <c r="G44" s="2713"/>
      <c r="H44" s="2713"/>
      <c r="I44" s="966"/>
      <c r="J44" s="976"/>
      <c r="K44" s="977">
        <v>5.0000000000000001E-4</v>
      </c>
      <c r="L44" s="2756">
        <f>+'CAÑOrico-TRANSPORTE Tn'!N56</f>
        <v>28292</v>
      </c>
      <c r="M44" s="2757"/>
      <c r="N44" s="766">
        <f>ROUND((K44*L44),2)</f>
        <v>14.15</v>
      </c>
      <c r="O44" s="1048"/>
    </row>
    <row r="45" spans="1:15" ht="14.4" thickBot="1">
      <c r="A45" s="2485" t="s">
        <v>49</v>
      </c>
      <c r="B45" s="2486"/>
      <c r="C45" s="2486"/>
      <c r="D45" s="2486"/>
      <c r="E45" s="2486"/>
      <c r="F45" s="2486"/>
      <c r="G45" s="2486"/>
      <c r="H45" s="2486"/>
      <c r="I45" s="2486"/>
      <c r="J45" s="2486"/>
      <c r="K45" s="2486"/>
      <c r="L45" s="2486"/>
      <c r="M45" s="2487"/>
      <c r="N45" s="794">
        <f>+N44</f>
        <v>14.15</v>
      </c>
      <c r="O45" s="1048"/>
    </row>
    <row r="46" spans="1:15">
      <c r="A46" s="2491" t="s">
        <v>58</v>
      </c>
      <c r="B46" s="2492"/>
      <c r="C46" s="2492"/>
      <c r="D46" s="2492"/>
      <c r="E46" s="2492"/>
      <c r="F46" s="2492"/>
      <c r="G46" s="2492"/>
      <c r="H46" s="2492"/>
      <c r="I46" s="2492"/>
      <c r="J46" s="2492"/>
      <c r="K46" s="2492"/>
      <c r="L46" s="2492"/>
      <c r="M46" s="2492"/>
      <c r="N46" s="2493"/>
      <c r="O46" s="1048"/>
    </row>
    <row r="47" spans="1:15">
      <c r="A47" s="2494"/>
      <c r="B47" s="2495"/>
      <c r="C47" s="2495"/>
      <c r="D47" s="2495"/>
      <c r="E47" s="2495"/>
      <c r="F47" s="2495"/>
      <c r="G47" s="2495"/>
      <c r="H47" s="2495"/>
      <c r="I47" s="2495"/>
      <c r="J47" s="2495"/>
      <c r="K47" s="2495"/>
      <c r="L47" s="2495"/>
      <c r="M47" s="2495"/>
      <c r="N47" s="2496"/>
      <c r="O47" s="1048"/>
    </row>
    <row r="48" spans="1:15" ht="14.4" thickBot="1">
      <c r="A48" s="2497"/>
      <c r="B48" s="2498"/>
      <c r="C48" s="2498"/>
      <c r="D48" s="2498"/>
      <c r="E48" s="2498"/>
      <c r="F48" s="2498"/>
      <c r="G48" s="2498"/>
      <c r="H48" s="2498"/>
      <c r="I48" s="2498"/>
      <c r="J48" s="2498"/>
      <c r="K48" s="2498"/>
      <c r="L48" s="2498"/>
      <c r="M48" s="2498"/>
      <c r="N48" s="2499"/>
      <c r="O48" s="1048"/>
    </row>
    <row r="49" spans="1:16" ht="27.6">
      <c r="A49" s="2522" t="s">
        <v>59</v>
      </c>
      <c r="B49" s="2523"/>
      <c r="C49" s="2523"/>
      <c r="D49" s="2523"/>
      <c r="E49" s="2523"/>
      <c r="F49" s="2523"/>
      <c r="G49" s="2523"/>
      <c r="H49" s="2523"/>
      <c r="I49" s="762" t="s">
        <v>60</v>
      </c>
      <c r="J49" s="756" t="s">
        <v>61</v>
      </c>
      <c r="K49" s="762" t="s">
        <v>62</v>
      </c>
      <c r="L49" s="2524" t="s">
        <v>46</v>
      </c>
      <c r="M49" s="2525"/>
      <c r="N49" s="763" t="s">
        <v>47</v>
      </c>
      <c r="O49" s="1051"/>
    </row>
    <row r="50" spans="1:16">
      <c r="A50" s="2730" t="s">
        <v>498</v>
      </c>
      <c r="B50" s="2731"/>
      <c r="C50" s="2731"/>
      <c r="D50" s="2731"/>
      <c r="E50" s="2731"/>
      <c r="F50" s="2731"/>
      <c r="G50" s="2731"/>
      <c r="H50" s="2732"/>
      <c r="I50" s="983" t="s">
        <v>82</v>
      </c>
      <c r="J50" s="984"/>
      <c r="K50" s="985">
        <v>48421</v>
      </c>
      <c r="L50" s="3011">
        <v>6.1499999999999999E-2</v>
      </c>
      <c r="M50" s="3012"/>
      <c r="N50" s="793">
        <f>ROUND((K50*L50),2)</f>
        <v>2977.89</v>
      </c>
      <c r="O50" s="1048"/>
    </row>
    <row r="51" spans="1:16">
      <c r="A51" s="2511"/>
      <c r="B51" s="2512"/>
      <c r="C51" s="2512"/>
      <c r="D51" s="2512"/>
      <c r="E51" s="2512"/>
      <c r="F51" s="2512"/>
      <c r="G51" s="2512"/>
      <c r="H51" s="2513"/>
      <c r="I51" s="800"/>
      <c r="J51" s="801"/>
      <c r="K51" s="802"/>
      <c r="L51" s="2514"/>
      <c r="M51" s="2515"/>
      <c r="N51" s="770">
        <f>ROUND((K51*L51),2)</f>
        <v>0</v>
      </c>
      <c r="O51" s="1048"/>
    </row>
    <row r="52" spans="1:16">
      <c r="A52" s="2511"/>
      <c r="B52" s="2512"/>
      <c r="C52" s="2512"/>
      <c r="D52" s="2512"/>
      <c r="E52" s="2512"/>
      <c r="F52" s="2512"/>
      <c r="G52" s="2512"/>
      <c r="H52" s="2513"/>
      <c r="I52" s="800"/>
      <c r="J52" s="801"/>
      <c r="K52" s="802"/>
      <c r="L52" s="2516"/>
      <c r="M52" s="2517"/>
      <c r="N52" s="770">
        <f>ROUND((K52*L52),2)</f>
        <v>0</v>
      </c>
      <c r="O52" s="1048"/>
    </row>
    <row r="53" spans="1:16" ht="14.4" thickBot="1">
      <c r="A53" s="2518"/>
      <c r="B53" s="2519"/>
      <c r="C53" s="2519"/>
      <c r="D53" s="2519"/>
      <c r="E53" s="2519"/>
      <c r="F53" s="2519"/>
      <c r="G53" s="2519"/>
      <c r="H53" s="2519"/>
      <c r="I53" s="804"/>
      <c r="J53" s="805"/>
      <c r="K53" s="804"/>
      <c r="L53" s="2520"/>
      <c r="M53" s="2521"/>
      <c r="N53" s="806"/>
      <c r="O53" s="1048"/>
    </row>
    <row r="54" spans="1:16" ht="14.4" thickBot="1">
      <c r="A54" s="2485" t="s">
        <v>49</v>
      </c>
      <c r="B54" s="2486"/>
      <c r="C54" s="2486"/>
      <c r="D54" s="2486"/>
      <c r="E54" s="2486"/>
      <c r="F54" s="2486"/>
      <c r="G54" s="2486"/>
      <c r="H54" s="2486"/>
      <c r="I54" s="2486"/>
      <c r="J54" s="2486"/>
      <c r="K54" s="2486"/>
      <c r="L54" s="2486"/>
      <c r="M54" s="2487"/>
      <c r="N54" s="783">
        <f>ROUND(SUM(N50:N53),2)</f>
        <v>2977.89</v>
      </c>
      <c r="O54" s="1048"/>
    </row>
    <row r="55" spans="1:16" ht="14.4" thickBot="1">
      <c r="A55" s="728"/>
      <c r="B55" s="730"/>
      <c r="C55" s="730"/>
      <c r="D55" s="730"/>
      <c r="E55" s="730"/>
      <c r="F55" s="730"/>
      <c r="G55" s="730"/>
      <c r="H55" s="730"/>
      <c r="I55" s="730"/>
      <c r="J55" s="730"/>
      <c r="K55" s="730"/>
      <c r="L55" s="730"/>
      <c r="M55" s="730"/>
      <c r="N55" s="731"/>
      <c r="O55" s="1048"/>
    </row>
    <row r="56" spans="1:16" ht="14.4" thickBot="1">
      <c r="A56" s="2488" t="s">
        <v>63</v>
      </c>
      <c r="B56" s="2489"/>
      <c r="C56" s="2489"/>
      <c r="D56" s="2489"/>
      <c r="E56" s="2489"/>
      <c r="F56" s="2489"/>
      <c r="G56" s="2489"/>
      <c r="H56" s="2489"/>
      <c r="I56" s="2489"/>
      <c r="J56" s="2489"/>
      <c r="K56" s="2489"/>
      <c r="L56" s="2489"/>
      <c r="M56" s="2490"/>
      <c r="N56" s="807">
        <f>ROUND(+N30+N39+N45+N54,0)</f>
        <v>21180</v>
      </c>
      <c r="O56" s="1153"/>
    </row>
    <row r="57" spans="1:16">
      <c r="A57" s="2491" t="s">
        <v>64</v>
      </c>
      <c r="B57" s="2492"/>
      <c r="C57" s="2492"/>
      <c r="D57" s="2492"/>
      <c r="E57" s="2492"/>
      <c r="F57" s="2492"/>
      <c r="G57" s="2492"/>
      <c r="H57" s="2492"/>
      <c r="I57" s="2492"/>
      <c r="J57" s="2492"/>
      <c r="K57" s="2492"/>
      <c r="L57" s="2492"/>
      <c r="M57" s="2492"/>
      <c r="N57" s="2493"/>
      <c r="O57" s="1048"/>
    </row>
    <row r="58" spans="1:16">
      <c r="A58" s="2494"/>
      <c r="B58" s="2495"/>
      <c r="C58" s="2495"/>
      <c r="D58" s="2495"/>
      <c r="E58" s="2495"/>
      <c r="F58" s="2495"/>
      <c r="G58" s="2495"/>
      <c r="H58" s="2495"/>
      <c r="I58" s="2495"/>
      <c r="J58" s="2495"/>
      <c r="K58" s="2495"/>
      <c r="L58" s="2495"/>
      <c r="M58" s="2495"/>
      <c r="N58" s="2496"/>
      <c r="O58" s="1048"/>
    </row>
    <row r="59" spans="1:16" ht="14.4" thickBot="1">
      <c r="A59" s="2497"/>
      <c r="B59" s="2498"/>
      <c r="C59" s="2498"/>
      <c r="D59" s="2498"/>
      <c r="E59" s="2498"/>
      <c r="F59" s="2498"/>
      <c r="G59" s="2498"/>
      <c r="H59" s="2498"/>
      <c r="I59" s="2498"/>
      <c r="J59" s="2498"/>
      <c r="K59" s="2498"/>
      <c r="L59" s="2498"/>
      <c r="M59" s="2498"/>
      <c r="N59" s="2499"/>
      <c r="O59" s="1048"/>
    </row>
    <row r="60" spans="1:16">
      <c r="A60" s="2500" t="s">
        <v>65</v>
      </c>
      <c r="B60" s="2501"/>
      <c r="C60" s="2501"/>
      <c r="D60" s="2501"/>
      <c r="E60" s="2501"/>
      <c r="F60" s="2501"/>
      <c r="G60" s="2501"/>
      <c r="H60" s="2501"/>
      <c r="I60" s="784"/>
      <c r="J60" s="788"/>
      <c r="K60" s="785" t="s">
        <v>66</v>
      </c>
      <c r="L60" s="2502" t="s">
        <v>67</v>
      </c>
      <c r="M60" s="2503"/>
      <c r="N60" s="789"/>
      <c r="O60" s="1051"/>
    </row>
    <row r="61" spans="1:16">
      <c r="A61" s="2504" t="s">
        <v>68</v>
      </c>
      <c r="B61" s="2505"/>
      <c r="C61" s="2505"/>
      <c r="D61" s="2505"/>
      <c r="E61" s="2505"/>
      <c r="F61" s="2505"/>
      <c r="G61" s="2505"/>
      <c r="H61" s="2505"/>
      <c r="I61" s="809"/>
      <c r="J61" s="810"/>
      <c r="K61" s="811">
        <v>0.28000000000000003</v>
      </c>
      <c r="L61" s="2506">
        <f>ROUND((N56*K61),2)</f>
        <v>5930.4</v>
      </c>
      <c r="M61" s="2507">
        <f>ROUND((J61*K61),0)</f>
        <v>0</v>
      </c>
      <c r="N61" s="812">
        <f>+L61</f>
        <v>5930.4</v>
      </c>
      <c r="O61" s="1048"/>
    </row>
    <row r="62" spans="1:16">
      <c r="A62" s="767" t="s">
        <v>69</v>
      </c>
      <c r="B62" s="813"/>
      <c r="C62" s="813"/>
      <c r="D62" s="777"/>
      <c r="E62" s="777"/>
      <c r="F62" s="777"/>
      <c r="G62" s="777"/>
      <c r="H62" s="777"/>
      <c r="I62" s="777"/>
      <c r="J62" s="778"/>
      <c r="K62" s="811">
        <v>0.01</v>
      </c>
      <c r="L62" s="2506">
        <f>ROUND((N56*K62),2)</f>
        <v>211.8</v>
      </c>
      <c r="M62" s="2507">
        <f>ROUND((J62*K62),0)</f>
        <v>0</v>
      </c>
      <c r="N62" s="812">
        <f>+L62</f>
        <v>211.8</v>
      </c>
      <c r="O62" s="1048"/>
    </row>
    <row r="63" spans="1:16" ht="14.4" thickBot="1">
      <c r="A63" s="2508" t="s">
        <v>70</v>
      </c>
      <c r="B63" s="2509"/>
      <c r="C63" s="2509"/>
      <c r="D63" s="2509"/>
      <c r="E63" s="2509"/>
      <c r="F63" s="2509"/>
      <c r="G63" s="2509"/>
      <c r="H63" s="2509"/>
      <c r="I63" s="2509"/>
      <c r="J63" s="2510"/>
      <c r="K63" s="811">
        <v>0.05</v>
      </c>
      <c r="L63" s="2506">
        <f>ROUND((N56*K63),2)</f>
        <v>1059</v>
      </c>
      <c r="M63" s="2507">
        <f>ROUND((J63*K63),0)</f>
        <v>0</v>
      </c>
      <c r="N63" s="812">
        <f>+L63</f>
        <v>1059</v>
      </c>
      <c r="O63" s="1048"/>
    </row>
    <row r="64" spans="1:16" ht="14.4" thickBot="1">
      <c r="A64" s="2485" t="s">
        <v>49</v>
      </c>
      <c r="B64" s="2486"/>
      <c r="C64" s="2486"/>
      <c r="D64" s="2486"/>
      <c r="E64" s="2486"/>
      <c r="F64" s="2486"/>
      <c r="G64" s="2486"/>
      <c r="H64" s="2486"/>
      <c r="I64" s="2486"/>
      <c r="J64" s="2486"/>
      <c r="K64" s="2486"/>
      <c r="L64" s="2486"/>
      <c r="M64" s="2487"/>
      <c r="N64" s="814">
        <f>ROUND(SUM(N61:N63),0)</f>
        <v>7201</v>
      </c>
      <c r="O64" s="1048"/>
      <c r="P64" s="1154"/>
    </row>
    <row r="65" spans="1:15" ht="14.4" thickBot="1">
      <c r="A65" s="728"/>
      <c r="B65" s="730"/>
      <c r="C65" s="730"/>
      <c r="D65" s="730"/>
      <c r="E65" s="730"/>
      <c r="F65" s="730"/>
      <c r="G65" s="730"/>
      <c r="H65" s="730"/>
      <c r="I65" s="730"/>
      <c r="J65" s="730"/>
      <c r="K65" s="730"/>
      <c r="L65" s="730"/>
      <c r="M65" s="730"/>
      <c r="N65" s="731"/>
      <c r="O65" s="1048"/>
    </row>
    <row r="66" spans="1:15" ht="14.4" thickBot="1">
      <c r="A66" s="2488" t="s">
        <v>71</v>
      </c>
      <c r="B66" s="2489"/>
      <c r="C66" s="2489"/>
      <c r="D66" s="2489"/>
      <c r="E66" s="2489"/>
      <c r="F66" s="2489"/>
      <c r="G66" s="2489"/>
      <c r="H66" s="2489"/>
      <c r="I66" s="2489"/>
      <c r="J66" s="2489"/>
      <c r="K66" s="2489"/>
      <c r="L66" s="2489"/>
      <c r="M66" s="2490"/>
      <c r="N66" s="807">
        <f>ROUND(+N64+N56,0)</f>
        <v>28381</v>
      </c>
      <c r="O66" s="1155"/>
    </row>
    <row r="67" spans="1:15" s="820" customFormat="1">
      <c r="A67" s="817"/>
      <c r="B67" s="818"/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8"/>
      <c r="N67" s="819"/>
    </row>
    <row r="68" spans="1:15" s="820" customFormat="1">
      <c r="A68" s="817"/>
      <c r="B68" s="818"/>
      <c r="C68" s="818"/>
      <c r="D68" s="818"/>
      <c r="E68" s="818"/>
      <c r="F68" s="821" t="s">
        <v>76</v>
      </c>
      <c r="G68" s="821"/>
      <c r="H68" s="821"/>
      <c r="I68" s="821"/>
      <c r="J68" s="822"/>
      <c r="K68" s="818"/>
      <c r="L68" s="818"/>
      <c r="M68" s="818"/>
      <c r="N68" s="819"/>
    </row>
    <row r="69" spans="1:15" s="820" customFormat="1">
      <c r="A69" s="823"/>
      <c r="B69" s="824"/>
      <c r="C69" s="824"/>
      <c r="D69" s="824"/>
      <c r="E69" s="824"/>
      <c r="F69" s="821" t="s">
        <v>87</v>
      </c>
      <c r="G69" s="822" t="s">
        <v>337</v>
      </c>
      <c r="H69" s="822"/>
      <c r="I69" s="822"/>
      <c r="J69" s="822"/>
      <c r="K69" s="824"/>
      <c r="L69" s="824"/>
      <c r="M69" s="824"/>
      <c r="N69" s="825"/>
    </row>
    <row r="70" spans="1:15" s="820" customFormat="1">
      <c r="A70" s="817"/>
      <c r="B70" s="818"/>
      <c r="C70" s="818"/>
      <c r="D70" s="818"/>
      <c r="E70" s="818"/>
      <c r="F70" s="821" t="s">
        <v>286</v>
      </c>
      <c r="G70" s="822"/>
      <c r="H70" s="822"/>
      <c r="I70" s="822"/>
      <c r="J70" s="822"/>
      <c r="K70" s="818"/>
      <c r="L70" s="818"/>
      <c r="M70" s="818"/>
      <c r="N70" s="819"/>
    </row>
    <row r="71" spans="1:15" s="820" customFormat="1">
      <c r="A71" s="823"/>
      <c r="B71" s="824"/>
      <c r="C71" s="824"/>
      <c r="D71" s="824"/>
      <c r="E71" s="824"/>
      <c r="F71" s="821" t="s">
        <v>88</v>
      </c>
      <c r="G71" s="2475" t="s">
        <v>344</v>
      </c>
      <c r="H71" s="2475"/>
      <c r="I71" s="826"/>
      <c r="J71" s="826"/>
      <c r="K71" s="824"/>
      <c r="L71" s="824"/>
      <c r="M71" s="824"/>
      <c r="N71" s="825"/>
    </row>
    <row r="72" spans="1:15" s="820" customFormat="1">
      <c r="A72" s="817"/>
      <c r="B72" s="818"/>
      <c r="C72" s="818"/>
      <c r="D72" s="818"/>
      <c r="E72" s="818"/>
      <c r="F72" s="821"/>
      <c r="G72" s="826"/>
      <c r="H72" s="826"/>
      <c r="I72" s="826"/>
      <c r="J72" s="818"/>
      <c r="K72" s="818"/>
      <c r="L72" s="818"/>
      <c r="M72" s="818"/>
      <c r="N72" s="819"/>
    </row>
    <row r="73" spans="1:15" s="820" customFormat="1" ht="14.4" thickBot="1">
      <c r="A73" s="827" t="s">
        <v>72</v>
      </c>
      <c r="B73" s="828"/>
      <c r="C73" s="829"/>
      <c r="D73" s="829"/>
      <c r="E73" s="829"/>
      <c r="F73" s="829"/>
      <c r="G73" s="830"/>
      <c r="H73" s="830"/>
      <c r="I73" s="830"/>
      <c r="J73" s="830"/>
      <c r="K73" s="830"/>
      <c r="L73" s="830"/>
      <c r="M73" s="830"/>
      <c r="N73" s="831"/>
    </row>
    <row r="74" spans="1:15" s="820" customFormat="1">
      <c r="A74" s="2478"/>
      <c r="B74" s="2479"/>
      <c r="C74" s="2479"/>
      <c r="D74" s="2479"/>
      <c r="E74" s="2479"/>
      <c r="F74" s="2479"/>
      <c r="G74" s="2479"/>
      <c r="H74" s="2479"/>
      <c r="I74" s="2479"/>
      <c r="J74" s="2479"/>
      <c r="K74" s="2479"/>
      <c r="L74" s="2479"/>
      <c r="M74" s="2479"/>
      <c r="N74" s="2480"/>
    </row>
    <row r="75" spans="1:15" s="820" customFormat="1">
      <c r="A75" s="823"/>
      <c r="B75" s="824"/>
      <c r="C75" s="824"/>
      <c r="D75" s="824"/>
      <c r="E75" s="824"/>
      <c r="F75" s="824"/>
      <c r="G75" s="824"/>
      <c r="H75" s="824"/>
      <c r="I75" s="824"/>
      <c r="J75" s="824"/>
      <c r="K75" s="824"/>
      <c r="L75" s="824"/>
      <c r="M75" s="824"/>
      <c r="N75" s="825"/>
    </row>
    <row r="76" spans="1:15" s="820" customFormat="1">
      <c r="A76" s="832" t="s">
        <v>73</v>
      </c>
      <c r="B76" s="833"/>
      <c r="C76" s="834"/>
      <c r="D76" s="834"/>
      <c r="E76" s="834"/>
      <c r="F76" s="834"/>
      <c r="G76" s="824"/>
      <c r="H76" s="824"/>
      <c r="I76" s="824"/>
      <c r="J76" s="824"/>
      <c r="K76" s="824"/>
      <c r="L76" s="824"/>
      <c r="M76" s="824"/>
      <c r="N76" s="825"/>
    </row>
    <row r="77" spans="1:15" s="820" customFormat="1">
      <c r="A77" s="2481" t="s">
        <v>74</v>
      </c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5" s="820" customFormat="1">
      <c r="A78" s="2481"/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5" s="820" customFormat="1">
      <c r="A79" s="2481" t="s">
        <v>75</v>
      </c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5" s="820" customFormat="1">
      <c r="A80" s="2481"/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</row>
    <row r="81" spans="1:14" s="820" customFormat="1">
      <c r="A81" s="823"/>
      <c r="B81" s="824"/>
      <c r="C81" s="824"/>
      <c r="D81" s="824"/>
      <c r="E81" s="824"/>
      <c r="F81" s="824"/>
      <c r="G81" s="824"/>
      <c r="H81" s="824"/>
      <c r="I81" s="824"/>
      <c r="J81" s="824"/>
      <c r="K81" s="824"/>
      <c r="L81" s="824"/>
      <c r="M81" s="824"/>
      <c r="N81" s="825"/>
    </row>
    <row r="82" spans="1:14" s="820" customFormat="1">
      <c r="A82" s="823"/>
      <c r="B82" s="824"/>
      <c r="C82" s="824"/>
      <c r="D82" s="824"/>
      <c r="E82" s="818"/>
      <c r="F82" s="821" t="s">
        <v>76</v>
      </c>
      <c r="G82" s="822"/>
      <c r="H82" s="822"/>
      <c r="I82" s="822"/>
      <c r="J82" s="822"/>
      <c r="K82" s="824"/>
      <c r="L82" s="824"/>
      <c r="M82" s="824"/>
      <c r="N82" s="1005"/>
    </row>
    <row r="83" spans="1:14" s="820" customFormat="1">
      <c r="A83" s="823"/>
      <c r="B83" s="824"/>
      <c r="C83" s="824"/>
      <c r="D83" s="824"/>
      <c r="E83" s="818"/>
      <c r="F83" s="822" t="s">
        <v>87</v>
      </c>
      <c r="G83" s="836" t="s">
        <v>342</v>
      </c>
      <c r="H83" s="836"/>
      <c r="I83" s="836"/>
      <c r="J83" s="836"/>
      <c r="K83" s="824"/>
      <c r="L83" s="824"/>
      <c r="M83" s="824"/>
      <c r="N83" s="1005"/>
    </row>
    <row r="84" spans="1:14" s="820" customFormat="1">
      <c r="A84" s="823"/>
      <c r="B84" s="824"/>
      <c r="C84" s="824"/>
      <c r="D84" s="824"/>
      <c r="E84" s="837"/>
      <c r="F84" s="822" t="s">
        <v>343</v>
      </c>
      <c r="G84" s="838"/>
      <c r="H84" s="838"/>
      <c r="I84" s="838"/>
      <c r="J84" s="822"/>
      <c r="K84" s="824"/>
      <c r="L84" s="824"/>
      <c r="M84" s="824"/>
      <c r="N84" s="1005"/>
    </row>
    <row r="85" spans="1:14" s="820" customFormat="1" ht="14.4" thickBot="1">
      <c r="A85" s="839"/>
      <c r="B85" s="840"/>
      <c r="C85" s="840"/>
      <c r="D85" s="840"/>
      <c r="E85" s="841"/>
      <c r="F85" s="842" t="s">
        <v>88</v>
      </c>
      <c r="G85" s="842"/>
      <c r="H85" s="842"/>
      <c r="I85" s="842"/>
      <c r="J85" s="843"/>
      <c r="K85" s="1156"/>
      <c r="L85" s="1156"/>
      <c r="M85" s="1156"/>
      <c r="N85" s="1157"/>
    </row>
  </sheetData>
  <mergeCells count="85"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A27:F27"/>
    <mergeCell ref="G27:H27"/>
    <mergeCell ref="I27:J27"/>
    <mergeCell ref="L27:M27"/>
    <mergeCell ref="K14:K15"/>
    <mergeCell ref="A16:E16"/>
    <mergeCell ref="A19:N19"/>
    <mergeCell ref="C21:K22"/>
    <mergeCell ref="L21:M21"/>
    <mergeCell ref="L22:M22"/>
    <mergeCell ref="A23:N25"/>
    <mergeCell ref="A26:F26"/>
    <mergeCell ref="G26:H26"/>
    <mergeCell ref="I26:J26"/>
    <mergeCell ref="L26:M26"/>
    <mergeCell ref="A18:N18"/>
    <mergeCell ref="A28:F28"/>
    <mergeCell ref="I28:J28"/>
    <mergeCell ref="L28:M28"/>
    <mergeCell ref="A29:F29"/>
    <mergeCell ref="G29:H29"/>
    <mergeCell ref="I29:J29"/>
    <mergeCell ref="L29:M29"/>
    <mergeCell ref="A30:M30"/>
    <mergeCell ref="A31:N33"/>
    <mergeCell ref="A34:I34"/>
    <mergeCell ref="L34:M34"/>
    <mergeCell ref="A35:I35"/>
    <mergeCell ref="L35:M35"/>
    <mergeCell ref="A36:I36"/>
    <mergeCell ref="L36:M36"/>
    <mergeCell ref="A37:I37"/>
    <mergeCell ref="L37:M37"/>
    <mergeCell ref="A38:I38"/>
    <mergeCell ref="L38:M38"/>
    <mergeCell ref="A39:M39"/>
    <mergeCell ref="A40:N42"/>
    <mergeCell ref="A43:H43"/>
    <mergeCell ref="L43:M43"/>
    <mergeCell ref="A44:H44"/>
    <mergeCell ref="L44:M44"/>
    <mergeCell ref="A45:M45"/>
    <mergeCell ref="A46:N48"/>
    <mergeCell ref="A49:H49"/>
    <mergeCell ref="L49:M49"/>
    <mergeCell ref="A50:H50"/>
    <mergeCell ref="L50:M50"/>
    <mergeCell ref="A61:H61"/>
    <mergeCell ref="L61:M61"/>
    <mergeCell ref="A51:H51"/>
    <mergeCell ref="L51:M51"/>
    <mergeCell ref="A52:H52"/>
    <mergeCell ref="L52:M52"/>
    <mergeCell ref="A53:H53"/>
    <mergeCell ref="L53:M53"/>
    <mergeCell ref="A54:M54"/>
    <mergeCell ref="A56:M56"/>
    <mergeCell ref="A57:N59"/>
    <mergeCell ref="A60:H60"/>
    <mergeCell ref="L60:M60"/>
    <mergeCell ref="A74:N74"/>
    <mergeCell ref="A77:N78"/>
    <mergeCell ref="A79:N80"/>
    <mergeCell ref="L62:M62"/>
    <mergeCell ref="A63:J63"/>
    <mergeCell ref="L63:M63"/>
    <mergeCell ref="A64:M64"/>
    <mergeCell ref="A66:M66"/>
    <mergeCell ref="G71:H71"/>
  </mergeCells>
  <pageMargins left="0.7" right="0.7" top="0.75" bottom="0.75" header="0.3" footer="0.3"/>
  <pageSetup scale="45" fitToHeight="0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F41C-AE7E-4635-AF2C-DFD506398088}">
  <sheetPr>
    <tabColor rgb="FFFFC000"/>
    <pageSetUpPr fitToPage="1"/>
  </sheetPr>
  <dimension ref="A1:O75"/>
  <sheetViews>
    <sheetView view="pageBreakPreview" topLeftCell="A48" zoomScale="85" zoomScaleNormal="100" zoomScaleSheetLayoutView="85" workbookViewId="0">
      <selection activeCell="Q58" sqref="Q58"/>
    </sheetView>
  </sheetViews>
  <sheetFormatPr baseColWidth="10" defaultColWidth="11.44140625" defaultRowHeight="13.8"/>
  <cols>
    <col min="1" max="1" width="11.44140625" style="996"/>
    <col min="2" max="2" width="13.5546875" style="996" customWidth="1"/>
    <col min="3" max="3" width="11.44140625" style="996"/>
    <col min="4" max="4" width="13.44140625" style="996" customWidth="1"/>
    <col min="5" max="5" width="11.44140625" style="996"/>
    <col min="6" max="6" width="13.88671875" style="996" customWidth="1"/>
    <col min="7" max="9" width="11.44140625" style="996"/>
    <col min="10" max="10" width="14.88671875" style="996" customWidth="1"/>
    <col min="11" max="11" width="14" style="996" bestFit="1" customWidth="1"/>
    <col min="12" max="12" width="10" style="996" customWidth="1"/>
    <col min="13" max="13" width="6.6640625" style="996" customWidth="1"/>
    <col min="14" max="14" width="16.109375" style="996" bestFit="1" customWidth="1"/>
    <col min="15" max="16384" width="11.44140625" style="996"/>
  </cols>
  <sheetData>
    <row r="1" spans="1:15" ht="40.5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1050"/>
    </row>
    <row r="6" spans="1:15" ht="14.4" thickBot="1">
      <c r="A6" s="730"/>
      <c r="B6" s="729"/>
      <c r="C6" s="730"/>
      <c r="D6" s="730"/>
      <c r="E6" s="730"/>
      <c r="F6" s="730"/>
      <c r="G6" s="730"/>
      <c r="H6" s="730"/>
      <c r="I6" s="730"/>
      <c r="J6" s="730"/>
      <c r="K6" s="730"/>
      <c r="L6" s="730"/>
      <c r="M6" s="730"/>
      <c r="N6" s="1024"/>
      <c r="O6" s="1050"/>
    </row>
    <row r="7" spans="1:15">
      <c r="A7" s="2606"/>
      <c r="B7" s="2607"/>
      <c r="C7" s="2588" t="s">
        <v>28</v>
      </c>
      <c r="D7" s="2588"/>
      <c r="E7" s="2588"/>
      <c r="F7" s="2588"/>
      <c r="G7" s="2588"/>
      <c r="H7" s="2588"/>
      <c r="I7" s="2588"/>
      <c r="J7" s="2589"/>
      <c r="K7" s="2590"/>
      <c r="L7" s="2591"/>
      <c r="M7" s="2591"/>
      <c r="N7" s="2592"/>
      <c r="O7" s="1048"/>
    </row>
    <row r="8" spans="1:15">
      <c r="A8" s="2608"/>
      <c r="B8" s="2609"/>
      <c r="C8" s="2593"/>
      <c r="D8" s="2593"/>
      <c r="E8" s="2593"/>
      <c r="F8" s="2593"/>
      <c r="G8" s="2593"/>
      <c r="H8" s="2593"/>
      <c r="I8" s="2593"/>
      <c r="J8" s="2594"/>
      <c r="K8" s="2595" t="s">
        <v>29</v>
      </c>
      <c r="L8" s="2597"/>
      <c r="M8" s="2598"/>
      <c r="N8" s="2599"/>
      <c r="O8" s="1048"/>
    </row>
    <row r="9" spans="1:15" ht="25.5" customHeight="1">
      <c r="A9" s="2608"/>
      <c r="B9" s="2609"/>
      <c r="C9" s="2603"/>
      <c r="D9" s="2603"/>
      <c r="E9" s="2603"/>
      <c r="F9" s="2603"/>
      <c r="G9" s="2603"/>
      <c r="H9" s="2603"/>
      <c r="I9" s="2603"/>
      <c r="J9" s="2604"/>
      <c r="K9" s="2596"/>
      <c r="L9" s="2600"/>
      <c r="M9" s="2601"/>
      <c r="N9" s="2602"/>
      <c r="O9" s="1048"/>
    </row>
    <row r="10" spans="1:15">
      <c r="A10" s="2608"/>
      <c r="B10" s="2609"/>
      <c r="C10" s="2593" t="s">
        <v>30</v>
      </c>
      <c r="D10" s="2593"/>
      <c r="E10" s="2593"/>
      <c r="F10" s="2593"/>
      <c r="G10" s="2593"/>
      <c r="H10" s="2593"/>
      <c r="I10" s="2593"/>
      <c r="J10" s="2594"/>
      <c r="K10" s="2595" t="s">
        <v>31</v>
      </c>
      <c r="L10" s="2595">
        <v>1</v>
      </c>
      <c r="M10" s="2595" t="s">
        <v>32</v>
      </c>
      <c r="N10" s="2577">
        <v>1</v>
      </c>
      <c r="O10" s="1048"/>
    </row>
    <row r="11" spans="1:15" ht="12.75" customHeight="1" thickBot="1">
      <c r="A11" s="2610"/>
      <c r="B11" s="2611"/>
      <c r="C11" s="1048"/>
      <c r="D11" s="1048"/>
      <c r="E11" s="1048"/>
      <c r="F11" s="1048"/>
      <c r="G11" s="1048"/>
      <c r="H11" s="1048"/>
      <c r="I11" s="1048"/>
      <c r="J11" s="1048"/>
      <c r="K11" s="2605"/>
      <c r="L11" s="2605"/>
      <c r="M11" s="2605"/>
      <c r="N11" s="2578"/>
      <c r="O11" s="1048"/>
    </row>
    <row r="12" spans="1:15">
      <c r="A12" s="739"/>
      <c r="B12" s="740"/>
      <c r="C12" s="732"/>
      <c r="D12" s="732"/>
      <c r="E12" s="732"/>
      <c r="F12" s="732"/>
      <c r="G12" s="732"/>
      <c r="H12" s="732"/>
      <c r="I12" s="732"/>
      <c r="J12" s="732"/>
      <c r="K12" s="2558" t="s">
        <v>33</v>
      </c>
      <c r="L12" s="741" t="s">
        <v>34</v>
      </c>
      <c r="M12" s="741" t="s">
        <v>35</v>
      </c>
      <c r="N12" s="742" t="s">
        <v>36</v>
      </c>
      <c r="O12" s="1048"/>
    </row>
    <row r="13" spans="1:15">
      <c r="A13" s="743"/>
      <c r="B13" s="744"/>
      <c r="C13" s="733"/>
      <c r="D13" s="733"/>
      <c r="E13" s="733"/>
      <c r="F13" s="733"/>
      <c r="G13" s="733"/>
      <c r="H13" s="733"/>
      <c r="I13" s="733"/>
      <c r="J13" s="733"/>
      <c r="K13" s="2559"/>
      <c r="L13" s="745"/>
      <c r="M13" s="745"/>
      <c r="N13" s="746"/>
      <c r="O13" s="1048"/>
    </row>
    <row r="14" spans="1:15">
      <c r="A14" s="2560" t="s">
        <v>37</v>
      </c>
      <c r="B14" s="2561"/>
      <c r="C14" s="2561"/>
      <c r="D14" s="2561"/>
      <c r="E14" s="2561"/>
      <c r="F14" s="733"/>
      <c r="G14" s="733"/>
      <c r="H14" s="733" t="s">
        <v>38</v>
      </c>
      <c r="I14" s="730"/>
      <c r="J14" s="733"/>
      <c r="K14" s="1025"/>
      <c r="L14" s="730"/>
      <c r="M14" s="730"/>
      <c r="N14" s="748"/>
      <c r="O14" s="1048"/>
    </row>
    <row r="15" spans="1:15" ht="14.4" thickBot="1">
      <c r="A15" s="803"/>
      <c r="B15" s="729"/>
      <c r="C15" s="729"/>
      <c r="D15" s="729"/>
      <c r="E15" s="729"/>
      <c r="F15" s="729"/>
      <c r="G15" s="729"/>
      <c r="H15" s="729"/>
      <c r="I15" s="729"/>
      <c r="J15" s="729"/>
      <c r="K15" s="729"/>
      <c r="L15" s="729"/>
      <c r="M15" s="729"/>
      <c r="N15" s="1046"/>
      <c r="O15" s="1048"/>
    </row>
    <row r="16" spans="1:15" ht="14.4" thickBot="1">
      <c r="A16" s="3001" t="s">
        <v>603</v>
      </c>
      <c r="B16" s="3002"/>
      <c r="C16" s="3002"/>
      <c r="D16" s="3002"/>
      <c r="E16" s="3002"/>
      <c r="F16" s="3002"/>
      <c r="G16" s="3002"/>
      <c r="H16" s="3002"/>
      <c r="I16" s="3002"/>
      <c r="J16" s="3002"/>
      <c r="K16" s="3002"/>
      <c r="L16" s="3002"/>
      <c r="M16" s="3002"/>
      <c r="N16" s="3003"/>
      <c r="O16" s="1048"/>
    </row>
    <row r="17" spans="1:15" ht="14.4" thickBot="1">
      <c r="A17" s="2562" t="s">
        <v>39</v>
      </c>
      <c r="B17" s="2563"/>
      <c r="C17" s="2563"/>
      <c r="D17" s="2563"/>
      <c r="E17" s="2563"/>
      <c r="F17" s="2563"/>
      <c r="G17" s="2563"/>
      <c r="H17" s="2563"/>
      <c r="I17" s="2563"/>
      <c r="J17" s="2563"/>
      <c r="K17" s="2563"/>
      <c r="L17" s="2563"/>
      <c r="M17" s="2563"/>
      <c r="N17" s="2564"/>
      <c r="O17" s="1048"/>
    </row>
    <row r="18" spans="1:15" ht="23.25" customHeight="1">
      <c r="A18" s="754" t="s">
        <v>40</v>
      </c>
      <c r="B18" s="755">
        <f>+'PRESUPUESTO OFICIAL PLIEGO TIPO'!B50</f>
        <v>306</v>
      </c>
      <c r="C18" s="2522" t="str">
        <f>+'PRESUPUESTO OFICIAL PLIEGO TIPO'!E24</f>
        <v>Placa o losa concreto resistencia 210 kg/cm2-3000 psi</v>
      </c>
      <c r="D18" s="2523"/>
      <c r="E18" s="2523"/>
      <c r="F18" s="2523"/>
      <c r="G18" s="2523"/>
      <c r="H18" s="2523"/>
      <c r="I18" s="2523"/>
      <c r="J18" s="2523"/>
      <c r="K18" s="2573"/>
      <c r="L18" s="2565" t="s">
        <v>41</v>
      </c>
      <c r="M18" s="2566"/>
      <c r="N18" s="757" t="s">
        <v>7</v>
      </c>
      <c r="O18" s="1048"/>
    </row>
    <row r="19" spans="1:15" ht="15" customHeight="1" thickBot="1">
      <c r="A19" s="758"/>
      <c r="B19" s="759">
        <f>+'PRESUPUESTO OFICIAL PLIEGO TIPO'!C24</f>
        <v>4.915</v>
      </c>
      <c r="C19" s="2574"/>
      <c r="D19" s="2575"/>
      <c r="E19" s="2575"/>
      <c r="F19" s="2575"/>
      <c r="G19" s="2575"/>
      <c r="H19" s="2575"/>
      <c r="I19" s="2575"/>
      <c r="J19" s="2575"/>
      <c r="K19" s="2576"/>
      <c r="L19" s="2567" t="str">
        <f>+'PRESUPUESTO OFICIAL PLIEGO TIPO'!F24</f>
        <v>M³</v>
      </c>
      <c r="M19" s="2568"/>
      <c r="N19" s="760"/>
      <c r="O19" s="1048"/>
    </row>
    <row r="20" spans="1:15">
      <c r="A20" s="2491" t="s">
        <v>42</v>
      </c>
      <c r="B20" s="2492"/>
      <c r="C20" s="2492"/>
      <c r="D20" s="2492"/>
      <c r="E20" s="2492"/>
      <c r="F20" s="2492"/>
      <c r="G20" s="2492"/>
      <c r="H20" s="2492"/>
      <c r="I20" s="2492"/>
      <c r="J20" s="2492"/>
      <c r="K20" s="2492"/>
      <c r="L20" s="2492"/>
      <c r="M20" s="2492"/>
      <c r="N20" s="2493"/>
      <c r="O20" s="1048"/>
    </row>
    <row r="21" spans="1:15">
      <c r="A21" s="2494"/>
      <c r="B21" s="2495"/>
      <c r="C21" s="2495"/>
      <c r="D21" s="2495"/>
      <c r="E21" s="2495"/>
      <c r="F21" s="2495"/>
      <c r="G21" s="2495"/>
      <c r="H21" s="2495"/>
      <c r="I21" s="2495"/>
      <c r="J21" s="2495"/>
      <c r="K21" s="2495"/>
      <c r="L21" s="2495"/>
      <c r="M21" s="2495"/>
      <c r="N21" s="2496"/>
      <c r="O21" s="1048"/>
    </row>
    <row r="22" spans="1:15" ht="5.25" customHeight="1" thickBot="1">
      <c r="A22" s="2497"/>
      <c r="B22" s="2498"/>
      <c r="C22" s="2498"/>
      <c r="D22" s="2498"/>
      <c r="E22" s="2498"/>
      <c r="F22" s="2498"/>
      <c r="G22" s="2498"/>
      <c r="H22" s="2498"/>
      <c r="I22" s="2498"/>
      <c r="J22" s="2498"/>
      <c r="K22" s="2498"/>
      <c r="L22" s="2498"/>
      <c r="M22" s="2498"/>
      <c r="N22" s="2499"/>
      <c r="O22" s="1048"/>
    </row>
    <row r="23" spans="1:15" ht="14.4" thickBot="1">
      <c r="A23" s="2522" t="s">
        <v>5</v>
      </c>
      <c r="B23" s="2523"/>
      <c r="C23" s="2569"/>
      <c r="D23" s="2569"/>
      <c r="E23" s="2569"/>
      <c r="F23" s="2570"/>
      <c r="G23" s="2524" t="s">
        <v>43</v>
      </c>
      <c r="H23" s="2569"/>
      <c r="I23" s="2571" t="s">
        <v>44</v>
      </c>
      <c r="J23" s="2572"/>
      <c r="K23" s="762" t="s">
        <v>45</v>
      </c>
      <c r="L23" s="2524" t="s">
        <v>46</v>
      </c>
      <c r="M23" s="2525"/>
      <c r="N23" s="763" t="s">
        <v>47</v>
      </c>
      <c r="O23" s="1051"/>
    </row>
    <row r="24" spans="1:15">
      <c r="A24" s="2553" t="s">
        <v>78</v>
      </c>
      <c r="B24" s="2554"/>
      <c r="C24" s="2554"/>
      <c r="D24" s="2554"/>
      <c r="E24" s="2554"/>
      <c r="F24" s="2554"/>
      <c r="G24" s="2555"/>
      <c r="H24" s="2555"/>
      <c r="I24" s="2860" t="s">
        <v>79</v>
      </c>
      <c r="J24" s="2860"/>
      <c r="K24" s="765">
        <f>ROUND((K45*10%),0)</f>
        <v>4108</v>
      </c>
      <c r="L24" s="2959">
        <v>12</v>
      </c>
      <c r="M24" s="2959"/>
      <c r="N24" s="1053">
        <f>ROUND((K24*L24),2)</f>
        <v>49296</v>
      </c>
      <c r="O24" s="1048"/>
    </row>
    <row r="25" spans="1:15">
      <c r="A25" s="2545" t="s">
        <v>102</v>
      </c>
      <c r="B25" s="2546"/>
      <c r="C25" s="2546"/>
      <c r="D25" s="2546"/>
      <c r="E25" s="2546"/>
      <c r="F25" s="2546"/>
      <c r="G25" s="2484"/>
      <c r="H25" s="2484"/>
      <c r="I25" s="2858" t="s">
        <v>79</v>
      </c>
      <c r="J25" s="2858"/>
      <c r="K25" s="769">
        <v>8525</v>
      </c>
      <c r="L25" s="2958">
        <v>1.5</v>
      </c>
      <c r="M25" s="2958"/>
      <c r="N25" s="812">
        <f t="shared" ref="N25:N26" si="0">ROUND((K25*L25),2)</f>
        <v>12787.5</v>
      </c>
      <c r="O25" s="1048"/>
    </row>
    <row r="26" spans="1:15" ht="14.4" thickBot="1">
      <c r="A26" s="2548"/>
      <c r="B26" s="2549"/>
      <c r="C26" s="2549"/>
      <c r="D26" s="2549"/>
      <c r="E26" s="2549"/>
      <c r="F26" s="2549"/>
      <c r="G26" s="2549"/>
      <c r="H26" s="2549"/>
      <c r="I26" s="3013"/>
      <c r="J26" s="3013"/>
      <c r="K26" s="1035"/>
      <c r="L26" s="3014"/>
      <c r="M26" s="3014"/>
      <c r="N26" s="773">
        <f t="shared" si="0"/>
        <v>0</v>
      </c>
      <c r="O26" s="1048"/>
    </row>
    <row r="27" spans="1:15" ht="14.4" thickBot="1">
      <c r="A27" s="2542" t="s">
        <v>49</v>
      </c>
      <c r="B27" s="2543"/>
      <c r="C27" s="2543"/>
      <c r="D27" s="2543"/>
      <c r="E27" s="2543"/>
      <c r="F27" s="2543"/>
      <c r="G27" s="2543"/>
      <c r="H27" s="2543"/>
      <c r="I27" s="2543"/>
      <c r="J27" s="2543"/>
      <c r="K27" s="2543"/>
      <c r="L27" s="2543"/>
      <c r="M27" s="2544"/>
      <c r="N27" s="774">
        <f>ROUND(SUM(N24:N25),2)</f>
        <v>62083.5</v>
      </c>
      <c r="O27" s="1048"/>
    </row>
    <row r="28" spans="1:15" ht="10.5" customHeight="1">
      <c r="A28" s="2491" t="s">
        <v>50</v>
      </c>
      <c r="B28" s="2492"/>
      <c r="C28" s="2492"/>
      <c r="D28" s="2492"/>
      <c r="E28" s="2492"/>
      <c r="F28" s="2492"/>
      <c r="G28" s="2492"/>
      <c r="H28" s="2492"/>
      <c r="I28" s="2492"/>
      <c r="J28" s="2492"/>
      <c r="K28" s="2492"/>
      <c r="L28" s="2492"/>
      <c r="M28" s="2492"/>
      <c r="N28" s="2493"/>
      <c r="O28" s="1048"/>
    </row>
    <row r="29" spans="1:15">
      <c r="A29" s="2494"/>
      <c r="B29" s="2495"/>
      <c r="C29" s="2495"/>
      <c r="D29" s="2495"/>
      <c r="E29" s="2495"/>
      <c r="F29" s="2495"/>
      <c r="G29" s="2495"/>
      <c r="H29" s="2495"/>
      <c r="I29" s="2495"/>
      <c r="J29" s="2495"/>
      <c r="K29" s="2495"/>
      <c r="L29" s="2495"/>
      <c r="M29" s="2495"/>
      <c r="N29" s="2496"/>
      <c r="O29" s="1048"/>
    </row>
    <row r="30" spans="1:15" ht="14.4" thickBot="1">
      <c r="A30" s="2497"/>
      <c r="B30" s="2498"/>
      <c r="C30" s="2498"/>
      <c r="D30" s="2498"/>
      <c r="E30" s="2498"/>
      <c r="F30" s="2498"/>
      <c r="G30" s="2498"/>
      <c r="H30" s="2498"/>
      <c r="I30" s="2498"/>
      <c r="J30" s="2498"/>
      <c r="K30" s="2498"/>
      <c r="L30" s="2498"/>
      <c r="M30" s="2498"/>
      <c r="N30" s="2499"/>
      <c r="O30" s="1048"/>
    </row>
    <row r="31" spans="1:15">
      <c r="A31" s="2500" t="s">
        <v>5</v>
      </c>
      <c r="B31" s="2501"/>
      <c r="C31" s="2501"/>
      <c r="D31" s="2501"/>
      <c r="E31" s="2501"/>
      <c r="F31" s="2501"/>
      <c r="G31" s="2501"/>
      <c r="H31" s="2501"/>
      <c r="I31" s="2503"/>
      <c r="J31" s="787" t="s">
        <v>41</v>
      </c>
      <c r="K31" s="785" t="s">
        <v>7</v>
      </c>
      <c r="L31" s="2502" t="s">
        <v>51</v>
      </c>
      <c r="M31" s="2503"/>
      <c r="N31" s="789" t="s">
        <v>47</v>
      </c>
      <c r="O31" s="1051"/>
    </row>
    <row r="32" spans="1:15">
      <c r="A32" s="2504" t="s">
        <v>104</v>
      </c>
      <c r="B32" s="2505"/>
      <c r="C32" s="2505"/>
      <c r="D32" s="2505"/>
      <c r="E32" s="2505"/>
      <c r="F32" s="2505"/>
      <c r="G32" s="2505"/>
      <c r="H32" s="2505"/>
      <c r="I32" s="2539"/>
      <c r="J32" s="779" t="s">
        <v>77</v>
      </c>
      <c r="K32" s="1038">
        <v>1</v>
      </c>
      <c r="L32" s="2953">
        <f>+'CAÑORICO-ANACONCRETO 3000 psi '!N57</f>
        <v>611333</v>
      </c>
      <c r="M32" s="2954"/>
      <c r="N32" s="812">
        <f>ROUND((K32*L32),2)</f>
        <v>611333</v>
      </c>
      <c r="O32" s="1048"/>
    </row>
    <row r="33" spans="1:15" ht="14.4" thickBot="1">
      <c r="A33" s="2518" t="s">
        <v>465</v>
      </c>
      <c r="B33" s="2519"/>
      <c r="C33" s="2519"/>
      <c r="D33" s="2519"/>
      <c r="E33" s="2519"/>
      <c r="F33" s="2519"/>
      <c r="G33" s="2519"/>
      <c r="H33" s="2519"/>
      <c r="I33" s="2955"/>
      <c r="J33" s="779" t="s">
        <v>147</v>
      </c>
      <c r="K33" s="771">
        <v>1.32</v>
      </c>
      <c r="L33" s="2956">
        <f>+'ANIDADO FORMALETA '!N57</f>
        <v>94172</v>
      </c>
      <c r="M33" s="2957"/>
      <c r="N33" s="812">
        <f>ROUND((K33*L33),2)</f>
        <v>124307.04</v>
      </c>
      <c r="O33" s="1048"/>
    </row>
    <row r="34" spans="1:15" ht="14.4" thickBot="1">
      <c r="A34" s="2485" t="s">
        <v>49</v>
      </c>
      <c r="B34" s="2486"/>
      <c r="C34" s="2486"/>
      <c r="D34" s="2486"/>
      <c r="E34" s="2486"/>
      <c r="F34" s="2486"/>
      <c r="G34" s="2486"/>
      <c r="H34" s="2486"/>
      <c r="I34" s="2486"/>
      <c r="J34" s="2486"/>
      <c r="K34" s="2486"/>
      <c r="L34" s="2486"/>
      <c r="M34" s="2487"/>
      <c r="N34" s="980">
        <f>ROUND(SUM(N32:N33),2)</f>
        <v>735640.04</v>
      </c>
      <c r="O34" s="1048"/>
    </row>
    <row r="35" spans="1:15">
      <c r="A35" s="2491" t="s">
        <v>52</v>
      </c>
      <c r="B35" s="2492"/>
      <c r="C35" s="2492"/>
      <c r="D35" s="2492"/>
      <c r="E35" s="2492"/>
      <c r="F35" s="2492"/>
      <c r="G35" s="2492"/>
      <c r="H35" s="2492"/>
      <c r="I35" s="2492"/>
      <c r="J35" s="2492"/>
      <c r="K35" s="2492"/>
      <c r="L35" s="2492"/>
      <c r="M35" s="2492"/>
      <c r="N35" s="2493"/>
      <c r="O35" s="1048"/>
    </row>
    <row r="36" spans="1:15">
      <c r="A36" s="2494"/>
      <c r="B36" s="2495"/>
      <c r="C36" s="2495"/>
      <c r="D36" s="2495"/>
      <c r="E36" s="2495"/>
      <c r="F36" s="2495"/>
      <c r="G36" s="2495"/>
      <c r="H36" s="2495"/>
      <c r="I36" s="2495"/>
      <c r="J36" s="2495"/>
      <c r="K36" s="2495"/>
      <c r="L36" s="2495"/>
      <c r="M36" s="2495"/>
      <c r="N36" s="2496"/>
      <c r="O36" s="1048"/>
    </row>
    <row r="37" spans="1:15" ht="14.4" thickBot="1">
      <c r="A37" s="2497"/>
      <c r="B37" s="2498"/>
      <c r="C37" s="2498"/>
      <c r="D37" s="2498"/>
      <c r="E37" s="2498"/>
      <c r="F37" s="2498"/>
      <c r="G37" s="2498"/>
      <c r="H37" s="2498"/>
      <c r="I37" s="2498"/>
      <c r="J37" s="2498"/>
      <c r="K37" s="2498"/>
      <c r="L37" s="2498"/>
      <c r="M37" s="2498"/>
      <c r="N37" s="2499"/>
      <c r="O37" s="1048"/>
    </row>
    <row r="38" spans="1:15" ht="27.6">
      <c r="A38" s="2500" t="s">
        <v>53</v>
      </c>
      <c r="B38" s="2501"/>
      <c r="C38" s="2501"/>
      <c r="D38" s="2501"/>
      <c r="E38" s="2501"/>
      <c r="F38" s="2501"/>
      <c r="G38" s="2501"/>
      <c r="H38" s="2501"/>
      <c r="I38" s="785" t="s">
        <v>54</v>
      </c>
      <c r="J38" s="784" t="s">
        <v>55</v>
      </c>
      <c r="K38" s="786" t="s">
        <v>543</v>
      </c>
      <c r="L38" s="2502" t="s">
        <v>57</v>
      </c>
      <c r="M38" s="2503"/>
      <c r="N38" s="789" t="s">
        <v>47</v>
      </c>
      <c r="O38" s="1051"/>
    </row>
    <row r="39" spans="1:15" ht="14.4" thickBot="1">
      <c r="A39" s="2531"/>
      <c r="B39" s="2505"/>
      <c r="C39" s="2505"/>
      <c r="D39" s="2505"/>
      <c r="E39" s="2505"/>
      <c r="F39" s="2505"/>
      <c r="G39" s="2505"/>
      <c r="H39" s="2505"/>
      <c r="I39" s="790"/>
      <c r="J39" s="791"/>
      <c r="K39" s="1040"/>
      <c r="L39" s="2532"/>
      <c r="M39" s="2533"/>
      <c r="N39" s="1052"/>
      <c r="O39" s="1048"/>
    </row>
    <row r="40" spans="1:15" ht="14.4" thickBot="1">
      <c r="A40" s="2485" t="s">
        <v>49</v>
      </c>
      <c r="B40" s="2486"/>
      <c r="C40" s="2486"/>
      <c r="D40" s="2486"/>
      <c r="E40" s="2486"/>
      <c r="F40" s="2486"/>
      <c r="G40" s="2486"/>
      <c r="H40" s="2486"/>
      <c r="I40" s="2486"/>
      <c r="J40" s="2486"/>
      <c r="K40" s="2486"/>
      <c r="L40" s="2486"/>
      <c r="M40" s="2487"/>
      <c r="N40" s="794">
        <f>+N39</f>
        <v>0</v>
      </c>
      <c r="O40" s="1048"/>
    </row>
    <row r="41" spans="1:15">
      <c r="A41" s="2491" t="s">
        <v>58</v>
      </c>
      <c r="B41" s="2492"/>
      <c r="C41" s="2492"/>
      <c r="D41" s="2492"/>
      <c r="E41" s="2492"/>
      <c r="F41" s="2492"/>
      <c r="G41" s="2492"/>
      <c r="H41" s="2492"/>
      <c r="I41" s="2492"/>
      <c r="J41" s="2492"/>
      <c r="K41" s="2492"/>
      <c r="L41" s="2492"/>
      <c r="M41" s="2492"/>
      <c r="N41" s="2493"/>
      <c r="O41" s="1048"/>
    </row>
    <row r="42" spans="1:15">
      <c r="A42" s="2494"/>
      <c r="B42" s="2495"/>
      <c r="C42" s="2495"/>
      <c r="D42" s="2495"/>
      <c r="E42" s="2495"/>
      <c r="F42" s="2495"/>
      <c r="G42" s="2495"/>
      <c r="H42" s="2495"/>
      <c r="I42" s="2495"/>
      <c r="J42" s="2495"/>
      <c r="K42" s="2495"/>
      <c r="L42" s="2495"/>
      <c r="M42" s="2495"/>
      <c r="N42" s="2496"/>
      <c r="O42" s="1048"/>
    </row>
    <row r="43" spans="1:15" ht="14.4" thickBot="1">
      <c r="A43" s="2497"/>
      <c r="B43" s="2498"/>
      <c r="C43" s="2498"/>
      <c r="D43" s="2498"/>
      <c r="E43" s="2498"/>
      <c r="F43" s="2498"/>
      <c r="G43" s="2498"/>
      <c r="H43" s="2498"/>
      <c r="I43" s="2498"/>
      <c r="J43" s="2498"/>
      <c r="K43" s="2498"/>
      <c r="L43" s="2498"/>
      <c r="M43" s="2498"/>
      <c r="N43" s="2499"/>
      <c r="O43" s="1048"/>
    </row>
    <row r="44" spans="1:15" ht="27.6">
      <c r="A44" s="2500" t="s">
        <v>59</v>
      </c>
      <c r="B44" s="2501"/>
      <c r="C44" s="2501"/>
      <c r="D44" s="2501"/>
      <c r="E44" s="2501"/>
      <c r="F44" s="2501"/>
      <c r="G44" s="2501"/>
      <c r="H44" s="2501"/>
      <c r="I44" s="785" t="s">
        <v>60</v>
      </c>
      <c r="J44" s="784" t="s">
        <v>61</v>
      </c>
      <c r="K44" s="785" t="s">
        <v>62</v>
      </c>
      <c r="L44" s="2502" t="s">
        <v>46</v>
      </c>
      <c r="M44" s="2503"/>
      <c r="N44" s="789" t="s">
        <v>47</v>
      </c>
      <c r="O44" s="1051"/>
    </row>
    <row r="45" spans="1:15">
      <c r="A45" s="2511" t="s">
        <v>81</v>
      </c>
      <c r="B45" s="2512"/>
      <c r="C45" s="2512"/>
      <c r="D45" s="2512"/>
      <c r="E45" s="2512"/>
      <c r="F45" s="2512"/>
      <c r="G45" s="2512"/>
      <c r="H45" s="2513"/>
      <c r="I45" s="800" t="s">
        <v>79</v>
      </c>
      <c r="J45" s="801"/>
      <c r="K45" s="1043">
        <v>41075</v>
      </c>
      <c r="L45" s="2861">
        <v>12</v>
      </c>
      <c r="M45" s="2862"/>
      <c r="N45" s="793">
        <f>ROUND((K45*L45),2)</f>
        <v>492900</v>
      </c>
      <c r="O45" s="1048"/>
    </row>
    <row r="46" spans="1:15" ht="14.4" thickBot="1">
      <c r="A46" s="798"/>
      <c r="B46" s="799"/>
      <c r="C46" s="799"/>
      <c r="D46" s="799"/>
      <c r="E46" s="799"/>
      <c r="F46" s="799"/>
      <c r="G46" s="799"/>
      <c r="H46" s="799"/>
      <c r="I46" s="800"/>
      <c r="J46" s="801"/>
      <c r="K46" s="1043"/>
      <c r="L46" s="2863"/>
      <c r="M46" s="2864"/>
      <c r="N46" s="1044"/>
      <c r="O46" s="1048"/>
    </row>
    <row r="47" spans="1:15" ht="14.4" thickBot="1">
      <c r="A47" s="2485" t="s">
        <v>49</v>
      </c>
      <c r="B47" s="2486"/>
      <c r="C47" s="2486"/>
      <c r="D47" s="2486"/>
      <c r="E47" s="2486"/>
      <c r="F47" s="2486"/>
      <c r="G47" s="2486"/>
      <c r="H47" s="2486"/>
      <c r="I47" s="2486"/>
      <c r="J47" s="2486"/>
      <c r="K47" s="2486"/>
      <c r="L47" s="2486"/>
      <c r="M47" s="2487"/>
      <c r="N47" s="980">
        <f>ROUND(SUM(N44:N46),2)</f>
        <v>492900</v>
      </c>
      <c r="O47" s="1048"/>
    </row>
    <row r="48" spans="1:15" ht="14.4" thickBot="1">
      <c r="A48" s="728"/>
      <c r="B48" s="730"/>
      <c r="C48" s="730"/>
      <c r="D48" s="730"/>
      <c r="E48" s="730"/>
      <c r="F48" s="730"/>
      <c r="G48" s="730"/>
      <c r="H48" s="730"/>
      <c r="I48" s="730"/>
      <c r="J48" s="730"/>
      <c r="K48" s="730"/>
      <c r="L48" s="730"/>
      <c r="M48" s="730"/>
      <c r="N48" s="731"/>
      <c r="O48" s="1048"/>
    </row>
    <row r="49" spans="1:15" ht="14.4" thickBot="1">
      <c r="A49" s="2488" t="s">
        <v>63</v>
      </c>
      <c r="B49" s="2489"/>
      <c r="C49" s="2489"/>
      <c r="D49" s="2489"/>
      <c r="E49" s="2489"/>
      <c r="F49" s="2489"/>
      <c r="G49" s="2489"/>
      <c r="H49" s="2489"/>
      <c r="I49" s="2489"/>
      <c r="J49" s="2489"/>
      <c r="K49" s="2489"/>
      <c r="L49" s="2489"/>
      <c r="M49" s="2490"/>
      <c r="N49" s="989">
        <f>ROUND(+N27+N34+N40+N47,0)</f>
        <v>1290624</v>
      </c>
      <c r="O49" s="1048"/>
    </row>
    <row r="50" spans="1:15" ht="1.5" customHeight="1">
      <c r="A50" s="2491" t="s">
        <v>64</v>
      </c>
      <c r="B50" s="2492"/>
      <c r="C50" s="2492"/>
      <c r="D50" s="2492"/>
      <c r="E50" s="2492"/>
      <c r="F50" s="2492"/>
      <c r="G50" s="2492"/>
      <c r="H50" s="2492"/>
      <c r="I50" s="2492"/>
      <c r="J50" s="2492"/>
      <c r="K50" s="2492"/>
      <c r="L50" s="2492"/>
      <c r="M50" s="2492"/>
      <c r="N50" s="2493"/>
      <c r="O50" s="1048"/>
    </row>
    <row r="51" spans="1:15">
      <c r="A51" s="2494"/>
      <c r="B51" s="2495"/>
      <c r="C51" s="2495"/>
      <c r="D51" s="2495"/>
      <c r="E51" s="2495"/>
      <c r="F51" s="2495"/>
      <c r="G51" s="2495"/>
      <c r="H51" s="2495"/>
      <c r="I51" s="2495"/>
      <c r="J51" s="2495"/>
      <c r="K51" s="2495"/>
      <c r="L51" s="2495"/>
      <c r="M51" s="2495"/>
      <c r="N51" s="2496"/>
      <c r="O51" s="1048"/>
    </row>
    <row r="52" spans="1:15" ht="14.4" thickBot="1">
      <c r="A52" s="2497"/>
      <c r="B52" s="2498"/>
      <c r="C52" s="2498"/>
      <c r="D52" s="2498"/>
      <c r="E52" s="2498"/>
      <c r="F52" s="2498"/>
      <c r="G52" s="2498"/>
      <c r="H52" s="2498"/>
      <c r="I52" s="2498"/>
      <c r="J52" s="2498"/>
      <c r="K52" s="2498"/>
      <c r="L52" s="2498"/>
      <c r="M52" s="2498"/>
      <c r="N52" s="2499"/>
      <c r="O52" s="1048"/>
    </row>
    <row r="53" spans="1:15">
      <c r="A53" s="2500" t="s">
        <v>65</v>
      </c>
      <c r="B53" s="2501"/>
      <c r="C53" s="2501"/>
      <c r="D53" s="2501"/>
      <c r="E53" s="2501"/>
      <c r="F53" s="2501"/>
      <c r="G53" s="2501"/>
      <c r="H53" s="2501"/>
      <c r="I53" s="784"/>
      <c r="J53" s="788"/>
      <c r="K53" s="785" t="s">
        <v>66</v>
      </c>
      <c r="L53" s="2502" t="s">
        <v>67</v>
      </c>
      <c r="M53" s="2503"/>
      <c r="N53" s="789"/>
      <c r="O53" s="1051"/>
    </row>
    <row r="54" spans="1:15">
      <c r="A54" s="2504" t="s">
        <v>68</v>
      </c>
      <c r="B54" s="2505"/>
      <c r="C54" s="2505"/>
      <c r="D54" s="2505"/>
      <c r="E54" s="2505"/>
      <c r="F54" s="2505"/>
      <c r="G54" s="2505"/>
      <c r="H54" s="2505"/>
      <c r="I54" s="809"/>
      <c r="J54" s="810"/>
      <c r="K54" s="811">
        <v>0.28000000000000003</v>
      </c>
      <c r="L54" s="2506">
        <f>ROUND((N49*K54),2)</f>
        <v>361374.71999999997</v>
      </c>
      <c r="M54" s="2507">
        <f>ROUND((J54*K54),0)</f>
        <v>0</v>
      </c>
      <c r="N54" s="812">
        <f>+L54</f>
        <v>361374.71999999997</v>
      </c>
      <c r="O54" s="1048"/>
    </row>
    <row r="55" spans="1:15">
      <c r="A55" s="768" t="s">
        <v>69</v>
      </c>
      <c r="B55" s="813"/>
      <c r="C55" s="813"/>
      <c r="D55" s="777"/>
      <c r="E55" s="777"/>
      <c r="F55" s="777"/>
      <c r="G55" s="777"/>
      <c r="H55" s="777"/>
      <c r="I55" s="777"/>
      <c r="J55" s="778"/>
      <c r="K55" s="811">
        <v>0.01</v>
      </c>
      <c r="L55" s="2506">
        <f>ROUND((N49*K55),2)</f>
        <v>12906.24</v>
      </c>
      <c r="M55" s="2507">
        <f>ROUND((J55*K55),0)</f>
        <v>0</v>
      </c>
      <c r="N55" s="812">
        <f>+L55</f>
        <v>12906.24</v>
      </c>
      <c r="O55" s="1048"/>
    </row>
    <row r="56" spans="1:15" ht="14.4" thickBot="1">
      <c r="A56" s="2508" t="s">
        <v>70</v>
      </c>
      <c r="B56" s="2509"/>
      <c r="C56" s="2509"/>
      <c r="D56" s="2509"/>
      <c r="E56" s="2509"/>
      <c r="F56" s="2509"/>
      <c r="G56" s="2509"/>
      <c r="H56" s="2509"/>
      <c r="I56" s="2509"/>
      <c r="J56" s="2510"/>
      <c r="K56" s="811">
        <v>0.05</v>
      </c>
      <c r="L56" s="2506">
        <f>ROUND((N49*K56),2)</f>
        <v>64531.199999999997</v>
      </c>
      <c r="M56" s="2507">
        <f>ROUND((J56*K56),0)</f>
        <v>0</v>
      </c>
      <c r="N56" s="812">
        <f>+L56</f>
        <v>64531.199999999997</v>
      </c>
      <c r="O56" s="1048"/>
    </row>
    <row r="57" spans="1:15" ht="14.4" thickBot="1">
      <c r="A57" s="2485" t="s">
        <v>49</v>
      </c>
      <c r="B57" s="2486"/>
      <c r="C57" s="2486"/>
      <c r="D57" s="2486"/>
      <c r="E57" s="2486"/>
      <c r="F57" s="2486"/>
      <c r="G57" s="2486"/>
      <c r="H57" s="2486"/>
      <c r="I57" s="2486"/>
      <c r="J57" s="2486"/>
      <c r="K57" s="2486"/>
      <c r="L57" s="2486"/>
      <c r="M57" s="2487"/>
      <c r="N57" s="1045">
        <f>ROUND(SUM(N54:N56),0)</f>
        <v>438812</v>
      </c>
      <c r="O57" s="1048"/>
    </row>
    <row r="58" spans="1:15" ht="14.4" thickBot="1">
      <c r="A58" s="728"/>
      <c r="B58" s="730"/>
      <c r="C58" s="730"/>
      <c r="D58" s="730"/>
      <c r="E58" s="730"/>
      <c r="F58" s="730"/>
      <c r="G58" s="730"/>
      <c r="H58" s="730"/>
      <c r="I58" s="730"/>
      <c r="J58" s="730"/>
      <c r="K58" s="730"/>
      <c r="L58" s="730"/>
      <c r="M58" s="730"/>
      <c r="N58" s="731"/>
      <c r="O58" s="1048"/>
    </row>
    <row r="59" spans="1:15" ht="14.4" thickBot="1">
      <c r="A59" s="2488" t="s">
        <v>71</v>
      </c>
      <c r="B59" s="2489"/>
      <c r="C59" s="2489"/>
      <c r="D59" s="2489"/>
      <c r="E59" s="2489"/>
      <c r="F59" s="2489"/>
      <c r="G59" s="2489"/>
      <c r="H59" s="2489"/>
      <c r="I59" s="2489"/>
      <c r="J59" s="2489"/>
      <c r="K59" s="2489"/>
      <c r="L59" s="2489"/>
      <c r="M59" s="2490"/>
      <c r="N59" s="807">
        <f>ROUND(+N57+N49,0)</f>
        <v>1729436</v>
      </c>
      <c r="O59" s="1048"/>
    </row>
    <row r="60" spans="1:15" s="1004" customFormat="1" ht="31.5" customHeight="1">
      <c r="A60" s="817"/>
      <c r="B60" s="818"/>
      <c r="C60" s="818"/>
      <c r="D60" s="818"/>
      <c r="E60" s="818"/>
      <c r="F60" s="821" t="s">
        <v>76</v>
      </c>
      <c r="G60" s="821"/>
      <c r="H60" s="821"/>
      <c r="I60" s="821"/>
      <c r="J60" s="822"/>
      <c r="K60" s="818"/>
      <c r="L60" s="818"/>
      <c r="M60" s="818"/>
      <c r="N60" s="819"/>
      <c r="O60" s="1003"/>
    </row>
    <row r="61" spans="1:15" s="1004" customFormat="1">
      <c r="A61" s="823"/>
      <c r="B61" s="824"/>
      <c r="C61" s="824"/>
      <c r="D61" s="824"/>
      <c r="E61" s="824"/>
      <c r="F61" s="821" t="s">
        <v>87</v>
      </c>
      <c r="G61" s="822" t="s">
        <v>337</v>
      </c>
      <c r="H61" s="822"/>
      <c r="I61" s="822"/>
      <c r="J61" s="822"/>
      <c r="K61" s="824"/>
      <c r="L61" s="824"/>
      <c r="M61" s="824"/>
      <c r="N61" s="825"/>
      <c r="O61" s="1003"/>
    </row>
    <row r="62" spans="1:15" s="1004" customFormat="1">
      <c r="A62" s="817"/>
      <c r="B62" s="818"/>
      <c r="C62" s="818"/>
      <c r="D62" s="818"/>
      <c r="E62" s="818"/>
      <c r="F62" s="821" t="s">
        <v>286</v>
      </c>
      <c r="G62" s="822"/>
      <c r="H62" s="822"/>
      <c r="I62" s="822"/>
      <c r="J62" s="822"/>
      <c r="K62" s="818"/>
      <c r="L62" s="818"/>
      <c r="M62" s="818"/>
      <c r="N62" s="819"/>
      <c r="O62" s="1003"/>
    </row>
    <row r="63" spans="1:15" s="1004" customFormat="1">
      <c r="A63" s="823"/>
      <c r="B63" s="824"/>
      <c r="C63" s="824"/>
      <c r="D63" s="824"/>
      <c r="E63" s="824"/>
      <c r="F63" s="821" t="s">
        <v>88</v>
      </c>
      <c r="G63" s="2475" t="s">
        <v>344</v>
      </c>
      <c r="H63" s="2475"/>
      <c r="I63" s="2475"/>
      <c r="J63" s="826"/>
      <c r="K63" s="824"/>
      <c r="L63" s="824"/>
      <c r="M63" s="824"/>
      <c r="N63" s="825"/>
      <c r="O63" s="1003"/>
    </row>
    <row r="64" spans="1:15" s="1004" customFormat="1">
      <c r="A64" s="827" t="s">
        <v>72</v>
      </c>
      <c r="B64" s="828"/>
      <c r="C64" s="829"/>
      <c r="D64" s="829"/>
      <c r="E64" s="829"/>
      <c r="F64" s="829"/>
      <c r="G64" s="830"/>
      <c r="H64" s="830"/>
      <c r="I64" s="830"/>
      <c r="J64" s="830"/>
      <c r="K64" s="830"/>
      <c r="L64" s="830"/>
      <c r="M64" s="830"/>
      <c r="N64" s="831"/>
      <c r="O64" s="1003"/>
    </row>
    <row r="65" spans="1:15" s="1004" customFormat="1">
      <c r="A65" s="823"/>
      <c r="B65" s="824"/>
      <c r="C65" s="824"/>
      <c r="D65" s="824"/>
      <c r="E65" s="824"/>
      <c r="F65" s="824"/>
      <c r="G65" s="824"/>
      <c r="H65" s="824"/>
      <c r="I65" s="824"/>
      <c r="J65" s="824"/>
      <c r="K65" s="824"/>
      <c r="L65" s="824"/>
      <c r="M65" s="824"/>
      <c r="N65" s="825"/>
      <c r="O65" s="1003"/>
    </row>
    <row r="66" spans="1:15" s="1004" customFormat="1">
      <c r="A66" s="832" t="s">
        <v>73</v>
      </c>
      <c r="B66" s="833"/>
      <c r="C66" s="834"/>
      <c r="D66" s="834"/>
      <c r="E66" s="834"/>
      <c r="F66" s="834"/>
      <c r="G66" s="824"/>
      <c r="H66" s="824"/>
      <c r="I66" s="824"/>
      <c r="J66" s="824"/>
      <c r="K66" s="824"/>
      <c r="L66" s="824"/>
      <c r="M66" s="824"/>
      <c r="N66" s="825"/>
      <c r="O66" s="1003"/>
    </row>
    <row r="67" spans="1:15" s="1004" customFormat="1">
      <c r="A67" s="2481" t="s">
        <v>74</v>
      </c>
      <c r="B67" s="2482"/>
      <c r="C67" s="2482"/>
      <c r="D67" s="2482"/>
      <c r="E67" s="2482"/>
      <c r="F67" s="2482"/>
      <c r="G67" s="2482"/>
      <c r="H67" s="2482"/>
      <c r="I67" s="2482"/>
      <c r="J67" s="2482"/>
      <c r="K67" s="2482"/>
      <c r="L67" s="2482"/>
      <c r="M67" s="2482"/>
      <c r="N67" s="2483"/>
      <c r="O67" s="1003"/>
    </row>
    <row r="68" spans="1:15" s="1004" customFormat="1" ht="26.25" customHeight="1">
      <c r="A68" s="2481"/>
      <c r="B68" s="2482"/>
      <c r="C68" s="2482"/>
      <c r="D68" s="2482"/>
      <c r="E68" s="2482"/>
      <c r="F68" s="2482"/>
      <c r="G68" s="2482"/>
      <c r="H68" s="2482"/>
      <c r="I68" s="2482"/>
      <c r="J68" s="2482"/>
      <c r="K68" s="2482"/>
      <c r="L68" s="2482"/>
      <c r="M68" s="2482"/>
      <c r="N68" s="2483"/>
      <c r="O68" s="1003"/>
    </row>
    <row r="69" spans="1:15" s="1004" customFormat="1" ht="19.5" customHeight="1">
      <c r="A69" s="2481" t="s">
        <v>75</v>
      </c>
      <c r="B69" s="2482"/>
      <c r="C69" s="2482"/>
      <c r="D69" s="2482"/>
      <c r="E69" s="2482"/>
      <c r="F69" s="2482"/>
      <c r="G69" s="2482"/>
      <c r="H69" s="2482"/>
      <c r="I69" s="2482"/>
      <c r="J69" s="2482"/>
      <c r="K69" s="2482"/>
      <c r="L69" s="2482"/>
      <c r="M69" s="2482"/>
      <c r="N69" s="2483"/>
      <c r="O69" s="1003"/>
    </row>
    <row r="70" spans="1:15" s="1004" customFormat="1" ht="24.75" customHeight="1">
      <c r="A70" s="2481"/>
      <c r="B70" s="2482"/>
      <c r="C70" s="2482"/>
      <c r="D70" s="2482"/>
      <c r="E70" s="2482"/>
      <c r="F70" s="2482"/>
      <c r="G70" s="2482"/>
      <c r="H70" s="2482"/>
      <c r="I70" s="2482"/>
      <c r="J70" s="2482"/>
      <c r="K70" s="2482"/>
      <c r="L70" s="2482"/>
      <c r="M70" s="2482"/>
      <c r="N70" s="2483"/>
      <c r="O70" s="1003"/>
    </row>
    <row r="71" spans="1:15" s="1004" customFormat="1" ht="34.5" customHeight="1">
      <c r="A71" s="823"/>
      <c r="B71" s="824"/>
      <c r="C71" s="824"/>
      <c r="D71" s="824"/>
      <c r="E71" s="824"/>
      <c r="F71" s="824"/>
      <c r="G71" s="824"/>
      <c r="H71" s="824"/>
      <c r="I71" s="824"/>
      <c r="J71" s="824"/>
      <c r="K71" s="824"/>
      <c r="L71" s="824"/>
      <c r="M71" s="824"/>
      <c r="N71" s="825"/>
      <c r="O71" s="1003"/>
    </row>
    <row r="72" spans="1:15" s="1004" customFormat="1">
      <c r="A72" s="823"/>
      <c r="B72" s="824"/>
      <c r="C72" s="824"/>
      <c r="D72" s="824"/>
      <c r="E72" s="818"/>
      <c r="F72" s="821" t="s">
        <v>76</v>
      </c>
      <c r="G72" s="822"/>
      <c r="H72" s="822"/>
      <c r="I72" s="822"/>
      <c r="J72" s="822"/>
      <c r="K72" s="824"/>
      <c r="L72" s="824"/>
      <c r="M72" s="824"/>
      <c r="N72" s="1005"/>
      <c r="O72" s="1003"/>
    </row>
    <row r="73" spans="1:15" s="1004" customFormat="1">
      <c r="A73" s="823"/>
      <c r="B73" s="824"/>
      <c r="C73" s="824"/>
      <c r="D73" s="824"/>
      <c r="E73" s="818"/>
      <c r="F73" s="822" t="s">
        <v>87</v>
      </c>
      <c r="G73" s="836" t="s">
        <v>342</v>
      </c>
      <c r="H73" s="836"/>
      <c r="I73" s="836"/>
      <c r="J73" s="822"/>
      <c r="K73" s="824"/>
      <c r="L73" s="824"/>
      <c r="M73" s="824"/>
      <c r="N73" s="1005"/>
      <c r="O73" s="1003"/>
    </row>
    <row r="74" spans="1:15" s="1004" customFormat="1">
      <c r="A74" s="823"/>
      <c r="B74" s="824"/>
      <c r="C74" s="824"/>
      <c r="D74" s="824"/>
      <c r="E74" s="837"/>
      <c r="F74" s="822" t="s">
        <v>343</v>
      </c>
      <c r="G74" s="838"/>
      <c r="H74" s="838"/>
      <c r="I74" s="838"/>
      <c r="J74" s="822"/>
      <c r="K74" s="824"/>
      <c r="L74" s="824"/>
      <c r="M74" s="824"/>
      <c r="N74" s="1005"/>
      <c r="O74" s="1003"/>
    </row>
    <row r="75" spans="1:15" s="1004" customFormat="1">
      <c r="A75" s="817"/>
      <c r="B75" s="818"/>
      <c r="C75" s="818"/>
      <c r="D75" s="818"/>
      <c r="E75" s="824"/>
      <c r="F75" s="822" t="s">
        <v>88</v>
      </c>
      <c r="G75" s="822"/>
      <c r="H75" s="822"/>
      <c r="I75" s="822"/>
      <c r="J75" s="826"/>
      <c r="K75" s="1003"/>
      <c r="L75" s="1003"/>
      <c r="M75" s="1003"/>
      <c r="N75" s="1005"/>
      <c r="O75" s="1003"/>
    </row>
  </sheetData>
  <mergeCells count="76">
    <mergeCell ref="A69:N70"/>
    <mergeCell ref="A53:H53"/>
    <mergeCell ref="L53:M53"/>
    <mergeCell ref="A54:H54"/>
    <mergeCell ref="L54:M54"/>
    <mergeCell ref="L55:M55"/>
    <mergeCell ref="A56:J56"/>
    <mergeCell ref="L56:M56"/>
    <mergeCell ref="A57:M57"/>
    <mergeCell ref="A59:M59"/>
    <mergeCell ref="G63:I63"/>
    <mergeCell ref="A67:N68"/>
    <mergeCell ref="A50:N52"/>
    <mergeCell ref="A39:H39"/>
    <mergeCell ref="L39:M39"/>
    <mergeCell ref="A40:M40"/>
    <mergeCell ref="A41:N43"/>
    <mergeCell ref="A44:H44"/>
    <mergeCell ref="L44:M44"/>
    <mergeCell ref="A45:H45"/>
    <mergeCell ref="L45:M45"/>
    <mergeCell ref="L46:M46"/>
    <mergeCell ref="A47:M47"/>
    <mergeCell ref="A49:M49"/>
    <mergeCell ref="A33:I33"/>
    <mergeCell ref="L33:M33"/>
    <mergeCell ref="A34:M34"/>
    <mergeCell ref="A35:N37"/>
    <mergeCell ref="A38:H38"/>
    <mergeCell ref="L38:M38"/>
    <mergeCell ref="A27:M27"/>
    <mergeCell ref="A28:N30"/>
    <mergeCell ref="A31:I31"/>
    <mergeCell ref="L31:M31"/>
    <mergeCell ref="A32:I32"/>
    <mergeCell ref="L32:M32"/>
    <mergeCell ref="A25:F25"/>
    <mergeCell ref="G25:H25"/>
    <mergeCell ref="I25:J25"/>
    <mergeCell ref="L25:M25"/>
    <mergeCell ref="A26:F26"/>
    <mergeCell ref="G26:H26"/>
    <mergeCell ref="I26:J26"/>
    <mergeCell ref="L26:M26"/>
    <mergeCell ref="A24:F24"/>
    <mergeCell ref="G24:H24"/>
    <mergeCell ref="I24:J24"/>
    <mergeCell ref="L24:M24"/>
    <mergeCell ref="K12:K13"/>
    <mergeCell ref="A14:E14"/>
    <mergeCell ref="A17:N17"/>
    <mergeCell ref="C18:K19"/>
    <mergeCell ref="L18:M18"/>
    <mergeCell ref="L19:M19"/>
    <mergeCell ref="A16:N16"/>
    <mergeCell ref="A20:N22"/>
    <mergeCell ref="A23:F23"/>
    <mergeCell ref="G23:H23"/>
    <mergeCell ref="I23:J23"/>
    <mergeCell ref="L23:M23"/>
    <mergeCell ref="N10:N11"/>
    <mergeCell ref="A1:D1"/>
    <mergeCell ref="A3:N3"/>
    <mergeCell ref="A4:N4"/>
    <mergeCell ref="A5:N5"/>
    <mergeCell ref="A7:B11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</mergeCells>
  <pageMargins left="0.7" right="0.7" top="0.75" bottom="0.75" header="0.3" footer="0.3"/>
  <pageSetup scale="53" fitToHeight="0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4">
    <tabColor rgb="FF00B050"/>
    <pageSetUpPr fitToPage="1"/>
  </sheetPr>
  <dimension ref="A1:O90"/>
  <sheetViews>
    <sheetView showGridLines="0" view="pageBreakPreview" topLeftCell="A6" zoomScale="68" zoomScaleNormal="100" zoomScaleSheetLayoutView="68" zoomScalePageLayoutView="85" workbookViewId="0">
      <selection activeCell="Q26" sqref="Q26"/>
    </sheetView>
  </sheetViews>
  <sheetFormatPr baseColWidth="10" defaultColWidth="11.44140625" defaultRowHeight="13.8"/>
  <cols>
    <col min="1" max="1" width="9.6640625" style="820" customWidth="1"/>
    <col min="2" max="2" width="13.88671875" style="820" customWidth="1"/>
    <col min="3" max="3" width="9.6640625" style="820" customWidth="1"/>
    <col min="4" max="4" width="11.44140625" style="820" customWidth="1"/>
    <col min="5" max="6" width="9.6640625" style="820" customWidth="1"/>
    <col min="7" max="7" width="4.109375" style="820" customWidth="1"/>
    <col min="8" max="8" width="4.5546875" style="820" customWidth="1"/>
    <col min="9" max="9" width="10.109375" style="820" customWidth="1"/>
    <col min="10" max="10" width="17.109375" style="820" customWidth="1"/>
    <col min="11" max="11" width="16.109375" style="820" customWidth="1"/>
    <col min="12" max="13" width="9.6640625" style="820" customWidth="1"/>
    <col min="14" max="14" width="17.6640625" style="1002" bestFit="1" customWidth="1"/>
    <col min="15" max="16384" width="11.44140625" style="820"/>
  </cols>
  <sheetData>
    <row r="1" spans="1:15" s="996" customFormat="1" ht="44.25" customHeight="1">
      <c r="A1" s="2865" t="s">
        <v>276</v>
      </c>
      <c r="B1" s="2866"/>
      <c r="C1" s="2866"/>
      <c r="D1" s="2866"/>
    </row>
    <row r="2" spans="1:15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5" s="996" customFormat="1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 s="996" customFormat="1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</row>
    <row r="6" spans="1:15" ht="42.75" customHeight="1">
      <c r="A6" s="2803" t="s">
        <v>27</v>
      </c>
      <c r="B6" s="2803"/>
      <c r="C6" s="2803"/>
      <c r="D6" s="2803"/>
      <c r="E6" s="2803"/>
      <c r="F6" s="2803"/>
      <c r="G6" s="2803"/>
      <c r="H6" s="2803"/>
      <c r="I6" s="2803"/>
      <c r="J6" s="2803"/>
      <c r="K6" s="2803"/>
      <c r="L6" s="2803"/>
      <c r="M6" s="2803"/>
      <c r="N6" s="2803"/>
    </row>
    <row r="7" spans="1:15" ht="14.4" thickBot="1">
      <c r="A7" s="822"/>
      <c r="B7" s="822"/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920"/>
    </row>
    <row r="8" spans="1:15">
      <c r="A8" s="2606"/>
      <c r="B8" s="3040"/>
      <c r="C8" s="2808" t="s">
        <v>28</v>
      </c>
      <c r="D8" s="2808"/>
      <c r="E8" s="2808"/>
      <c r="F8" s="2808"/>
      <c r="G8" s="2808"/>
      <c r="H8" s="2808"/>
      <c r="I8" s="2808"/>
      <c r="J8" s="2809"/>
      <c r="K8" s="2590"/>
      <c r="L8" s="2591"/>
      <c r="M8" s="2591"/>
      <c r="N8" s="2592"/>
    </row>
    <row r="9" spans="1:15">
      <c r="A9" s="2608"/>
      <c r="B9" s="3041"/>
      <c r="C9" s="2425"/>
      <c r="D9" s="2425"/>
      <c r="E9" s="2425"/>
      <c r="F9" s="2425"/>
      <c r="G9" s="2425"/>
      <c r="H9" s="2425"/>
      <c r="I9" s="2425"/>
      <c r="J9" s="3042"/>
      <c r="K9" s="2595" t="s">
        <v>29</v>
      </c>
      <c r="L9" s="2597"/>
      <c r="M9" s="2598"/>
      <c r="N9" s="2599"/>
    </row>
    <row r="10" spans="1:15">
      <c r="A10" s="2608"/>
      <c r="B10" s="3041"/>
      <c r="C10" s="2425"/>
      <c r="D10" s="2425"/>
      <c r="E10" s="2425"/>
      <c r="F10" s="2425"/>
      <c r="G10" s="2425"/>
      <c r="H10" s="2425"/>
      <c r="I10" s="2425"/>
      <c r="J10" s="3042"/>
      <c r="K10" s="2814"/>
      <c r="L10" s="2815"/>
      <c r="M10" s="2816"/>
      <c r="N10" s="2817"/>
    </row>
    <row r="11" spans="1:15">
      <c r="A11" s="2608"/>
      <c r="B11" s="3041"/>
      <c r="C11" s="2425" t="s">
        <v>30</v>
      </c>
      <c r="D11" s="2425"/>
      <c r="E11" s="2425"/>
      <c r="F11" s="2425"/>
      <c r="G11" s="2425"/>
      <c r="H11" s="2425"/>
      <c r="I11" s="2425"/>
      <c r="J11" s="3042"/>
      <c r="K11" s="2595" t="s">
        <v>31</v>
      </c>
      <c r="L11" s="2595">
        <v>1</v>
      </c>
      <c r="M11" s="2595" t="s">
        <v>32</v>
      </c>
      <c r="N11" s="2577">
        <v>1</v>
      </c>
    </row>
    <row r="12" spans="1:15" ht="13.5" customHeight="1">
      <c r="A12" s="2608"/>
      <c r="B12" s="3041"/>
      <c r="K12" s="2605"/>
      <c r="L12" s="2605"/>
      <c r="M12" s="2605"/>
      <c r="N12" s="2578"/>
    </row>
    <row r="13" spans="1:15" ht="14.4" thickBot="1">
      <c r="A13" s="1172"/>
      <c r="B13" s="843"/>
      <c r="C13" s="923"/>
      <c r="D13" s="923"/>
      <c r="E13" s="923"/>
      <c r="F13" s="923"/>
      <c r="G13" s="923"/>
      <c r="H13" s="923"/>
      <c r="I13" s="923"/>
      <c r="J13" s="923"/>
      <c r="K13" s="923"/>
      <c r="L13" s="924"/>
      <c r="M13" s="924"/>
      <c r="N13" s="925"/>
    </row>
    <row r="14" spans="1:15">
      <c r="A14" s="926"/>
      <c r="B14" s="927"/>
      <c r="C14" s="921"/>
      <c r="D14" s="921"/>
      <c r="E14" s="921"/>
      <c r="F14" s="921"/>
      <c r="G14" s="921"/>
      <c r="H14" s="921"/>
      <c r="I14" s="921"/>
      <c r="J14" s="921"/>
      <c r="K14" s="2818" t="s">
        <v>33</v>
      </c>
      <c r="L14" s="928" t="s">
        <v>34</v>
      </c>
      <c r="M14" s="928" t="s">
        <v>35</v>
      </c>
      <c r="N14" s="929" t="s">
        <v>36</v>
      </c>
    </row>
    <row r="15" spans="1:15" ht="14.4" thickBot="1">
      <c r="A15" s="930"/>
      <c r="B15" s="826"/>
      <c r="C15" s="931"/>
      <c r="D15" s="931"/>
      <c r="E15" s="931"/>
      <c r="F15" s="931"/>
      <c r="G15" s="931"/>
      <c r="H15" s="931"/>
      <c r="I15" s="931"/>
      <c r="J15" s="931"/>
      <c r="K15" s="2819"/>
      <c r="L15" s="1173">
        <f>+'[171]1.1'!L106</f>
        <v>0</v>
      </c>
      <c r="M15" s="1173">
        <f>+'[171]1.1'!M106</f>
        <v>0</v>
      </c>
      <c r="N15" s="1174">
        <f>+'[171]1.1'!N106</f>
        <v>0</v>
      </c>
    </row>
    <row r="16" spans="1:15" ht="15.75" customHeight="1" thickBot="1">
      <c r="A16" s="2775" t="s">
        <v>106</v>
      </c>
      <c r="B16" s="2776"/>
      <c r="C16" s="2776"/>
      <c r="D16" s="2776"/>
      <c r="E16" s="2776"/>
      <c r="F16" s="2776"/>
      <c r="G16" s="2776"/>
      <c r="H16" s="2776"/>
      <c r="I16" s="2776"/>
      <c r="J16" s="2776"/>
      <c r="K16" s="2776"/>
      <c r="L16" s="2776"/>
      <c r="M16" s="2776"/>
      <c r="N16" s="2777"/>
    </row>
    <row r="17" spans="1:14">
      <c r="A17" s="2778" t="s">
        <v>39</v>
      </c>
      <c r="B17" s="2779"/>
      <c r="C17" s="2779"/>
      <c r="D17" s="2779"/>
      <c r="E17" s="2779"/>
      <c r="F17" s="2779"/>
      <c r="G17" s="2779"/>
      <c r="H17" s="2779"/>
      <c r="I17" s="2779"/>
      <c r="J17" s="2779"/>
      <c r="K17" s="2779"/>
      <c r="L17" s="2779"/>
      <c r="M17" s="2779"/>
      <c r="N17" s="2780"/>
    </row>
    <row r="18" spans="1:14" ht="14.4" thickBot="1">
      <c r="A18" s="940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941"/>
    </row>
    <row r="19" spans="1:14">
      <c r="A19" s="942"/>
      <c r="B19" s="1175" t="s">
        <v>106</v>
      </c>
      <c r="C19" s="2726" t="s">
        <v>104</v>
      </c>
      <c r="D19" s="2727"/>
      <c r="E19" s="2727"/>
      <c r="F19" s="2727"/>
      <c r="G19" s="2727"/>
      <c r="H19" s="2727"/>
      <c r="I19" s="2727"/>
      <c r="J19" s="2727"/>
      <c r="K19" s="3034"/>
      <c r="L19" s="2781" t="s">
        <v>41</v>
      </c>
      <c r="M19" s="2782"/>
      <c r="N19" s="944" t="s">
        <v>7</v>
      </c>
    </row>
    <row r="20" spans="1:14" ht="14.4" thickBot="1">
      <c r="A20" s="945"/>
      <c r="B20" s="947">
        <v>5.0529999999999999</v>
      </c>
      <c r="C20" s="2783"/>
      <c r="D20" s="3035"/>
      <c r="E20" s="3035"/>
      <c r="F20" s="3035"/>
      <c r="G20" s="3035"/>
      <c r="H20" s="3035"/>
      <c r="I20" s="3035"/>
      <c r="J20" s="3035"/>
      <c r="K20" s="2784"/>
      <c r="L20" s="2783" t="s">
        <v>408</v>
      </c>
      <c r="M20" s="2784"/>
      <c r="N20" s="948"/>
    </row>
    <row r="21" spans="1:14">
      <c r="A21" s="2741" t="s">
        <v>42</v>
      </c>
      <c r="B21" s="2742"/>
      <c r="C21" s="2742"/>
      <c r="D21" s="2742"/>
      <c r="E21" s="2742"/>
      <c r="F21" s="2742"/>
      <c r="G21" s="2742"/>
      <c r="H21" s="2742"/>
      <c r="I21" s="2742"/>
      <c r="J21" s="2742"/>
      <c r="K21" s="2742"/>
      <c r="L21" s="2742"/>
      <c r="M21" s="2742"/>
      <c r="N21" s="2743"/>
    </row>
    <row r="22" spans="1:14">
      <c r="A22" s="2744"/>
      <c r="B22" s="2745"/>
      <c r="C22" s="2745"/>
      <c r="D22" s="2745"/>
      <c r="E22" s="2745"/>
      <c r="F22" s="2745"/>
      <c r="G22" s="2745"/>
      <c r="H22" s="2745"/>
      <c r="I22" s="2745"/>
      <c r="J22" s="2745"/>
      <c r="K22" s="2745"/>
      <c r="L22" s="2745"/>
      <c r="M22" s="2745"/>
      <c r="N22" s="2746"/>
    </row>
    <row r="23" spans="1:14" ht="14.4" thickBot="1">
      <c r="A23" s="2747"/>
      <c r="B23" s="2748"/>
      <c r="C23" s="2748"/>
      <c r="D23" s="2748"/>
      <c r="E23" s="2748"/>
      <c r="F23" s="2748"/>
      <c r="G23" s="2748"/>
      <c r="H23" s="2748"/>
      <c r="I23" s="2748"/>
      <c r="J23" s="2748"/>
      <c r="K23" s="2748"/>
      <c r="L23" s="2748"/>
      <c r="M23" s="2748"/>
      <c r="N23" s="2749"/>
    </row>
    <row r="24" spans="1:14">
      <c r="A24" s="2726" t="s">
        <v>5</v>
      </c>
      <c r="B24" s="2727"/>
      <c r="C24" s="3036"/>
      <c r="D24" s="3036"/>
      <c r="E24" s="3036"/>
      <c r="F24" s="3037"/>
      <c r="G24" s="2728" t="s">
        <v>43</v>
      </c>
      <c r="H24" s="3036"/>
      <c r="I24" s="3038" t="s">
        <v>44</v>
      </c>
      <c r="J24" s="3039"/>
      <c r="K24" s="961" t="s">
        <v>45</v>
      </c>
      <c r="L24" s="2728" t="s">
        <v>46</v>
      </c>
      <c r="M24" s="2729"/>
      <c r="N24" s="962" t="s">
        <v>47</v>
      </c>
    </row>
    <row r="25" spans="1:14">
      <c r="A25" s="3030" t="s">
        <v>107</v>
      </c>
      <c r="B25" s="3031"/>
      <c r="C25" s="3031"/>
      <c r="D25" s="3031"/>
      <c r="E25" s="3031"/>
      <c r="F25" s="3032"/>
      <c r="G25" s="3033"/>
      <c r="H25" s="2761"/>
      <c r="I25" s="2839" t="s">
        <v>79</v>
      </c>
      <c r="J25" s="2840"/>
      <c r="K25" s="953">
        <v>10853</v>
      </c>
      <c r="L25" s="2841">
        <v>1.7864</v>
      </c>
      <c r="M25" s="2842"/>
      <c r="N25" s="812">
        <f>+L25*K25</f>
        <v>19387.799200000001</v>
      </c>
    </row>
    <row r="26" spans="1:14">
      <c r="A26" s="3025" t="s">
        <v>108</v>
      </c>
      <c r="B26" s="2713"/>
      <c r="C26" s="2713"/>
      <c r="D26" s="2713"/>
      <c r="E26" s="2713"/>
      <c r="F26" s="2761"/>
      <c r="G26" s="1012"/>
      <c r="H26" s="968"/>
      <c r="I26" s="2839" t="s">
        <v>79</v>
      </c>
      <c r="J26" s="2840"/>
      <c r="K26" s="953">
        <v>16536</v>
      </c>
      <c r="L26" s="3026">
        <v>0.48</v>
      </c>
      <c r="M26" s="3027"/>
      <c r="N26" s="812">
        <f>+L26*K26</f>
        <v>7937.28</v>
      </c>
    </row>
    <row r="27" spans="1:14" ht="14.4" thickBot="1">
      <c r="A27" s="2737"/>
      <c r="B27" s="2738"/>
      <c r="C27" s="2738"/>
      <c r="D27" s="2738"/>
      <c r="E27" s="2738"/>
      <c r="F27" s="2752"/>
      <c r="G27" s="2843"/>
      <c r="H27" s="2752"/>
      <c r="I27" s="2843"/>
      <c r="J27" s="2752"/>
      <c r="K27" s="1014"/>
      <c r="L27" s="3028"/>
      <c r="M27" s="3029"/>
      <c r="N27" s="971"/>
    </row>
    <row r="28" spans="1:14" ht="14.4" thickBot="1">
      <c r="A28" s="2717" t="s">
        <v>49</v>
      </c>
      <c r="B28" s="2718"/>
      <c r="C28" s="2718"/>
      <c r="D28" s="2718"/>
      <c r="E28" s="2718"/>
      <c r="F28" s="2718"/>
      <c r="G28" s="2718"/>
      <c r="H28" s="2718"/>
      <c r="I28" s="2718"/>
      <c r="J28" s="2718"/>
      <c r="K28" s="2718"/>
      <c r="L28" s="2718"/>
      <c r="M28" s="2719"/>
      <c r="N28" s="1015">
        <f>ROUND(SUM(N25:N26),0)</f>
        <v>27325</v>
      </c>
    </row>
    <row r="29" spans="1:14">
      <c r="A29" s="2741" t="s">
        <v>50</v>
      </c>
      <c r="B29" s="2742"/>
      <c r="C29" s="2742"/>
      <c r="D29" s="2742"/>
      <c r="E29" s="2742"/>
      <c r="F29" s="2742"/>
      <c r="G29" s="2742"/>
      <c r="H29" s="2742"/>
      <c r="I29" s="2742"/>
      <c r="J29" s="2742"/>
      <c r="K29" s="2742"/>
      <c r="L29" s="2742"/>
      <c r="M29" s="2742"/>
      <c r="N29" s="2743"/>
    </row>
    <row r="30" spans="1:14">
      <c r="A30" s="2744"/>
      <c r="B30" s="2745"/>
      <c r="C30" s="2745"/>
      <c r="D30" s="2745"/>
      <c r="E30" s="2745"/>
      <c r="F30" s="2745"/>
      <c r="G30" s="2745"/>
      <c r="H30" s="2745"/>
      <c r="I30" s="2745"/>
      <c r="J30" s="2745"/>
      <c r="K30" s="2745"/>
      <c r="L30" s="2745"/>
      <c r="M30" s="2745"/>
      <c r="N30" s="2746"/>
    </row>
    <row r="31" spans="1:14" ht="14.4" thickBot="1">
      <c r="A31" s="2747"/>
      <c r="B31" s="2748"/>
      <c r="C31" s="2748"/>
      <c r="D31" s="2748"/>
      <c r="E31" s="2748"/>
      <c r="F31" s="2748"/>
      <c r="G31" s="2748"/>
      <c r="H31" s="2748"/>
      <c r="I31" s="2748"/>
      <c r="J31" s="2748"/>
      <c r="K31" s="2748"/>
      <c r="L31" s="2748"/>
      <c r="M31" s="2748"/>
      <c r="N31" s="2749"/>
    </row>
    <row r="32" spans="1:14" ht="24" customHeight="1">
      <c r="A32" s="2726" t="s">
        <v>5</v>
      </c>
      <c r="B32" s="2727"/>
      <c r="C32" s="2727"/>
      <c r="D32" s="2727"/>
      <c r="E32" s="2727"/>
      <c r="F32" s="2727"/>
      <c r="G32" s="2727"/>
      <c r="H32" s="2727"/>
      <c r="I32" s="2729"/>
      <c r="J32" s="960" t="s">
        <v>41</v>
      </c>
      <c r="K32" s="961" t="s">
        <v>7</v>
      </c>
      <c r="L32" s="2728" t="s">
        <v>51</v>
      </c>
      <c r="M32" s="2729"/>
      <c r="N32" s="962" t="s">
        <v>47</v>
      </c>
    </row>
    <row r="33" spans="1:14">
      <c r="A33" s="2712" t="s">
        <v>109</v>
      </c>
      <c r="B33" s="2713"/>
      <c r="C33" s="2713"/>
      <c r="D33" s="2713"/>
      <c r="E33" s="2713"/>
      <c r="F33" s="2713"/>
      <c r="G33" s="2713"/>
      <c r="H33" s="2713"/>
      <c r="I33" s="2761"/>
      <c r="J33" s="965" t="s">
        <v>110</v>
      </c>
      <c r="K33" s="966">
        <v>199.5</v>
      </c>
      <c r="L33" s="2750">
        <v>100</v>
      </c>
      <c r="M33" s="2751"/>
      <c r="N33" s="812">
        <f>+L33*K33</f>
        <v>19950</v>
      </c>
    </row>
    <row r="34" spans="1:14">
      <c r="A34" s="967" t="s">
        <v>111</v>
      </c>
      <c r="B34" s="836"/>
      <c r="C34" s="836"/>
      <c r="D34" s="836"/>
      <c r="E34" s="836"/>
      <c r="F34" s="836"/>
      <c r="G34" s="836"/>
      <c r="H34" s="836"/>
      <c r="I34" s="968"/>
      <c r="J34" s="969" t="s">
        <v>11</v>
      </c>
      <c r="K34" s="1176">
        <v>0.58799999999999997</v>
      </c>
      <c r="L34" s="2964">
        <v>36811</v>
      </c>
      <c r="M34" s="2965"/>
      <c r="N34" s="812">
        <f>+L34*K34</f>
        <v>21644.867999999999</v>
      </c>
    </row>
    <row r="35" spans="1:14">
      <c r="A35" s="967" t="s">
        <v>112</v>
      </c>
      <c r="B35" s="836"/>
      <c r="C35" s="836"/>
      <c r="D35" s="836"/>
      <c r="E35" s="836"/>
      <c r="F35" s="836"/>
      <c r="G35" s="836"/>
      <c r="H35" s="836"/>
      <c r="I35" s="968"/>
      <c r="J35" s="969" t="s">
        <v>15</v>
      </c>
      <c r="K35" s="1177">
        <v>367.5</v>
      </c>
      <c r="L35" s="2750">
        <v>614</v>
      </c>
      <c r="M35" s="2751"/>
      <c r="N35" s="812">
        <f>+L35*K35</f>
        <v>225645</v>
      </c>
    </row>
    <row r="36" spans="1:14" ht="14.4" thickBot="1">
      <c r="A36" s="2737" t="s">
        <v>113</v>
      </c>
      <c r="B36" s="2738"/>
      <c r="C36" s="2738"/>
      <c r="D36" s="2738"/>
      <c r="E36" s="2738"/>
      <c r="F36" s="2738"/>
      <c r="G36" s="2738"/>
      <c r="H36" s="2738"/>
      <c r="I36" s="2752"/>
      <c r="J36" s="969" t="s">
        <v>11</v>
      </c>
      <c r="K36" s="1178">
        <v>0.88200000000000001</v>
      </c>
      <c r="L36" s="3023">
        <v>80066</v>
      </c>
      <c r="M36" s="3024"/>
      <c r="N36" s="812">
        <f>+L36*K36</f>
        <v>70618.212</v>
      </c>
    </row>
    <row r="37" spans="1:14" ht="14.4" thickBot="1">
      <c r="A37" s="2717" t="s">
        <v>49</v>
      </c>
      <c r="B37" s="2718"/>
      <c r="C37" s="2718"/>
      <c r="D37" s="2718"/>
      <c r="E37" s="2718"/>
      <c r="F37" s="2718"/>
      <c r="G37" s="2718"/>
      <c r="H37" s="2718"/>
      <c r="I37" s="2718"/>
      <c r="J37" s="2718"/>
      <c r="K37" s="2718"/>
      <c r="L37" s="2718"/>
      <c r="M37" s="2719"/>
      <c r="N37" s="974">
        <f>ROUND(SUM(N33:N36),0)</f>
        <v>337858</v>
      </c>
    </row>
    <row r="38" spans="1:14">
      <c r="A38" s="2741" t="s">
        <v>52</v>
      </c>
      <c r="B38" s="2742"/>
      <c r="C38" s="2742"/>
      <c r="D38" s="2742"/>
      <c r="E38" s="2742"/>
      <c r="F38" s="2742"/>
      <c r="G38" s="2742"/>
      <c r="H38" s="2742"/>
      <c r="I38" s="2742"/>
      <c r="J38" s="2742"/>
      <c r="K38" s="2742"/>
      <c r="L38" s="2742"/>
      <c r="M38" s="2742"/>
      <c r="N38" s="2743"/>
    </row>
    <row r="39" spans="1:14">
      <c r="A39" s="2744"/>
      <c r="B39" s="2745"/>
      <c r="C39" s="2745"/>
      <c r="D39" s="2745"/>
      <c r="E39" s="2745"/>
      <c r="F39" s="2745"/>
      <c r="G39" s="2745"/>
      <c r="H39" s="2745"/>
      <c r="I39" s="2745"/>
      <c r="J39" s="2745"/>
      <c r="K39" s="2745"/>
      <c r="L39" s="2745"/>
      <c r="M39" s="2745"/>
      <c r="N39" s="2746"/>
    </row>
    <row r="40" spans="1:14" ht="14.4" thickBot="1">
      <c r="A40" s="2747"/>
      <c r="B40" s="2748"/>
      <c r="C40" s="2748"/>
      <c r="D40" s="2748"/>
      <c r="E40" s="2748"/>
      <c r="F40" s="2748"/>
      <c r="G40" s="2748"/>
      <c r="H40" s="2748"/>
      <c r="I40" s="2748"/>
      <c r="J40" s="2748"/>
      <c r="K40" s="2748"/>
      <c r="L40" s="2748"/>
      <c r="M40" s="2748"/>
      <c r="N40" s="2749"/>
    </row>
    <row r="41" spans="1:14" ht="27.6">
      <c r="A41" s="2726" t="s">
        <v>53</v>
      </c>
      <c r="B41" s="2727"/>
      <c r="C41" s="2727"/>
      <c r="D41" s="2727"/>
      <c r="E41" s="2727"/>
      <c r="F41" s="2727"/>
      <c r="G41" s="2727"/>
      <c r="H41" s="2727"/>
      <c r="I41" s="961" t="s">
        <v>54</v>
      </c>
      <c r="J41" s="958" t="s">
        <v>55</v>
      </c>
      <c r="K41" s="975" t="s">
        <v>543</v>
      </c>
      <c r="L41" s="2728" t="s">
        <v>57</v>
      </c>
      <c r="M41" s="2729"/>
      <c r="N41" s="962" t="s">
        <v>47</v>
      </c>
    </row>
    <row r="42" spans="1:14">
      <c r="A42" s="3025" t="s">
        <v>114</v>
      </c>
      <c r="B42" s="2713"/>
      <c r="C42" s="2713"/>
      <c r="D42" s="2713"/>
      <c r="E42" s="2713"/>
      <c r="F42" s="2713"/>
      <c r="G42" s="2713"/>
      <c r="H42" s="2713"/>
      <c r="I42" s="966"/>
      <c r="J42" s="978" t="s">
        <v>115</v>
      </c>
      <c r="K42" s="1187">
        <v>0.88200000000000001</v>
      </c>
      <c r="L42" s="2964">
        <f>+'TRANSPORTE MATERIALES tritu-m3'!N55</f>
        <v>28485</v>
      </c>
      <c r="M42" s="2965"/>
      <c r="N42" s="1188">
        <f>+L42*K42</f>
        <v>25123.77</v>
      </c>
    </row>
    <row r="43" spans="1:14">
      <c r="A43" s="1179" t="s">
        <v>116</v>
      </c>
      <c r="B43" s="836"/>
      <c r="C43" s="836"/>
      <c r="D43" s="836"/>
      <c r="E43" s="836"/>
      <c r="F43" s="836"/>
      <c r="G43" s="836"/>
      <c r="H43" s="836"/>
      <c r="I43" s="966"/>
      <c r="J43" s="978" t="s">
        <v>115</v>
      </c>
      <c r="K43" s="1187">
        <v>0.36749999999999999</v>
      </c>
      <c r="L43" s="2750">
        <f>+'CAÑOrico-TRANSPORTE Tn'!N56</f>
        <v>28292</v>
      </c>
      <c r="M43" s="2751"/>
      <c r="N43" s="1188">
        <f>+L43*K43</f>
        <v>10397.31</v>
      </c>
    </row>
    <row r="44" spans="1:14">
      <c r="A44" s="1179" t="s">
        <v>95</v>
      </c>
      <c r="B44" s="836"/>
      <c r="C44" s="836"/>
      <c r="D44" s="836"/>
      <c r="E44" s="836"/>
      <c r="F44" s="836"/>
      <c r="G44" s="836"/>
      <c r="H44" s="836"/>
      <c r="I44" s="966"/>
      <c r="J44" s="978" t="s">
        <v>115</v>
      </c>
      <c r="K44" s="1187">
        <v>0.58799999999999997</v>
      </c>
      <c r="L44" s="2750">
        <f>+'CAÑOricoTRANSPORTE m3'!N49</f>
        <v>28485</v>
      </c>
      <c r="M44" s="2751"/>
      <c r="N44" s="1188">
        <f>+L44*K44</f>
        <v>16749.18</v>
      </c>
    </row>
    <row r="45" spans="1:14" ht="14.4" thickBot="1">
      <c r="A45" s="3019"/>
      <c r="B45" s="3020"/>
      <c r="C45" s="3020"/>
      <c r="D45" s="3020"/>
      <c r="E45" s="3020"/>
      <c r="F45" s="3020"/>
      <c r="G45" s="3020"/>
      <c r="H45" s="3020"/>
      <c r="I45" s="1180"/>
      <c r="J45" s="1180"/>
      <c r="K45" s="1180"/>
      <c r="L45" s="3021"/>
      <c r="M45" s="3022"/>
      <c r="N45" s="1188"/>
    </row>
    <row r="46" spans="1:14" ht="14.4" thickBot="1">
      <c r="A46" s="2717" t="s">
        <v>49</v>
      </c>
      <c r="B46" s="2718"/>
      <c r="C46" s="2718"/>
      <c r="D46" s="2718"/>
      <c r="E46" s="2718"/>
      <c r="F46" s="2718"/>
      <c r="G46" s="2718"/>
      <c r="H46" s="2718"/>
      <c r="I46" s="2718"/>
      <c r="J46" s="2718"/>
      <c r="K46" s="2718"/>
      <c r="L46" s="2718"/>
      <c r="M46" s="2719"/>
      <c r="N46" s="957">
        <f>ROUND(SUM(N42:N45),0)</f>
        <v>52270</v>
      </c>
    </row>
    <row r="47" spans="1:14">
      <c r="A47" s="2741" t="s">
        <v>58</v>
      </c>
      <c r="B47" s="2742"/>
      <c r="C47" s="2742"/>
      <c r="D47" s="2742"/>
      <c r="E47" s="2742"/>
      <c r="F47" s="2742"/>
      <c r="G47" s="2742"/>
      <c r="H47" s="2742"/>
      <c r="I47" s="2742"/>
      <c r="J47" s="2742"/>
      <c r="K47" s="2742"/>
      <c r="L47" s="2742"/>
      <c r="M47" s="2742"/>
      <c r="N47" s="2743"/>
    </row>
    <row r="48" spans="1:14">
      <c r="A48" s="2744"/>
      <c r="B48" s="2745"/>
      <c r="C48" s="2745"/>
      <c r="D48" s="2745"/>
      <c r="E48" s="2745"/>
      <c r="F48" s="2745"/>
      <c r="G48" s="2745"/>
      <c r="H48" s="2745"/>
      <c r="I48" s="2745"/>
      <c r="J48" s="2745"/>
      <c r="K48" s="2745"/>
      <c r="L48" s="2745"/>
      <c r="M48" s="2745"/>
      <c r="N48" s="2746"/>
    </row>
    <row r="49" spans="1:14" ht="14.4" thickBot="1">
      <c r="A49" s="2747"/>
      <c r="B49" s="2748"/>
      <c r="C49" s="2748"/>
      <c r="D49" s="2748"/>
      <c r="E49" s="2748"/>
      <c r="F49" s="2748"/>
      <c r="G49" s="2748"/>
      <c r="H49" s="2748"/>
      <c r="I49" s="2748"/>
      <c r="J49" s="2748"/>
      <c r="K49" s="2748"/>
      <c r="L49" s="2748"/>
      <c r="M49" s="2748"/>
      <c r="N49" s="2749"/>
    </row>
    <row r="50" spans="1:14">
      <c r="A50" s="2726" t="s">
        <v>59</v>
      </c>
      <c r="B50" s="2727"/>
      <c r="C50" s="2727"/>
      <c r="D50" s="2727"/>
      <c r="E50" s="2727"/>
      <c r="F50" s="2727"/>
      <c r="G50" s="2727"/>
      <c r="H50" s="2727"/>
      <c r="I50" s="961" t="s">
        <v>60</v>
      </c>
      <c r="J50" s="958" t="s">
        <v>61</v>
      </c>
      <c r="K50" s="961" t="s">
        <v>85</v>
      </c>
      <c r="L50" s="2728" t="s">
        <v>86</v>
      </c>
      <c r="M50" s="2729"/>
      <c r="N50" s="962" t="s">
        <v>47</v>
      </c>
    </row>
    <row r="51" spans="1:14">
      <c r="A51" s="2730" t="s">
        <v>117</v>
      </c>
      <c r="B51" s="2731"/>
      <c r="C51" s="2731"/>
      <c r="D51" s="2731"/>
      <c r="E51" s="2731"/>
      <c r="F51" s="2731"/>
      <c r="G51" s="2731"/>
      <c r="H51" s="2732"/>
      <c r="I51" s="983" t="s">
        <v>79</v>
      </c>
      <c r="J51" s="984"/>
      <c r="K51" s="1181">
        <v>1.7864</v>
      </c>
      <c r="L51" s="3017">
        <v>108531</v>
      </c>
      <c r="M51" s="3018"/>
      <c r="N51" s="1182">
        <f>+K51*L51</f>
        <v>193879.77840000001</v>
      </c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3"/>
      <c r="M52" s="2734"/>
      <c r="N52" s="986"/>
    </row>
    <row r="53" spans="1:14">
      <c r="A53" s="981"/>
      <c r="B53" s="982"/>
      <c r="C53" s="982"/>
      <c r="D53" s="982"/>
      <c r="E53" s="982"/>
      <c r="F53" s="982"/>
      <c r="G53" s="982"/>
      <c r="H53" s="982"/>
      <c r="I53" s="983"/>
      <c r="J53" s="984"/>
      <c r="K53" s="985"/>
      <c r="L53" s="2735"/>
      <c r="M53" s="2736"/>
      <c r="N53" s="986"/>
    </row>
    <row r="54" spans="1:14" ht="14.4" thickBot="1">
      <c r="A54" s="2737"/>
      <c r="B54" s="2738"/>
      <c r="C54" s="2738"/>
      <c r="D54" s="2738"/>
      <c r="E54" s="2738"/>
      <c r="F54" s="2738"/>
      <c r="G54" s="2738"/>
      <c r="H54" s="2738"/>
      <c r="I54" s="987"/>
      <c r="J54" s="842"/>
      <c r="K54" s="987"/>
      <c r="L54" s="2739"/>
      <c r="M54" s="2740"/>
      <c r="N54" s="988"/>
    </row>
    <row r="55" spans="1:14" ht="14.4" thickBot="1">
      <c r="A55" s="2717" t="s">
        <v>49</v>
      </c>
      <c r="B55" s="2718"/>
      <c r="C55" s="2718"/>
      <c r="D55" s="2718"/>
      <c r="E55" s="2718"/>
      <c r="F55" s="2718"/>
      <c r="G55" s="2718"/>
      <c r="H55" s="2718"/>
      <c r="I55" s="2718"/>
      <c r="J55" s="2718"/>
      <c r="K55" s="2718"/>
      <c r="L55" s="2718"/>
      <c r="M55" s="2719"/>
      <c r="N55" s="1183">
        <f>ROUND(+N51,0)</f>
        <v>193880</v>
      </c>
    </row>
    <row r="56" spans="1:14" ht="14.4" thickBot="1">
      <c r="A56" s="940"/>
      <c r="B56" s="822"/>
      <c r="C56" s="822"/>
      <c r="D56" s="822"/>
      <c r="E56" s="822"/>
      <c r="F56" s="822"/>
      <c r="G56" s="822"/>
      <c r="H56" s="822"/>
      <c r="I56" s="822"/>
      <c r="J56" s="822"/>
      <c r="K56" s="822"/>
      <c r="L56" s="822"/>
      <c r="M56" s="822"/>
      <c r="N56" s="941"/>
    </row>
    <row r="57" spans="1:14" ht="14.4" thickBot="1">
      <c r="A57" s="2720" t="s">
        <v>63</v>
      </c>
      <c r="B57" s="2721"/>
      <c r="C57" s="2721"/>
      <c r="D57" s="2721"/>
      <c r="E57" s="2721"/>
      <c r="F57" s="2721"/>
      <c r="G57" s="2721"/>
      <c r="H57" s="2721"/>
      <c r="I57" s="2721"/>
      <c r="J57" s="2721"/>
      <c r="K57" s="2721"/>
      <c r="L57" s="2721"/>
      <c r="M57" s="2722"/>
      <c r="N57" s="1184">
        <f>ROUND(+N28+N37+N46+N55,0)</f>
        <v>611333</v>
      </c>
    </row>
    <row r="58" spans="1:14">
      <c r="A58" s="2741" t="s">
        <v>64</v>
      </c>
      <c r="B58" s="2742"/>
      <c r="C58" s="2742"/>
      <c r="D58" s="2742"/>
      <c r="E58" s="2742"/>
      <c r="F58" s="2742"/>
      <c r="G58" s="2742"/>
      <c r="H58" s="2742"/>
      <c r="I58" s="2742"/>
      <c r="J58" s="2742"/>
      <c r="K58" s="2742"/>
      <c r="L58" s="2742"/>
      <c r="M58" s="2742"/>
      <c r="N58" s="2743"/>
    </row>
    <row r="59" spans="1:14">
      <c r="A59" s="2744"/>
      <c r="B59" s="2745"/>
      <c r="C59" s="2745"/>
      <c r="D59" s="2745"/>
      <c r="E59" s="2745"/>
      <c r="F59" s="2745"/>
      <c r="G59" s="2745"/>
      <c r="H59" s="2745"/>
      <c r="I59" s="2745"/>
      <c r="J59" s="2745"/>
      <c r="K59" s="2745"/>
      <c r="L59" s="2745"/>
      <c r="M59" s="2745"/>
      <c r="N59" s="2746"/>
    </row>
    <row r="60" spans="1:14" ht="14.4" thickBot="1">
      <c r="A60" s="2747"/>
      <c r="B60" s="2748"/>
      <c r="C60" s="2748"/>
      <c r="D60" s="2748"/>
      <c r="E60" s="2748"/>
      <c r="F60" s="2748"/>
      <c r="G60" s="2748"/>
      <c r="H60" s="2748"/>
      <c r="I60" s="2748"/>
      <c r="J60" s="2748"/>
      <c r="K60" s="2748"/>
      <c r="L60" s="2748"/>
      <c r="M60" s="2748"/>
      <c r="N60" s="2749"/>
    </row>
    <row r="61" spans="1:14">
      <c r="A61" s="2726" t="s">
        <v>65</v>
      </c>
      <c r="B61" s="2727"/>
      <c r="C61" s="2727"/>
      <c r="D61" s="2727"/>
      <c r="E61" s="2727"/>
      <c r="F61" s="2727"/>
      <c r="G61" s="2727"/>
      <c r="H61" s="2727"/>
      <c r="I61" s="958"/>
      <c r="J61" s="959"/>
      <c r="K61" s="961" t="s">
        <v>66</v>
      </c>
      <c r="L61" s="2728" t="s">
        <v>67</v>
      </c>
      <c r="M61" s="2729"/>
      <c r="N61" s="962"/>
    </row>
    <row r="62" spans="1:14">
      <c r="A62" s="2712" t="s">
        <v>68</v>
      </c>
      <c r="B62" s="2713"/>
      <c r="C62" s="2713"/>
      <c r="D62" s="2713"/>
      <c r="E62" s="2713"/>
      <c r="F62" s="2713"/>
      <c r="G62" s="2713"/>
      <c r="H62" s="2713"/>
      <c r="I62" s="990"/>
      <c r="J62" s="991"/>
      <c r="K62" s="992"/>
      <c r="L62" s="3015"/>
      <c r="M62" s="3016"/>
      <c r="N62" s="971"/>
    </row>
    <row r="63" spans="1:14">
      <c r="A63" s="952" t="s">
        <v>69</v>
      </c>
      <c r="B63" s="993"/>
      <c r="C63" s="993"/>
      <c r="D63" s="963"/>
      <c r="E63" s="963"/>
      <c r="F63" s="963"/>
      <c r="G63" s="963"/>
      <c r="H63" s="963"/>
      <c r="I63" s="963"/>
      <c r="J63" s="964"/>
      <c r="K63" s="992"/>
      <c r="L63" s="3015"/>
      <c r="M63" s="3016"/>
      <c r="N63" s="971"/>
    </row>
    <row r="64" spans="1:14" ht="14.4" thickBot="1">
      <c r="A64" s="2714" t="s">
        <v>70</v>
      </c>
      <c r="B64" s="2715"/>
      <c r="C64" s="2715"/>
      <c r="D64" s="2715"/>
      <c r="E64" s="2715"/>
      <c r="F64" s="2715"/>
      <c r="G64" s="2715"/>
      <c r="H64" s="2715"/>
      <c r="I64" s="2715"/>
      <c r="J64" s="2716"/>
      <c r="K64" s="992"/>
      <c r="L64" s="3015"/>
      <c r="M64" s="3016"/>
      <c r="N64" s="971"/>
    </row>
    <row r="65" spans="1:15" ht="14.4" thickBot="1">
      <c r="A65" s="2717" t="s">
        <v>49</v>
      </c>
      <c r="B65" s="2718"/>
      <c r="C65" s="2718"/>
      <c r="D65" s="2718"/>
      <c r="E65" s="2718"/>
      <c r="F65" s="2718"/>
      <c r="G65" s="2718"/>
      <c r="H65" s="2718"/>
      <c r="I65" s="2718"/>
      <c r="J65" s="2718"/>
      <c r="K65" s="2718"/>
      <c r="L65" s="2718"/>
      <c r="M65" s="2719"/>
      <c r="N65" s="1185">
        <f>SUM(N62:N64)</f>
        <v>0</v>
      </c>
    </row>
    <row r="66" spans="1:15" ht="14.4" thickBot="1">
      <c r="A66" s="940"/>
      <c r="B66" s="822"/>
      <c r="C66" s="822"/>
      <c r="D66" s="822"/>
      <c r="E66" s="822"/>
      <c r="F66" s="822"/>
      <c r="G66" s="822"/>
      <c r="H66" s="822"/>
      <c r="I66" s="822"/>
      <c r="J66" s="822"/>
      <c r="K66" s="822"/>
      <c r="L66" s="822"/>
      <c r="M66" s="822"/>
      <c r="N66" s="941"/>
    </row>
    <row r="67" spans="1:15" ht="14.4" thickBot="1">
      <c r="A67" s="2720" t="s">
        <v>71</v>
      </c>
      <c r="B67" s="2721"/>
      <c r="C67" s="2721"/>
      <c r="D67" s="2721"/>
      <c r="E67" s="2721"/>
      <c r="F67" s="2721"/>
      <c r="G67" s="2721"/>
      <c r="H67" s="2721"/>
      <c r="I67" s="2721"/>
      <c r="J67" s="2721"/>
      <c r="K67" s="2721"/>
      <c r="L67" s="2721"/>
      <c r="M67" s="2722"/>
      <c r="N67" s="1186">
        <f>ROUND(+N57+N65,0)</f>
        <v>611333</v>
      </c>
      <c r="O67" s="1189"/>
    </row>
    <row r="68" spans="1:15" s="1004" customFormat="1">
      <c r="A68" s="874"/>
      <c r="B68" s="875"/>
      <c r="C68" s="875"/>
      <c r="D68" s="875"/>
      <c r="E68" s="875"/>
      <c r="F68" s="875"/>
      <c r="G68" s="875"/>
      <c r="H68" s="875"/>
      <c r="I68" s="875"/>
      <c r="J68" s="875"/>
      <c r="K68" s="875"/>
      <c r="L68" s="875"/>
      <c r="M68" s="875"/>
      <c r="N68" s="876"/>
      <c r="O68" s="1003"/>
    </row>
    <row r="69" spans="1:15" s="1004" customFormat="1">
      <c r="A69" s="817"/>
      <c r="B69" s="818"/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8"/>
      <c r="N69" s="819"/>
      <c r="O69" s="1003"/>
    </row>
    <row r="70" spans="1:15" s="1004" customFormat="1" ht="31.5" customHeight="1">
      <c r="A70" s="817"/>
      <c r="B70" s="818"/>
      <c r="C70" s="818"/>
      <c r="D70" s="818"/>
      <c r="E70" s="818"/>
      <c r="F70" s="821" t="s">
        <v>76</v>
      </c>
      <c r="G70" s="821"/>
      <c r="H70" s="821"/>
      <c r="I70" s="821"/>
      <c r="J70" s="822"/>
      <c r="K70" s="818"/>
      <c r="L70" s="818"/>
      <c r="M70" s="818"/>
      <c r="N70" s="819"/>
      <c r="O70" s="1003"/>
    </row>
    <row r="71" spans="1:15" s="1004" customFormat="1">
      <c r="A71" s="823"/>
      <c r="B71" s="824"/>
      <c r="C71" s="824"/>
      <c r="D71" s="824"/>
      <c r="E71" s="824"/>
      <c r="F71" s="821" t="s">
        <v>87</v>
      </c>
      <c r="G71" s="822" t="s">
        <v>337</v>
      </c>
      <c r="H71" s="822"/>
      <c r="I71" s="822"/>
      <c r="J71" s="822"/>
      <c r="K71" s="824"/>
      <c r="L71" s="824"/>
      <c r="M71" s="824"/>
      <c r="N71" s="825"/>
      <c r="O71" s="1003"/>
    </row>
    <row r="72" spans="1:15" s="1004" customFormat="1">
      <c r="A72" s="817"/>
      <c r="B72" s="818"/>
      <c r="C72" s="818"/>
      <c r="D72" s="818"/>
      <c r="E72" s="818"/>
      <c r="F72" s="821" t="s">
        <v>286</v>
      </c>
      <c r="G72" s="822"/>
      <c r="H72" s="822"/>
      <c r="I72" s="822"/>
      <c r="J72" s="822"/>
      <c r="K72" s="818"/>
      <c r="L72" s="818"/>
      <c r="M72" s="818"/>
      <c r="N72" s="819"/>
      <c r="O72" s="1003"/>
    </row>
    <row r="73" spans="1:15" s="1004" customFormat="1">
      <c r="A73" s="823"/>
      <c r="B73" s="824"/>
      <c r="C73" s="824"/>
      <c r="D73" s="824"/>
      <c r="E73" s="824"/>
      <c r="F73" s="821" t="s">
        <v>88</v>
      </c>
      <c r="G73" s="822" t="s">
        <v>344</v>
      </c>
      <c r="H73" s="822"/>
      <c r="I73" s="826"/>
      <c r="J73" s="826"/>
      <c r="K73" s="824"/>
      <c r="L73" s="824"/>
      <c r="M73" s="824"/>
      <c r="N73" s="825"/>
      <c r="O73" s="1003"/>
    </row>
    <row r="74" spans="1:15" s="1004" customFormat="1">
      <c r="A74" s="817"/>
      <c r="B74" s="818"/>
      <c r="C74" s="818"/>
      <c r="D74" s="818"/>
      <c r="E74" s="818"/>
      <c r="F74" s="821"/>
      <c r="G74" s="826"/>
      <c r="H74" s="826"/>
      <c r="I74" s="826"/>
      <c r="J74" s="818"/>
      <c r="K74" s="818"/>
      <c r="L74" s="818"/>
      <c r="M74" s="818"/>
      <c r="N74" s="819"/>
      <c r="O74" s="1003"/>
    </row>
    <row r="75" spans="1:15" s="1004" customFormat="1" ht="14.4" thickBot="1">
      <c r="A75" s="827" t="s">
        <v>72</v>
      </c>
      <c r="B75" s="828"/>
      <c r="C75" s="829"/>
      <c r="D75" s="829"/>
      <c r="E75" s="829"/>
      <c r="F75" s="829"/>
      <c r="G75" s="830"/>
      <c r="H75" s="830"/>
      <c r="I75" s="830"/>
      <c r="J75" s="830"/>
      <c r="K75" s="830"/>
      <c r="L75" s="830"/>
      <c r="M75" s="830"/>
      <c r="N75" s="831"/>
      <c r="O75" s="1003"/>
    </row>
    <row r="76" spans="1:15" s="1004" customFormat="1">
      <c r="A76" s="2478"/>
      <c r="B76" s="2479"/>
      <c r="C76" s="2479"/>
      <c r="D76" s="2479"/>
      <c r="E76" s="2479"/>
      <c r="F76" s="2479"/>
      <c r="G76" s="2479"/>
      <c r="H76" s="2479"/>
      <c r="I76" s="2479"/>
      <c r="J76" s="2479"/>
      <c r="K76" s="2479"/>
      <c r="L76" s="2479"/>
      <c r="M76" s="2479"/>
      <c r="N76" s="2480"/>
      <c r="O76" s="1003"/>
    </row>
    <row r="77" spans="1:15" s="1004" customFormat="1">
      <c r="A77" s="2723"/>
      <c r="B77" s="2724"/>
      <c r="C77" s="2724"/>
      <c r="D77" s="2724"/>
      <c r="E77" s="2724"/>
      <c r="F77" s="2724"/>
      <c r="G77" s="2724"/>
      <c r="H77" s="2724"/>
      <c r="I77" s="2724"/>
      <c r="J77" s="2724"/>
      <c r="K77" s="2724"/>
      <c r="L77" s="2724"/>
      <c r="M77" s="2724"/>
      <c r="N77" s="2725"/>
      <c r="O77" s="1003"/>
    </row>
    <row r="78" spans="1:15" s="1004" customFormat="1">
      <c r="A78" s="823"/>
      <c r="B78" s="824"/>
      <c r="C78" s="824"/>
      <c r="D78" s="824"/>
      <c r="E78" s="824"/>
      <c r="F78" s="824"/>
      <c r="G78" s="824"/>
      <c r="H78" s="824"/>
      <c r="I78" s="824"/>
      <c r="J78" s="824"/>
      <c r="K78" s="824"/>
      <c r="L78" s="824"/>
      <c r="M78" s="824"/>
      <c r="N78" s="825"/>
      <c r="O78" s="1003"/>
    </row>
    <row r="79" spans="1:15" s="1004" customFormat="1">
      <c r="A79" s="832" t="s">
        <v>73</v>
      </c>
      <c r="B79" s="833"/>
      <c r="C79" s="834"/>
      <c r="D79" s="834"/>
      <c r="E79" s="834"/>
      <c r="F79" s="834"/>
      <c r="G79" s="824"/>
      <c r="H79" s="824"/>
      <c r="I79" s="824"/>
      <c r="J79" s="824"/>
      <c r="K79" s="824"/>
      <c r="L79" s="824"/>
      <c r="M79" s="824"/>
      <c r="N79" s="825"/>
      <c r="O79" s="1003"/>
    </row>
    <row r="80" spans="1:15" s="1004" customFormat="1">
      <c r="A80" s="2481" t="s">
        <v>74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33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19.5" customHeight="1">
      <c r="A82" s="2481" t="s">
        <v>75</v>
      </c>
      <c r="B82" s="2482"/>
      <c r="C82" s="2482"/>
      <c r="D82" s="2482"/>
      <c r="E82" s="2482"/>
      <c r="F82" s="2482"/>
      <c r="G82" s="2482"/>
      <c r="H82" s="2482"/>
      <c r="I82" s="2482"/>
      <c r="J82" s="2482"/>
      <c r="K82" s="2482"/>
      <c r="L82" s="2482"/>
      <c r="M82" s="2482"/>
      <c r="N82" s="2483"/>
      <c r="O82" s="1003"/>
    </row>
    <row r="83" spans="1:15" s="1004" customFormat="1" ht="30.75" customHeight="1">
      <c r="A83" s="2481"/>
      <c r="B83" s="2482"/>
      <c r="C83" s="2482"/>
      <c r="D83" s="2482"/>
      <c r="E83" s="2482"/>
      <c r="F83" s="2482"/>
      <c r="G83" s="2482"/>
      <c r="H83" s="2482"/>
      <c r="I83" s="2482"/>
      <c r="J83" s="2482"/>
      <c r="K83" s="2482"/>
      <c r="L83" s="2482"/>
      <c r="M83" s="2482"/>
      <c r="N83" s="2483"/>
      <c r="O83" s="1003"/>
    </row>
    <row r="84" spans="1:15" s="1004" customFormat="1" ht="43.5" customHeight="1">
      <c r="A84" s="823"/>
      <c r="B84" s="824"/>
      <c r="C84" s="824"/>
      <c r="D84" s="824"/>
      <c r="E84" s="824"/>
      <c r="F84" s="824"/>
      <c r="G84" s="824"/>
      <c r="H84" s="824"/>
      <c r="I84" s="824"/>
      <c r="J84" s="824"/>
      <c r="K84" s="824"/>
      <c r="L84" s="824"/>
      <c r="M84" s="824"/>
      <c r="N84" s="825"/>
      <c r="O84" s="1003"/>
    </row>
    <row r="85" spans="1:15" s="1004" customFormat="1">
      <c r="A85" s="823"/>
      <c r="B85" s="824"/>
      <c r="C85" s="824"/>
      <c r="D85" s="824"/>
      <c r="E85" s="818"/>
      <c r="F85" s="821" t="s">
        <v>76</v>
      </c>
      <c r="G85" s="822"/>
      <c r="H85" s="822"/>
      <c r="I85" s="822"/>
      <c r="J85" s="822"/>
      <c r="K85" s="824"/>
      <c r="L85" s="824"/>
      <c r="M85" s="824"/>
      <c r="N85" s="1005"/>
      <c r="O85" s="1003"/>
    </row>
    <row r="86" spans="1:15" s="1004" customFormat="1">
      <c r="A86" s="823"/>
      <c r="B86" s="824"/>
      <c r="C86" s="824"/>
      <c r="D86" s="824"/>
      <c r="E86" s="818"/>
      <c r="F86" s="822" t="s">
        <v>87</v>
      </c>
      <c r="G86" s="836" t="s">
        <v>342</v>
      </c>
      <c r="H86" s="836"/>
      <c r="I86" s="836"/>
      <c r="J86" s="822"/>
      <c r="K86" s="824"/>
      <c r="L86" s="824"/>
      <c r="M86" s="824"/>
      <c r="N86" s="1005"/>
      <c r="O86" s="1003"/>
    </row>
    <row r="87" spans="1:15" s="1004" customFormat="1">
      <c r="A87" s="823"/>
      <c r="B87" s="824"/>
      <c r="C87" s="824"/>
      <c r="D87" s="824"/>
      <c r="E87" s="837"/>
      <c r="F87" s="822" t="s">
        <v>343</v>
      </c>
      <c r="G87" s="838"/>
      <c r="H87" s="838"/>
      <c r="I87" s="838"/>
      <c r="J87" s="822"/>
      <c r="K87" s="824"/>
      <c r="L87" s="824"/>
      <c r="M87" s="824"/>
      <c r="N87" s="1005"/>
      <c r="O87" s="1003"/>
    </row>
    <row r="88" spans="1:15" s="1004" customFormat="1">
      <c r="A88" s="817"/>
      <c r="B88" s="818"/>
      <c r="C88" s="818"/>
      <c r="D88" s="818"/>
      <c r="E88" s="824"/>
      <c r="F88" s="822" t="s">
        <v>88</v>
      </c>
      <c r="G88" s="822"/>
      <c r="H88" s="822"/>
      <c r="I88" s="822"/>
      <c r="J88" s="826"/>
      <c r="K88" s="1003"/>
      <c r="L88" s="1003"/>
      <c r="M88" s="1003"/>
      <c r="N88" s="1005"/>
      <c r="O88" s="1003"/>
    </row>
    <row r="89" spans="1:15">
      <c r="A89" s="995"/>
      <c r="B89" s="838"/>
      <c r="C89" s="838"/>
      <c r="D89" s="838"/>
      <c r="E89" s="822"/>
      <c r="F89" s="822"/>
      <c r="G89" s="822"/>
      <c r="H89" s="822"/>
      <c r="I89" s="822"/>
      <c r="J89" s="2706"/>
      <c r="K89" s="2706"/>
      <c r="L89" s="2706"/>
      <c r="M89" s="2706"/>
      <c r="N89" s="2707"/>
    </row>
    <row r="90" spans="1:15" ht="14.4" thickBot="1">
      <c r="A90" s="2710"/>
      <c r="B90" s="2711"/>
      <c r="C90" s="2711"/>
      <c r="D90" s="2711"/>
      <c r="E90" s="842"/>
      <c r="F90" s="842"/>
      <c r="G90" s="842"/>
      <c r="H90" s="842"/>
      <c r="I90" s="842"/>
      <c r="J90" s="2708"/>
      <c r="K90" s="2708"/>
      <c r="L90" s="2708"/>
      <c r="M90" s="2708"/>
      <c r="N90" s="2709"/>
    </row>
  </sheetData>
  <mergeCells count="87">
    <mergeCell ref="A1:D1"/>
    <mergeCell ref="A3:N3"/>
    <mergeCell ref="A8:B12"/>
    <mergeCell ref="K14:K15"/>
    <mergeCell ref="A4:N4"/>
    <mergeCell ref="A6:N6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  <mergeCell ref="N11:N12"/>
    <mergeCell ref="A25:F25"/>
    <mergeCell ref="G25:H25"/>
    <mergeCell ref="I25:J25"/>
    <mergeCell ref="L25:M25"/>
    <mergeCell ref="A16:N16"/>
    <mergeCell ref="A17:N17"/>
    <mergeCell ref="C19:K19"/>
    <mergeCell ref="L19:M19"/>
    <mergeCell ref="C20:K20"/>
    <mergeCell ref="L20:M20"/>
    <mergeCell ref="A21:N23"/>
    <mergeCell ref="A24:F24"/>
    <mergeCell ref="G24:H24"/>
    <mergeCell ref="I24:J24"/>
    <mergeCell ref="L24:M24"/>
    <mergeCell ref="A26:F26"/>
    <mergeCell ref="I26:J26"/>
    <mergeCell ref="L26:M26"/>
    <mergeCell ref="A27:F27"/>
    <mergeCell ref="G27:H27"/>
    <mergeCell ref="I27:J27"/>
    <mergeCell ref="L27:M27"/>
    <mergeCell ref="A28:M28"/>
    <mergeCell ref="A29:N31"/>
    <mergeCell ref="A32:I32"/>
    <mergeCell ref="L32:M32"/>
    <mergeCell ref="A33:I33"/>
    <mergeCell ref="L33:M33"/>
    <mergeCell ref="L44:M44"/>
    <mergeCell ref="L34:M34"/>
    <mergeCell ref="L35:M35"/>
    <mergeCell ref="A36:I36"/>
    <mergeCell ref="L36:M36"/>
    <mergeCell ref="A37:M37"/>
    <mergeCell ref="A38:N40"/>
    <mergeCell ref="A41:H41"/>
    <mergeCell ref="L41:M41"/>
    <mergeCell ref="A42:H42"/>
    <mergeCell ref="L42:M42"/>
    <mergeCell ref="L43:M43"/>
    <mergeCell ref="A45:H45"/>
    <mergeCell ref="L45:M45"/>
    <mergeCell ref="A46:M46"/>
    <mergeCell ref="A47:N49"/>
    <mergeCell ref="A50:H50"/>
    <mergeCell ref="L50:M50"/>
    <mergeCell ref="A51:H51"/>
    <mergeCell ref="L51:M51"/>
    <mergeCell ref="L52:M52"/>
    <mergeCell ref="L53:M53"/>
    <mergeCell ref="A54:H54"/>
    <mergeCell ref="L54:M54"/>
    <mergeCell ref="A76:N76"/>
    <mergeCell ref="A55:M55"/>
    <mergeCell ref="A57:M57"/>
    <mergeCell ref="A58:N60"/>
    <mergeCell ref="A61:H61"/>
    <mergeCell ref="L61:M61"/>
    <mergeCell ref="A62:H62"/>
    <mergeCell ref="L62:M62"/>
    <mergeCell ref="L63:M63"/>
    <mergeCell ref="A64:J64"/>
    <mergeCell ref="L64:M64"/>
    <mergeCell ref="A65:M65"/>
    <mergeCell ref="A67:M67"/>
    <mergeCell ref="A77:N77"/>
    <mergeCell ref="A80:N81"/>
    <mergeCell ref="A82:N83"/>
    <mergeCell ref="J89:N90"/>
    <mergeCell ref="A90:D90"/>
  </mergeCells>
  <printOptions horizontalCentered="1"/>
  <pageMargins left="0.23622047244094491" right="0.23622047244094491" top="1.1023622047244095" bottom="0.74803149606299213" header="0.31496062992125984" footer="0.31496062992125984"/>
  <pageSetup scale="67" fitToHeight="0" pageOrder="overThenDown" orientation="portrait" horizontalDpi="300" verticalDpi="300" r:id="rId1"/>
  <rowBreaks count="1" manualBreakCount="1">
    <brk id="55" max="13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DB14-6387-492D-B228-F3355AA0C5B4}">
  <sheetPr>
    <tabColor rgb="FF00B050"/>
    <pageSetUpPr fitToPage="1"/>
  </sheetPr>
  <dimension ref="A1:P90"/>
  <sheetViews>
    <sheetView showGridLines="0" view="pageBreakPreview" topLeftCell="A9" zoomScale="68" zoomScaleNormal="100" zoomScaleSheetLayoutView="68" zoomScalePageLayoutView="85" workbookViewId="0">
      <selection activeCell="S31" sqref="S30:S31"/>
    </sheetView>
  </sheetViews>
  <sheetFormatPr baseColWidth="10" defaultColWidth="11.44140625" defaultRowHeight="13.8"/>
  <cols>
    <col min="1" max="1" width="9.6640625" style="820" customWidth="1"/>
    <col min="2" max="2" width="13.88671875" style="820" customWidth="1"/>
    <col min="3" max="3" width="9.6640625" style="820" customWidth="1"/>
    <col min="4" max="4" width="11.44140625" style="820" customWidth="1"/>
    <col min="5" max="6" width="9.6640625" style="820" customWidth="1"/>
    <col min="7" max="7" width="4.109375" style="820" customWidth="1"/>
    <col min="8" max="8" width="4.5546875" style="820" customWidth="1"/>
    <col min="9" max="9" width="10.109375" style="820" customWidth="1"/>
    <col min="10" max="10" width="17.109375" style="820" customWidth="1"/>
    <col min="11" max="11" width="16.109375" style="820" customWidth="1"/>
    <col min="12" max="13" width="9.6640625" style="820" customWidth="1"/>
    <col min="14" max="14" width="17.6640625" style="1002" bestFit="1" customWidth="1"/>
    <col min="15" max="16384" width="11.44140625" style="820"/>
  </cols>
  <sheetData>
    <row r="1" spans="1:15" s="996" customFormat="1" ht="44.25" customHeight="1">
      <c r="A1" s="2865" t="s">
        <v>276</v>
      </c>
      <c r="B1" s="2866"/>
      <c r="C1" s="2866"/>
      <c r="D1" s="2866"/>
    </row>
    <row r="2" spans="1:15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5" s="996" customFormat="1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 s="996" customFormat="1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</row>
    <row r="6" spans="1:15" ht="42.75" customHeight="1">
      <c r="A6" s="2803" t="s">
        <v>27</v>
      </c>
      <c r="B6" s="2803"/>
      <c r="C6" s="2803"/>
      <c r="D6" s="2803"/>
      <c r="E6" s="2803"/>
      <c r="F6" s="2803"/>
      <c r="G6" s="2803"/>
      <c r="H6" s="2803"/>
      <c r="I6" s="2803"/>
      <c r="J6" s="2803"/>
      <c r="K6" s="2803"/>
      <c r="L6" s="2803"/>
      <c r="M6" s="2803"/>
      <c r="N6" s="2803"/>
    </row>
    <row r="7" spans="1:15" ht="14.4" thickBot="1">
      <c r="A7" s="822"/>
      <c r="B7" s="822"/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920"/>
    </row>
    <row r="8" spans="1:15">
      <c r="A8" s="2606"/>
      <c r="B8" s="3040"/>
      <c r="C8" s="2808" t="s">
        <v>28</v>
      </c>
      <c r="D8" s="2808"/>
      <c r="E8" s="2808"/>
      <c r="F8" s="2808"/>
      <c r="G8" s="2808"/>
      <c r="H8" s="2808"/>
      <c r="I8" s="2808"/>
      <c r="J8" s="2809"/>
      <c r="K8" s="2590"/>
      <c r="L8" s="2591"/>
      <c r="M8" s="2591"/>
      <c r="N8" s="2592"/>
    </row>
    <row r="9" spans="1:15">
      <c r="A9" s="2608"/>
      <c r="B9" s="3041"/>
      <c r="C9" s="2425"/>
      <c r="D9" s="2425"/>
      <c r="E9" s="2425"/>
      <c r="F9" s="2425"/>
      <c r="G9" s="2425"/>
      <c r="H9" s="2425"/>
      <c r="I9" s="2425"/>
      <c r="J9" s="3042"/>
      <c r="K9" s="2595" t="s">
        <v>29</v>
      </c>
      <c r="L9" s="2597"/>
      <c r="M9" s="2598"/>
      <c r="N9" s="2599"/>
    </row>
    <row r="10" spans="1:15">
      <c r="A10" s="2608"/>
      <c r="B10" s="3041"/>
      <c r="C10" s="2425"/>
      <c r="D10" s="2425"/>
      <c r="E10" s="2425"/>
      <c r="F10" s="2425"/>
      <c r="G10" s="2425"/>
      <c r="H10" s="2425"/>
      <c r="I10" s="2425"/>
      <c r="J10" s="3042"/>
      <c r="K10" s="2814"/>
      <c r="L10" s="2815"/>
      <c r="M10" s="2816"/>
      <c r="N10" s="2817"/>
    </row>
    <row r="11" spans="1:15">
      <c r="A11" s="2608"/>
      <c r="B11" s="3041"/>
      <c r="C11" s="2425" t="s">
        <v>30</v>
      </c>
      <c r="D11" s="2425"/>
      <c r="E11" s="2425"/>
      <c r="F11" s="2425"/>
      <c r="G11" s="2425"/>
      <c r="H11" s="2425"/>
      <c r="I11" s="2425"/>
      <c r="J11" s="3042"/>
      <c r="K11" s="2595" t="s">
        <v>31</v>
      </c>
      <c r="L11" s="2595">
        <v>1</v>
      </c>
      <c r="M11" s="2595" t="s">
        <v>32</v>
      </c>
      <c r="N11" s="2577">
        <v>1</v>
      </c>
    </row>
    <row r="12" spans="1:15" ht="13.5" customHeight="1">
      <c r="A12" s="2608"/>
      <c r="B12" s="3041"/>
      <c r="K12" s="2605"/>
      <c r="L12" s="2605"/>
      <c r="M12" s="2605"/>
      <c r="N12" s="2578"/>
    </row>
    <row r="13" spans="1:15" ht="14.4" thickBot="1">
      <c r="A13" s="1172"/>
      <c r="B13" s="843"/>
      <c r="C13" s="923"/>
      <c r="D13" s="923"/>
      <c r="E13" s="923"/>
      <c r="F13" s="923"/>
      <c r="G13" s="923"/>
      <c r="H13" s="923"/>
      <c r="I13" s="923"/>
      <c r="J13" s="923"/>
      <c r="K13" s="923"/>
      <c r="L13" s="924"/>
      <c r="M13" s="924"/>
      <c r="N13" s="925"/>
    </row>
    <row r="14" spans="1:15">
      <c r="A14" s="926"/>
      <c r="B14" s="927"/>
      <c r="C14" s="921"/>
      <c r="D14" s="921"/>
      <c r="E14" s="921"/>
      <c r="F14" s="921"/>
      <c r="G14" s="921"/>
      <c r="H14" s="921"/>
      <c r="I14" s="921"/>
      <c r="J14" s="921"/>
      <c r="K14" s="2818" t="s">
        <v>33</v>
      </c>
      <c r="L14" s="928" t="s">
        <v>34</v>
      </c>
      <c r="M14" s="928" t="s">
        <v>35</v>
      </c>
      <c r="N14" s="929" t="s">
        <v>36</v>
      </c>
    </row>
    <row r="15" spans="1:15" ht="14.4" thickBot="1">
      <c r="A15" s="930"/>
      <c r="B15" s="826"/>
      <c r="C15" s="931"/>
      <c r="D15" s="931"/>
      <c r="E15" s="931"/>
      <c r="F15" s="931"/>
      <c r="G15" s="931"/>
      <c r="H15" s="931"/>
      <c r="I15" s="931"/>
      <c r="J15" s="931"/>
      <c r="K15" s="2819"/>
      <c r="L15" s="1173">
        <f>+'[171]1.1'!L106</f>
        <v>0</v>
      </c>
      <c r="M15" s="1173">
        <f>+'[171]1.1'!M106</f>
        <v>0</v>
      </c>
      <c r="N15" s="1174">
        <f>+'[171]1.1'!N106</f>
        <v>0</v>
      </c>
    </row>
    <row r="16" spans="1:15" ht="15.75" customHeight="1" thickBot="1">
      <c r="A16" s="2775" t="s">
        <v>106</v>
      </c>
      <c r="B16" s="2776"/>
      <c r="C16" s="2776"/>
      <c r="D16" s="2776"/>
      <c r="E16" s="2776"/>
      <c r="F16" s="2776"/>
      <c r="G16" s="2776"/>
      <c r="H16" s="2776"/>
      <c r="I16" s="2776"/>
      <c r="J16" s="2776"/>
      <c r="K16" s="2776"/>
      <c r="L16" s="2776"/>
      <c r="M16" s="2776"/>
      <c r="N16" s="2777"/>
    </row>
    <row r="17" spans="1:16">
      <c r="A17" s="2778" t="s">
        <v>39</v>
      </c>
      <c r="B17" s="2779"/>
      <c r="C17" s="2779"/>
      <c r="D17" s="2779"/>
      <c r="E17" s="2779"/>
      <c r="F17" s="2779"/>
      <c r="G17" s="2779"/>
      <c r="H17" s="2779"/>
      <c r="I17" s="2779"/>
      <c r="J17" s="2779"/>
      <c r="K17" s="2779"/>
      <c r="L17" s="2779"/>
      <c r="M17" s="2779"/>
      <c r="N17" s="2780"/>
    </row>
    <row r="18" spans="1:16" ht="14.4" thickBot="1">
      <c r="A18" s="940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941"/>
    </row>
    <row r="19" spans="1:16" ht="13.95" customHeight="1">
      <c r="A19" s="942"/>
      <c r="B19" s="1175" t="s">
        <v>106</v>
      </c>
      <c r="C19" s="2785" t="s">
        <v>123</v>
      </c>
      <c r="D19" s="2786"/>
      <c r="E19" s="2786"/>
      <c r="F19" s="2786"/>
      <c r="G19" s="2786"/>
      <c r="H19" s="2786"/>
      <c r="I19" s="2786"/>
      <c r="J19" s="2786"/>
      <c r="K19" s="2787"/>
      <c r="L19" s="2781" t="s">
        <v>41</v>
      </c>
      <c r="M19" s="2782"/>
      <c r="N19" s="944" t="s">
        <v>7</v>
      </c>
      <c r="P19" s="820" t="s">
        <v>123</v>
      </c>
    </row>
    <row r="20" spans="1:16" ht="15" customHeight="1" thickBot="1">
      <c r="A20" s="945"/>
      <c r="B20" s="947">
        <v>5.0529999999999999</v>
      </c>
      <c r="C20" s="2788"/>
      <c r="D20" s="2789"/>
      <c r="E20" s="2789"/>
      <c r="F20" s="2789"/>
      <c r="G20" s="2789"/>
      <c r="H20" s="2789"/>
      <c r="I20" s="2789"/>
      <c r="J20" s="2789"/>
      <c r="K20" s="2790"/>
      <c r="L20" s="2783" t="s">
        <v>408</v>
      </c>
      <c r="M20" s="2784"/>
      <c r="N20" s="948"/>
    </row>
    <row r="21" spans="1:16">
      <c r="A21" s="2741" t="s">
        <v>42</v>
      </c>
      <c r="B21" s="2742"/>
      <c r="C21" s="2742"/>
      <c r="D21" s="2742"/>
      <c r="E21" s="2742"/>
      <c r="F21" s="2742"/>
      <c r="G21" s="2742"/>
      <c r="H21" s="2742"/>
      <c r="I21" s="2742"/>
      <c r="J21" s="2742"/>
      <c r="K21" s="2742"/>
      <c r="L21" s="2742"/>
      <c r="M21" s="2742"/>
      <c r="N21" s="2743"/>
    </row>
    <row r="22" spans="1:16">
      <c r="A22" s="2744"/>
      <c r="B22" s="2745"/>
      <c r="C22" s="2745"/>
      <c r="D22" s="2745"/>
      <c r="E22" s="2745"/>
      <c r="F22" s="2745"/>
      <c r="G22" s="2745"/>
      <c r="H22" s="2745"/>
      <c r="I22" s="2745"/>
      <c r="J22" s="2745"/>
      <c r="K22" s="2745"/>
      <c r="L22" s="2745"/>
      <c r="M22" s="2745"/>
      <c r="N22" s="2746"/>
    </row>
    <row r="23" spans="1:16" ht="14.4" thickBot="1">
      <c r="A23" s="2747"/>
      <c r="B23" s="2748"/>
      <c r="C23" s="2748"/>
      <c r="D23" s="2748"/>
      <c r="E23" s="2748"/>
      <c r="F23" s="2748"/>
      <c r="G23" s="2748"/>
      <c r="H23" s="2748"/>
      <c r="I23" s="2748"/>
      <c r="J23" s="2748"/>
      <c r="K23" s="2748"/>
      <c r="L23" s="2748"/>
      <c r="M23" s="2748"/>
      <c r="N23" s="2749"/>
    </row>
    <row r="24" spans="1:16" ht="33.75" customHeight="1">
      <c r="A24" s="2726" t="s">
        <v>5</v>
      </c>
      <c r="B24" s="2727"/>
      <c r="C24" s="3036"/>
      <c r="D24" s="3036"/>
      <c r="E24" s="3036"/>
      <c r="F24" s="3037"/>
      <c r="G24" s="2728" t="s">
        <v>43</v>
      </c>
      <c r="H24" s="3036"/>
      <c r="I24" s="3038" t="s">
        <v>44</v>
      </c>
      <c r="J24" s="3039"/>
      <c r="K24" s="961" t="s">
        <v>45</v>
      </c>
      <c r="L24" s="2728" t="s">
        <v>46</v>
      </c>
      <c r="M24" s="2729"/>
      <c r="N24" s="962" t="s">
        <v>47</v>
      </c>
    </row>
    <row r="25" spans="1:16">
      <c r="A25" s="3030" t="s">
        <v>107</v>
      </c>
      <c r="B25" s="3031"/>
      <c r="C25" s="3031"/>
      <c r="D25" s="3031"/>
      <c r="E25" s="3031"/>
      <c r="F25" s="3032"/>
      <c r="G25" s="3033"/>
      <c r="H25" s="2761"/>
      <c r="I25" s="2839" t="s">
        <v>79</v>
      </c>
      <c r="J25" s="2840"/>
      <c r="K25" s="953">
        <v>10853</v>
      </c>
      <c r="L25" s="2841">
        <v>1.7864</v>
      </c>
      <c r="M25" s="2842"/>
      <c r="N25" s="812">
        <f>+L25*K25</f>
        <v>19387.799200000001</v>
      </c>
    </row>
    <row r="26" spans="1:16">
      <c r="A26" s="3025" t="s">
        <v>108</v>
      </c>
      <c r="B26" s="2713"/>
      <c r="C26" s="2713"/>
      <c r="D26" s="2713"/>
      <c r="E26" s="2713"/>
      <c r="F26" s="2761"/>
      <c r="G26" s="1012"/>
      <c r="H26" s="968"/>
      <c r="I26" s="2839" t="s">
        <v>79</v>
      </c>
      <c r="J26" s="2840"/>
      <c r="K26" s="953">
        <v>16536</v>
      </c>
      <c r="L26" s="3026">
        <v>0.48</v>
      </c>
      <c r="M26" s="3027"/>
      <c r="N26" s="812">
        <f>+L26*K26</f>
        <v>7937.28</v>
      </c>
    </row>
    <row r="27" spans="1:16" ht="14.4" thickBot="1">
      <c r="A27" s="2737"/>
      <c r="B27" s="2738"/>
      <c r="C27" s="2738"/>
      <c r="D27" s="2738"/>
      <c r="E27" s="2738"/>
      <c r="F27" s="2752"/>
      <c r="G27" s="2843"/>
      <c r="H27" s="2752"/>
      <c r="I27" s="2843"/>
      <c r="J27" s="2752"/>
      <c r="K27" s="1014"/>
      <c r="L27" s="3028"/>
      <c r="M27" s="3029"/>
      <c r="N27" s="971"/>
    </row>
    <row r="28" spans="1:16" ht="14.4" thickBot="1">
      <c r="A28" s="2717" t="s">
        <v>49</v>
      </c>
      <c r="B28" s="2718"/>
      <c r="C28" s="2718"/>
      <c r="D28" s="2718"/>
      <c r="E28" s="2718"/>
      <c r="F28" s="2718"/>
      <c r="G28" s="2718"/>
      <c r="H28" s="2718"/>
      <c r="I28" s="2718"/>
      <c r="J28" s="2718"/>
      <c r="K28" s="2718"/>
      <c r="L28" s="2718"/>
      <c r="M28" s="2719"/>
      <c r="N28" s="1015">
        <f>ROUND(SUM(N25:N26),0)</f>
        <v>27325</v>
      </c>
    </row>
    <row r="29" spans="1:16">
      <c r="A29" s="2741" t="s">
        <v>50</v>
      </c>
      <c r="B29" s="2742"/>
      <c r="C29" s="2742"/>
      <c r="D29" s="2742"/>
      <c r="E29" s="2742"/>
      <c r="F29" s="2742"/>
      <c r="G29" s="2742"/>
      <c r="H29" s="2742"/>
      <c r="I29" s="2742"/>
      <c r="J29" s="2742"/>
      <c r="K29" s="2742"/>
      <c r="L29" s="2742"/>
      <c r="M29" s="2742"/>
      <c r="N29" s="2743"/>
    </row>
    <row r="30" spans="1:16">
      <c r="A30" s="2744"/>
      <c r="B30" s="2745"/>
      <c r="C30" s="2745"/>
      <c r="D30" s="2745"/>
      <c r="E30" s="2745"/>
      <c r="F30" s="2745"/>
      <c r="G30" s="2745"/>
      <c r="H30" s="2745"/>
      <c r="I30" s="2745"/>
      <c r="J30" s="2745"/>
      <c r="K30" s="2745"/>
      <c r="L30" s="2745"/>
      <c r="M30" s="2745"/>
      <c r="N30" s="2746"/>
    </row>
    <row r="31" spans="1:16" ht="14.4" thickBot="1">
      <c r="A31" s="2747"/>
      <c r="B31" s="2748"/>
      <c r="C31" s="2748"/>
      <c r="D31" s="2748"/>
      <c r="E31" s="2748"/>
      <c r="F31" s="2748"/>
      <c r="G31" s="2748"/>
      <c r="H31" s="2748"/>
      <c r="I31" s="2748"/>
      <c r="J31" s="2748"/>
      <c r="K31" s="2748"/>
      <c r="L31" s="2748"/>
      <c r="M31" s="2748"/>
      <c r="N31" s="2749"/>
    </row>
    <row r="32" spans="1:16" ht="24" customHeight="1">
      <c r="A32" s="2726" t="s">
        <v>5</v>
      </c>
      <c r="B32" s="2727"/>
      <c r="C32" s="2727"/>
      <c r="D32" s="2727"/>
      <c r="E32" s="2727"/>
      <c r="F32" s="2727"/>
      <c r="G32" s="2727"/>
      <c r="H32" s="2727"/>
      <c r="I32" s="2729"/>
      <c r="J32" s="960" t="s">
        <v>41</v>
      </c>
      <c r="K32" s="961" t="s">
        <v>7</v>
      </c>
      <c r="L32" s="2728" t="s">
        <v>51</v>
      </c>
      <c r="M32" s="2729"/>
      <c r="N32" s="962" t="s">
        <v>47</v>
      </c>
    </row>
    <row r="33" spans="1:14">
      <c r="A33" s="2712" t="s">
        <v>109</v>
      </c>
      <c r="B33" s="2713"/>
      <c r="C33" s="2713"/>
      <c r="D33" s="2713"/>
      <c r="E33" s="2713"/>
      <c r="F33" s="2713"/>
      <c r="G33" s="2713"/>
      <c r="H33" s="2713"/>
      <c r="I33" s="2761"/>
      <c r="J33" s="965" t="s">
        <v>110</v>
      </c>
      <c r="K33" s="966">
        <v>162.75</v>
      </c>
      <c r="L33" s="2750">
        <v>100</v>
      </c>
      <c r="M33" s="2751"/>
      <c r="N33" s="812">
        <f>+L33*K33</f>
        <v>16275</v>
      </c>
    </row>
    <row r="34" spans="1:14">
      <c r="A34" s="967" t="s">
        <v>111</v>
      </c>
      <c r="B34" s="836"/>
      <c r="C34" s="836"/>
      <c r="D34" s="836"/>
      <c r="E34" s="836"/>
      <c r="F34" s="836"/>
      <c r="G34" s="836"/>
      <c r="H34" s="836"/>
      <c r="I34" s="968"/>
      <c r="J34" s="969" t="s">
        <v>11</v>
      </c>
      <c r="K34" s="1176">
        <v>0.52500000000000002</v>
      </c>
      <c r="L34" s="2964">
        <v>36811</v>
      </c>
      <c r="M34" s="2965"/>
      <c r="N34" s="812">
        <f>+L34*K34</f>
        <v>19325.775000000001</v>
      </c>
    </row>
    <row r="35" spans="1:14">
      <c r="A35" s="967" t="s">
        <v>112</v>
      </c>
      <c r="B35" s="836"/>
      <c r="C35" s="836"/>
      <c r="D35" s="836"/>
      <c r="E35" s="836"/>
      <c r="F35" s="836"/>
      <c r="G35" s="836"/>
      <c r="H35" s="836"/>
      <c r="I35" s="968"/>
      <c r="J35" s="969" t="s">
        <v>15</v>
      </c>
      <c r="K35" s="1177">
        <v>220.5</v>
      </c>
      <c r="L35" s="2750">
        <v>614</v>
      </c>
      <c r="M35" s="2751"/>
      <c r="N35" s="812">
        <f>+L35*K35</f>
        <v>135387</v>
      </c>
    </row>
    <row r="36" spans="1:14" ht="14.4" thickBot="1">
      <c r="A36" s="2737" t="s">
        <v>113</v>
      </c>
      <c r="B36" s="2738"/>
      <c r="C36" s="2738"/>
      <c r="D36" s="2738"/>
      <c r="E36" s="2738"/>
      <c r="F36" s="2738"/>
      <c r="G36" s="2738"/>
      <c r="H36" s="2738"/>
      <c r="I36" s="2752"/>
      <c r="J36" s="969" t="s">
        <v>11</v>
      </c>
      <c r="K36" s="1178">
        <v>1.05</v>
      </c>
      <c r="L36" s="3023">
        <v>80066</v>
      </c>
      <c r="M36" s="3024"/>
      <c r="N36" s="812">
        <f>+L36*K36</f>
        <v>84069.3</v>
      </c>
    </row>
    <row r="37" spans="1:14" ht="14.4" thickBot="1">
      <c r="A37" s="2717" t="s">
        <v>49</v>
      </c>
      <c r="B37" s="2718"/>
      <c r="C37" s="2718"/>
      <c r="D37" s="2718"/>
      <c r="E37" s="2718"/>
      <c r="F37" s="2718"/>
      <c r="G37" s="2718"/>
      <c r="H37" s="2718"/>
      <c r="I37" s="2718"/>
      <c r="J37" s="2718"/>
      <c r="K37" s="2718"/>
      <c r="L37" s="2718"/>
      <c r="M37" s="2719"/>
      <c r="N37" s="974">
        <f>ROUND(SUM(N33:N36),0)</f>
        <v>255057</v>
      </c>
    </row>
    <row r="38" spans="1:14">
      <c r="A38" s="2741" t="s">
        <v>52</v>
      </c>
      <c r="B38" s="2742"/>
      <c r="C38" s="2742"/>
      <c r="D38" s="2742"/>
      <c r="E38" s="2742"/>
      <c r="F38" s="2742"/>
      <c r="G38" s="2742"/>
      <c r="H38" s="2742"/>
      <c r="I38" s="2742"/>
      <c r="J38" s="2742"/>
      <c r="K38" s="2742"/>
      <c r="L38" s="2742"/>
      <c r="M38" s="2742"/>
      <c r="N38" s="2743"/>
    </row>
    <row r="39" spans="1:14">
      <c r="A39" s="2744"/>
      <c r="B39" s="2745"/>
      <c r="C39" s="2745"/>
      <c r="D39" s="2745"/>
      <c r="E39" s="2745"/>
      <c r="F39" s="2745"/>
      <c r="G39" s="2745"/>
      <c r="H39" s="2745"/>
      <c r="I39" s="2745"/>
      <c r="J39" s="2745"/>
      <c r="K39" s="2745"/>
      <c r="L39" s="2745"/>
      <c r="M39" s="2745"/>
      <c r="N39" s="2746"/>
    </row>
    <row r="40" spans="1:14" ht="14.4" thickBot="1">
      <c r="A40" s="2747"/>
      <c r="B40" s="2748"/>
      <c r="C40" s="2748"/>
      <c r="D40" s="2748"/>
      <c r="E40" s="2748"/>
      <c r="F40" s="2748"/>
      <c r="G40" s="2748"/>
      <c r="H40" s="2748"/>
      <c r="I40" s="2748"/>
      <c r="J40" s="2748"/>
      <c r="K40" s="2748"/>
      <c r="L40" s="2748"/>
      <c r="M40" s="2748"/>
      <c r="N40" s="2749"/>
    </row>
    <row r="41" spans="1:14" ht="27.6">
      <c r="A41" s="2726" t="s">
        <v>53</v>
      </c>
      <c r="B41" s="2727"/>
      <c r="C41" s="2727"/>
      <c r="D41" s="2727"/>
      <c r="E41" s="2727"/>
      <c r="F41" s="2727"/>
      <c r="G41" s="2727"/>
      <c r="H41" s="2727"/>
      <c r="I41" s="961" t="s">
        <v>54</v>
      </c>
      <c r="J41" s="958" t="s">
        <v>55</v>
      </c>
      <c r="K41" s="975" t="s">
        <v>543</v>
      </c>
      <c r="L41" s="2728" t="s">
        <v>57</v>
      </c>
      <c r="M41" s="2729"/>
      <c r="N41" s="962" t="s">
        <v>47</v>
      </c>
    </row>
    <row r="42" spans="1:14">
      <c r="A42" s="3025" t="s">
        <v>114</v>
      </c>
      <c r="B42" s="2713"/>
      <c r="C42" s="2713"/>
      <c r="D42" s="2713"/>
      <c r="E42" s="2713"/>
      <c r="F42" s="2713"/>
      <c r="G42" s="2713"/>
      <c r="H42" s="2713"/>
      <c r="I42" s="966"/>
      <c r="J42" s="978" t="s">
        <v>115</v>
      </c>
      <c r="K42" s="1187">
        <v>1.05</v>
      </c>
      <c r="L42" s="2964">
        <f>+'TRANSPORTE MATERIALES tritu-m3'!N55</f>
        <v>28485</v>
      </c>
      <c r="M42" s="2965"/>
      <c r="N42" s="1188">
        <f>+L42*K42</f>
        <v>29909.25</v>
      </c>
    </row>
    <row r="43" spans="1:14">
      <c r="A43" s="1179" t="s">
        <v>116</v>
      </c>
      <c r="B43" s="836"/>
      <c r="C43" s="836"/>
      <c r="D43" s="836"/>
      <c r="E43" s="836"/>
      <c r="F43" s="836"/>
      <c r="G43" s="836"/>
      <c r="H43" s="836"/>
      <c r="I43" s="966"/>
      <c r="J43" s="978" t="s">
        <v>115</v>
      </c>
      <c r="K43" s="1187">
        <v>0.2205</v>
      </c>
      <c r="L43" s="2750">
        <f>+'CAÑOrico-TRANSPORTE Tn'!N56</f>
        <v>28292</v>
      </c>
      <c r="M43" s="2751"/>
      <c r="N43" s="1188">
        <f>+L43*K43</f>
        <v>6238.3860000000004</v>
      </c>
    </row>
    <row r="44" spans="1:14">
      <c r="A44" s="1179" t="s">
        <v>95</v>
      </c>
      <c r="B44" s="836"/>
      <c r="C44" s="836"/>
      <c r="D44" s="836"/>
      <c r="E44" s="836"/>
      <c r="F44" s="836"/>
      <c r="G44" s="836"/>
      <c r="H44" s="836"/>
      <c r="I44" s="966"/>
      <c r="J44" s="978" t="s">
        <v>115</v>
      </c>
      <c r="K44" s="1187">
        <v>0.52500000000000002</v>
      </c>
      <c r="L44" s="2750">
        <f>+'CAÑOricoTRANSPORTE m3'!N49</f>
        <v>28485</v>
      </c>
      <c r="M44" s="2751"/>
      <c r="N44" s="1188">
        <f>+L44*K44</f>
        <v>14954.625</v>
      </c>
    </row>
    <row r="45" spans="1:14" ht="14.4" thickBot="1">
      <c r="A45" s="3019"/>
      <c r="B45" s="3020"/>
      <c r="C45" s="3020"/>
      <c r="D45" s="3020"/>
      <c r="E45" s="3020"/>
      <c r="F45" s="3020"/>
      <c r="G45" s="3020"/>
      <c r="H45" s="3020"/>
      <c r="I45" s="1180"/>
      <c r="J45" s="1180"/>
      <c r="K45" s="1180"/>
      <c r="L45" s="3021"/>
      <c r="M45" s="3022"/>
      <c r="N45" s="1188"/>
    </row>
    <row r="46" spans="1:14" ht="14.4" thickBot="1">
      <c r="A46" s="2717" t="s">
        <v>49</v>
      </c>
      <c r="B46" s="2718"/>
      <c r="C46" s="2718"/>
      <c r="D46" s="2718"/>
      <c r="E46" s="2718"/>
      <c r="F46" s="2718"/>
      <c r="G46" s="2718"/>
      <c r="H46" s="2718"/>
      <c r="I46" s="2718"/>
      <c r="J46" s="2718"/>
      <c r="K46" s="2718"/>
      <c r="L46" s="2718"/>
      <c r="M46" s="2719"/>
      <c r="N46" s="957">
        <f>ROUND(SUM(N42:N45),0)</f>
        <v>51102</v>
      </c>
    </row>
    <row r="47" spans="1:14">
      <c r="A47" s="2741" t="s">
        <v>58</v>
      </c>
      <c r="B47" s="2742"/>
      <c r="C47" s="2742"/>
      <c r="D47" s="2742"/>
      <c r="E47" s="2742"/>
      <c r="F47" s="2742"/>
      <c r="G47" s="2742"/>
      <c r="H47" s="2742"/>
      <c r="I47" s="2742"/>
      <c r="J47" s="2742"/>
      <c r="K47" s="2742"/>
      <c r="L47" s="2742"/>
      <c r="M47" s="2742"/>
      <c r="N47" s="2743"/>
    </row>
    <row r="48" spans="1:14">
      <c r="A48" s="2744"/>
      <c r="B48" s="2745"/>
      <c r="C48" s="2745"/>
      <c r="D48" s="2745"/>
      <c r="E48" s="2745"/>
      <c r="F48" s="2745"/>
      <c r="G48" s="2745"/>
      <c r="H48" s="2745"/>
      <c r="I48" s="2745"/>
      <c r="J48" s="2745"/>
      <c r="K48" s="2745"/>
      <c r="L48" s="2745"/>
      <c r="M48" s="2745"/>
      <c r="N48" s="2746"/>
    </row>
    <row r="49" spans="1:14" ht="14.4" thickBot="1">
      <c r="A49" s="2747"/>
      <c r="B49" s="2748"/>
      <c r="C49" s="2748"/>
      <c r="D49" s="2748"/>
      <c r="E49" s="2748"/>
      <c r="F49" s="2748"/>
      <c r="G49" s="2748"/>
      <c r="H49" s="2748"/>
      <c r="I49" s="2748"/>
      <c r="J49" s="2748"/>
      <c r="K49" s="2748"/>
      <c r="L49" s="2748"/>
      <c r="M49" s="2748"/>
      <c r="N49" s="2749"/>
    </row>
    <row r="50" spans="1:14">
      <c r="A50" s="2726" t="s">
        <v>59</v>
      </c>
      <c r="B50" s="2727"/>
      <c r="C50" s="2727"/>
      <c r="D50" s="2727"/>
      <c r="E50" s="2727"/>
      <c r="F50" s="2727"/>
      <c r="G50" s="2727"/>
      <c r="H50" s="2727"/>
      <c r="I50" s="961" t="s">
        <v>60</v>
      </c>
      <c r="J50" s="958" t="s">
        <v>61</v>
      </c>
      <c r="K50" s="961" t="s">
        <v>85</v>
      </c>
      <c r="L50" s="2728" t="s">
        <v>86</v>
      </c>
      <c r="M50" s="2729"/>
      <c r="N50" s="962" t="s">
        <v>47</v>
      </c>
    </row>
    <row r="51" spans="1:14">
      <c r="A51" s="2730" t="s">
        <v>117</v>
      </c>
      <c r="B51" s="2731"/>
      <c r="C51" s="2731"/>
      <c r="D51" s="2731"/>
      <c r="E51" s="2731"/>
      <c r="F51" s="2731"/>
      <c r="G51" s="2731"/>
      <c r="H51" s="2732"/>
      <c r="I51" s="983" t="s">
        <v>79</v>
      </c>
      <c r="J51" s="984"/>
      <c r="K51" s="1181">
        <v>1.7864</v>
      </c>
      <c r="L51" s="3017">
        <v>108531</v>
      </c>
      <c r="M51" s="3018"/>
      <c r="N51" s="1182">
        <f>+K51*L51</f>
        <v>193879.77840000001</v>
      </c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3"/>
      <c r="M52" s="2734"/>
      <c r="N52" s="986"/>
    </row>
    <row r="53" spans="1:14">
      <c r="A53" s="981"/>
      <c r="B53" s="982"/>
      <c r="C53" s="982"/>
      <c r="D53" s="982"/>
      <c r="E53" s="982"/>
      <c r="F53" s="982"/>
      <c r="G53" s="982"/>
      <c r="H53" s="982"/>
      <c r="I53" s="983"/>
      <c r="J53" s="984"/>
      <c r="K53" s="985"/>
      <c r="L53" s="2735"/>
      <c r="M53" s="2736"/>
      <c r="N53" s="986"/>
    </row>
    <row r="54" spans="1:14" ht="14.4" thickBot="1">
      <c r="A54" s="2737"/>
      <c r="B54" s="2738"/>
      <c r="C54" s="2738"/>
      <c r="D54" s="2738"/>
      <c r="E54" s="2738"/>
      <c r="F54" s="2738"/>
      <c r="G54" s="2738"/>
      <c r="H54" s="2738"/>
      <c r="I54" s="987"/>
      <c r="J54" s="842"/>
      <c r="K54" s="987"/>
      <c r="L54" s="2739"/>
      <c r="M54" s="2740"/>
      <c r="N54" s="988"/>
    </row>
    <row r="55" spans="1:14" ht="14.4" thickBot="1">
      <c r="A55" s="2717" t="s">
        <v>49</v>
      </c>
      <c r="B55" s="2718"/>
      <c r="C55" s="2718"/>
      <c r="D55" s="2718"/>
      <c r="E55" s="2718"/>
      <c r="F55" s="2718"/>
      <c r="G55" s="2718"/>
      <c r="H55" s="2718"/>
      <c r="I55" s="2718"/>
      <c r="J55" s="2718"/>
      <c r="K55" s="2718"/>
      <c r="L55" s="2718"/>
      <c r="M55" s="2719"/>
      <c r="N55" s="1183">
        <f>ROUND(+N51,0)</f>
        <v>193880</v>
      </c>
    </row>
    <row r="56" spans="1:14" ht="14.4" thickBot="1">
      <c r="A56" s="940"/>
      <c r="B56" s="822"/>
      <c r="C56" s="822"/>
      <c r="D56" s="822"/>
      <c r="E56" s="822"/>
      <c r="F56" s="822"/>
      <c r="G56" s="822"/>
      <c r="H56" s="822"/>
      <c r="I56" s="822"/>
      <c r="J56" s="822"/>
      <c r="K56" s="822"/>
      <c r="L56" s="822"/>
      <c r="M56" s="822"/>
      <c r="N56" s="941"/>
    </row>
    <row r="57" spans="1:14" ht="14.4" thickBot="1">
      <c r="A57" s="2720" t="s">
        <v>63</v>
      </c>
      <c r="B57" s="2721"/>
      <c r="C57" s="2721"/>
      <c r="D57" s="2721"/>
      <c r="E57" s="2721"/>
      <c r="F57" s="2721"/>
      <c r="G57" s="2721"/>
      <c r="H57" s="2721"/>
      <c r="I57" s="2721"/>
      <c r="J57" s="2721"/>
      <c r="K57" s="2721"/>
      <c r="L57" s="2721"/>
      <c r="M57" s="2722"/>
      <c r="N57" s="1184">
        <f>ROUND(+N28+N37+N46+N55,0)</f>
        <v>527364</v>
      </c>
    </row>
    <row r="58" spans="1:14">
      <c r="A58" s="2741" t="s">
        <v>64</v>
      </c>
      <c r="B58" s="2742"/>
      <c r="C58" s="2742"/>
      <c r="D58" s="2742"/>
      <c r="E58" s="2742"/>
      <c r="F58" s="2742"/>
      <c r="G58" s="2742"/>
      <c r="H58" s="2742"/>
      <c r="I58" s="2742"/>
      <c r="J58" s="2742"/>
      <c r="K58" s="2742"/>
      <c r="L58" s="2742"/>
      <c r="M58" s="2742"/>
      <c r="N58" s="2743"/>
    </row>
    <row r="59" spans="1:14">
      <c r="A59" s="2744"/>
      <c r="B59" s="2745"/>
      <c r="C59" s="2745"/>
      <c r="D59" s="2745"/>
      <c r="E59" s="2745"/>
      <c r="F59" s="2745"/>
      <c r="G59" s="2745"/>
      <c r="H59" s="2745"/>
      <c r="I59" s="2745"/>
      <c r="J59" s="2745"/>
      <c r="K59" s="2745"/>
      <c r="L59" s="2745"/>
      <c r="M59" s="2745"/>
      <c r="N59" s="2746"/>
    </row>
    <row r="60" spans="1:14" ht="14.4" thickBot="1">
      <c r="A60" s="2747"/>
      <c r="B60" s="2748"/>
      <c r="C60" s="2748"/>
      <c r="D60" s="2748"/>
      <c r="E60" s="2748"/>
      <c r="F60" s="2748"/>
      <c r="G60" s="2748"/>
      <c r="H60" s="2748"/>
      <c r="I60" s="2748"/>
      <c r="J60" s="2748"/>
      <c r="K60" s="2748"/>
      <c r="L60" s="2748"/>
      <c r="M60" s="2748"/>
      <c r="N60" s="2749"/>
    </row>
    <row r="61" spans="1:14">
      <c r="A61" s="2726" t="s">
        <v>65</v>
      </c>
      <c r="B61" s="2727"/>
      <c r="C61" s="2727"/>
      <c r="D61" s="2727"/>
      <c r="E61" s="2727"/>
      <c r="F61" s="2727"/>
      <c r="G61" s="2727"/>
      <c r="H61" s="2727"/>
      <c r="I61" s="958"/>
      <c r="J61" s="959"/>
      <c r="K61" s="961" t="s">
        <v>66</v>
      </c>
      <c r="L61" s="2728" t="s">
        <v>67</v>
      </c>
      <c r="M61" s="2729"/>
      <c r="N61" s="962"/>
    </row>
    <row r="62" spans="1:14">
      <c r="A62" s="2712" t="s">
        <v>68</v>
      </c>
      <c r="B62" s="2713"/>
      <c r="C62" s="2713"/>
      <c r="D62" s="2713"/>
      <c r="E62" s="2713"/>
      <c r="F62" s="2713"/>
      <c r="G62" s="2713"/>
      <c r="H62" s="2713"/>
      <c r="I62" s="990"/>
      <c r="J62" s="991"/>
      <c r="K62" s="992"/>
      <c r="L62" s="3015"/>
      <c r="M62" s="3016"/>
      <c r="N62" s="971"/>
    </row>
    <row r="63" spans="1:14">
      <c r="A63" s="952" t="s">
        <v>69</v>
      </c>
      <c r="B63" s="993"/>
      <c r="C63" s="993"/>
      <c r="D63" s="963"/>
      <c r="E63" s="963"/>
      <c r="F63" s="963"/>
      <c r="G63" s="963"/>
      <c r="H63" s="963"/>
      <c r="I63" s="963"/>
      <c r="J63" s="964"/>
      <c r="K63" s="992"/>
      <c r="L63" s="3015"/>
      <c r="M63" s="3016"/>
      <c r="N63" s="971"/>
    </row>
    <row r="64" spans="1:14" ht="14.4" thickBot="1">
      <c r="A64" s="2714" t="s">
        <v>70</v>
      </c>
      <c r="B64" s="2715"/>
      <c r="C64" s="2715"/>
      <c r="D64" s="2715"/>
      <c r="E64" s="2715"/>
      <c r="F64" s="2715"/>
      <c r="G64" s="2715"/>
      <c r="H64" s="2715"/>
      <c r="I64" s="2715"/>
      <c r="J64" s="2716"/>
      <c r="K64" s="992"/>
      <c r="L64" s="3015"/>
      <c r="M64" s="3016"/>
      <c r="N64" s="971"/>
    </row>
    <row r="65" spans="1:15" ht="14.4" thickBot="1">
      <c r="A65" s="2717" t="s">
        <v>49</v>
      </c>
      <c r="B65" s="2718"/>
      <c r="C65" s="2718"/>
      <c r="D65" s="2718"/>
      <c r="E65" s="2718"/>
      <c r="F65" s="2718"/>
      <c r="G65" s="2718"/>
      <c r="H65" s="2718"/>
      <c r="I65" s="2718"/>
      <c r="J65" s="2718"/>
      <c r="K65" s="2718"/>
      <c r="L65" s="2718"/>
      <c r="M65" s="2719"/>
      <c r="N65" s="1185">
        <f>SUM(N62:N64)</f>
        <v>0</v>
      </c>
    </row>
    <row r="66" spans="1:15" ht="14.4" thickBot="1">
      <c r="A66" s="940"/>
      <c r="B66" s="822"/>
      <c r="C66" s="822"/>
      <c r="D66" s="822"/>
      <c r="E66" s="822"/>
      <c r="F66" s="822"/>
      <c r="G66" s="822"/>
      <c r="H66" s="822"/>
      <c r="I66" s="822"/>
      <c r="J66" s="822"/>
      <c r="K66" s="822"/>
      <c r="L66" s="822"/>
      <c r="M66" s="822"/>
      <c r="N66" s="941"/>
    </row>
    <row r="67" spans="1:15" ht="14.4" thickBot="1">
      <c r="A67" s="2720" t="s">
        <v>71</v>
      </c>
      <c r="B67" s="2721"/>
      <c r="C67" s="2721"/>
      <c r="D67" s="2721"/>
      <c r="E67" s="2721"/>
      <c r="F67" s="2721"/>
      <c r="G67" s="2721"/>
      <c r="H67" s="2721"/>
      <c r="I67" s="2721"/>
      <c r="J67" s="2721"/>
      <c r="K67" s="2721"/>
      <c r="L67" s="2721"/>
      <c r="M67" s="2722"/>
      <c r="N67" s="1186">
        <f>ROUND(+N57+N65,0)</f>
        <v>527364</v>
      </c>
      <c r="O67" s="1189"/>
    </row>
    <row r="68" spans="1:15" s="1004" customFormat="1">
      <c r="A68" s="874"/>
      <c r="B68" s="875"/>
      <c r="C68" s="875"/>
      <c r="D68" s="875"/>
      <c r="E68" s="875"/>
      <c r="F68" s="875"/>
      <c r="G68" s="875"/>
      <c r="H68" s="875"/>
      <c r="I68" s="875"/>
      <c r="J68" s="875"/>
      <c r="K68" s="875"/>
      <c r="L68" s="875"/>
      <c r="M68" s="875"/>
      <c r="N68" s="876"/>
      <c r="O68" s="1003"/>
    </row>
    <row r="69" spans="1:15" s="1004" customFormat="1">
      <c r="A69" s="817"/>
      <c r="B69" s="818"/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8"/>
      <c r="N69" s="819"/>
      <c r="O69" s="1003"/>
    </row>
    <row r="70" spans="1:15" s="1004" customFormat="1" ht="31.5" customHeight="1">
      <c r="A70" s="817"/>
      <c r="B70" s="818"/>
      <c r="C70" s="818"/>
      <c r="D70" s="818"/>
      <c r="E70" s="818"/>
      <c r="F70" s="821" t="s">
        <v>76</v>
      </c>
      <c r="G70" s="821"/>
      <c r="H70" s="821"/>
      <c r="I70" s="821"/>
      <c r="J70" s="822"/>
      <c r="K70" s="818"/>
      <c r="L70" s="818"/>
      <c r="M70" s="818"/>
      <c r="N70" s="819"/>
      <c r="O70" s="1003"/>
    </row>
    <row r="71" spans="1:15" s="1004" customFormat="1">
      <c r="A71" s="823"/>
      <c r="B71" s="824"/>
      <c r="C71" s="824"/>
      <c r="D71" s="824"/>
      <c r="E71" s="824"/>
      <c r="F71" s="821" t="s">
        <v>87</v>
      </c>
      <c r="G71" s="822" t="s">
        <v>337</v>
      </c>
      <c r="H71" s="822"/>
      <c r="I71" s="822"/>
      <c r="J71" s="822"/>
      <c r="K71" s="824"/>
      <c r="L71" s="824"/>
      <c r="M71" s="824"/>
      <c r="N71" s="825"/>
      <c r="O71" s="1003"/>
    </row>
    <row r="72" spans="1:15" s="1004" customFormat="1">
      <c r="A72" s="817"/>
      <c r="B72" s="818"/>
      <c r="C72" s="818"/>
      <c r="D72" s="818"/>
      <c r="E72" s="818"/>
      <c r="F72" s="821" t="s">
        <v>286</v>
      </c>
      <c r="G72" s="822"/>
      <c r="H72" s="822"/>
      <c r="I72" s="822"/>
      <c r="J72" s="822"/>
      <c r="K72" s="818"/>
      <c r="L72" s="818"/>
      <c r="M72" s="818"/>
      <c r="N72" s="819"/>
      <c r="O72" s="1003"/>
    </row>
    <row r="73" spans="1:15" s="1004" customFormat="1">
      <c r="A73" s="823"/>
      <c r="B73" s="824"/>
      <c r="C73" s="824"/>
      <c r="D73" s="824"/>
      <c r="E73" s="824"/>
      <c r="F73" s="821" t="s">
        <v>88</v>
      </c>
      <c r="G73" s="822" t="s">
        <v>344</v>
      </c>
      <c r="H73" s="822"/>
      <c r="I73" s="826"/>
      <c r="J73" s="826"/>
      <c r="K73" s="824"/>
      <c r="L73" s="824"/>
      <c r="M73" s="824"/>
      <c r="N73" s="825"/>
      <c r="O73" s="1003"/>
    </row>
    <row r="74" spans="1:15" s="1004" customFormat="1">
      <c r="A74" s="817"/>
      <c r="B74" s="818"/>
      <c r="C74" s="818"/>
      <c r="D74" s="818"/>
      <c r="E74" s="818"/>
      <c r="F74" s="821"/>
      <c r="G74" s="826"/>
      <c r="H74" s="826"/>
      <c r="I74" s="826"/>
      <c r="J74" s="818"/>
      <c r="K74" s="818"/>
      <c r="L74" s="818"/>
      <c r="M74" s="818"/>
      <c r="N74" s="819"/>
      <c r="O74" s="1003"/>
    </row>
    <row r="75" spans="1:15" s="1004" customFormat="1" ht="14.4" thickBot="1">
      <c r="A75" s="827" t="s">
        <v>72</v>
      </c>
      <c r="B75" s="828"/>
      <c r="C75" s="829"/>
      <c r="D75" s="829"/>
      <c r="E75" s="829"/>
      <c r="F75" s="829"/>
      <c r="G75" s="830"/>
      <c r="H75" s="830"/>
      <c r="I75" s="830"/>
      <c r="J75" s="830"/>
      <c r="K75" s="830"/>
      <c r="L75" s="830"/>
      <c r="M75" s="830"/>
      <c r="N75" s="831"/>
      <c r="O75" s="1003"/>
    </row>
    <row r="76" spans="1:15" s="1004" customFormat="1">
      <c r="A76" s="2478"/>
      <c r="B76" s="2479"/>
      <c r="C76" s="2479"/>
      <c r="D76" s="2479"/>
      <c r="E76" s="2479"/>
      <c r="F76" s="2479"/>
      <c r="G76" s="2479"/>
      <c r="H76" s="2479"/>
      <c r="I76" s="2479"/>
      <c r="J76" s="2479"/>
      <c r="K76" s="2479"/>
      <c r="L76" s="2479"/>
      <c r="M76" s="2479"/>
      <c r="N76" s="2480"/>
      <c r="O76" s="1003"/>
    </row>
    <row r="77" spans="1:15" s="1004" customFormat="1">
      <c r="A77" s="2723"/>
      <c r="B77" s="2724"/>
      <c r="C77" s="2724"/>
      <c r="D77" s="2724"/>
      <c r="E77" s="2724"/>
      <c r="F77" s="2724"/>
      <c r="G77" s="2724"/>
      <c r="H77" s="2724"/>
      <c r="I77" s="2724"/>
      <c r="J77" s="2724"/>
      <c r="K77" s="2724"/>
      <c r="L77" s="2724"/>
      <c r="M77" s="2724"/>
      <c r="N77" s="2725"/>
      <c r="O77" s="1003"/>
    </row>
    <row r="78" spans="1:15" s="1004" customFormat="1">
      <c r="A78" s="823"/>
      <c r="B78" s="824"/>
      <c r="C78" s="824"/>
      <c r="D78" s="824"/>
      <c r="E78" s="824"/>
      <c r="F78" s="824"/>
      <c r="G78" s="824"/>
      <c r="H78" s="824"/>
      <c r="I78" s="824"/>
      <c r="J78" s="824"/>
      <c r="K78" s="824"/>
      <c r="L78" s="824"/>
      <c r="M78" s="824"/>
      <c r="N78" s="825"/>
      <c r="O78" s="1003"/>
    </row>
    <row r="79" spans="1:15" s="1004" customFormat="1">
      <c r="A79" s="832" t="s">
        <v>73</v>
      </c>
      <c r="B79" s="833"/>
      <c r="C79" s="834"/>
      <c r="D79" s="834"/>
      <c r="E79" s="834"/>
      <c r="F79" s="834"/>
      <c r="G79" s="824"/>
      <c r="H79" s="824"/>
      <c r="I79" s="824"/>
      <c r="J79" s="824"/>
      <c r="K79" s="824"/>
      <c r="L79" s="824"/>
      <c r="M79" s="824"/>
      <c r="N79" s="825"/>
      <c r="O79" s="1003"/>
    </row>
    <row r="80" spans="1:15" s="1004" customFormat="1">
      <c r="A80" s="2481" t="s">
        <v>74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33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19.5" customHeight="1">
      <c r="A82" s="2481" t="s">
        <v>75</v>
      </c>
      <c r="B82" s="2482"/>
      <c r="C82" s="2482"/>
      <c r="D82" s="2482"/>
      <c r="E82" s="2482"/>
      <c r="F82" s="2482"/>
      <c r="G82" s="2482"/>
      <c r="H82" s="2482"/>
      <c r="I82" s="2482"/>
      <c r="J82" s="2482"/>
      <c r="K82" s="2482"/>
      <c r="L82" s="2482"/>
      <c r="M82" s="2482"/>
      <c r="N82" s="2483"/>
      <c r="O82" s="1003"/>
    </row>
    <row r="83" spans="1:15" s="1004" customFormat="1" ht="30.75" customHeight="1">
      <c r="A83" s="2481"/>
      <c r="B83" s="2482"/>
      <c r="C83" s="2482"/>
      <c r="D83" s="2482"/>
      <c r="E83" s="2482"/>
      <c r="F83" s="2482"/>
      <c r="G83" s="2482"/>
      <c r="H83" s="2482"/>
      <c r="I83" s="2482"/>
      <c r="J83" s="2482"/>
      <c r="K83" s="2482"/>
      <c r="L83" s="2482"/>
      <c r="M83" s="2482"/>
      <c r="N83" s="2483"/>
      <c r="O83" s="1003"/>
    </row>
    <row r="84" spans="1:15" s="1004" customFormat="1" ht="43.5" customHeight="1">
      <c r="A84" s="823"/>
      <c r="B84" s="824"/>
      <c r="C84" s="824"/>
      <c r="D84" s="824"/>
      <c r="E84" s="824"/>
      <c r="F84" s="824"/>
      <c r="G84" s="824"/>
      <c r="H84" s="824"/>
      <c r="I84" s="824"/>
      <c r="J84" s="824"/>
      <c r="K84" s="824"/>
      <c r="L84" s="824"/>
      <c r="M84" s="824"/>
      <c r="N84" s="825"/>
      <c r="O84" s="1003"/>
    </row>
    <row r="85" spans="1:15" s="1004" customFormat="1">
      <c r="A85" s="823"/>
      <c r="B85" s="824"/>
      <c r="C85" s="824"/>
      <c r="D85" s="824"/>
      <c r="E85" s="818"/>
      <c r="F85" s="821" t="s">
        <v>76</v>
      </c>
      <c r="G85" s="822"/>
      <c r="H85" s="822"/>
      <c r="I85" s="822"/>
      <c r="J85" s="822"/>
      <c r="K85" s="824"/>
      <c r="L85" s="824"/>
      <c r="M85" s="824"/>
      <c r="N85" s="1005"/>
      <c r="O85" s="1003"/>
    </row>
    <row r="86" spans="1:15" s="1004" customFormat="1">
      <c r="A86" s="823"/>
      <c r="B86" s="824"/>
      <c r="C86" s="824"/>
      <c r="D86" s="824"/>
      <c r="E86" s="818"/>
      <c r="F86" s="822" t="s">
        <v>87</v>
      </c>
      <c r="G86" s="836" t="s">
        <v>342</v>
      </c>
      <c r="H86" s="836"/>
      <c r="I86" s="836"/>
      <c r="J86" s="822"/>
      <c r="K86" s="824"/>
      <c r="L86" s="824"/>
      <c r="M86" s="824"/>
      <c r="N86" s="1005"/>
      <c r="O86" s="1003"/>
    </row>
    <row r="87" spans="1:15" s="1004" customFormat="1">
      <c r="A87" s="823"/>
      <c r="B87" s="824"/>
      <c r="C87" s="824"/>
      <c r="D87" s="824"/>
      <c r="E87" s="837"/>
      <c r="F87" s="822" t="s">
        <v>343</v>
      </c>
      <c r="G87" s="838"/>
      <c r="H87" s="838"/>
      <c r="I87" s="838"/>
      <c r="J87" s="822"/>
      <c r="K87" s="824"/>
      <c r="L87" s="824"/>
      <c r="M87" s="824"/>
      <c r="N87" s="1005"/>
      <c r="O87" s="1003"/>
    </row>
    <row r="88" spans="1:15" s="1004" customFormat="1">
      <c r="A88" s="817"/>
      <c r="B88" s="818"/>
      <c r="C88" s="818"/>
      <c r="D88" s="818"/>
      <c r="E88" s="824"/>
      <c r="F88" s="822" t="s">
        <v>88</v>
      </c>
      <c r="G88" s="822"/>
      <c r="H88" s="822"/>
      <c r="I88" s="822"/>
      <c r="J88" s="826"/>
      <c r="K88" s="1003"/>
      <c r="L88" s="1003"/>
      <c r="M88" s="1003"/>
      <c r="N88" s="1005"/>
      <c r="O88" s="1003"/>
    </row>
    <row r="89" spans="1:15">
      <c r="A89" s="995"/>
      <c r="B89" s="838"/>
      <c r="C89" s="838"/>
      <c r="D89" s="838"/>
      <c r="E89" s="822"/>
      <c r="F89" s="822"/>
      <c r="G89" s="822"/>
      <c r="H89" s="822"/>
      <c r="I89" s="822"/>
      <c r="J89" s="2706"/>
      <c r="K89" s="2706"/>
      <c r="L89" s="2706"/>
      <c r="M89" s="2706"/>
      <c r="N89" s="2707"/>
    </row>
    <row r="90" spans="1:15" ht="14.4" thickBot="1">
      <c r="A90" s="2710"/>
      <c r="B90" s="2711"/>
      <c r="C90" s="2711"/>
      <c r="D90" s="2711"/>
      <c r="E90" s="842"/>
      <c r="F90" s="842"/>
      <c r="G90" s="842"/>
      <c r="H90" s="842"/>
      <c r="I90" s="842"/>
      <c r="J90" s="2708"/>
      <c r="K90" s="2708"/>
      <c r="L90" s="2708"/>
      <c r="M90" s="2708"/>
      <c r="N90" s="2709"/>
    </row>
  </sheetData>
  <mergeCells count="86">
    <mergeCell ref="A77:N77"/>
    <mergeCell ref="A80:N81"/>
    <mergeCell ref="A82:N83"/>
    <mergeCell ref="J89:N90"/>
    <mergeCell ref="A90:D90"/>
    <mergeCell ref="A51:H51"/>
    <mergeCell ref="L51:M51"/>
    <mergeCell ref="L52:M52"/>
    <mergeCell ref="L53:M53"/>
    <mergeCell ref="A54:H54"/>
    <mergeCell ref="L54:M54"/>
    <mergeCell ref="A67:M67"/>
    <mergeCell ref="A76:N76"/>
    <mergeCell ref="A55:M55"/>
    <mergeCell ref="A57:M57"/>
    <mergeCell ref="A58:N60"/>
    <mergeCell ref="A61:H61"/>
    <mergeCell ref="L61:M61"/>
    <mergeCell ref="A62:H62"/>
    <mergeCell ref="L62:M62"/>
    <mergeCell ref="L63:M63"/>
    <mergeCell ref="A64:J64"/>
    <mergeCell ref="L64:M64"/>
    <mergeCell ref="A65:M65"/>
    <mergeCell ref="L50:M50"/>
    <mergeCell ref="A41:H41"/>
    <mergeCell ref="L41:M41"/>
    <mergeCell ref="A42:H42"/>
    <mergeCell ref="L42:M42"/>
    <mergeCell ref="L43:M43"/>
    <mergeCell ref="L44:M44"/>
    <mergeCell ref="A45:H45"/>
    <mergeCell ref="L45:M45"/>
    <mergeCell ref="A46:M46"/>
    <mergeCell ref="A47:N49"/>
    <mergeCell ref="A50:H50"/>
    <mergeCell ref="A38:N40"/>
    <mergeCell ref="A28:M28"/>
    <mergeCell ref="A29:N31"/>
    <mergeCell ref="A32:I32"/>
    <mergeCell ref="L32:M32"/>
    <mergeCell ref="A33:I33"/>
    <mergeCell ref="L33:M33"/>
    <mergeCell ref="L34:M34"/>
    <mergeCell ref="L35:M35"/>
    <mergeCell ref="A36:I36"/>
    <mergeCell ref="L36:M36"/>
    <mergeCell ref="A37:M37"/>
    <mergeCell ref="A26:F26"/>
    <mergeCell ref="I26:J26"/>
    <mergeCell ref="L26:M26"/>
    <mergeCell ref="A27:F27"/>
    <mergeCell ref="G27:H27"/>
    <mergeCell ref="I27:J27"/>
    <mergeCell ref="L27:M27"/>
    <mergeCell ref="A25:F25"/>
    <mergeCell ref="G25:H25"/>
    <mergeCell ref="I25:J25"/>
    <mergeCell ref="L25:M25"/>
    <mergeCell ref="K14:K15"/>
    <mergeCell ref="A16:N16"/>
    <mergeCell ref="A17:N17"/>
    <mergeCell ref="L19:M19"/>
    <mergeCell ref="L20:M20"/>
    <mergeCell ref="A21:N23"/>
    <mergeCell ref="A24:F24"/>
    <mergeCell ref="G24:H24"/>
    <mergeCell ref="I24:J24"/>
    <mergeCell ref="L24:M24"/>
    <mergeCell ref="C19:K20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rintOptions horizontalCentered="1"/>
  <pageMargins left="0.23622047244094491" right="0.23622047244094491" top="1.1023622047244095" bottom="0.74803149606299213" header="0.31496062992125984" footer="0.31496062992125984"/>
  <pageSetup scale="67" fitToHeight="0" pageOrder="overThenDown" orientation="portrait" horizontalDpi="300" verticalDpi="300" r:id="rId1"/>
  <rowBreaks count="1" manualBreakCount="1">
    <brk id="55" max="13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4B64-DBF1-489B-B05B-D42DE4E12B6F}">
  <sheetPr>
    <tabColor rgb="FF00B050"/>
    <pageSetUpPr fitToPage="1"/>
  </sheetPr>
  <dimension ref="A1:O90"/>
  <sheetViews>
    <sheetView showGridLines="0" view="pageBreakPreview" topLeftCell="A58" zoomScale="68" zoomScaleNormal="100" zoomScaleSheetLayoutView="68" zoomScalePageLayoutView="85" workbookViewId="0">
      <selection activeCell="P57" sqref="P57"/>
    </sheetView>
  </sheetViews>
  <sheetFormatPr baseColWidth="10" defaultColWidth="11.44140625" defaultRowHeight="13.8"/>
  <cols>
    <col min="1" max="1" width="9.6640625" style="820" customWidth="1"/>
    <col min="2" max="2" width="13.88671875" style="820" customWidth="1"/>
    <col min="3" max="3" width="9.6640625" style="820" customWidth="1"/>
    <col min="4" max="4" width="11.44140625" style="820" customWidth="1"/>
    <col min="5" max="6" width="9.6640625" style="820" customWidth="1"/>
    <col min="7" max="7" width="4.109375" style="820" customWidth="1"/>
    <col min="8" max="8" width="4.5546875" style="820" customWidth="1"/>
    <col min="9" max="9" width="10.109375" style="820" customWidth="1"/>
    <col min="10" max="10" width="17.109375" style="820" customWidth="1"/>
    <col min="11" max="11" width="16.109375" style="820" customWidth="1"/>
    <col min="12" max="13" width="9.6640625" style="820" customWidth="1"/>
    <col min="14" max="14" width="17.6640625" style="1002" bestFit="1" customWidth="1"/>
    <col min="15" max="16384" width="11.44140625" style="820"/>
  </cols>
  <sheetData>
    <row r="1" spans="1:15" s="996" customFormat="1" ht="44.25" customHeight="1">
      <c r="A1" s="2865" t="s">
        <v>276</v>
      </c>
      <c r="B1" s="2866"/>
      <c r="C1" s="2866"/>
      <c r="D1" s="2866"/>
    </row>
    <row r="2" spans="1:15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5" s="996" customFormat="1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 s="996" customFormat="1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</row>
    <row r="6" spans="1:15" ht="42.75" customHeight="1">
      <c r="A6" s="2803" t="s">
        <v>27</v>
      </c>
      <c r="B6" s="2803"/>
      <c r="C6" s="2803"/>
      <c r="D6" s="2803"/>
      <c r="E6" s="2803"/>
      <c r="F6" s="2803"/>
      <c r="G6" s="2803"/>
      <c r="H6" s="2803"/>
      <c r="I6" s="2803"/>
      <c r="J6" s="2803"/>
      <c r="K6" s="2803"/>
      <c r="L6" s="2803"/>
      <c r="M6" s="2803"/>
      <c r="N6" s="2803"/>
    </row>
    <row r="7" spans="1:15" ht="14.4" thickBot="1">
      <c r="A7" s="822"/>
      <c r="B7" s="822"/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920"/>
    </row>
    <row r="8" spans="1:15">
      <c r="A8" s="2606"/>
      <c r="B8" s="3040"/>
      <c r="C8" s="2808" t="s">
        <v>28</v>
      </c>
      <c r="D8" s="2808"/>
      <c r="E8" s="2808"/>
      <c r="F8" s="2808"/>
      <c r="G8" s="2808"/>
      <c r="H8" s="2808"/>
      <c r="I8" s="2808"/>
      <c r="J8" s="2809"/>
      <c r="K8" s="2590"/>
      <c r="L8" s="2591"/>
      <c r="M8" s="2591"/>
      <c r="N8" s="2592"/>
    </row>
    <row r="9" spans="1:15">
      <c r="A9" s="2608"/>
      <c r="B9" s="3041"/>
      <c r="C9" s="2425"/>
      <c r="D9" s="2425"/>
      <c r="E9" s="2425"/>
      <c r="F9" s="2425"/>
      <c r="G9" s="2425"/>
      <c r="H9" s="2425"/>
      <c r="I9" s="2425"/>
      <c r="J9" s="3042"/>
      <c r="K9" s="2595" t="s">
        <v>29</v>
      </c>
      <c r="L9" s="2597"/>
      <c r="M9" s="2598"/>
      <c r="N9" s="2599"/>
    </row>
    <row r="10" spans="1:15">
      <c r="A10" s="2608"/>
      <c r="B10" s="3041"/>
      <c r="C10" s="2425"/>
      <c r="D10" s="2425"/>
      <c r="E10" s="2425"/>
      <c r="F10" s="2425"/>
      <c r="G10" s="2425"/>
      <c r="H10" s="2425"/>
      <c r="I10" s="2425"/>
      <c r="J10" s="3042"/>
      <c r="K10" s="2814"/>
      <c r="L10" s="2815"/>
      <c r="M10" s="2816"/>
      <c r="N10" s="2817"/>
    </row>
    <row r="11" spans="1:15">
      <c r="A11" s="2608"/>
      <c r="B11" s="3041"/>
      <c r="C11" s="2425" t="s">
        <v>30</v>
      </c>
      <c r="D11" s="2425"/>
      <c r="E11" s="2425"/>
      <c r="F11" s="2425"/>
      <c r="G11" s="2425"/>
      <c r="H11" s="2425"/>
      <c r="I11" s="2425"/>
      <c r="J11" s="3042"/>
      <c r="K11" s="2595" t="s">
        <v>31</v>
      </c>
      <c r="L11" s="2595">
        <v>1</v>
      </c>
      <c r="M11" s="2595" t="s">
        <v>32</v>
      </c>
      <c r="N11" s="2577">
        <v>1</v>
      </c>
    </row>
    <row r="12" spans="1:15" ht="13.5" customHeight="1">
      <c r="A12" s="2608"/>
      <c r="B12" s="3041"/>
      <c r="K12" s="2605"/>
      <c r="L12" s="2605"/>
      <c r="M12" s="2605"/>
      <c r="N12" s="2578"/>
    </row>
    <row r="13" spans="1:15" ht="14.4" thickBot="1">
      <c r="A13" s="1172"/>
      <c r="B13" s="843"/>
      <c r="C13" s="923"/>
      <c r="D13" s="923"/>
      <c r="E13" s="923"/>
      <c r="F13" s="923"/>
      <c r="G13" s="923"/>
      <c r="H13" s="923"/>
      <c r="I13" s="923"/>
      <c r="J13" s="923"/>
      <c r="K13" s="923"/>
      <c r="L13" s="924"/>
      <c r="M13" s="924"/>
      <c r="N13" s="925"/>
    </row>
    <row r="14" spans="1:15">
      <c r="A14" s="926"/>
      <c r="B14" s="927"/>
      <c r="C14" s="921"/>
      <c r="D14" s="921"/>
      <c r="E14" s="921"/>
      <c r="F14" s="921"/>
      <c r="G14" s="921"/>
      <c r="H14" s="921"/>
      <c r="I14" s="921"/>
      <c r="J14" s="921"/>
      <c r="K14" s="2818" t="s">
        <v>33</v>
      </c>
      <c r="L14" s="928" t="s">
        <v>34</v>
      </c>
      <c r="M14" s="928" t="s">
        <v>35</v>
      </c>
      <c r="N14" s="929" t="s">
        <v>36</v>
      </c>
    </row>
    <row r="15" spans="1:15" ht="14.4" thickBot="1">
      <c r="A15" s="930"/>
      <c r="B15" s="826"/>
      <c r="C15" s="931"/>
      <c r="D15" s="931"/>
      <c r="E15" s="931"/>
      <c r="F15" s="931"/>
      <c r="G15" s="931"/>
      <c r="H15" s="931"/>
      <c r="I15" s="931"/>
      <c r="J15" s="931"/>
      <c r="K15" s="2819"/>
      <c r="L15" s="1173">
        <f>+'[171]1.1'!L106</f>
        <v>0</v>
      </c>
      <c r="M15" s="1173">
        <f>+'[171]1.1'!M106</f>
        <v>0</v>
      </c>
      <c r="N15" s="1174">
        <f>+'[171]1.1'!N106</f>
        <v>0</v>
      </c>
    </row>
    <row r="16" spans="1:15" ht="15.75" customHeight="1" thickBot="1">
      <c r="A16" s="2775" t="s">
        <v>106</v>
      </c>
      <c r="B16" s="2776"/>
      <c r="C16" s="2776"/>
      <c r="D16" s="2776"/>
      <c r="E16" s="2776"/>
      <c r="F16" s="2776"/>
      <c r="G16" s="2776"/>
      <c r="H16" s="2776"/>
      <c r="I16" s="2776"/>
      <c r="J16" s="2776"/>
      <c r="K16" s="2776"/>
      <c r="L16" s="2776"/>
      <c r="M16" s="2776"/>
      <c r="N16" s="2777"/>
    </row>
    <row r="17" spans="1:14">
      <c r="A17" s="2778" t="s">
        <v>39</v>
      </c>
      <c r="B17" s="2779"/>
      <c r="C17" s="2779"/>
      <c r="D17" s="2779"/>
      <c r="E17" s="2779"/>
      <c r="F17" s="2779"/>
      <c r="G17" s="2779"/>
      <c r="H17" s="2779"/>
      <c r="I17" s="2779"/>
      <c r="J17" s="2779"/>
      <c r="K17" s="2779"/>
      <c r="L17" s="2779"/>
      <c r="M17" s="2779"/>
      <c r="N17" s="2780"/>
    </row>
    <row r="18" spans="1:14" ht="14.4" thickBot="1">
      <c r="A18" s="940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941"/>
    </row>
    <row r="19" spans="1:14" ht="13.95" customHeight="1">
      <c r="A19" s="942"/>
      <c r="B19" s="1175" t="s">
        <v>106</v>
      </c>
      <c r="C19" s="2785" t="s">
        <v>480</v>
      </c>
      <c r="D19" s="2786"/>
      <c r="E19" s="2786"/>
      <c r="F19" s="2786"/>
      <c r="G19" s="2786"/>
      <c r="H19" s="2786"/>
      <c r="I19" s="2786"/>
      <c r="J19" s="2786"/>
      <c r="K19" s="2787"/>
      <c r="L19" s="2781" t="s">
        <v>41</v>
      </c>
      <c r="M19" s="2782"/>
      <c r="N19" s="944" t="s">
        <v>7</v>
      </c>
    </row>
    <row r="20" spans="1:14" ht="15" customHeight="1" thickBot="1">
      <c r="A20" s="945"/>
      <c r="B20" s="947">
        <v>5.0529999999999999</v>
      </c>
      <c r="C20" s="2788"/>
      <c r="D20" s="2789"/>
      <c r="E20" s="2789"/>
      <c r="F20" s="2789"/>
      <c r="G20" s="2789"/>
      <c r="H20" s="2789"/>
      <c r="I20" s="2789"/>
      <c r="J20" s="2789"/>
      <c r="K20" s="2790"/>
      <c r="L20" s="2783" t="s">
        <v>408</v>
      </c>
      <c r="M20" s="2784"/>
      <c r="N20" s="948"/>
    </row>
    <row r="21" spans="1:14">
      <c r="A21" s="2741" t="s">
        <v>42</v>
      </c>
      <c r="B21" s="2742"/>
      <c r="C21" s="2742"/>
      <c r="D21" s="2742"/>
      <c r="E21" s="2742"/>
      <c r="F21" s="2742"/>
      <c r="G21" s="2742"/>
      <c r="H21" s="2742"/>
      <c r="I21" s="2742"/>
      <c r="J21" s="2742"/>
      <c r="K21" s="2742"/>
      <c r="L21" s="2742"/>
      <c r="M21" s="2742"/>
      <c r="N21" s="2743"/>
    </row>
    <row r="22" spans="1:14">
      <c r="A22" s="2744"/>
      <c r="B22" s="2745"/>
      <c r="C22" s="2745"/>
      <c r="D22" s="2745"/>
      <c r="E22" s="2745"/>
      <c r="F22" s="2745"/>
      <c r="G22" s="2745"/>
      <c r="H22" s="2745"/>
      <c r="I22" s="2745"/>
      <c r="J22" s="2745"/>
      <c r="K22" s="2745"/>
      <c r="L22" s="2745"/>
      <c r="M22" s="2745"/>
      <c r="N22" s="2746"/>
    </row>
    <row r="23" spans="1:14" ht="14.4" thickBot="1">
      <c r="A23" s="2747"/>
      <c r="B23" s="2748"/>
      <c r="C23" s="2748"/>
      <c r="D23" s="2748"/>
      <c r="E23" s="2748"/>
      <c r="F23" s="2748"/>
      <c r="G23" s="2748"/>
      <c r="H23" s="2748"/>
      <c r="I23" s="2748"/>
      <c r="J23" s="2748"/>
      <c r="K23" s="2748"/>
      <c r="L23" s="2748"/>
      <c r="M23" s="2748"/>
      <c r="N23" s="2749"/>
    </row>
    <row r="24" spans="1:14" ht="30" customHeight="1">
      <c r="A24" s="2726" t="s">
        <v>5</v>
      </c>
      <c r="B24" s="2727"/>
      <c r="C24" s="3036"/>
      <c r="D24" s="3036"/>
      <c r="E24" s="3036"/>
      <c r="F24" s="3037"/>
      <c r="G24" s="2728" t="s">
        <v>43</v>
      </c>
      <c r="H24" s="3036"/>
      <c r="I24" s="3038" t="s">
        <v>44</v>
      </c>
      <c r="J24" s="3039"/>
      <c r="K24" s="961" t="s">
        <v>45</v>
      </c>
      <c r="L24" s="2728" t="s">
        <v>46</v>
      </c>
      <c r="M24" s="2729"/>
      <c r="N24" s="962" t="s">
        <v>47</v>
      </c>
    </row>
    <row r="25" spans="1:14">
      <c r="A25" s="3030" t="s">
        <v>107</v>
      </c>
      <c r="B25" s="3031"/>
      <c r="C25" s="3031"/>
      <c r="D25" s="3031"/>
      <c r="E25" s="3031"/>
      <c r="F25" s="3032"/>
      <c r="G25" s="3033"/>
      <c r="H25" s="2761"/>
      <c r="I25" s="2839" t="s">
        <v>79</v>
      </c>
      <c r="J25" s="2840"/>
      <c r="K25" s="953">
        <v>10853</v>
      </c>
      <c r="L25" s="2841">
        <v>1.7864</v>
      </c>
      <c r="M25" s="2842"/>
      <c r="N25" s="812">
        <f>+L25*K25</f>
        <v>19387.799200000001</v>
      </c>
    </row>
    <row r="26" spans="1:14">
      <c r="A26" s="3025" t="s">
        <v>108</v>
      </c>
      <c r="B26" s="2713"/>
      <c r="C26" s="2713"/>
      <c r="D26" s="2713"/>
      <c r="E26" s="2713"/>
      <c r="F26" s="2761"/>
      <c r="G26" s="1012"/>
      <c r="H26" s="968"/>
      <c r="I26" s="2839" t="s">
        <v>79</v>
      </c>
      <c r="J26" s="2840"/>
      <c r="K26" s="953">
        <v>16536</v>
      </c>
      <c r="L26" s="3026">
        <v>0.48</v>
      </c>
      <c r="M26" s="3027"/>
      <c r="N26" s="812">
        <f>+L26*K26</f>
        <v>7937.28</v>
      </c>
    </row>
    <row r="27" spans="1:14" ht="14.4" thickBot="1">
      <c r="A27" s="2737"/>
      <c r="B27" s="2738"/>
      <c r="C27" s="2738"/>
      <c r="D27" s="2738"/>
      <c r="E27" s="2738"/>
      <c r="F27" s="2752"/>
      <c r="G27" s="2843"/>
      <c r="H27" s="2752"/>
      <c r="I27" s="2843"/>
      <c r="J27" s="2752"/>
      <c r="K27" s="1014"/>
      <c r="L27" s="3028"/>
      <c r="M27" s="3029"/>
      <c r="N27" s="971"/>
    </row>
    <row r="28" spans="1:14" ht="14.4" thickBot="1">
      <c r="A28" s="2717" t="s">
        <v>49</v>
      </c>
      <c r="B28" s="2718"/>
      <c r="C28" s="2718"/>
      <c r="D28" s="2718"/>
      <c r="E28" s="2718"/>
      <c r="F28" s="2718"/>
      <c r="G28" s="2718"/>
      <c r="H28" s="2718"/>
      <c r="I28" s="2718"/>
      <c r="J28" s="2718"/>
      <c r="K28" s="2718"/>
      <c r="L28" s="2718"/>
      <c r="M28" s="2719"/>
      <c r="N28" s="1015">
        <f>ROUND(SUM(N25:N26),0)</f>
        <v>27325</v>
      </c>
    </row>
    <row r="29" spans="1:14">
      <c r="A29" s="2741" t="s">
        <v>50</v>
      </c>
      <c r="B29" s="2742"/>
      <c r="C29" s="2742"/>
      <c r="D29" s="2742"/>
      <c r="E29" s="2742"/>
      <c r="F29" s="2742"/>
      <c r="G29" s="2742"/>
      <c r="H29" s="2742"/>
      <c r="I29" s="2742"/>
      <c r="J29" s="2742"/>
      <c r="K29" s="2742"/>
      <c r="L29" s="2742"/>
      <c r="M29" s="2742"/>
      <c r="N29" s="2743"/>
    </row>
    <row r="30" spans="1:14">
      <c r="A30" s="2744"/>
      <c r="B30" s="2745"/>
      <c r="C30" s="2745"/>
      <c r="D30" s="2745"/>
      <c r="E30" s="2745"/>
      <c r="F30" s="2745"/>
      <c r="G30" s="2745"/>
      <c r="H30" s="2745"/>
      <c r="I30" s="2745"/>
      <c r="J30" s="2745"/>
      <c r="K30" s="2745"/>
      <c r="L30" s="2745"/>
      <c r="M30" s="2745"/>
      <c r="N30" s="2746"/>
    </row>
    <row r="31" spans="1:14" ht="14.4" thickBot="1">
      <c r="A31" s="2747"/>
      <c r="B31" s="2748"/>
      <c r="C31" s="2748"/>
      <c r="D31" s="2748"/>
      <c r="E31" s="2748"/>
      <c r="F31" s="2748"/>
      <c r="G31" s="2748"/>
      <c r="H31" s="2748"/>
      <c r="I31" s="2748"/>
      <c r="J31" s="2748"/>
      <c r="K31" s="2748"/>
      <c r="L31" s="2748"/>
      <c r="M31" s="2748"/>
      <c r="N31" s="2749"/>
    </row>
    <row r="32" spans="1:14" ht="24" customHeight="1">
      <c r="A32" s="2726" t="s">
        <v>5</v>
      </c>
      <c r="B32" s="2727"/>
      <c r="C32" s="2727"/>
      <c r="D32" s="2727"/>
      <c r="E32" s="2727"/>
      <c r="F32" s="2727"/>
      <c r="G32" s="2727"/>
      <c r="H32" s="2727"/>
      <c r="I32" s="2729"/>
      <c r="J32" s="960" t="s">
        <v>41</v>
      </c>
      <c r="K32" s="961" t="s">
        <v>7</v>
      </c>
      <c r="L32" s="2728" t="s">
        <v>51</v>
      </c>
      <c r="M32" s="2729"/>
      <c r="N32" s="962" t="s">
        <v>47</v>
      </c>
    </row>
    <row r="33" spans="1:14">
      <c r="A33" s="2712" t="s">
        <v>109</v>
      </c>
      <c r="B33" s="2713"/>
      <c r="C33" s="2713"/>
      <c r="D33" s="2713"/>
      <c r="E33" s="2713"/>
      <c r="F33" s="2713"/>
      <c r="G33" s="2713"/>
      <c r="H33" s="2713"/>
      <c r="I33" s="2761"/>
      <c r="J33" s="965" t="s">
        <v>110</v>
      </c>
      <c r="K33" s="966">
        <v>178.5</v>
      </c>
      <c r="L33" s="2750">
        <v>100</v>
      </c>
      <c r="M33" s="2751"/>
      <c r="N33" s="812">
        <f>+L33*K33</f>
        <v>17850</v>
      </c>
    </row>
    <row r="34" spans="1:14">
      <c r="A34" s="967" t="s">
        <v>111</v>
      </c>
      <c r="B34" s="836"/>
      <c r="C34" s="836"/>
      <c r="D34" s="836"/>
      <c r="E34" s="836"/>
      <c r="F34" s="836"/>
      <c r="G34" s="836"/>
      <c r="H34" s="836"/>
      <c r="I34" s="968"/>
      <c r="J34" s="969" t="s">
        <v>11</v>
      </c>
      <c r="K34" s="1176">
        <v>0.504</v>
      </c>
      <c r="L34" s="2964">
        <v>36811</v>
      </c>
      <c r="M34" s="2965"/>
      <c r="N34" s="812">
        <f>+L34*K34</f>
        <v>18552.743999999999</v>
      </c>
    </row>
    <row r="35" spans="1:14">
      <c r="A35" s="967" t="s">
        <v>112</v>
      </c>
      <c r="B35" s="836"/>
      <c r="C35" s="836"/>
      <c r="D35" s="836"/>
      <c r="E35" s="836"/>
      <c r="F35" s="836"/>
      <c r="G35" s="836"/>
      <c r="H35" s="836"/>
      <c r="I35" s="968"/>
      <c r="J35" s="969" t="s">
        <v>15</v>
      </c>
      <c r="K35" s="1177">
        <v>315</v>
      </c>
      <c r="L35" s="2750">
        <v>614</v>
      </c>
      <c r="M35" s="2751"/>
      <c r="N35" s="812">
        <f>+L35*K35</f>
        <v>193410</v>
      </c>
    </row>
    <row r="36" spans="1:14" ht="14.4" thickBot="1">
      <c r="A36" s="2737" t="s">
        <v>113</v>
      </c>
      <c r="B36" s="2738"/>
      <c r="C36" s="2738"/>
      <c r="D36" s="2738"/>
      <c r="E36" s="2738"/>
      <c r="F36" s="2738"/>
      <c r="G36" s="2738"/>
      <c r="H36" s="2738"/>
      <c r="I36" s="2752"/>
      <c r="J36" s="969" t="s">
        <v>11</v>
      </c>
      <c r="K36" s="1178">
        <v>0.99750000000000005</v>
      </c>
      <c r="L36" s="3023">
        <v>80066</v>
      </c>
      <c r="M36" s="3024"/>
      <c r="N36" s="812">
        <f>+L36*K36</f>
        <v>79865.835000000006</v>
      </c>
    </row>
    <row r="37" spans="1:14" ht="14.4" thickBot="1">
      <c r="A37" s="2717" t="s">
        <v>49</v>
      </c>
      <c r="B37" s="2718"/>
      <c r="C37" s="2718"/>
      <c r="D37" s="2718"/>
      <c r="E37" s="2718"/>
      <c r="F37" s="2718"/>
      <c r="G37" s="2718"/>
      <c r="H37" s="2718"/>
      <c r="I37" s="2718"/>
      <c r="J37" s="2718"/>
      <c r="K37" s="2718"/>
      <c r="L37" s="2718"/>
      <c r="M37" s="2719"/>
      <c r="N37" s="974">
        <f>ROUND(SUM(N33:N36),0)</f>
        <v>309679</v>
      </c>
    </row>
    <row r="38" spans="1:14">
      <c r="A38" s="2741" t="s">
        <v>52</v>
      </c>
      <c r="B38" s="2742"/>
      <c r="C38" s="2742"/>
      <c r="D38" s="2742"/>
      <c r="E38" s="2742"/>
      <c r="F38" s="2742"/>
      <c r="G38" s="2742"/>
      <c r="H38" s="2742"/>
      <c r="I38" s="2742"/>
      <c r="J38" s="2742"/>
      <c r="K38" s="2742"/>
      <c r="L38" s="2742"/>
      <c r="M38" s="2742"/>
      <c r="N38" s="2743"/>
    </row>
    <row r="39" spans="1:14">
      <c r="A39" s="2744"/>
      <c r="B39" s="2745"/>
      <c r="C39" s="2745"/>
      <c r="D39" s="2745"/>
      <c r="E39" s="2745"/>
      <c r="F39" s="2745"/>
      <c r="G39" s="2745"/>
      <c r="H39" s="2745"/>
      <c r="I39" s="2745"/>
      <c r="J39" s="2745"/>
      <c r="K39" s="2745"/>
      <c r="L39" s="2745"/>
      <c r="M39" s="2745"/>
      <c r="N39" s="2746"/>
    </row>
    <row r="40" spans="1:14" ht="14.4" thickBot="1">
      <c r="A40" s="2747"/>
      <c r="B40" s="2748"/>
      <c r="C40" s="2748"/>
      <c r="D40" s="2748"/>
      <c r="E40" s="2748"/>
      <c r="F40" s="2748"/>
      <c r="G40" s="2748"/>
      <c r="H40" s="2748"/>
      <c r="I40" s="2748"/>
      <c r="J40" s="2748"/>
      <c r="K40" s="2748"/>
      <c r="L40" s="2748"/>
      <c r="M40" s="2748"/>
      <c r="N40" s="2749"/>
    </row>
    <row r="41" spans="1:14" ht="27.6">
      <c r="A41" s="2726" t="s">
        <v>53</v>
      </c>
      <c r="B41" s="2727"/>
      <c r="C41" s="2727"/>
      <c r="D41" s="2727"/>
      <c r="E41" s="2727"/>
      <c r="F41" s="2727"/>
      <c r="G41" s="2727"/>
      <c r="H41" s="2727"/>
      <c r="I41" s="961" t="s">
        <v>54</v>
      </c>
      <c r="J41" s="958" t="s">
        <v>55</v>
      </c>
      <c r="K41" s="975" t="s">
        <v>543</v>
      </c>
      <c r="L41" s="2728" t="s">
        <v>57</v>
      </c>
      <c r="M41" s="2729"/>
      <c r="N41" s="962" t="s">
        <v>47</v>
      </c>
    </row>
    <row r="42" spans="1:14">
      <c r="A42" s="3025" t="s">
        <v>114</v>
      </c>
      <c r="B42" s="2713"/>
      <c r="C42" s="2713"/>
      <c r="D42" s="2713"/>
      <c r="E42" s="2713"/>
      <c r="F42" s="2713"/>
      <c r="G42" s="2713"/>
      <c r="H42" s="2713"/>
      <c r="I42" s="966"/>
      <c r="J42" s="978" t="s">
        <v>115</v>
      </c>
      <c r="K42" s="1187">
        <v>0.99750000000000005</v>
      </c>
      <c r="L42" s="2964">
        <f>+'TRANSPORTE MATERIALES tritu-m3'!N55</f>
        <v>28485</v>
      </c>
      <c r="M42" s="2965"/>
      <c r="N42" s="1188">
        <f>+L42*K42</f>
        <v>28413.787500000002</v>
      </c>
    </row>
    <row r="43" spans="1:14">
      <c r="A43" s="1179" t="s">
        <v>116</v>
      </c>
      <c r="B43" s="836"/>
      <c r="C43" s="836"/>
      <c r="D43" s="836"/>
      <c r="E43" s="836"/>
      <c r="F43" s="836"/>
      <c r="G43" s="836"/>
      <c r="H43" s="836"/>
      <c r="I43" s="966"/>
      <c r="J43" s="978" t="s">
        <v>115</v>
      </c>
      <c r="K43" s="1187">
        <v>0.315</v>
      </c>
      <c r="L43" s="2750">
        <f>+'CAÑOrico-TRANSPORTE Tn'!N56</f>
        <v>28292</v>
      </c>
      <c r="M43" s="2751"/>
      <c r="N43" s="1188">
        <f>+L43*K43</f>
        <v>8911.98</v>
      </c>
    </row>
    <row r="44" spans="1:14">
      <c r="A44" s="1179" t="s">
        <v>95</v>
      </c>
      <c r="B44" s="836"/>
      <c r="C44" s="836"/>
      <c r="D44" s="836"/>
      <c r="E44" s="836"/>
      <c r="F44" s="836"/>
      <c r="G44" s="836"/>
      <c r="H44" s="836"/>
      <c r="I44" s="966"/>
      <c r="J44" s="978" t="s">
        <v>115</v>
      </c>
      <c r="K44" s="1187">
        <v>0.504</v>
      </c>
      <c r="L44" s="2750">
        <f>+'CAÑOricoTRANSPORTE m3'!N49</f>
        <v>28485</v>
      </c>
      <c r="M44" s="2751"/>
      <c r="N44" s="1188">
        <f>+L44*K44</f>
        <v>14356.44</v>
      </c>
    </row>
    <row r="45" spans="1:14" ht="14.4" thickBot="1">
      <c r="A45" s="3019"/>
      <c r="B45" s="3020"/>
      <c r="C45" s="3020"/>
      <c r="D45" s="3020"/>
      <c r="E45" s="3020"/>
      <c r="F45" s="3020"/>
      <c r="G45" s="3020"/>
      <c r="H45" s="3020"/>
      <c r="I45" s="1180"/>
      <c r="J45" s="1180"/>
      <c r="K45" s="1180"/>
      <c r="L45" s="3021"/>
      <c r="M45" s="3022"/>
      <c r="N45" s="1188"/>
    </row>
    <row r="46" spans="1:14" ht="14.4" thickBot="1">
      <c r="A46" s="2717" t="s">
        <v>49</v>
      </c>
      <c r="B46" s="2718"/>
      <c r="C46" s="2718"/>
      <c r="D46" s="2718"/>
      <c r="E46" s="2718"/>
      <c r="F46" s="2718"/>
      <c r="G46" s="2718"/>
      <c r="H46" s="2718"/>
      <c r="I46" s="2718"/>
      <c r="J46" s="2718"/>
      <c r="K46" s="2718"/>
      <c r="L46" s="2718"/>
      <c r="M46" s="2719"/>
      <c r="N46" s="957">
        <f>ROUND(SUM(N42:N45),0)</f>
        <v>51682</v>
      </c>
    </row>
    <row r="47" spans="1:14">
      <c r="A47" s="2741" t="s">
        <v>58</v>
      </c>
      <c r="B47" s="2742"/>
      <c r="C47" s="2742"/>
      <c r="D47" s="2742"/>
      <c r="E47" s="2742"/>
      <c r="F47" s="2742"/>
      <c r="G47" s="2742"/>
      <c r="H47" s="2742"/>
      <c r="I47" s="2742"/>
      <c r="J47" s="2742"/>
      <c r="K47" s="2742"/>
      <c r="L47" s="2742"/>
      <c r="M47" s="2742"/>
      <c r="N47" s="2743"/>
    </row>
    <row r="48" spans="1:14">
      <c r="A48" s="2744"/>
      <c r="B48" s="2745"/>
      <c r="C48" s="2745"/>
      <c r="D48" s="2745"/>
      <c r="E48" s="2745"/>
      <c r="F48" s="2745"/>
      <c r="G48" s="2745"/>
      <c r="H48" s="2745"/>
      <c r="I48" s="2745"/>
      <c r="J48" s="2745"/>
      <c r="K48" s="2745"/>
      <c r="L48" s="2745"/>
      <c r="M48" s="2745"/>
      <c r="N48" s="2746"/>
    </row>
    <row r="49" spans="1:14" ht="14.4" thickBot="1">
      <c r="A49" s="2747"/>
      <c r="B49" s="2748"/>
      <c r="C49" s="2748"/>
      <c r="D49" s="2748"/>
      <c r="E49" s="2748"/>
      <c r="F49" s="2748"/>
      <c r="G49" s="2748"/>
      <c r="H49" s="2748"/>
      <c r="I49" s="2748"/>
      <c r="J49" s="2748"/>
      <c r="K49" s="2748"/>
      <c r="L49" s="2748"/>
      <c r="M49" s="2748"/>
      <c r="N49" s="2749"/>
    </row>
    <row r="50" spans="1:14">
      <c r="A50" s="2726" t="s">
        <v>59</v>
      </c>
      <c r="B50" s="2727"/>
      <c r="C50" s="2727"/>
      <c r="D50" s="2727"/>
      <c r="E50" s="2727"/>
      <c r="F50" s="2727"/>
      <c r="G50" s="2727"/>
      <c r="H50" s="2727"/>
      <c r="I50" s="961" t="s">
        <v>60</v>
      </c>
      <c r="J50" s="958" t="s">
        <v>61</v>
      </c>
      <c r="K50" s="961" t="s">
        <v>85</v>
      </c>
      <c r="L50" s="2728" t="s">
        <v>86</v>
      </c>
      <c r="M50" s="2729"/>
      <c r="N50" s="962" t="s">
        <v>47</v>
      </c>
    </row>
    <row r="51" spans="1:14">
      <c r="A51" s="2730" t="s">
        <v>117</v>
      </c>
      <c r="B51" s="2731"/>
      <c r="C51" s="2731"/>
      <c r="D51" s="2731"/>
      <c r="E51" s="2731"/>
      <c r="F51" s="2731"/>
      <c r="G51" s="2731"/>
      <c r="H51" s="2732"/>
      <c r="I51" s="983" t="s">
        <v>79</v>
      </c>
      <c r="J51" s="984"/>
      <c r="K51" s="1181">
        <v>1.7864</v>
      </c>
      <c r="L51" s="3017">
        <v>108531</v>
      </c>
      <c r="M51" s="3018"/>
      <c r="N51" s="1182">
        <f>+K51*L51</f>
        <v>193879.77840000001</v>
      </c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3"/>
      <c r="M52" s="2734"/>
      <c r="N52" s="986"/>
    </row>
    <row r="53" spans="1:14">
      <c r="A53" s="981"/>
      <c r="B53" s="982"/>
      <c r="C53" s="982"/>
      <c r="D53" s="982"/>
      <c r="E53" s="982"/>
      <c r="F53" s="982"/>
      <c r="G53" s="982"/>
      <c r="H53" s="982"/>
      <c r="I53" s="983"/>
      <c r="J53" s="984"/>
      <c r="K53" s="985"/>
      <c r="L53" s="2735"/>
      <c r="M53" s="2736"/>
      <c r="N53" s="986"/>
    </row>
    <row r="54" spans="1:14" ht="14.4" thickBot="1">
      <c r="A54" s="2737"/>
      <c r="B54" s="2738"/>
      <c r="C54" s="2738"/>
      <c r="D54" s="2738"/>
      <c r="E54" s="2738"/>
      <c r="F54" s="2738"/>
      <c r="G54" s="2738"/>
      <c r="H54" s="2738"/>
      <c r="I54" s="987"/>
      <c r="J54" s="842"/>
      <c r="K54" s="987"/>
      <c r="L54" s="2739"/>
      <c r="M54" s="2740"/>
      <c r="N54" s="988"/>
    </row>
    <row r="55" spans="1:14" ht="14.4" thickBot="1">
      <c r="A55" s="2717" t="s">
        <v>49</v>
      </c>
      <c r="B55" s="2718"/>
      <c r="C55" s="2718"/>
      <c r="D55" s="2718"/>
      <c r="E55" s="2718"/>
      <c r="F55" s="2718"/>
      <c r="G55" s="2718"/>
      <c r="H55" s="2718"/>
      <c r="I55" s="2718"/>
      <c r="J55" s="2718"/>
      <c r="K55" s="2718"/>
      <c r="L55" s="2718"/>
      <c r="M55" s="2719"/>
      <c r="N55" s="1183">
        <f>ROUND(+N51,0)</f>
        <v>193880</v>
      </c>
    </row>
    <row r="56" spans="1:14" ht="14.4" thickBot="1">
      <c r="A56" s="940"/>
      <c r="B56" s="822"/>
      <c r="C56" s="822"/>
      <c r="D56" s="822"/>
      <c r="E56" s="822"/>
      <c r="F56" s="822"/>
      <c r="G56" s="822"/>
      <c r="H56" s="822"/>
      <c r="I56" s="822"/>
      <c r="J56" s="822"/>
      <c r="K56" s="822"/>
      <c r="L56" s="822"/>
      <c r="M56" s="822"/>
      <c r="N56" s="941"/>
    </row>
    <row r="57" spans="1:14" ht="14.4" thickBot="1">
      <c r="A57" s="2720" t="s">
        <v>63</v>
      </c>
      <c r="B57" s="2721"/>
      <c r="C57" s="2721"/>
      <c r="D57" s="2721"/>
      <c r="E57" s="2721"/>
      <c r="F57" s="2721"/>
      <c r="G57" s="2721"/>
      <c r="H57" s="2721"/>
      <c r="I57" s="2721"/>
      <c r="J57" s="2721"/>
      <c r="K57" s="2721"/>
      <c r="L57" s="2721"/>
      <c r="M57" s="2722"/>
      <c r="N57" s="1184">
        <f>ROUND(+N28+N37+N46+N55,0)</f>
        <v>582566</v>
      </c>
    </row>
    <row r="58" spans="1:14">
      <c r="A58" s="2741" t="s">
        <v>64</v>
      </c>
      <c r="B58" s="2742"/>
      <c r="C58" s="2742"/>
      <c r="D58" s="2742"/>
      <c r="E58" s="2742"/>
      <c r="F58" s="2742"/>
      <c r="G58" s="2742"/>
      <c r="H58" s="2742"/>
      <c r="I58" s="2742"/>
      <c r="J58" s="2742"/>
      <c r="K58" s="2742"/>
      <c r="L58" s="2742"/>
      <c r="M58" s="2742"/>
      <c r="N58" s="2743"/>
    </row>
    <row r="59" spans="1:14">
      <c r="A59" s="2744"/>
      <c r="B59" s="2745"/>
      <c r="C59" s="2745"/>
      <c r="D59" s="2745"/>
      <c r="E59" s="2745"/>
      <c r="F59" s="2745"/>
      <c r="G59" s="2745"/>
      <c r="H59" s="2745"/>
      <c r="I59" s="2745"/>
      <c r="J59" s="2745"/>
      <c r="K59" s="2745"/>
      <c r="L59" s="2745"/>
      <c r="M59" s="2745"/>
      <c r="N59" s="2746"/>
    </row>
    <row r="60" spans="1:14" ht="14.4" thickBot="1">
      <c r="A60" s="2747"/>
      <c r="B60" s="2748"/>
      <c r="C60" s="2748"/>
      <c r="D60" s="2748"/>
      <c r="E60" s="2748"/>
      <c r="F60" s="2748"/>
      <c r="G60" s="2748"/>
      <c r="H60" s="2748"/>
      <c r="I60" s="2748"/>
      <c r="J60" s="2748"/>
      <c r="K60" s="2748"/>
      <c r="L60" s="2748"/>
      <c r="M60" s="2748"/>
      <c r="N60" s="2749"/>
    </row>
    <row r="61" spans="1:14">
      <c r="A61" s="2726" t="s">
        <v>65</v>
      </c>
      <c r="B61" s="2727"/>
      <c r="C61" s="2727"/>
      <c r="D61" s="2727"/>
      <c r="E61" s="2727"/>
      <c r="F61" s="2727"/>
      <c r="G61" s="2727"/>
      <c r="H61" s="2727"/>
      <c r="I61" s="958"/>
      <c r="J61" s="959"/>
      <c r="K61" s="961" t="s">
        <v>66</v>
      </c>
      <c r="L61" s="2728" t="s">
        <v>67</v>
      </c>
      <c r="M61" s="2729"/>
      <c r="N61" s="962"/>
    </row>
    <row r="62" spans="1:14">
      <c r="A62" s="2712" t="s">
        <v>68</v>
      </c>
      <c r="B62" s="2713"/>
      <c r="C62" s="2713"/>
      <c r="D62" s="2713"/>
      <c r="E62" s="2713"/>
      <c r="F62" s="2713"/>
      <c r="G62" s="2713"/>
      <c r="H62" s="2713"/>
      <c r="I62" s="990"/>
      <c r="J62" s="991"/>
      <c r="K62" s="992"/>
      <c r="L62" s="3015"/>
      <c r="M62" s="3016"/>
      <c r="N62" s="971"/>
    </row>
    <row r="63" spans="1:14">
      <c r="A63" s="952" t="s">
        <v>69</v>
      </c>
      <c r="B63" s="993"/>
      <c r="C63" s="993"/>
      <c r="D63" s="963"/>
      <c r="E63" s="963"/>
      <c r="F63" s="963"/>
      <c r="G63" s="963"/>
      <c r="H63" s="963"/>
      <c r="I63" s="963"/>
      <c r="J63" s="964"/>
      <c r="K63" s="992"/>
      <c r="L63" s="3015"/>
      <c r="M63" s="3016"/>
      <c r="N63" s="971"/>
    </row>
    <row r="64" spans="1:14" ht="14.4" thickBot="1">
      <c r="A64" s="2714" t="s">
        <v>70</v>
      </c>
      <c r="B64" s="2715"/>
      <c r="C64" s="2715"/>
      <c r="D64" s="2715"/>
      <c r="E64" s="2715"/>
      <c r="F64" s="2715"/>
      <c r="G64" s="2715"/>
      <c r="H64" s="2715"/>
      <c r="I64" s="2715"/>
      <c r="J64" s="2716"/>
      <c r="K64" s="992"/>
      <c r="L64" s="3015"/>
      <c r="M64" s="3016"/>
      <c r="N64" s="971"/>
    </row>
    <row r="65" spans="1:15" ht="14.4" thickBot="1">
      <c r="A65" s="2717" t="s">
        <v>49</v>
      </c>
      <c r="B65" s="2718"/>
      <c r="C65" s="2718"/>
      <c r="D65" s="2718"/>
      <c r="E65" s="2718"/>
      <c r="F65" s="2718"/>
      <c r="G65" s="2718"/>
      <c r="H65" s="2718"/>
      <c r="I65" s="2718"/>
      <c r="J65" s="2718"/>
      <c r="K65" s="2718"/>
      <c r="L65" s="2718"/>
      <c r="M65" s="2719"/>
      <c r="N65" s="1185">
        <f>SUM(N62:N64)</f>
        <v>0</v>
      </c>
    </row>
    <row r="66" spans="1:15" ht="14.4" thickBot="1">
      <c r="A66" s="940"/>
      <c r="B66" s="822"/>
      <c r="C66" s="822"/>
      <c r="D66" s="822"/>
      <c r="E66" s="822"/>
      <c r="F66" s="822"/>
      <c r="G66" s="822"/>
      <c r="H66" s="822"/>
      <c r="I66" s="822"/>
      <c r="J66" s="822"/>
      <c r="K66" s="822"/>
      <c r="L66" s="822"/>
      <c r="M66" s="822"/>
      <c r="N66" s="941"/>
    </row>
    <row r="67" spans="1:15" ht="14.4" thickBot="1">
      <c r="A67" s="2720" t="s">
        <v>71</v>
      </c>
      <c r="B67" s="2721"/>
      <c r="C67" s="2721"/>
      <c r="D67" s="2721"/>
      <c r="E67" s="2721"/>
      <c r="F67" s="2721"/>
      <c r="G67" s="2721"/>
      <c r="H67" s="2721"/>
      <c r="I67" s="2721"/>
      <c r="J67" s="2721"/>
      <c r="K67" s="2721"/>
      <c r="L67" s="2721"/>
      <c r="M67" s="2722"/>
      <c r="N67" s="1186">
        <f>ROUND(+N57+N65,0)</f>
        <v>582566</v>
      </c>
      <c r="O67" s="1189"/>
    </row>
    <row r="68" spans="1:15" s="1004" customFormat="1">
      <c r="A68" s="874"/>
      <c r="B68" s="875"/>
      <c r="C68" s="875"/>
      <c r="D68" s="875"/>
      <c r="E68" s="875"/>
      <c r="F68" s="875"/>
      <c r="G68" s="875"/>
      <c r="H68" s="875"/>
      <c r="I68" s="875"/>
      <c r="J68" s="875"/>
      <c r="K68" s="875"/>
      <c r="L68" s="875"/>
      <c r="M68" s="875"/>
      <c r="N68" s="876"/>
      <c r="O68" s="1003"/>
    </row>
    <row r="69" spans="1:15" s="1004" customFormat="1">
      <c r="A69" s="817"/>
      <c r="B69" s="818"/>
      <c r="C69" s="818"/>
      <c r="D69" s="818"/>
      <c r="E69" s="818"/>
      <c r="F69" s="818"/>
      <c r="G69" s="818"/>
      <c r="H69" s="818"/>
      <c r="I69" s="818"/>
      <c r="J69" s="818"/>
      <c r="K69" s="818"/>
      <c r="L69" s="818"/>
      <c r="M69" s="818"/>
      <c r="N69" s="819"/>
      <c r="O69" s="1003"/>
    </row>
    <row r="70" spans="1:15" s="1004" customFormat="1" ht="31.5" customHeight="1">
      <c r="A70" s="817"/>
      <c r="B70" s="818"/>
      <c r="C70" s="818"/>
      <c r="D70" s="818"/>
      <c r="E70" s="818"/>
      <c r="F70" s="821" t="s">
        <v>76</v>
      </c>
      <c r="G70" s="821"/>
      <c r="H70" s="821"/>
      <c r="I70" s="821"/>
      <c r="J70" s="822"/>
      <c r="K70" s="818"/>
      <c r="L70" s="818"/>
      <c r="M70" s="818"/>
      <c r="N70" s="819"/>
      <c r="O70" s="1003"/>
    </row>
    <row r="71" spans="1:15" s="1004" customFormat="1">
      <c r="A71" s="823"/>
      <c r="B71" s="824"/>
      <c r="C71" s="824"/>
      <c r="D71" s="824"/>
      <c r="E71" s="824"/>
      <c r="F71" s="821" t="s">
        <v>87</v>
      </c>
      <c r="G71" s="822" t="s">
        <v>337</v>
      </c>
      <c r="H71" s="822"/>
      <c r="I71" s="822"/>
      <c r="J71" s="822"/>
      <c r="K71" s="824"/>
      <c r="L71" s="824"/>
      <c r="M71" s="824"/>
      <c r="N71" s="825"/>
      <c r="O71" s="1003"/>
    </row>
    <row r="72" spans="1:15" s="1004" customFormat="1">
      <c r="A72" s="817"/>
      <c r="B72" s="818"/>
      <c r="C72" s="818"/>
      <c r="D72" s="818"/>
      <c r="E72" s="818"/>
      <c r="F72" s="821" t="s">
        <v>286</v>
      </c>
      <c r="G72" s="822"/>
      <c r="H72" s="822"/>
      <c r="I72" s="822"/>
      <c r="J72" s="822"/>
      <c r="K72" s="818"/>
      <c r="L72" s="818"/>
      <c r="M72" s="818"/>
      <c r="N72" s="819"/>
      <c r="O72" s="1003"/>
    </row>
    <row r="73" spans="1:15" s="1004" customFormat="1">
      <c r="A73" s="823"/>
      <c r="B73" s="824"/>
      <c r="C73" s="824"/>
      <c r="D73" s="824"/>
      <c r="E73" s="824"/>
      <c r="F73" s="821" t="s">
        <v>88</v>
      </c>
      <c r="G73" s="822" t="s">
        <v>344</v>
      </c>
      <c r="H73" s="822"/>
      <c r="I73" s="826"/>
      <c r="J73" s="826"/>
      <c r="K73" s="824"/>
      <c r="L73" s="824"/>
      <c r="M73" s="824"/>
      <c r="N73" s="825"/>
      <c r="O73" s="1003"/>
    </row>
    <row r="74" spans="1:15" s="1004" customFormat="1">
      <c r="A74" s="817"/>
      <c r="B74" s="818"/>
      <c r="C74" s="818"/>
      <c r="D74" s="818"/>
      <c r="E74" s="818"/>
      <c r="F74" s="821"/>
      <c r="G74" s="826"/>
      <c r="H74" s="826"/>
      <c r="I74" s="826"/>
      <c r="J74" s="818"/>
      <c r="K74" s="818"/>
      <c r="L74" s="818"/>
      <c r="M74" s="818"/>
      <c r="N74" s="819"/>
      <c r="O74" s="1003"/>
    </row>
    <row r="75" spans="1:15" s="1004" customFormat="1" ht="14.4" thickBot="1">
      <c r="A75" s="827" t="s">
        <v>72</v>
      </c>
      <c r="B75" s="828"/>
      <c r="C75" s="829"/>
      <c r="D75" s="829"/>
      <c r="E75" s="829"/>
      <c r="F75" s="829"/>
      <c r="G75" s="830"/>
      <c r="H75" s="830"/>
      <c r="I75" s="830"/>
      <c r="J75" s="830"/>
      <c r="K75" s="830"/>
      <c r="L75" s="830"/>
      <c r="M75" s="830"/>
      <c r="N75" s="831"/>
      <c r="O75" s="1003"/>
    </row>
    <row r="76" spans="1:15" s="1004" customFormat="1">
      <c r="A76" s="2478"/>
      <c r="B76" s="2479"/>
      <c r="C76" s="2479"/>
      <c r="D76" s="2479"/>
      <c r="E76" s="2479"/>
      <c r="F76" s="2479"/>
      <c r="G76" s="2479"/>
      <c r="H76" s="2479"/>
      <c r="I76" s="2479"/>
      <c r="J76" s="2479"/>
      <c r="K76" s="2479"/>
      <c r="L76" s="2479"/>
      <c r="M76" s="2479"/>
      <c r="N76" s="2480"/>
      <c r="O76" s="1003"/>
    </row>
    <row r="77" spans="1:15" s="1004" customFormat="1">
      <c r="A77" s="2723"/>
      <c r="B77" s="2724"/>
      <c r="C77" s="2724"/>
      <c r="D77" s="2724"/>
      <c r="E77" s="2724"/>
      <c r="F77" s="2724"/>
      <c r="G77" s="2724"/>
      <c r="H77" s="2724"/>
      <c r="I77" s="2724"/>
      <c r="J77" s="2724"/>
      <c r="K77" s="2724"/>
      <c r="L77" s="2724"/>
      <c r="M77" s="2724"/>
      <c r="N77" s="2725"/>
      <c r="O77" s="1003"/>
    </row>
    <row r="78" spans="1:15" s="1004" customFormat="1">
      <c r="A78" s="823"/>
      <c r="B78" s="824"/>
      <c r="C78" s="824"/>
      <c r="D78" s="824"/>
      <c r="E78" s="824"/>
      <c r="F78" s="824"/>
      <c r="G78" s="824"/>
      <c r="H78" s="824"/>
      <c r="I78" s="824"/>
      <c r="J78" s="824"/>
      <c r="K78" s="824"/>
      <c r="L78" s="824"/>
      <c r="M78" s="824"/>
      <c r="N78" s="825"/>
      <c r="O78" s="1003"/>
    </row>
    <row r="79" spans="1:15" s="1004" customFormat="1">
      <c r="A79" s="832" t="s">
        <v>73</v>
      </c>
      <c r="B79" s="833"/>
      <c r="C79" s="834"/>
      <c r="D79" s="834"/>
      <c r="E79" s="834"/>
      <c r="F79" s="834"/>
      <c r="G79" s="824"/>
      <c r="H79" s="824"/>
      <c r="I79" s="824"/>
      <c r="J79" s="824"/>
      <c r="K79" s="824"/>
      <c r="L79" s="824"/>
      <c r="M79" s="824"/>
      <c r="N79" s="825"/>
      <c r="O79" s="1003"/>
    </row>
    <row r="80" spans="1:15" s="1004" customFormat="1">
      <c r="A80" s="2481" t="s">
        <v>74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33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19.5" customHeight="1">
      <c r="A82" s="2481" t="s">
        <v>75</v>
      </c>
      <c r="B82" s="2482"/>
      <c r="C82" s="2482"/>
      <c r="D82" s="2482"/>
      <c r="E82" s="2482"/>
      <c r="F82" s="2482"/>
      <c r="G82" s="2482"/>
      <c r="H82" s="2482"/>
      <c r="I82" s="2482"/>
      <c r="J82" s="2482"/>
      <c r="K82" s="2482"/>
      <c r="L82" s="2482"/>
      <c r="M82" s="2482"/>
      <c r="N82" s="2483"/>
      <c r="O82" s="1003"/>
    </row>
    <row r="83" spans="1:15" s="1004" customFormat="1" ht="30.75" customHeight="1">
      <c r="A83" s="2481"/>
      <c r="B83" s="2482"/>
      <c r="C83" s="2482"/>
      <c r="D83" s="2482"/>
      <c r="E83" s="2482"/>
      <c r="F83" s="2482"/>
      <c r="G83" s="2482"/>
      <c r="H83" s="2482"/>
      <c r="I83" s="2482"/>
      <c r="J83" s="2482"/>
      <c r="K83" s="2482"/>
      <c r="L83" s="2482"/>
      <c r="M83" s="2482"/>
      <c r="N83" s="2483"/>
      <c r="O83" s="1003"/>
    </row>
    <row r="84" spans="1:15" s="1004" customFormat="1" ht="43.5" customHeight="1">
      <c r="A84" s="823"/>
      <c r="B84" s="824"/>
      <c r="C84" s="824"/>
      <c r="D84" s="824"/>
      <c r="E84" s="824"/>
      <c r="F84" s="824"/>
      <c r="G84" s="824"/>
      <c r="H84" s="824"/>
      <c r="I84" s="824"/>
      <c r="J84" s="824"/>
      <c r="K84" s="824"/>
      <c r="L84" s="824"/>
      <c r="M84" s="824"/>
      <c r="N84" s="825"/>
      <c r="O84" s="1003"/>
    </row>
    <row r="85" spans="1:15" s="1004" customFormat="1">
      <c r="A85" s="823"/>
      <c r="B85" s="824"/>
      <c r="C85" s="824"/>
      <c r="D85" s="824"/>
      <c r="E85" s="818"/>
      <c r="F85" s="821" t="s">
        <v>76</v>
      </c>
      <c r="G85" s="822"/>
      <c r="H85" s="822"/>
      <c r="I85" s="822"/>
      <c r="J85" s="822"/>
      <c r="K85" s="824"/>
      <c r="L85" s="824"/>
      <c r="M85" s="824"/>
      <c r="N85" s="1005"/>
      <c r="O85" s="1003"/>
    </row>
    <row r="86" spans="1:15" s="1004" customFormat="1">
      <c r="A86" s="823"/>
      <c r="B86" s="824"/>
      <c r="C86" s="824"/>
      <c r="D86" s="824"/>
      <c r="E86" s="818"/>
      <c r="F86" s="822" t="s">
        <v>87</v>
      </c>
      <c r="G86" s="836" t="s">
        <v>342</v>
      </c>
      <c r="H86" s="836"/>
      <c r="I86" s="836"/>
      <c r="J86" s="822"/>
      <c r="K86" s="824"/>
      <c r="L86" s="824"/>
      <c r="M86" s="824"/>
      <c r="N86" s="1005"/>
      <c r="O86" s="1003"/>
    </row>
    <row r="87" spans="1:15" s="1004" customFormat="1">
      <c r="A87" s="823"/>
      <c r="B87" s="824"/>
      <c r="C87" s="824"/>
      <c r="D87" s="824"/>
      <c r="E87" s="837"/>
      <c r="F87" s="822" t="s">
        <v>343</v>
      </c>
      <c r="G87" s="838"/>
      <c r="H87" s="838"/>
      <c r="I87" s="838"/>
      <c r="J87" s="822"/>
      <c r="K87" s="824"/>
      <c r="L87" s="824"/>
      <c r="M87" s="824"/>
      <c r="N87" s="1005"/>
      <c r="O87" s="1003"/>
    </row>
    <row r="88" spans="1:15" s="1004" customFormat="1">
      <c r="A88" s="817"/>
      <c r="B88" s="818"/>
      <c r="C88" s="818"/>
      <c r="D88" s="818"/>
      <c r="E88" s="824"/>
      <c r="F88" s="822" t="s">
        <v>88</v>
      </c>
      <c r="G88" s="822"/>
      <c r="H88" s="822"/>
      <c r="I88" s="822"/>
      <c r="J88" s="826"/>
      <c r="K88" s="1003"/>
      <c r="L88" s="1003"/>
      <c r="M88" s="1003"/>
      <c r="N88" s="1005"/>
      <c r="O88" s="1003"/>
    </row>
    <row r="89" spans="1:15">
      <c r="A89" s="995"/>
      <c r="B89" s="838"/>
      <c r="C89" s="838"/>
      <c r="D89" s="838"/>
      <c r="E89" s="822"/>
      <c r="F89" s="822"/>
      <c r="G89" s="822"/>
      <c r="H89" s="822"/>
      <c r="I89" s="822"/>
      <c r="J89" s="2706"/>
      <c r="K89" s="2706"/>
      <c r="L89" s="2706"/>
      <c r="M89" s="2706"/>
      <c r="N89" s="2707"/>
    </row>
    <row r="90" spans="1:15" ht="14.4" thickBot="1">
      <c r="A90" s="2710"/>
      <c r="B90" s="2711"/>
      <c r="C90" s="2711"/>
      <c r="D90" s="2711"/>
      <c r="E90" s="842"/>
      <c r="F90" s="842"/>
      <c r="G90" s="842"/>
      <c r="H90" s="842"/>
      <c r="I90" s="842"/>
      <c r="J90" s="2708"/>
      <c r="K90" s="2708"/>
      <c r="L90" s="2708"/>
      <c r="M90" s="2708"/>
      <c r="N90" s="2709"/>
    </row>
  </sheetData>
  <mergeCells count="86">
    <mergeCell ref="A77:N77"/>
    <mergeCell ref="A80:N81"/>
    <mergeCell ref="A82:N83"/>
    <mergeCell ref="J89:N90"/>
    <mergeCell ref="A90:D90"/>
    <mergeCell ref="A76:N76"/>
    <mergeCell ref="A55:M55"/>
    <mergeCell ref="A57:M57"/>
    <mergeCell ref="A58:N60"/>
    <mergeCell ref="A61:H61"/>
    <mergeCell ref="L61:M61"/>
    <mergeCell ref="A62:H62"/>
    <mergeCell ref="L62:M62"/>
    <mergeCell ref="L63:M63"/>
    <mergeCell ref="A64:J64"/>
    <mergeCell ref="L64:M64"/>
    <mergeCell ref="A65:M65"/>
    <mergeCell ref="A67:M67"/>
    <mergeCell ref="A51:H51"/>
    <mergeCell ref="L51:M51"/>
    <mergeCell ref="L52:M52"/>
    <mergeCell ref="L53:M53"/>
    <mergeCell ref="A54:H54"/>
    <mergeCell ref="L54:M54"/>
    <mergeCell ref="A45:H45"/>
    <mergeCell ref="L45:M45"/>
    <mergeCell ref="A46:M46"/>
    <mergeCell ref="A47:N49"/>
    <mergeCell ref="A50:H50"/>
    <mergeCell ref="L50:M50"/>
    <mergeCell ref="L44:M44"/>
    <mergeCell ref="L34:M34"/>
    <mergeCell ref="L35:M35"/>
    <mergeCell ref="A36:I36"/>
    <mergeCell ref="L36:M36"/>
    <mergeCell ref="A37:M37"/>
    <mergeCell ref="A38:N40"/>
    <mergeCell ref="A41:H41"/>
    <mergeCell ref="L41:M41"/>
    <mergeCell ref="A42:H42"/>
    <mergeCell ref="L42:M42"/>
    <mergeCell ref="L43:M43"/>
    <mergeCell ref="A28:M28"/>
    <mergeCell ref="A29:N31"/>
    <mergeCell ref="A32:I32"/>
    <mergeCell ref="L32:M32"/>
    <mergeCell ref="A33:I33"/>
    <mergeCell ref="L33:M33"/>
    <mergeCell ref="A26:F26"/>
    <mergeCell ref="I26:J26"/>
    <mergeCell ref="L26:M26"/>
    <mergeCell ref="A27:F27"/>
    <mergeCell ref="G27:H27"/>
    <mergeCell ref="I27:J27"/>
    <mergeCell ref="L27:M27"/>
    <mergeCell ref="A25:F25"/>
    <mergeCell ref="G25:H25"/>
    <mergeCell ref="I25:J25"/>
    <mergeCell ref="L25:M25"/>
    <mergeCell ref="K14:K15"/>
    <mergeCell ref="A16:N16"/>
    <mergeCell ref="A17:N17"/>
    <mergeCell ref="C19:K20"/>
    <mergeCell ref="L19:M19"/>
    <mergeCell ref="L20:M20"/>
    <mergeCell ref="A21:N23"/>
    <mergeCell ref="A24:F24"/>
    <mergeCell ref="G24:H24"/>
    <mergeCell ref="I24:J24"/>
    <mergeCell ref="L24:M24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rintOptions horizontalCentered="1"/>
  <pageMargins left="0.23622047244094491" right="0.23622047244094491" top="1.1023622047244095" bottom="0.74803149606299213" header="0.31496062992125984" footer="0.31496062992125984"/>
  <pageSetup scale="67" fitToHeight="0" pageOrder="overThenDown" orientation="portrait" r:id="rId1"/>
  <rowBreaks count="1" manualBreakCount="1">
    <brk id="55" max="13" man="1"/>
  </row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2">
    <tabColor rgb="FF00B050"/>
    <pageSetUpPr fitToPage="1"/>
  </sheetPr>
  <dimension ref="A1:V88"/>
  <sheetViews>
    <sheetView showGridLines="0" view="pageBreakPreview" topLeftCell="A5" zoomScale="91" zoomScaleNormal="100" zoomScaleSheetLayoutView="91" zoomScalePageLayoutView="85" workbookViewId="0">
      <selection activeCell="R37" sqref="R37"/>
    </sheetView>
  </sheetViews>
  <sheetFormatPr baseColWidth="10" defaultColWidth="11.44140625" defaultRowHeight="13.8"/>
  <cols>
    <col min="1" max="6" width="9.6640625" style="820" customWidth="1"/>
    <col min="7" max="7" width="4.109375" style="820" customWidth="1"/>
    <col min="8" max="8" width="2.44140625" style="820" customWidth="1"/>
    <col min="9" max="9" width="10.109375" style="820" customWidth="1"/>
    <col min="10" max="10" width="17.109375" style="820" customWidth="1"/>
    <col min="11" max="11" width="13.44140625" style="820" customWidth="1"/>
    <col min="12" max="13" width="9.6640625" style="820" customWidth="1"/>
    <col min="14" max="14" width="13.88671875" style="1002" bestFit="1" customWidth="1"/>
    <col min="15" max="16384" width="11.44140625" style="820"/>
  </cols>
  <sheetData>
    <row r="1" spans="1:14" s="996" customFormat="1" ht="43.5" customHeight="1">
      <c r="A1" s="2865" t="s">
        <v>276</v>
      </c>
      <c r="B1" s="2866"/>
      <c r="C1" s="2866"/>
      <c r="D1" s="2866"/>
    </row>
    <row r="2" spans="1:14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4">
      <c r="A3" s="2411"/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</row>
    <row r="4" spans="1:14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</row>
    <row r="5" spans="1:14">
      <c r="A5" s="1001"/>
      <c r="B5" s="1001"/>
      <c r="C5" s="1001"/>
      <c r="D5" s="1001"/>
      <c r="E5" s="1001"/>
      <c r="F5" s="1001"/>
      <c r="G5" s="1001"/>
      <c r="H5" s="1001"/>
      <c r="I5" s="1001"/>
      <c r="J5" s="1001"/>
      <c r="K5" s="1000"/>
      <c r="L5" s="1000"/>
    </row>
    <row r="6" spans="1:14" ht="26.25" customHeight="1">
      <c r="A6" s="2803" t="s">
        <v>27</v>
      </c>
      <c r="B6" s="2803"/>
      <c r="C6" s="2803"/>
      <c r="D6" s="2803"/>
      <c r="E6" s="2803"/>
      <c r="F6" s="2803"/>
      <c r="G6" s="2803"/>
      <c r="H6" s="2803"/>
      <c r="I6" s="2803"/>
      <c r="J6" s="2803"/>
      <c r="K6" s="2803"/>
      <c r="L6" s="2803"/>
      <c r="M6" s="2803"/>
      <c r="N6" s="2803"/>
    </row>
    <row r="7" spans="1:14" ht="14.4" thickBot="1">
      <c r="A7" s="822"/>
      <c r="B7" s="822"/>
      <c r="C7" s="822"/>
      <c r="D7" s="822"/>
      <c r="E7" s="822"/>
      <c r="F7" s="822"/>
      <c r="G7" s="822"/>
      <c r="H7" s="822"/>
      <c r="I7" s="822"/>
      <c r="J7" s="822"/>
      <c r="K7" s="822"/>
      <c r="L7" s="822"/>
      <c r="M7" s="822"/>
      <c r="N7" s="920"/>
    </row>
    <row r="8" spans="1:14">
      <c r="A8" s="2606"/>
      <c r="B8" s="3040"/>
      <c r="C8" s="2808" t="s">
        <v>28</v>
      </c>
      <c r="D8" s="2808"/>
      <c r="E8" s="2808"/>
      <c r="F8" s="2808"/>
      <c r="G8" s="2808"/>
      <c r="H8" s="2808"/>
      <c r="I8" s="2808"/>
      <c r="J8" s="2809"/>
      <c r="K8" s="2590"/>
      <c r="L8" s="2591"/>
      <c r="M8" s="2591"/>
      <c r="N8" s="2592"/>
    </row>
    <row r="9" spans="1:14" ht="15" customHeight="1">
      <c r="A9" s="2608"/>
      <c r="B9" s="3041"/>
      <c r="C9" s="3047"/>
      <c r="D9" s="2810"/>
      <c r="E9" s="2810"/>
      <c r="F9" s="2810"/>
      <c r="G9" s="2810"/>
      <c r="H9" s="2810"/>
      <c r="I9" s="2810"/>
      <c r="J9" s="2811"/>
      <c r="K9" s="2595" t="s">
        <v>29</v>
      </c>
      <c r="L9" s="2597"/>
      <c r="M9" s="2598"/>
      <c r="N9" s="2599"/>
    </row>
    <row r="10" spans="1:14" ht="15" customHeight="1">
      <c r="A10" s="2608"/>
      <c r="B10" s="3041"/>
      <c r="C10" s="3047"/>
      <c r="D10" s="2810"/>
      <c r="E10" s="2810"/>
      <c r="F10" s="2810"/>
      <c r="G10" s="2810"/>
      <c r="H10" s="2810"/>
      <c r="I10" s="2810"/>
      <c r="J10" s="2811"/>
      <c r="K10" s="2814"/>
      <c r="L10" s="2815"/>
      <c r="M10" s="2816"/>
      <c r="N10" s="2817"/>
    </row>
    <row r="11" spans="1:14" ht="15" customHeight="1">
      <c r="A11" s="2608"/>
      <c r="B11" s="3041"/>
      <c r="C11" s="3047"/>
      <c r="D11" s="2810"/>
      <c r="E11" s="2810"/>
      <c r="F11" s="2810"/>
      <c r="G11" s="2810"/>
      <c r="H11" s="2810"/>
      <c r="I11" s="2810"/>
      <c r="J11" s="2811"/>
      <c r="K11" s="2595" t="s">
        <v>31</v>
      </c>
      <c r="L11" s="2595">
        <v>1</v>
      </c>
      <c r="M11" s="2595" t="s">
        <v>32</v>
      </c>
      <c r="N11" s="2577">
        <v>1</v>
      </c>
    </row>
    <row r="12" spans="1:14" ht="13.5" customHeight="1">
      <c r="A12" s="2608"/>
      <c r="B12" s="3041"/>
      <c r="C12" s="3048"/>
      <c r="D12" s="2812"/>
      <c r="E12" s="2812"/>
      <c r="F12" s="2812"/>
      <c r="G12" s="2812"/>
      <c r="H12" s="2812"/>
      <c r="I12" s="2812"/>
      <c r="J12" s="2813"/>
      <c r="K12" s="2605"/>
      <c r="L12" s="2605"/>
      <c r="M12" s="2605"/>
      <c r="N12" s="2578"/>
    </row>
    <row r="13" spans="1:14" ht="14.4" thickBot="1">
      <c r="A13" s="1172"/>
      <c r="B13" s="843"/>
      <c r="C13" s="923"/>
      <c r="D13" s="923"/>
      <c r="E13" s="923"/>
      <c r="F13" s="923"/>
      <c r="G13" s="923"/>
      <c r="H13" s="923"/>
      <c r="I13" s="923"/>
      <c r="J13" s="923"/>
      <c r="K13" s="923"/>
      <c r="L13" s="924"/>
      <c r="M13" s="924"/>
      <c r="N13" s="925"/>
    </row>
    <row r="14" spans="1:14">
      <c r="A14" s="926"/>
      <c r="B14" s="927"/>
      <c r="C14" s="921"/>
      <c r="D14" s="921"/>
      <c r="E14" s="921"/>
      <c r="F14" s="921"/>
      <c r="G14" s="921"/>
      <c r="H14" s="921"/>
      <c r="I14" s="921"/>
      <c r="J14" s="921"/>
      <c r="K14" s="2818" t="s">
        <v>33</v>
      </c>
      <c r="L14" s="928" t="s">
        <v>34</v>
      </c>
      <c r="M14" s="928" t="s">
        <v>35</v>
      </c>
      <c r="N14" s="929" t="s">
        <v>36</v>
      </c>
    </row>
    <row r="15" spans="1:14" ht="14.4" thickBot="1">
      <c r="A15" s="930"/>
      <c r="B15" s="826"/>
      <c r="C15" s="931"/>
      <c r="D15" s="931"/>
      <c r="E15" s="931"/>
      <c r="F15" s="931"/>
      <c r="G15" s="931"/>
      <c r="H15" s="931"/>
      <c r="I15" s="931"/>
      <c r="J15" s="931"/>
      <c r="K15" s="2819"/>
      <c r="L15" s="932">
        <f>+'[171]1.1'!L106</f>
        <v>0</v>
      </c>
      <c r="M15" s="932">
        <f>+'[171]1.1'!M106</f>
        <v>0</v>
      </c>
      <c r="N15" s="933">
        <f>+'[171]1.1'!N106</f>
        <v>0</v>
      </c>
    </row>
    <row r="16" spans="1:14" ht="15.75" customHeight="1" thickBot="1">
      <c r="A16" s="2775" t="s">
        <v>106</v>
      </c>
      <c r="B16" s="2776"/>
      <c r="C16" s="2776"/>
      <c r="D16" s="2776"/>
      <c r="E16" s="2776"/>
      <c r="F16" s="2776"/>
      <c r="G16" s="2776"/>
      <c r="H16" s="2776"/>
      <c r="I16" s="2776"/>
      <c r="J16" s="2776"/>
      <c r="K16" s="2776"/>
      <c r="L16" s="2776"/>
      <c r="M16" s="2776"/>
      <c r="N16" s="2777"/>
    </row>
    <row r="17" spans="1:14">
      <c r="A17" s="2778" t="s">
        <v>39</v>
      </c>
      <c r="B17" s="2779"/>
      <c r="C17" s="2779"/>
      <c r="D17" s="2779"/>
      <c r="E17" s="2779"/>
      <c r="F17" s="2779"/>
      <c r="G17" s="2779"/>
      <c r="H17" s="2779"/>
      <c r="I17" s="2779"/>
      <c r="J17" s="2779"/>
      <c r="K17" s="2779"/>
      <c r="L17" s="2779"/>
      <c r="M17" s="2779"/>
      <c r="N17" s="2780"/>
    </row>
    <row r="18" spans="1:14" ht="14.4" thickBot="1">
      <c r="A18" s="940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941"/>
    </row>
    <row r="19" spans="1:14">
      <c r="A19" s="942"/>
      <c r="B19" s="1175">
        <v>7190</v>
      </c>
      <c r="C19" s="2726" t="s">
        <v>119</v>
      </c>
      <c r="D19" s="2727"/>
      <c r="E19" s="2727"/>
      <c r="F19" s="2727"/>
      <c r="G19" s="2727"/>
      <c r="H19" s="2727"/>
      <c r="I19" s="2727"/>
      <c r="J19" s="2727"/>
      <c r="K19" s="3034"/>
      <c r="L19" s="2781" t="s">
        <v>41</v>
      </c>
      <c r="M19" s="2782"/>
      <c r="N19" s="944" t="s">
        <v>7</v>
      </c>
    </row>
    <row r="20" spans="1:14" ht="14.4" thickBot="1">
      <c r="A20" s="945"/>
      <c r="B20" s="947"/>
      <c r="C20" s="2783"/>
      <c r="D20" s="3035"/>
      <c r="E20" s="3035"/>
      <c r="F20" s="3035"/>
      <c r="G20" s="3035"/>
      <c r="H20" s="3035"/>
      <c r="I20" s="3035"/>
      <c r="J20" s="3035"/>
      <c r="K20" s="2784"/>
      <c r="L20" s="2783" t="s">
        <v>77</v>
      </c>
      <c r="M20" s="2784"/>
      <c r="N20" s="948"/>
    </row>
    <row r="21" spans="1:14">
      <c r="A21" s="2741" t="s">
        <v>42</v>
      </c>
      <c r="B21" s="2742"/>
      <c r="C21" s="2742"/>
      <c r="D21" s="2742"/>
      <c r="E21" s="2742"/>
      <c r="F21" s="2742"/>
      <c r="G21" s="2742"/>
      <c r="H21" s="2742"/>
      <c r="I21" s="2742"/>
      <c r="J21" s="2742"/>
      <c r="K21" s="2742"/>
      <c r="L21" s="2742"/>
      <c r="M21" s="2742"/>
      <c r="N21" s="2743"/>
    </row>
    <row r="22" spans="1:14">
      <c r="A22" s="2744"/>
      <c r="B22" s="2745"/>
      <c r="C22" s="2745"/>
      <c r="D22" s="2745"/>
      <c r="E22" s="2745"/>
      <c r="F22" s="2745"/>
      <c r="G22" s="2745"/>
      <c r="H22" s="2745"/>
      <c r="I22" s="2745"/>
      <c r="J22" s="2745"/>
      <c r="K22" s="2745"/>
      <c r="L22" s="2745"/>
      <c r="M22" s="2745"/>
      <c r="N22" s="2746"/>
    </row>
    <row r="23" spans="1:14" ht="14.4" thickBot="1">
      <c r="A23" s="2747"/>
      <c r="B23" s="2748"/>
      <c r="C23" s="2748"/>
      <c r="D23" s="2748"/>
      <c r="E23" s="2748"/>
      <c r="F23" s="2748"/>
      <c r="G23" s="2748"/>
      <c r="H23" s="2748"/>
      <c r="I23" s="2748"/>
      <c r="J23" s="2748"/>
      <c r="K23" s="2748"/>
      <c r="L23" s="2748"/>
      <c r="M23" s="2748"/>
      <c r="N23" s="2749"/>
    </row>
    <row r="24" spans="1:14" ht="27.6">
      <c r="A24" s="2726" t="s">
        <v>5</v>
      </c>
      <c r="B24" s="2727"/>
      <c r="C24" s="3036"/>
      <c r="D24" s="3036"/>
      <c r="E24" s="3036"/>
      <c r="F24" s="3037"/>
      <c r="G24" s="2728" t="s">
        <v>43</v>
      </c>
      <c r="H24" s="3036"/>
      <c r="I24" s="3038" t="s">
        <v>44</v>
      </c>
      <c r="J24" s="3039"/>
      <c r="K24" s="961" t="s">
        <v>45</v>
      </c>
      <c r="L24" s="2728" t="s">
        <v>46</v>
      </c>
      <c r="M24" s="2729"/>
      <c r="N24" s="962" t="s">
        <v>47</v>
      </c>
    </row>
    <row r="25" spans="1:14">
      <c r="A25" s="3030"/>
      <c r="B25" s="3031"/>
      <c r="C25" s="3031"/>
      <c r="D25" s="3031"/>
      <c r="E25" s="3031"/>
      <c r="F25" s="3032"/>
      <c r="G25" s="3033"/>
      <c r="H25" s="2761"/>
      <c r="I25" s="3033"/>
      <c r="J25" s="2761"/>
      <c r="K25" s="953"/>
      <c r="L25" s="2841"/>
      <c r="M25" s="2842"/>
      <c r="N25" s="971">
        <f>+K25*L25</f>
        <v>0</v>
      </c>
    </row>
    <row r="26" spans="1:14">
      <c r="A26" s="3025"/>
      <c r="B26" s="2713"/>
      <c r="C26" s="2713"/>
      <c r="D26" s="2713"/>
      <c r="E26" s="2713"/>
      <c r="F26" s="2761"/>
      <c r="G26" s="1012"/>
      <c r="H26" s="968"/>
      <c r="I26" s="1012"/>
      <c r="J26" s="968"/>
      <c r="K26" s="953"/>
      <c r="L26" s="2839"/>
      <c r="M26" s="2840"/>
      <c r="N26" s="971">
        <f>+K26*L26</f>
        <v>0</v>
      </c>
    </row>
    <row r="27" spans="1:14" ht="14.4" thickBot="1">
      <c r="A27" s="2737"/>
      <c r="B27" s="2738"/>
      <c r="C27" s="2738"/>
      <c r="D27" s="2738"/>
      <c r="E27" s="2738"/>
      <c r="F27" s="2752"/>
      <c r="G27" s="2843"/>
      <c r="H27" s="2752"/>
      <c r="I27" s="2843"/>
      <c r="J27" s="2752"/>
      <c r="K27" s="1014"/>
      <c r="L27" s="3028"/>
      <c r="M27" s="3029"/>
      <c r="N27" s="971"/>
    </row>
    <row r="28" spans="1:14" ht="14.4" thickBot="1">
      <c r="A28" s="2717" t="s">
        <v>49</v>
      </c>
      <c r="B28" s="2718"/>
      <c r="C28" s="2718"/>
      <c r="D28" s="2718"/>
      <c r="E28" s="2718"/>
      <c r="F28" s="2718"/>
      <c r="G28" s="2718"/>
      <c r="H28" s="2718"/>
      <c r="I28" s="2718"/>
      <c r="J28" s="2718"/>
      <c r="K28" s="2718"/>
      <c r="L28" s="2718"/>
      <c r="M28" s="2719"/>
      <c r="N28" s="1190">
        <f>SUM(N25:N26)</f>
        <v>0</v>
      </c>
    </row>
    <row r="29" spans="1:14">
      <c r="A29" s="2741" t="s">
        <v>50</v>
      </c>
      <c r="B29" s="2742"/>
      <c r="C29" s="2742"/>
      <c r="D29" s="2742"/>
      <c r="E29" s="2742"/>
      <c r="F29" s="2742"/>
      <c r="G29" s="2742"/>
      <c r="H29" s="2742"/>
      <c r="I29" s="2742"/>
      <c r="J29" s="2742"/>
      <c r="K29" s="2742"/>
      <c r="L29" s="2742"/>
      <c r="M29" s="2742"/>
      <c r="N29" s="2743"/>
    </row>
    <row r="30" spans="1:14">
      <c r="A30" s="2744"/>
      <c r="B30" s="2745"/>
      <c r="C30" s="2745"/>
      <c r="D30" s="2745"/>
      <c r="E30" s="2745"/>
      <c r="F30" s="2745"/>
      <c r="G30" s="2745"/>
      <c r="H30" s="2745"/>
      <c r="I30" s="2745"/>
      <c r="J30" s="2745"/>
      <c r="K30" s="2745"/>
      <c r="L30" s="2745"/>
      <c r="M30" s="2745"/>
      <c r="N30" s="2746"/>
    </row>
    <row r="31" spans="1:14" ht="14.4" thickBot="1">
      <c r="A31" s="2747"/>
      <c r="B31" s="2748"/>
      <c r="C31" s="2748"/>
      <c r="D31" s="2748"/>
      <c r="E31" s="2748"/>
      <c r="F31" s="2748"/>
      <c r="G31" s="2748"/>
      <c r="H31" s="2748"/>
      <c r="I31" s="2748"/>
      <c r="J31" s="2748"/>
      <c r="K31" s="2748"/>
      <c r="L31" s="2748"/>
      <c r="M31" s="2748"/>
      <c r="N31" s="2749"/>
    </row>
    <row r="32" spans="1:14">
      <c r="A32" s="2726" t="s">
        <v>5</v>
      </c>
      <c r="B32" s="2727"/>
      <c r="C32" s="2727"/>
      <c r="D32" s="2727"/>
      <c r="E32" s="2727"/>
      <c r="F32" s="2727"/>
      <c r="G32" s="2727"/>
      <c r="H32" s="2727"/>
      <c r="I32" s="2729"/>
      <c r="J32" s="960" t="s">
        <v>41</v>
      </c>
      <c r="K32" s="961" t="s">
        <v>7</v>
      </c>
      <c r="L32" s="2728" t="s">
        <v>51</v>
      </c>
      <c r="M32" s="2729"/>
      <c r="N32" s="962" t="s">
        <v>47</v>
      </c>
    </row>
    <row r="33" spans="1:22">
      <c r="A33" s="2712"/>
      <c r="B33" s="2713"/>
      <c r="C33" s="2713"/>
      <c r="D33" s="2713"/>
      <c r="E33" s="2713"/>
      <c r="F33" s="2713"/>
      <c r="G33" s="2713"/>
      <c r="H33" s="2713"/>
      <c r="I33" s="2761"/>
      <c r="J33" s="965"/>
      <c r="K33" s="1191"/>
      <c r="L33" s="2750"/>
      <c r="M33" s="2751"/>
      <c r="N33" s="971">
        <f>ROUND(+K33*L33,2)</f>
        <v>0</v>
      </c>
    </row>
    <row r="34" spans="1:22" ht="14.4" thickBot="1">
      <c r="A34" s="2737"/>
      <c r="B34" s="2738"/>
      <c r="C34" s="2738"/>
      <c r="D34" s="2738"/>
      <c r="E34" s="2738"/>
      <c r="F34" s="2738"/>
      <c r="G34" s="2738"/>
      <c r="H34" s="2738"/>
      <c r="I34" s="2752"/>
      <c r="J34" s="969"/>
      <c r="K34" s="954"/>
      <c r="L34" s="2753"/>
      <c r="M34" s="2754"/>
      <c r="N34" s="971">
        <f>ROUND(+K34*L34,2)</f>
        <v>0</v>
      </c>
    </row>
    <row r="35" spans="1:22" ht="14.4" thickBot="1">
      <c r="A35" s="2717" t="s">
        <v>49</v>
      </c>
      <c r="B35" s="2718"/>
      <c r="C35" s="2718"/>
      <c r="D35" s="2718"/>
      <c r="E35" s="2718"/>
      <c r="F35" s="2718"/>
      <c r="G35" s="2718"/>
      <c r="H35" s="2718"/>
      <c r="I35" s="2718"/>
      <c r="J35" s="2718"/>
      <c r="K35" s="2718"/>
      <c r="L35" s="2718"/>
      <c r="M35" s="2719"/>
      <c r="N35" s="1183">
        <f>SUM(N33:N34)</f>
        <v>0</v>
      </c>
    </row>
    <row r="36" spans="1:22">
      <c r="A36" s="2741" t="s">
        <v>52</v>
      </c>
      <c r="B36" s="2742"/>
      <c r="C36" s="2742"/>
      <c r="D36" s="2742"/>
      <c r="E36" s="2742"/>
      <c r="F36" s="2742"/>
      <c r="G36" s="2742"/>
      <c r="H36" s="2742"/>
      <c r="I36" s="2742"/>
      <c r="J36" s="2742"/>
      <c r="K36" s="2742"/>
      <c r="L36" s="2742"/>
      <c r="M36" s="2742"/>
      <c r="N36" s="2743"/>
    </row>
    <row r="37" spans="1:22">
      <c r="A37" s="2744"/>
      <c r="B37" s="2745"/>
      <c r="C37" s="2745"/>
      <c r="D37" s="2745"/>
      <c r="E37" s="2745"/>
      <c r="F37" s="2745"/>
      <c r="G37" s="2745"/>
      <c r="H37" s="2745"/>
      <c r="I37" s="2745"/>
      <c r="J37" s="2745"/>
      <c r="K37" s="2745"/>
      <c r="L37" s="2745"/>
      <c r="M37" s="2745"/>
      <c r="N37" s="2746"/>
    </row>
    <row r="38" spans="1:22" ht="14.4" thickBot="1">
      <c r="A38" s="2747"/>
      <c r="B38" s="2748"/>
      <c r="C38" s="2748"/>
      <c r="D38" s="2748"/>
      <c r="E38" s="2748"/>
      <c r="F38" s="2748"/>
      <c r="G38" s="2748"/>
      <c r="H38" s="2748"/>
      <c r="I38" s="2748"/>
      <c r="J38" s="2748"/>
      <c r="K38" s="2748"/>
      <c r="L38" s="2748"/>
      <c r="M38" s="2748"/>
      <c r="N38" s="2749"/>
    </row>
    <row r="39" spans="1:22" ht="27.6">
      <c r="A39" s="2726" t="s">
        <v>53</v>
      </c>
      <c r="B39" s="2727"/>
      <c r="C39" s="2727"/>
      <c r="D39" s="2727"/>
      <c r="E39" s="2727"/>
      <c r="F39" s="2727"/>
      <c r="G39" s="2727"/>
      <c r="H39" s="2727"/>
      <c r="I39" s="961" t="s">
        <v>54</v>
      </c>
      <c r="J39" s="958" t="s">
        <v>55</v>
      </c>
      <c r="K39" s="975" t="s">
        <v>543</v>
      </c>
      <c r="L39" s="2728" t="s">
        <v>57</v>
      </c>
      <c r="M39" s="2729"/>
      <c r="N39" s="962" t="s">
        <v>47</v>
      </c>
    </row>
    <row r="40" spans="1:22">
      <c r="A40" s="3025" t="s">
        <v>513</v>
      </c>
      <c r="B40" s="2713"/>
      <c r="C40" s="2713"/>
      <c r="D40" s="2713"/>
      <c r="E40" s="2713"/>
      <c r="F40" s="2713"/>
      <c r="G40" s="2713"/>
      <c r="H40" s="2713"/>
      <c r="I40" s="966" t="s">
        <v>126</v>
      </c>
      <c r="J40" s="1193">
        <v>13.5</v>
      </c>
      <c r="K40" s="1194" t="s">
        <v>115</v>
      </c>
      <c r="L40" s="2750">
        <v>2110</v>
      </c>
      <c r="M40" s="2751"/>
      <c r="N40" s="1198">
        <f>+L40*J40</f>
        <v>28485</v>
      </c>
      <c r="P40" s="3046"/>
      <c r="Q40" s="3046"/>
      <c r="R40" s="3046"/>
      <c r="S40" s="3046"/>
      <c r="T40" s="3046"/>
      <c r="U40" s="1199"/>
      <c r="V40" s="1199"/>
    </row>
    <row r="41" spans="1:22">
      <c r="A41" s="3043" t="s">
        <v>118</v>
      </c>
      <c r="B41" s="3044"/>
      <c r="C41" s="3044"/>
      <c r="D41" s="3044"/>
      <c r="E41" s="3044"/>
      <c r="F41" s="3044"/>
      <c r="G41" s="3044"/>
      <c r="H41" s="3045"/>
      <c r="I41" s="966"/>
      <c r="J41" s="791"/>
      <c r="K41" s="978"/>
      <c r="L41" s="2506">
        <v>0</v>
      </c>
      <c r="M41" s="2507"/>
      <c r="N41" s="1198">
        <f>+L41*J41</f>
        <v>0</v>
      </c>
      <c r="P41" s="3046"/>
      <c r="Q41" s="3046"/>
      <c r="R41" s="3046"/>
      <c r="S41" s="3046"/>
      <c r="T41" s="3046"/>
      <c r="U41" s="1199"/>
      <c r="V41" s="1199"/>
    </row>
    <row r="42" spans="1:22">
      <c r="A42" s="1179" t="s">
        <v>96</v>
      </c>
      <c r="B42" s="836"/>
      <c r="C42" s="836"/>
      <c r="D42" s="836"/>
      <c r="E42" s="836"/>
      <c r="F42" s="836"/>
      <c r="G42" s="836"/>
      <c r="H42" s="836"/>
      <c r="I42" s="966"/>
      <c r="J42" s="791"/>
      <c r="K42" s="978"/>
      <c r="L42" s="2506">
        <v>0</v>
      </c>
      <c r="M42" s="2507"/>
      <c r="N42" s="1198">
        <f>+L42*J42</f>
        <v>0</v>
      </c>
      <c r="P42" s="3046"/>
      <c r="Q42" s="3046"/>
      <c r="R42" s="3046"/>
      <c r="S42" s="3046"/>
      <c r="T42" s="3046"/>
      <c r="U42" s="1199"/>
      <c r="V42" s="1199"/>
    </row>
    <row r="43" spans="1:22" ht="14.4" thickBot="1">
      <c r="A43" s="3019"/>
      <c r="B43" s="3020"/>
      <c r="C43" s="3020"/>
      <c r="D43" s="3020"/>
      <c r="E43" s="3020"/>
      <c r="F43" s="3020"/>
      <c r="G43" s="3020"/>
      <c r="H43" s="3020"/>
      <c r="I43" s="1180"/>
      <c r="J43" s="1180"/>
      <c r="K43" s="1180"/>
      <c r="L43" s="3021"/>
      <c r="M43" s="3022"/>
      <c r="N43" s="1195"/>
    </row>
    <row r="44" spans="1:22" ht="14.4" thickBot="1">
      <c r="A44" s="2717"/>
      <c r="B44" s="2718"/>
      <c r="C44" s="2718"/>
      <c r="D44" s="2718"/>
      <c r="E44" s="2718"/>
      <c r="F44" s="2718"/>
      <c r="G44" s="2718"/>
      <c r="H44" s="2718"/>
      <c r="I44" s="2718"/>
      <c r="J44" s="2718"/>
      <c r="K44" s="2718"/>
      <c r="L44" s="2718"/>
      <c r="M44" s="2719"/>
      <c r="N44" s="1196">
        <f>ROUND(SUM(N40:N43),0)</f>
        <v>28485</v>
      </c>
    </row>
    <row r="45" spans="1:22">
      <c r="A45" s="2741" t="s">
        <v>58</v>
      </c>
      <c r="B45" s="2742"/>
      <c r="C45" s="2742"/>
      <c r="D45" s="2742"/>
      <c r="E45" s="2742"/>
      <c r="F45" s="2742"/>
      <c r="G45" s="2742"/>
      <c r="H45" s="2742"/>
      <c r="I45" s="2742"/>
      <c r="J45" s="2742"/>
      <c r="K45" s="2742"/>
      <c r="L45" s="2742"/>
      <c r="M45" s="2742"/>
      <c r="N45" s="2743"/>
    </row>
    <row r="46" spans="1:22">
      <c r="A46" s="2744"/>
      <c r="B46" s="2745"/>
      <c r="C46" s="2745"/>
      <c r="D46" s="2745"/>
      <c r="E46" s="2745"/>
      <c r="F46" s="2745"/>
      <c r="G46" s="2745"/>
      <c r="H46" s="2745"/>
      <c r="I46" s="2745"/>
      <c r="J46" s="2745"/>
      <c r="K46" s="2745"/>
      <c r="L46" s="2745"/>
      <c r="M46" s="2745"/>
      <c r="N46" s="2746"/>
    </row>
    <row r="47" spans="1:22" ht="14.4" thickBot="1">
      <c r="A47" s="2747"/>
      <c r="B47" s="2748"/>
      <c r="C47" s="2748"/>
      <c r="D47" s="2748"/>
      <c r="E47" s="2748"/>
      <c r="F47" s="2748"/>
      <c r="G47" s="2748"/>
      <c r="H47" s="2748"/>
      <c r="I47" s="2748"/>
      <c r="J47" s="2748"/>
      <c r="K47" s="2748"/>
      <c r="L47" s="2748"/>
      <c r="M47" s="2748"/>
      <c r="N47" s="2749"/>
    </row>
    <row r="48" spans="1:22" ht="27.6">
      <c r="A48" s="2726" t="s">
        <v>59</v>
      </c>
      <c r="B48" s="2727"/>
      <c r="C48" s="2727"/>
      <c r="D48" s="2727"/>
      <c r="E48" s="2727"/>
      <c r="F48" s="2727"/>
      <c r="G48" s="2727"/>
      <c r="H48" s="2727"/>
      <c r="I48" s="961" t="s">
        <v>60</v>
      </c>
      <c r="J48" s="958" t="s">
        <v>61</v>
      </c>
      <c r="K48" s="961" t="s">
        <v>62</v>
      </c>
      <c r="L48" s="2728" t="s">
        <v>46</v>
      </c>
      <c r="M48" s="2729"/>
      <c r="N48" s="962" t="s">
        <v>47</v>
      </c>
    </row>
    <row r="49" spans="1:14">
      <c r="A49" s="2730"/>
      <c r="B49" s="2731"/>
      <c r="C49" s="2731"/>
      <c r="D49" s="2731"/>
      <c r="E49" s="2731"/>
      <c r="F49" s="2731"/>
      <c r="G49" s="2731"/>
      <c r="H49" s="2732"/>
      <c r="I49" s="983"/>
      <c r="J49" s="984"/>
      <c r="K49" s="985"/>
      <c r="L49" s="2733"/>
      <c r="M49" s="2734"/>
      <c r="N49" s="986"/>
    </row>
    <row r="50" spans="1:14">
      <c r="A50" s="981"/>
      <c r="B50" s="982"/>
      <c r="C50" s="982"/>
      <c r="D50" s="982"/>
      <c r="E50" s="982"/>
      <c r="F50" s="982"/>
      <c r="G50" s="982"/>
      <c r="H50" s="982"/>
      <c r="I50" s="983"/>
      <c r="J50" s="984"/>
      <c r="K50" s="985"/>
      <c r="L50" s="2733"/>
      <c r="M50" s="2734"/>
      <c r="N50" s="986"/>
    </row>
    <row r="51" spans="1:14">
      <c r="A51" s="981"/>
      <c r="B51" s="982"/>
      <c r="C51" s="982"/>
      <c r="D51" s="982"/>
      <c r="E51" s="982"/>
      <c r="F51" s="982"/>
      <c r="G51" s="982"/>
      <c r="H51" s="982"/>
      <c r="I51" s="983"/>
      <c r="J51" s="984"/>
      <c r="K51" s="985"/>
      <c r="L51" s="2735"/>
      <c r="M51" s="2736"/>
      <c r="N51" s="986"/>
    </row>
    <row r="52" spans="1:14" ht="14.4" thickBot="1">
      <c r="A52" s="2737"/>
      <c r="B52" s="2738"/>
      <c r="C52" s="2738"/>
      <c r="D52" s="2738"/>
      <c r="E52" s="2738"/>
      <c r="F52" s="2738"/>
      <c r="G52" s="2738"/>
      <c r="H52" s="2738"/>
      <c r="I52" s="987"/>
      <c r="J52" s="842"/>
      <c r="K52" s="987"/>
      <c r="L52" s="2739"/>
      <c r="M52" s="2740"/>
      <c r="N52" s="988"/>
    </row>
    <row r="53" spans="1:14" ht="14.4" thickBot="1">
      <c r="A53" s="2717" t="s">
        <v>49</v>
      </c>
      <c r="B53" s="2718"/>
      <c r="C53" s="2718"/>
      <c r="D53" s="2718"/>
      <c r="E53" s="2718"/>
      <c r="F53" s="2718"/>
      <c r="G53" s="2718"/>
      <c r="H53" s="2718"/>
      <c r="I53" s="2718"/>
      <c r="J53" s="2718"/>
      <c r="K53" s="2718"/>
      <c r="L53" s="2718"/>
      <c r="M53" s="2719"/>
      <c r="N53" s="1183">
        <f>+N49</f>
        <v>0</v>
      </c>
    </row>
    <row r="54" spans="1:14" ht="14.4" thickBot="1">
      <c r="A54" s="940"/>
      <c r="B54" s="822"/>
      <c r="C54" s="822"/>
      <c r="D54" s="822"/>
      <c r="E54" s="822"/>
      <c r="F54" s="822"/>
      <c r="G54" s="822"/>
      <c r="H54" s="822"/>
      <c r="I54" s="822"/>
      <c r="J54" s="822"/>
      <c r="K54" s="822"/>
      <c r="L54" s="822"/>
      <c r="M54" s="822"/>
      <c r="N54" s="941"/>
    </row>
    <row r="55" spans="1:14" ht="14.4" thickBot="1">
      <c r="A55" s="2720" t="s">
        <v>63</v>
      </c>
      <c r="B55" s="2721"/>
      <c r="C55" s="2721"/>
      <c r="D55" s="2721"/>
      <c r="E55" s="2721"/>
      <c r="F55" s="2721"/>
      <c r="G55" s="2721"/>
      <c r="H55" s="2721"/>
      <c r="I55" s="2721"/>
      <c r="J55" s="2721"/>
      <c r="K55" s="2721"/>
      <c r="L55" s="2721"/>
      <c r="M55" s="2722"/>
      <c r="N55" s="1184">
        <f>ROUND(+N28+N35+N44+N53,0)</f>
        <v>28485</v>
      </c>
    </row>
    <row r="56" spans="1:14">
      <c r="A56" s="2741" t="s">
        <v>64</v>
      </c>
      <c r="B56" s="2742"/>
      <c r="C56" s="2742"/>
      <c r="D56" s="2742"/>
      <c r="E56" s="2742"/>
      <c r="F56" s="2742"/>
      <c r="G56" s="2742"/>
      <c r="H56" s="2742"/>
      <c r="I56" s="2742"/>
      <c r="J56" s="2742"/>
      <c r="K56" s="2742"/>
      <c r="L56" s="2742"/>
      <c r="M56" s="2742"/>
      <c r="N56" s="2743"/>
    </row>
    <row r="57" spans="1:14">
      <c r="A57" s="2744"/>
      <c r="B57" s="2745"/>
      <c r="C57" s="2745"/>
      <c r="D57" s="2745"/>
      <c r="E57" s="2745"/>
      <c r="F57" s="2745"/>
      <c r="G57" s="2745"/>
      <c r="H57" s="2745"/>
      <c r="I57" s="2745"/>
      <c r="J57" s="2745"/>
      <c r="K57" s="2745"/>
      <c r="L57" s="2745"/>
      <c r="M57" s="2745"/>
      <c r="N57" s="2746"/>
    </row>
    <row r="58" spans="1:14" ht="14.4" thickBot="1">
      <c r="A58" s="2747"/>
      <c r="B58" s="2748"/>
      <c r="C58" s="2748"/>
      <c r="D58" s="2748"/>
      <c r="E58" s="2748"/>
      <c r="F58" s="2748"/>
      <c r="G58" s="2748"/>
      <c r="H58" s="2748"/>
      <c r="I58" s="2748"/>
      <c r="J58" s="2748"/>
      <c r="K58" s="2748"/>
      <c r="L58" s="2748"/>
      <c r="M58" s="2748"/>
      <c r="N58" s="2749"/>
    </row>
    <row r="59" spans="1:14">
      <c r="A59" s="2726" t="s">
        <v>65</v>
      </c>
      <c r="B59" s="2727"/>
      <c r="C59" s="2727"/>
      <c r="D59" s="2727"/>
      <c r="E59" s="2727"/>
      <c r="F59" s="2727"/>
      <c r="G59" s="2727"/>
      <c r="H59" s="2727"/>
      <c r="I59" s="958"/>
      <c r="J59" s="959"/>
      <c r="K59" s="961" t="s">
        <v>66</v>
      </c>
      <c r="L59" s="2728" t="s">
        <v>67</v>
      </c>
      <c r="M59" s="2729"/>
      <c r="N59" s="962"/>
    </row>
    <row r="60" spans="1:14">
      <c r="A60" s="2712" t="s">
        <v>68</v>
      </c>
      <c r="B60" s="2713"/>
      <c r="C60" s="2713"/>
      <c r="D60" s="2713"/>
      <c r="E60" s="2713"/>
      <c r="F60" s="2713"/>
      <c r="G60" s="2713"/>
      <c r="H60" s="2713"/>
      <c r="I60" s="990"/>
      <c r="J60" s="991"/>
      <c r="K60" s="992"/>
      <c r="L60" s="3015"/>
      <c r="M60" s="3016"/>
      <c r="N60" s="971"/>
    </row>
    <row r="61" spans="1:14">
      <c r="A61" s="952" t="s">
        <v>69</v>
      </c>
      <c r="B61" s="993"/>
      <c r="C61" s="993"/>
      <c r="D61" s="963"/>
      <c r="E61" s="963"/>
      <c r="F61" s="963"/>
      <c r="G61" s="963"/>
      <c r="H61" s="963"/>
      <c r="I61" s="963"/>
      <c r="J61" s="964"/>
      <c r="K61" s="992"/>
      <c r="L61" s="3015"/>
      <c r="M61" s="3016"/>
      <c r="N61" s="971"/>
    </row>
    <row r="62" spans="1:14" ht="14.4" thickBot="1">
      <c r="A62" s="2714" t="s">
        <v>70</v>
      </c>
      <c r="B62" s="2715"/>
      <c r="C62" s="2715"/>
      <c r="D62" s="2715"/>
      <c r="E62" s="2715"/>
      <c r="F62" s="2715"/>
      <c r="G62" s="2715"/>
      <c r="H62" s="2715"/>
      <c r="I62" s="2715"/>
      <c r="J62" s="2716"/>
      <c r="K62" s="992"/>
      <c r="L62" s="3015"/>
      <c r="M62" s="3016"/>
      <c r="N62" s="971"/>
    </row>
    <row r="63" spans="1:14" ht="14.4" thickBot="1">
      <c r="A63" s="2717" t="s">
        <v>49</v>
      </c>
      <c r="B63" s="2718"/>
      <c r="C63" s="2718"/>
      <c r="D63" s="2718"/>
      <c r="E63" s="2718"/>
      <c r="F63" s="2718"/>
      <c r="G63" s="2718"/>
      <c r="H63" s="2718"/>
      <c r="I63" s="2718"/>
      <c r="J63" s="2718"/>
      <c r="K63" s="2718"/>
      <c r="L63" s="2718"/>
      <c r="M63" s="2719"/>
      <c r="N63" s="1185">
        <f>SUM(N60:N62)</f>
        <v>0</v>
      </c>
    </row>
    <row r="64" spans="1:14" ht="14.4" thickBot="1">
      <c r="A64" s="940"/>
      <c r="B64" s="822"/>
      <c r="C64" s="822"/>
      <c r="D64" s="822"/>
      <c r="E64" s="822"/>
      <c r="F64" s="822"/>
      <c r="G64" s="822"/>
      <c r="H64" s="822"/>
      <c r="I64" s="822"/>
      <c r="J64" s="822"/>
      <c r="K64" s="822"/>
      <c r="L64" s="822"/>
      <c r="M64" s="822"/>
      <c r="N64" s="941"/>
    </row>
    <row r="65" spans="1:15" ht="14.4" thickBot="1">
      <c r="A65" s="2720" t="s">
        <v>71</v>
      </c>
      <c r="B65" s="2721"/>
      <c r="C65" s="2721"/>
      <c r="D65" s="2721"/>
      <c r="E65" s="2721"/>
      <c r="F65" s="2721"/>
      <c r="G65" s="2721"/>
      <c r="H65" s="2721"/>
      <c r="I65" s="2721"/>
      <c r="J65" s="2721"/>
      <c r="K65" s="2721"/>
      <c r="L65" s="2721"/>
      <c r="M65" s="2722"/>
      <c r="N65" s="1197">
        <f>ROUND(N55+N63,0)</f>
        <v>28485</v>
      </c>
    </row>
    <row r="66" spans="1:15" s="1004" customFormat="1">
      <c r="A66" s="874"/>
      <c r="B66" s="875"/>
      <c r="C66" s="875"/>
      <c r="D66" s="875"/>
      <c r="E66" s="875"/>
      <c r="F66" s="875"/>
      <c r="G66" s="875"/>
      <c r="H66" s="875"/>
      <c r="I66" s="875"/>
      <c r="J66" s="875"/>
      <c r="K66" s="875"/>
      <c r="L66" s="875"/>
      <c r="M66" s="875"/>
      <c r="N66" s="876"/>
      <c r="O66" s="1003"/>
    </row>
    <row r="67" spans="1:15" s="1004" customFormat="1">
      <c r="A67" s="817"/>
      <c r="B67" s="818"/>
      <c r="C67" s="818"/>
      <c r="D67" s="818"/>
      <c r="E67" s="818"/>
      <c r="F67" s="818"/>
      <c r="G67" s="818"/>
      <c r="H67" s="818"/>
      <c r="I67" s="818"/>
      <c r="J67" s="818"/>
      <c r="K67" s="818"/>
      <c r="L67" s="818"/>
      <c r="M67" s="818"/>
      <c r="N67" s="819"/>
      <c r="O67" s="1003"/>
    </row>
    <row r="68" spans="1:15" s="1004" customFormat="1" ht="31.5" customHeight="1">
      <c r="A68" s="817"/>
      <c r="B68" s="818"/>
      <c r="C68" s="818"/>
      <c r="D68" s="818"/>
      <c r="E68" s="818"/>
      <c r="F68" s="821" t="s">
        <v>76</v>
      </c>
      <c r="G68" s="821"/>
      <c r="H68" s="821"/>
      <c r="I68" s="821"/>
      <c r="J68" s="822"/>
      <c r="K68" s="818"/>
      <c r="L68" s="818"/>
      <c r="M68" s="818"/>
      <c r="N68" s="819"/>
      <c r="O68" s="1003"/>
    </row>
    <row r="69" spans="1:15" s="1004" customFormat="1">
      <c r="A69" s="823"/>
      <c r="B69" s="824"/>
      <c r="C69" s="824"/>
      <c r="D69" s="824"/>
      <c r="E69" s="824"/>
      <c r="F69" s="821" t="s">
        <v>87</v>
      </c>
      <c r="G69" s="822" t="s">
        <v>337</v>
      </c>
      <c r="H69" s="822"/>
      <c r="I69" s="822"/>
      <c r="J69" s="822"/>
      <c r="K69" s="824"/>
      <c r="L69" s="824"/>
      <c r="M69" s="824"/>
      <c r="N69" s="825"/>
      <c r="O69" s="1003"/>
    </row>
    <row r="70" spans="1:15" s="1004" customFormat="1">
      <c r="A70" s="817"/>
      <c r="B70" s="818"/>
      <c r="C70" s="818"/>
      <c r="D70" s="818"/>
      <c r="E70" s="818"/>
      <c r="F70" s="821" t="s">
        <v>286</v>
      </c>
      <c r="G70" s="822"/>
      <c r="H70" s="822"/>
      <c r="I70" s="822"/>
      <c r="J70" s="822"/>
      <c r="K70" s="818"/>
      <c r="L70" s="818"/>
      <c r="M70" s="818"/>
      <c r="N70" s="819"/>
      <c r="O70" s="1003"/>
    </row>
    <row r="71" spans="1:15" s="1004" customFormat="1">
      <c r="A71" s="823"/>
      <c r="B71" s="824"/>
      <c r="C71" s="824"/>
      <c r="D71" s="824"/>
      <c r="E71" s="824"/>
      <c r="F71" s="821" t="s">
        <v>88</v>
      </c>
      <c r="G71" s="822" t="s">
        <v>344</v>
      </c>
      <c r="H71" s="822"/>
      <c r="I71" s="826"/>
      <c r="J71" s="826"/>
      <c r="K71" s="824"/>
      <c r="L71" s="824"/>
      <c r="M71" s="824"/>
      <c r="N71" s="825"/>
      <c r="O71" s="1003"/>
    </row>
    <row r="72" spans="1:15" s="1004" customFormat="1">
      <c r="A72" s="817"/>
      <c r="B72" s="818"/>
      <c r="C72" s="818"/>
      <c r="D72" s="818"/>
      <c r="E72" s="818"/>
      <c r="F72" s="821"/>
      <c r="G72" s="826"/>
      <c r="H72" s="826"/>
      <c r="I72" s="826"/>
      <c r="J72" s="818"/>
      <c r="K72" s="818"/>
      <c r="L72" s="818"/>
      <c r="M72" s="818"/>
      <c r="N72" s="819"/>
      <c r="O72" s="1003"/>
    </row>
    <row r="73" spans="1:15" s="1004" customFormat="1" ht="14.4" thickBot="1">
      <c r="A73" s="827" t="s">
        <v>72</v>
      </c>
      <c r="B73" s="828"/>
      <c r="C73" s="829"/>
      <c r="D73" s="829"/>
      <c r="E73" s="829"/>
      <c r="F73" s="829"/>
      <c r="G73" s="830"/>
      <c r="H73" s="830"/>
      <c r="I73" s="830"/>
      <c r="J73" s="830"/>
      <c r="K73" s="830"/>
      <c r="L73" s="830"/>
      <c r="M73" s="830"/>
      <c r="N73" s="831"/>
      <c r="O73" s="1003"/>
    </row>
    <row r="74" spans="1:15" s="1004" customFormat="1">
      <c r="A74" s="2478"/>
      <c r="B74" s="2479"/>
      <c r="C74" s="2479"/>
      <c r="D74" s="2479"/>
      <c r="E74" s="2479"/>
      <c r="F74" s="2479"/>
      <c r="G74" s="2479"/>
      <c r="H74" s="2479"/>
      <c r="I74" s="2479"/>
      <c r="J74" s="2479"/>
      <c r="K74" s="2479"/>
      <c r="L74" s="2479"/>
      <c r="M74" s="2479"/>
      <c r="N74" s="2480"/>
      <c r="O74" s="1003"/>
    </row>
    <row r="75" spans="1:15" s="1004" customFormat="1">
      <c r="A75" s="2723"/>
      <c r="B75" s="2724"/>
      <c r="C75" s="2724"/>
      <c r="D75" s="2724"/>
      <c r="E75" s="2724"/>
      <c r="F75" s="2724"/>
      <c r="G75" s="2724"/>
      <c r="H75" s="2724"/>
      <c r="I75" s="2724"/>
      <c r="J75" s="2724"/>
      <c r="K75" s="2724"/>
      <c r="L75" s="2724"/>
      <c r="M75" s="2724"/>
      <c r="N75" s="2725"/>
      <c r="O75" s="1003"/>
    </row>
    <row r="76" spans="1:15" s="1004" customFormat="1">
      <c r="A76" s="823"/>
      <c r="B76" s="824"/>
      <c r="C76" s="824"/>
      <c r="D76" s="824"/>
      <c r="E76" s="824"/>
      <c r="F76" s="824"/>
      <c r="G76" s="824"/>
      <c r="H76" s="824"/>
      <c r="I76" s="824"/>
      <c r="J76" s="824"/>
      <c r="K76" s="824"/>
      <c r="L76" s="824"/>
      <c r="M76" s="824"/>
      <c r="N76" s="825"/>
      <c r="O76" s="1003"/>
    </row>
    <row r="77" spans="1:15" s="1004" customFormat="1">
      <c r="A77" s="832" t="s">
        <v>73</v>
      </c>
      <c r="B77" s="833"/>
      <c r="C77" s="834"/>
      <c r="D77" s="834"/>
      <c r="E77" s="834"/>
      <c r="F77" s="834"/>
      <c r="G77" s="824"/>
      <c r="H77" s="824"/>
      <c r="I77" s="824"/>
      <c r="J77" s="824"/>
      <c r="K77" s="824"/>
      <c r="L77" s="824"/>
      <c r="M77" s="824"/>
      <c r="N77" s="825"/>
      <c r="O77" s="1003"/>
    </row>
    <row r="78" spans="1:15" s="1004" customFormat="1">
      <c r="A78" s="2481" t="s">
        <v>74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  <c r="O78" s="1003"/>
    </row>
    <row r="79" spans="1:15" s="1004" customFormat="1" ht="33.75" customHeight="1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  <c r="O79" s="1003"/>
    </row>
    <row r="80" spans="1:15" s="1004" customFormat="1" ht="19.5" customHeight="1">
      <c r="A80" s="2481" t="s">
        <v>75</v>
      </c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30.75" customHeight="1">
      <c r="A81" s="2481"/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43.5" customHeight="1">
      <c r="A82" s="823"/>
      <c r="B82" s="824"/>
      <c r="C82" s="824"/>
      <c r="D82" s="824"/>
      <c r="E82" s="824"/>
      <c r="F82" s="824"/>
      <c r="G82" s="824"/>
      <c r="H82" s="824"/>
      <c r="I82" s="824"/>
      <c r="J82" s="824"/>
      <c r="K82" s="824"/>
      <c r="L82" s="824"/>
      <c r="M82" s="824"/>
      <c r="N82" s="825"/>
      <c r="O82" s="1003"/>
    </row>
    <row r="83" spans="1:15" s="1004" customFormat="1">
      <c r="A83" s="823"/>
      <c r="B83" s="824"/>
      <c r="C83" s="824"/>
      <c r="D83" s="824"/>
      <c r="E83" s="818"/>
      <c r="F83" s="821" t="s">
        <v>76</v>
      </c>
      <c r="G83" s="822"/>
      <c r="H83" s="822"/>
      <c r="I83" s="822"/>
      <c r="J83" s="822"/>
      <c r="K83" s="824"/>
      <c r="L83" s="824"/>
      <c r="M83" s="824"/>
      <c r="N83" s="1005"/>
      <c r="O83" s="1003"/>
    </row>
    <row r="84" spans="1:15" s="1004" customFormat="1">
      <c r="A84" s="823"/>
      <c r="B84" s="824"/>
      <c r="C84" s="824"/>
      <c r="D84" s="824"/>
      <c r="E84" s="818"/>
      <c r="F84" s="822" t="s">
        <v>87</v>
      </c>
      <c r="G84" s="836" t="s">
        <v>342</v>
      </c>
      <c r="H84" s="836"/>
      <c r="I84" s="836"/>
      <c r="J84" s="822"/>
      <c r="K84" s="824"/>
      <c r="L84" s="824"/>
      <c r="M84" s="824"/>
      <c r="N84" s="1005"/>
      <c r="O84" s="1003"/>
    </row>
    <row r="85" spans="1:15" s="1004" customFormat="1">
      <c r="A85" s="823"/>
      <c r="B85" s="824"/>
      <c r="C85" s="824"/>
      <c r="D85" s="824"/>
      <c r="E85" s="837"/>
      <c r="F85" s="822" t="s">
        <v>343</v>
      </c>
      <c r="G85" s="838"/>
      <c r="H85" s="838"/>
      <c r="I85" s="838"/>
      <c r="J85" s="822"/>
      <c r="K85" s="824"/>
      <c r="L85" s="824"/>
      <c r="M85" s="824"/>
      <c r="N85" s="1005"/>
      <c r="O85" s="1003"/>
    </row>
    <row r="86" spans="1:15" s="1004" customFormat="1">
      <c r="A86" s="817"/>
      <c r="B86" s="818"/>
      <c r="C86" s="818"/>
      <c r="D86" s="818"/>
      <c r="E86" s="824"/>
      <c r="F86" s="822" t="s">
        <v>88</v>
      </c>
      <c r="G86" s="822"/>
      <c r="H86" s="822"/>
      <c r="I86" s="822"/>
      <c r="J86" s="826"/>
      <c r="K86" s="1003"/>
      <c r="L86" s="1003"/>
      <c r="M86" s="1003"/>
      <c r="N86" s="1005"/>
      <c r="O86" s="1003"/>
    </row>
    <row r="87" spans="1:15">
      <c r="A87" s="995"/>
      <c r="B87" s="838"/>
      <c r="C87" s="838"/>
      <c r="D87" s="838"/>
      <c r="E87" s="822"/>
      <c r="F87" s="822"/>
      <c r="G87" s="822"/>
      <c r="H87" s="822"/>
      <c r="I87" s="822"/>
      <c r="J87" s="2706"/>
      <c r="K87" s="2706"/>
      <c r="L87" s="2706"/>
      <c r="M87" s="2706"/>
      <c r="N87" s="2707"/>
    </row>
    <row r="88" spans="1:15" ht="14.4" thickBot="1">
      <c r="A88" s="2710"/>
      <c r="B88" s="2711"/>
      <c r="C88" s="2711"/>
      <c r="D88" s="2711"/>
      <c r="E88" s="842"/>
      <c r="F88" s="842"/>
      <c r="G88" s="842"/>
      <c r="H88" s="842"/>
      <c r="I88" s="842"/>
      <c r="J88" s="2708"/>
      <c r="K88" s="2708"/>
      <c r="L88" s="2708"/>
      <c r="M88" s="2708"/>
      <c r="N88" s="2709"/>
    </row>
  </sheetData>
  <mergeCells count="86">
    <mergeCell ref="P40:T40"/>
    <mergeCell ref="P41:T41"/>
    <mergeCell ref="P42:T42"/>
    <mergeCell ref="A1:D1"/>
    <mergeCell ref="A3:N3"/>
    <mergeCell ref="A4:N4"/>
    <mergeCell ref="A6:N6"/>
    <mergeCell ref="C8:J8"/>
    <mergeCell ref="K8:N8"/>
    <mergeCell ref="C9:J12"/>
    <mergeCell ref="K9:K10"/>
    <mergeCell ref="L9:N10"/>
    <mergeCell ref="A8:B12"/>
    <mergeCell ref="A21:N23"/>
    <mergeCell ref="K11:K12"/>
    <mergeCell ref="L11:L12"/>
    <mergeCell ref="M11:M12"/>
    <mergeCell ref="N11:N12"/>
    <mergeCell ref="K14:K15"/>
    <mergeCell ref="A16:N16"/>
    <mergeCell ref="A17:N17"/>
    <mergeCell ref="C19:K19"/>
    <mergeCell ref="L19:M19"/>
    <mergeCell ref="C20:K20"/>
    <mergeCell ref="L20:M20"/>
    <mergeCell ref="A24:F24"/>
    <mergeCell ref="G24:H24"/>
    <mergeCell ref="I24:J24"/>
    <mergeCell ref="L24:M24"/>
    <mergeCell ref="A25:F25"/>
    <mergeCell ref="G25:H25"/>
    <mergeCell ref="I25:J25"/>
    <mergeCell ref="L25:M25"/>
    <mergeCell ref="A26:F26"/>
    <mergeCell ref="L26:M26"/>
    <mergeCell ref="A27:F27"/>
    <mergeCell ref="G27:H27"/>
    <mergeCell ref="I27:J27"/>
    <mergeCell ref="L27:M27"/>
    <mergeCell ref="A36:N38"/>
    <mergeCell ref="A28:M28"/>
    <mergeCell ref="A29:N31"/>
    <mergeCell ref="A32:I32"/>
    <mergeCell ref="L32:M32"/>
    <mergeCell ref="A33:I33"/>
    <mergeCell ref="L33:M33"/>
    <mergeCell ref="A34:I34"/>
    <mergeCell ref="L34:M34"/>
    <mergeCell ref="A35:M35"/>
    <mergeCell ref="L48:M48"/>
    <mergeCell ref="A39:H39"/>
    <mergeCell ref="L39:M39"/>
    <mergeCell ref="A40:H40"/>
    <mergeCell ref="L40:M40"/>
    <mergeCell ref="A41:H41"/>
    <mergeCell ref="L41:M41"/>
    <mergeCell ref="L42:M42"/>
    <mergeCell ref="A43:H43"/>
    <mergeCell ref="L43:M43"/>
    <mergeCell ref="A44:M44"/>
    <mergeCell ref="A45:N47"/>
    <mergeCell ref="A48:H48"/>
    <mergeCell ref="A65:M65"/>
    <mergeCell ref="A74:N74"/>
    <mergeCell ref="A53:M53"/>
    <mergeCell ref="A55:M55"/>
    <mergeCell ref="A56:N58"/>
    <mergeCell ref="A59:H59"/>
    <mergeCell ref="L59:M59"/>
    <mergeCell ref="A60:H60"/>
    <mergeCell ref="L60:M60"/>
    <mergeCell ref="L61:M61"/>
    <mergeCell ref="A62:J62"/>
    <mergeCell ref="L62:M62"/>
    <mergeCell ref="A63:M63"/>
    <mergeCell ref="A49:H49"/>
    <mergeCell ref="L49:M49"/>
    <mergeCell ref="L50:M50"/>
    <mergeCell ref="L51:M51"/>
    <mergeCell ref="A52:H52"/>
    <mergeCell ref="L52:M52"/>
    <mergeCell ref="A75:N75"/>
    <mergeCell ref="A78:N79"/>
    <mergeCell ref="A80:N81"/>
    <mergeCell ref="J87:N88"/>
    <mergeCell ref="A88:D88"/>
  </mergeCells>
  <pageMargins left="0.23622047244094491" right="0.23622047244094491" top="1.1023622047244095" bottom="0.74803149606299213" header="0.31496062992125984" footer="0.31496062992125984"/>
  <pageSetup scale="74" fitToHeight="0" orientation="portrait" horizontalDpi="300" verticalDpi="300" r:id="rId1"/>
  <rowBreaks count="1" manualBreakCount="1">
    <brk id="47" max="13" man="1"/>
  </row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3">
    <tabColor rgb="FF00B050"/>
    <pageSetUpPr fitToPage="1"/>
  </sheetPr>
  <dimension ref="A1:V87"/>
  <sheetViews>
    <sheetView showGridLines="0" view="pageBreakPreview" topLeftCell="A7" zoomScale="77" zoomScaleNormal="100" zoomScaleSheetLayoutView="77" zoomScalePageLayoutView="85" workbookViewId="0">
      <selection activeCell="P47" sqref="P47"/>
    </sheetView>
  </sheetViews>
  <sheetFormatPr baseColWidth="10" defaultColWidth="11.44140625" defaultRowHeight="13.8"/>
  <cols>
    <col min="1" max="1" width="9.6640625" style="820" customWidth="1"/>
    <col min="2" max="2" width="15.109375" style="820" customWidth="1"/>
    <col min="3" max="3" width="12.109375" style="820" customWidth="1"/>
    <col min="4" max="4" width="11.109375" style="820" customWidth="1"/>
    <col min="5" max="6" width="9.6640625" style="820" customWidth="1"/>
    <col min="7" max="7" width="4.109375" style="820" customWidth="1"/>
    <col min="8" max="8" width="2.44140625" style="820" customWidth="1"/>
    <col min="9" max="9" width="10.109375" style="820" customWidth="1"/>
    <col min="10" max="10" width="17.109375" style="820" customWidth="1"/>
    <col min="11" max="11" width="13.44140625" style="820" customWidth="1"/>
    <col min="12" max="13" width="9.6640625" style="820" customWidth="1"/>
    <col min="14" max="14" width="13.88671875" style="1002" bestFit="1" customWidth="1"/>
    <col min="15" max="16384" width="11.44140625" style="820"/>
  </cols>
  <sheetData>
    <row r="1" spans="1:14" s="996" customFormat="1" ht="51" customHeight="1">
      <c r="A1" s="2865" t="s">
        <v>276</v>
      </c>
      <c r="B1" s="2866"/>
      <c r="C1" s="2866"/>
      <c r="D1" s="2866"/>
    </row>
    <row r="2" spans="1:14" s="996" customFormat="1">
      <c r="A2" s="997" t="s">
        <v>277</v>
      </c>
      <c r="B2" s="998" t="s">
        <v>278</v>
      </c>
      <c r="C2" s="999" t="s">
        <v>279</v>
      </c>
      <c r="D2" s="998">
        <v>4</v>
      </c>
    </row>
    <row r="3" spans="1:14">
      <c r="A3" s="2802" t="s">
        <v>1</v>
      </c>
      <c r="B3" s="2802"/>
      <c r="C3" s="2802"/>
      <c r="D3" s="2802"/>
      <c r="E3" s="2802"/>
      <c r="F3" s="2802"/>
      <c r="G3" s="2802"/>
      <c r="H3" s="2802"/>
      <c r="I3" s="2802"/>
      <c r="J3" s="2802"/>
      <c r="K3" s="2802"/>
      <c r="L3" s="2802"/>
      <c r="M3" s="2802"/>
      <c r="N3" s="2802"/>
    </row>
    <row r="4" spans="1:14">
      <c r="A4" s="1001"/>
      <c r="B4" s="1001"/>
      <c r="C4" s="1001"/>
      <c r="D4" s="1001"/>
      <c r="E4" s="1001"/>
      <c r="F4" s="1001"/>
      <c r="G4" s="1001"/>
      <c r="H4" s="1001"/>
      <c r="I4" s="1001"/>
      <c r="J4" s="1001"/>
      <c r="K4" s="1000"/>
      <c r="L4" s="1000"/>
    </row>
    <row r="5" spans="1:14" ht="27.75" customHeight="1">
      <c r="A5" s="2803" t="s">
        <v>27</v>
      </c>
      <c r="B5" s="2803"/>
      <c r="C5" s="2803"/>
      <c r="D5" s="2803"/>
      <c r="E5" s="2803"/>
      <c r="F5" s="2803"/>
      <c r="G5" s="2803"/>
      <c r="H5" s="2803"/>
      <c r="I5" s="2803"/>
      <c r="J5" s="2803"/>
      <c r="K5" s="2803"/>
      <c r="L5" s="2803"/>
      <c r="M5" s="2803"/>
      <c r="N5" s="2803"/>
    </row>
    <row r="6" spans="1:14" ht="14.4" thickBot="1">
      <c r="A6" s="822"/>
      <c r="B6" s="822"/>
      <c r="C6" s="822"/>
      <c r="D6" s="822"/>
      <c r="E6" s="822"/>
      <c r="F6" s="822"/>
      <c r="G6" s="822"/>
      <c r="H6" s="822"/>
      <c r="I6" s="822"/>
      <c r="J6" s="822"/>
      <c r="K6" s="822"/>
      <c r="L6" s="822"/>
      <c r="M6" s="822"/>
      <c r="N6" s="920"/>
    </row>
    <row r="7" spans="1:14">
      <c r="A7" s="2804"/>
      <c r="B7" s="2805"/>
      <c r="C7" s="2808" t="s">
        <v>28</v>
      </c>
      <c r="D7" s="2808"/>
      <c r="E7" s="2808"/>
      <c r="F7" s="2808"/>
      <c r="G7" s="2808"/>
      <c r="H7" s="2808"/>
      <c r="I7" s="2808"/>
      <c r="J7" s="2809"/>
      <c r="K7" s="2590"/>
      <c r="L7" s="2591"/>
      <c r="M7" s="2591"/>
      <c r="N7" s="2592"/>
    </row>
    <row r="8" spans="1:14">
      <c r="A8" s="2806"/>
      <c r="B8" s="2609"/>
      <c r="C8" s="2425"/>
      <c r="D8" s="2425"/>
      <c r="E8" s="2425"/>
      <c r="F8" s="2425"/>
      <c r="G8" s="2425"/>
      <c r="H8" s="2425"/>
      <c r="I8" s="2425"/>
      <c r="J8" s="3042"/>
      <c r="K8" s="2595" t="s">
        <v>29</v>
      </c>
      <c r="L8" s="2597"/>
      <c r="M8" s="2598"/>
      <c r="N8" s="2599"/>
    </row>
    <row r="9" spans="1:14">
      <c r="A9" s="2806"/>
      <c r="B9" s="2609"/>
      <c r="C9" s="2425" t="str">
        <f>+'[171]1.1'!C8:J8</f>
        <v xml:space="preserve">[NÚMERO DEL PROCESO] </v>
      </c>
      <c r="D9" s="2425"/>
      <c r="E9" s="2425"/>
      <c r="F9" s="2425"/>
      <c r="G9" s="2425"/>
      <c r="H9" s="2425"/>
      <c r="I9" s="2425"/>
      <c r="J9" s="3042"/>
      <c r="K9" s="2814"/>
      <c r="L9" s="2815"/>
      <c r="M9" s="2816"/>
      <c r="N9" s="2817"/>
    </row>
    <row r="10" spans="1:14">
      <c r="A10" s="2806"/>
      <c r="B10" s="2609"/>
      <c r="C10" s="2425" t="s">
        <v>30</v>
      </c>
      <c r="D10" s="2425"/>
      <c r="E10" s="2425"/>
      <c r="F10" s="2425"/>
      <c r="G10" s="2425"/>
      <c r="H10" s="2425"/>
      <c r="I10" s="2425"/>
      <c r="J10" s="3042"/>
      <c r="K10" s="2595" t="s">
        <v>31</v>
      </c>
      <c r="L10" s="2595">
        <v>1</v>
      </c>
      <c r="M10" s="2595" t="s">
        <v>32</v>
      </c>
      <c r="N10" s="2577">
        <v>1</v>
      </c>
    </row>
    <row r="11" spans="1:14" ht="12.75" customHeight="1">
      <c r="A11" s="2807"/>
      <c r="B11" s="2611"/>
      <c r="K11" s="2605"/>
      <c r="L11" s="2605"/>
      <c r="M11" s="2605"/>
      <c r="N11" s="2578"/>
    </row>
    <row r="12" spans="1:14" ht="14.4" thickBot="1">
      <c r="A12" s="1172"/>
      <c r="B12" s="1200"/>
      <c r="C12" s="923"/>
      <c r="D12" s="923"/>
      <c r="E12" s="923"/>
      <c r="F12" s="923"/>
      <c r="G12" s="923"/>
      <c r="H12" s="923"/>
      <c r="I12" s="923"/>
      <c r="J12" s="923"/>
      <c r="K12" s="923"/>
      <c r="L12" s="924"/>
      <c r="M12" s="924"/>
      <c r="N12" s="925"/>
    </row>
    <row r="13" spans="1:14">
      <c r="A13" s="926"/>
      <c r="B13" s="927"/>
      <c r="C13" s="921"/>
      <c r="D13" s="921"/>
      <c r="E13" s="921"/>
      <c r="F13" s="921"/>
      <c r="G13" s="921"/>
      <c r="H13" s="921"/>
      <c r="I13" s="921"/>
      <c r="J13" s="921"/>
      <c r="K13" s="2818" t="s">
        <v>33</v>
      </c>
      <c r="L13" s="928" t="s">
        <v>34</v>
      </c>
      <c r="M13" s="928" t="s">
        <v>35</v>
      </c>
      <c r="N13" s="929" t="s">
        <v>36</v>
      </c>
    </row>
    <row r="14" spans="1:14">
      <c r="A14" s="930"/>
      <c r="B14" s="826"/>
      <c r="C14" s="931"/>
      <c r="D14" s="931"/>
      <c r="E14" s="931"/>
      <c r="F14" s="931"/>
      <c r="G14" s="931"/>
      <c r="H14" s="931"/>
      <c r="I14" s="931"/>
      <c r="J14" s="931"/>
      <c r="K14" s="2819"/>
      <c r="L14" s="932">
        <f>+'[171]1.1'!L13</f>
        <v>0</v>
      </c>
      <c r="M14" s="932">
        <f>+'[171]1.1'!M13</f>
        <v>0</v>
      </c>
      <c r="N14" s="933">
        <f>+'[171]1.1'!N13</f>
        <v>0</v>
      </c>
    </row>
    <row r="15" spans="1:14" ht="14.4" thickBot="1">
      <c r="A15" s="972"/>
      <c r="B15" s="973"/>
      <c r="C15" s="973"/>
      <c r="D15" s="973"/>
      <c r="E15" s="973"/>
      <c r="F15" s="973"/>
      <c r="G15" s="973"/>
      <c r="H15" s="973"/>
      <c r="I15" s="973"/>
      <c r="J15" s="973"/>
      <c r="K15" s="973"/>
      <c r="L15" s="973"/>
      <c r="M15" s="973"/>
      <c r="N15" s="1201"/>
    </row>
    <row r="16" spans="1:14" ht="15.75" customHeight="1" thickBot="1">
      <c r="A16" s="2775" t="s">
        <v>106</v>
      </c>
      <c r="B16" s="2776"/>
      <c r="C16" s="2776"/>
      <c r="D16" s="2776"/>
      <c r="E16" s="2776"/>
      <c r="F16" s="2776"/>
      <c r="G16" s="2776"/>
      <c r="H16" s="2776"/>
      <c r="I16" s="2776"/>
      <c r="J16" s="2776"/>
      <c r="K16" s="2776"/>
      <c r="L16" s="2776"/>
      <c r="M16" s="2776"/>
      <c r="N16" s="2777"/>
    </row>
    <row r="17" spans="1:14">
      <c r="A17" s="2778" t="s">
        <v>39</v>
      </c>
      <c r="B17" s="2779"/>
      <c r="C17" s="2779"/>
      <c r="D17" s="2779"/>
      <c r="E17" s="2779"/>
      <c r="F17" s="2779"/>
      <c r="G17" s="2779"/>
      <c r="H17" s="2779"/>
      <c r="I17" s="2779"/>
      <c r="J17" s="2779"/>
      <c r="K17" s="2779"/>
      <c r="L17" s="2779"/>
      <c r="M17" s="2779"/>
      <c r="N17" s="2780"/>
    </row>
    <row r="18" spans="1:14" ht="14.4" thickBot="1">
      <c r="A18" s="940"/>
      <c r="B18" s="822"/>
      <c r="C18" s="822"/>
      <c r="D18" s="822"/>
      <c r="E18" s="822"/>
      <c r="F18" s="822"/>
      <c r="G18" s="822"/>
      <c r="H18" s="822"/>
      <c r="I18" s="822"/>
      <c r="J18" s="822"/>
      <c r="K18" s="822"/>
      <c r="L18" s="822"/>
      <c r="M18" s="822"/>
      <c r="N18" s="941"/>
    </row>
    <row r="19" spans="1:14" ht="21.75" customHeight="1">
      <c r="A19" s="942"/>
      <c r="B19" s="1175">
        <v>5144</v>
      </c>
      <c r="C19" s="2726" t="s">
        <v>120</v>
      </c>
      <c r="D19" s="2727"/>
      <c r="E19" s="2727"/>
      <c r="F19" s="2727"/>
      <c r="G19" s="2727"/>
      <c r="H19" s="2727"/>
      <c r="I19" s="2727"/>
      <c r="J19" s="2727"/>
      <c r="K19" s="3034"/>
      <c r="L19" s="2781" t="s">
        <v>41</v>
      </c>
      <c r="M19" s="2782"/>
      <c r="N19" s="944" t="s">
        <v>7</v>
      </c>
    </row>
    <row r="20" spans="1:14" ht="14.4" thickBot="1">
      <c r="A20" s="945"/>
      <c r="B20" s="947"/>
      <c r="C20" s="2783"/>
      <c r="D20" s="3035"/>
      <c r="E20" s="3035"/>
      <c r="F20" s="3035"/>
      <c r="G20" s="3035"/>
      <c r="H20" s="3035"/>
      <c r="I20" s="3035"/>
      <c r="J20" s="3035"/>
      <c r="K20" s="2784"/>
      <c r="L20" s="2783" t="s">
        <v>407</v>
      </c>
      <c r="M20" s="2784"/>
      <c r="N20" s="948"/>
    </row>
    <row r="21" spans="1:14">
      <c r="A21" s="2741" t="s">
        <v>42</v>
      </c>
      <c r="B21" s="2742"/>
      <c r="C21" s="2742"/>
      <c r="D21" s="2742"/>
      <c r="E21" s="2742"/>
      <c r="F21" s="2742"/>
      <c r="G21" s="2742"/>
      <c r="H21" s="2742"/>
      <c r="I21" s="2742"/>
      <c r="J21" s="2742"/>
      <c r="K21" s="2742"/>
      <c r="L21" s="2742"/>
      <c r="M21" s="2742"/>
      <c r="N21" s="2743"/>
    </row>
    <row r="22" spans="1:14">
      <c r="A22" s="2744"/>
      <c r="B22" s="2745"/>
      <c r="C22" s="2745"/>
      <c r="D22" s="2745"/>
      <c r="E22" s="2745"/>
      <c r="F22" s="2745"/>
      <c r="G22" s="2745"/>
      <c r="H22" s="2745"/>
      <c r="I22" s="2745"/>
      <c r="J22" s="2745"/>
      <c r="K22" s="2745"/>
      <c r="L22" s="2745"/>
      <c r="M22" s="2745"/>
      <c r="N22" s="2746"/>
    </row>
    <row r="23" spans="1:14" ht="14.4" thickBot="1">
      <c r="A23" s="2747"/>
      <c r="B23" s="2748"/>
      <c r="C23" s="2748"/>
      <c r="D23" s="2748"/>
      <c r="E23" s="2748"/>
      <c r="F23" s="2748"/>
      <c r="G23" s="2748"/>
      <c r="H23" s="2748"/>
      <c r="I23" s="2748"/>
      <c r="J23" s="2748"/>
      <c r="K23" s="2748"/>
      <c r="L23" s="2748"/>
      <c r="M23" s="2748"/>
      <c r="N23" s="2749"/>
    </row>
    <row r="24" spans="1:14" ht="27.6">
      <c r="A24" s="2726" t="s">
        <v>5</v>
      </c>
      <c r="B24" s="2727"/>
      <c r="C24" s="3036"/>
      <c r="D24" s="3036"/>
      <c r="E24" s="3036"/>
      <c r="F24" s="3037"/>
      <c r="G24" s="2728" t="s">
        <v>43</v>
      </c>
      <c r="H24" s="3036"/>
      <c r="I24" s="3038" t="s">
        <v>44</v>
      </c>
      <c r="J24" s="3039"/>
      <c r="K24" s="961" t="s">
        <v>45</v>
      </c>
      <c r="L24" s="2728" t="s">
        <v>46</v>
      </c>
      <c r="M24" s="2729"/>
      <c r="N24" s="962" t="s">
        <v>47</v>
      </c>
    </row>
    <row r="25" spans="1:14">
      <c r="A25" s="3030"/>
      <c r="B25" s="3031"/>
      <c r="C25" s="3031"/>
      <c r="D25" s="3031"/>
      <c r="E25" s="3031"/>
      <c r="F25" s="3032"/>
      <c r="G25" s="3033"/>
      <c r="H25" s="2761"/>
      <c r="I25" s="3033"/>
      <c r="J25" s="2761"/>
      <c r="K25" s="953"/>
      <c r="L25" s="2735"/>
      <c r="M25" s="2736"/>
      <c r="N25" s="971">
        <f>+K25*L25</f>
        <v>0</v>
      </c>
    </row>
    <row r="26" spans="1:14">
      <c r="A26" s="3025"/>
      <c r="B26" s="2713"/>
      <c r="C26" s="2713"/>
      <c r="D26" s="2713"/>
      <c r="E26" s="2713"/>
      <c r="F26" s="2761"/>
      <c r="G26" s="1012"/>
      <c r="H26" s="968"/>
      <c r="I26" s="1012"/>
      <c r="J26" s="968"/>
      <c r="K26" s="953"/>
      <c r="L26" s="2839"/>
      <c r="M26" s="2840"/>
      <c r="N26" s="971">
        <f>+K26*L26</f>
        <v>0</v>
      </c>
    </row>
    <row r="27" spans="1:14" ht="15" customHeight="1" thickBot="1">
      <c r="A27" s="2737"/>
      <c r="B27" s="2738"/>
      <c r="C27" s="2738"/>
      <c r="D27" s="2738"/>
      <c r="E27" s="2738"/>
      <c r="F27" s="2752"/>
      <c r="G27" s="2843"/>
      <c r="H27" s="2752"/>
      <c r="I27" s="2843"/>
      <c r="J27" s="2752"/>
      <c r="K27" s="1014"/>
      <c r="L27" s="3028"/>
      <c r="M27" s="3029"/>
      <c r="N27" s="971"/>
    </row>
    <row r="28" spans="1:14" ht="14.4" thickBot="1">
      <c r="A28" s="2717"/>
      <c r="B28" s="2718"/>
      <c r="C28" s="2718"/>
      <c r="D28" s="2718"/>
      <c r="E28" s="2718"/>
      <c r="F28" s="2718"/>
      <c r="G28" s="2718"/>
      <c r="H28" s="2718"/>
      <c r="I28" s="2718"/>
      <c r="J28" s="2718"/>
      <c r="K28" s="2718"/>
      <c r="L28" s="2718"/>
      <c r="M28" s="2719"/>
      <c r="N28" s="1190">
        <f>SUM(N25:N26)</f>
        <v>0</v>
      </c>
    </row>
    <row r="29" spans="1:14">
      <c r="A29" s="2741" t="s">
        <v>50</v>
      </c>
      <c r="B29" s="2742"/>
      <c r="C29" s="2742"/>
      <c r="D29" s="2742"/>
      <c r="E29" s="2742"/>
      <c r="F29" s="2742"/>
      <c r="G29" s="2742"/>
      <c r="H29" s="2742"/>
      <c r="I29" s="2742"/>
      <c r="J29" s="2742"/>
      <c r="K29" s="2742"/>
      <c r="L29" s="2742"/>
      <c r="M29" s="2742"/>
      <c r="N29" s="2743"/>
    </row>
    <row r="30" spans="1:14">
      <c r="A30" s="2744"/>
      <c r="B30" s="2745"/>
      <c r="C30" s="2745"/>
      <c r="D30" s="2745"/>
      <c r="E30" s="2745"/>
      <c r="F30" s="2745"/>
      <c r="G30" s="2745"/>
      <c r="H30" s="2745"/>
      <c r="I30" s="2745"/>
      <c r="J30" s="2745"/>
      <c r="K30" s="2745"/>
      <c r="L30" s="2745"/>
      <c r="M30" s="2745"/>
      <c r="N30" s="2746"/>
    </row>
    <row r="31" spans="1:14" ht="14.4" thickBot="1">
      <c r="A31" s="2747"/>
      <c r="B31" s="2748"/>
      <c r="C31" s="2748"/>
      <c r="D31" s="2748"/>
      <c r="E31" s="2748"/>
      <c r="F31" s="2748"/>
      <c r="G31" s="2748"/>
      <c r="H31" s="2748"/>
      <c r="I31" s="2748"/>
      <c r="J31" s="2748"/>
      <c r="K31" s="2748"/>
      <c r="L31" s="2748"/>
      <c r="M31" s="2748"/>
      <c r="N31" s="2749"/>
    </row>
    <row r="32" spans="1:14">
      <c r="A32" s="2726" t="s">
        <v>5</v>
      </c>
      <c r="B32" s="2727"/>
      <c r="C32" s="2727"/>
      <c r="D32" s="2727"/>
      <c r="E32" s="2727"/>
      <c r="F32" s="2727"/>
      <c r="G32" s="2727"/>
      <c r="H32" s="2727"/>
      <c r="I32" s="2729"/>
      <c r="J32" s="960" t="s">
        <v>41</v>
      </c>
      <c r="K32" s="961" t="s">
        <v>7</v>
      </c>
      <c r="L32" s="2728" t="s">
        <v>51</v>
      </c>
      <c r="M32" s="2729"/>
      <c r="N32" s="962" t="s">
        <v>47</v>
      </c>
    </row>
    <row r="33" spans="1:22">
      <c r="A33" s="2712"/>
      <c r="B33" s="2713"/>
      <c r="C33" s="2713"/>
      <c r="D33" s="2713"/>
      <c r="E33" s="2713"/>
      <c r="F33" s="2713"/>
      <c r="G33" s="2713"/>
      <c r="H33" s="2713"/>
      <c r="I33" s="2761"/>
      <c r="J33" s="965"/>
      <c r="K33" s="1191"/>
      <c r="L33" s="2750"/>
      <c r="M33" s="2751"/>
      <c r="N33" s="971">
        <f>ROUND(+K33*L33,2)</f>
        <v>0</v>
      </c>
    </row>
    <row r="34" spans="1:22" ht="15" customHeight="1">
      <c r="A34" s="967"/>
      <c r="B34" s="836"/>
      <c r="C34" s="836"/>
      <c r="D34" s="836"/>
      <c r="E34" s="836"/>
      <c r="F34" s="836"/>
      <c r="G34" s="836"/>
      <c r="H34" s="836"/>
      <c r="I34" s="968"/>
      <c r="J34" s="969"/>
      <c r="K34" s="1192"/>
      <c r="L34" s="2750"/>
      <c r="M34" s="2751"/>
      <c r="N34" s="971">
        <f>ROUND(+K34*L34,2)</f>
        <v>0</v>
      </c>
    </row>
    <row r="35" spans="1:22" ht="14.4" thickBot="1">
      <c r="A35" s="2737"/>
      <c r="B35" s="2738"/>
      <c r="C35" s="2738"/>
      <c r="D35" s="2738"/>
      <c r="E35" s="2738"/>
      <c r="F35" s="2738"/>
      <c r="G35" s="2738"/>
      <c r="H35" s="2738"/>
      <c r="I35" s="2752"/>
      <c r="J35" s="969"/>
      <c r="K35" s="954"/>
      <c r="L35" s="2753"/>
      <c r="M35" s="2754"/>
      <c r="N35" s="971">
        <f>ROUND(+K35*L35,2)</f>
        <v>0</v>
      </c>
    </row>
    <row r="36" spans="1:22" ht="14.4" thickBot="1">
      <c r="A36" s="2717"/>
      <c r="B36" s="2718"/>
      <c r="C36" s="2718"/>
      <c r="D36" s="2718"/>
      <c r="E36" s="2718"/>
      <c r="F36" s="2718"/>
      <c r="G36" s="2718"/>
      <c r="H36" s="2718"/>
      <c r="I36" s="2718"/>
      <c r="J36" s="2718"/>
      <c r="K36" s="2718"/>
      <c r="L36" s="2718"/>
      <c r="M36" s="2719"/>
      <c r="N36" s="1183">
        <f>SUM(N33:N35)</f>
        <v>0</v>
      </c>
    </row>
    <row r="37" spans="1:22">
      <c r="A37" s="2741" t="s">
        <v>52</v>
      </c>
      <c r="B37" s="2742"/>
      <c r="C37" s="2742"/>
      <c r="D37" s="2742"/>
      <c r="E37" s="2742"/>
      <c r="F37" s="2742"/>
      <c r="G37" s="2742"/>
      <c r="H37" s="2742"/>
      <c r="I37" s="2742"/>
      <c r="J37" s="2742"/>
      <c r="K37" s="2742"/>
      <c r="L37" s="2742"/>
      <c r="M37" s="2742"/>
      <c r="N37" s="2743"/>
    </row>
    <row r="38" spans="1:22">
      <c r="A38" s="2744"/>
      <c r="B38" s="2745"/>
      <c r="C38" s="2745"/>
      <c r="D38" s="2745"/>
      <c r="E38" s="2745"/>
      <c r="F38" s="2745"/>
      <c r="G38" s="2745"/>
      <c r="H38" s="2745"/>
      <c r="I38" s="2745"/>
      <c r="J38" s="2745"/>
      <c r="K38" s="2745"/>
      <c r="L38" s="2745"/>
      <c r="M38" s="2745"/>
      <c r="N38" s="2746"/>
    </row>
    <row r="39" spans="1:22" ht="14.4" thickBot="1">
      <c r="A39" s="2747"/>
      <c r="B39" s="2748"/>
      <c r="C39" s="2748"/>
      <c r="D39" s="2748"/>
      <c r="E39" s="2748"/>
      <c r="F39" s="2748"/>
      <c r="G39" s="2748"/>
      <c r="H39" s="2748"/>
      <c r="I39" s="2748"/>
      <c r="J39" s="2748"/>
      <c r="K39" s="2748"/>
      <c r="L39" s="2748"/>
      <c r="M39" s="2748"/>
      <c r="N39" s="2749"/>
    </row>
    <row r="40" spans="1:22" ht="30">
      <c r="A40" s="2726" t="s">
        <v>53</v>
      </c>
      <c r="B40" s="2727"/>
      <c r="C40" s="2727"/>
      <c r="D40" s="2727"/>
      <c r="E40" s="2727"/>
      <c r="F40" s="2727"/>
      <c r="G40" s="2727"/>
      <c r="H40" s="2727"/>
      <c r="I40" s="961" t="s">
        <v>54</v>
      </c>
      <c r="J40" s="958" t="s">
        <v>55</v>
      </c>
      <c r="K40" s="975" t="s">
        <v>543</v>
      </c>
      <c r="L40" s="2728" t="s">
        <v>57</v>
      </c>
      <c r="M40" s="2729"/>
      <c r="N40" s="962" t="s">
        <v>47</v>
      </c>
    </row>
    <row r="41" spans="1:22">
      <c r="A41" s="3025" t="s">
        <v>514</v>
      </c>
      <c r="B41" s="2713"/>
      <c r="C41" s="2713"/>
      <c r="D41" s="2713"/>
      <c r="E41" s="2713"/>
      <c r="F41" s="2713"/>
      <c r="G41" s="2713"/>
      <c r="H41" s="2713"/>
      <c r="I41" s="966" t="s">
        <v>460</v>
      </c>
      <c r="J41" s="1193">
        <v>44</v>
      </c>
      <c r="K41" s="1194" t="s">
        <v>515</v>
      </c>
      <c r="L41" s="2750">
        <v>643</v>
      </c>
      <c r="M41" s="2751"/>
      <c r="N41" s="1198">
        <f>+L41*J41</f>
        <v>28292</v>
      </c>
      <c r="P41" s="3046"/>
      <c r="Q41" s="3046"/>
      <c r="R41" s="3046"/>
      <c r="S41" s="3046"/>
      <c r="T41" s="3046"/>
      <c r="U41" s="1199"/>
      <c r="V41" s="1199"/>
    </row>
    <row r="42" spans="1:22">
      <c r="A42" s="3043" t="s">
        <v>118</v>
      </c>
      <c r="B42" s="3044"/>
      <c r="C42" s="3044"/>
      <c r="D42" s="3044"/>
      <c r="E42" s="3044"/>
      <c r="F42" s="3044"/>
      <c r="G42" s="3044"/>
      <c r="H42" s="3045"/>
      <c r="I42" s="966"/>
      <c r="J42" s="791"/>
      <c r="K42" s="978"/>
      <c r="L42" s="2506"/>
      <c r="M42" s="2507"/>
      <c r="N42" s="1198">
        <f>+L42*J42</f>
        <v>0</v>
      </c>
      <c r="P42" s="3046"/>
      <c r="Q42" s="3046"/>
      <c r="R42" s="3046"/>
      <c r="S42" s="3046"/>
      <c r="T42" s="3046"/>
      <c r="U42" s="1199"/>
      <c r="V42" s="1199"/>
    </row>
    <row r="43" spans="1:22">
      <c r="A43" s="3043" t="s">
        <v>121</v>
      </c>
      <c r="B43" s="3044"/>
      <c r="C43" s="3044"/>
      <c r="D43" s="3044"/>
      <c r="E43" s="3044"/>
      <c r="F43" s="3044"/>
      <c r="G43" s="3044"/>
      <c r="H43" s="3045"/>
      <c r="I43" s="966"/>
      <c r="J43" s="791"/>
      <c r="K43" s="978"/>
      <c r="L43" s="2750"/>
      <c r="M43" s="2751"/>
      <c r="N43" s="1198">
        <f>+L43*J43</f>
        <v>0</v>
      </c>
      <c r="P43" s="3046"/>
      <c r="Q43" s="3046"/>
      <c r="R43" s="3046"/>
      <c r="S43" s="3046"/>
      <c r="T43" s="3046"/>
      <c r="U43" s="1199"/>
      <c r="V43" s="1199"/>
    </row>
    <row r="44" spans="1:22">
      <c r="A44" s="2763"/>
      <c r="B44" s="2763"/>
      <c r="C44" s="2763"/>
      <c r="D44" s="2763"/>
      <c r="E44" s="2763"/>
      <c r="F44" s="2763"/>
      <c r="G44" s="2763"/>
      <c r="H44" s="2763"/>
      <c r="I44" s="952"/>
      <c r="J44" s="952"/>
      <c r="K44" s="952"/>
      <c r="L44" s="2764"/>
      <c r="M44" s="2764"/>
      <c r="N44" s="1198"/>
    </row>
    <row r="45" spans="1:22" ht="14.4" thickBot="1">
      <c r="A45" s="2758"/>
      <c r="B45" s="2759"/>
      <c r="C45" s="2759"/>
      <c r="D45" s="2759"/>
      <c r="E45" s="2759"/>
      <c r="F45" s="2759"/>
      <c r="G45" s="2759"/>
      <c r="H45" s="2759"/>
      <c r="I45" s="2759"/>
      <c r="J45" s="2759"/>
      <c r="K45" s="2759"/>
      <c r="L45" s="2759"/>
      <c r="M45" s="2760"/>
      <c r="N45" s="1196">
        <f>SUM(N41:N44)</f>
        <v>28292</v>
      </c>
    </row>
    <row r="46" spans="1:22">
      <c r="A46" s="2741" t="s">
        <v>58</v>
      </c>
      <c r="B46" s="2742"/>
      <c r="C46" s="2742"/>
      <c r="D46" s="2742"/>
      <c r="E46" s="2742"/>
      <c r="F46" s="2742"/>
      <c r="G46" s="2742"/>
      <c r="H46" s="2742"/>
      <c r="I46" s="2742"/>
      <c r="J46" s="2742"/>
      <c r="K46" s="2742"/>
      <c r="L46" s="2742"/>
      <c r="M46" s="2742"/>
      <c r="N46" s="2743"/>
    </row>
    <row r="47" spans="1:22">
      <c r="A47" s="2744"/>
      <c r="B47" s="2745"/>
      <c r="C47" s="2745"/>
      <c r="D47" s="2745"/>
      <c r="E47" s="2745"/>
      <c r="F47" s="2745"/>
      <c r="G47" s="2745"/>
      <c r="H47" s="2745"/>
      <c r="I47" s="2745"/>
      <c r="J47" s="2745"/>
      <c r="K47" s="2745"/>
      <c r="L47" s="2745"/>
      <c r="M47" s="2745"/>
      <c r="N47" s="2746"/>
    </row>
    <row r="48" spans="1:22" ht="14.4" thickBot="1">
      <c r="A48" s="2747"/>
      <c r="B48" s="2748"/>
      <c r="C48" s="2748"/>
      <c r="D48" s="2748"/>
      <c r="E48" s="2748"/>
      <c r="F48" s="2748"/>
      <c r="G48" s="2748"/>
      <c r="H48" s="2748"/>
      <c r="I48" s="2748"/>
      <c r="J48" s="2748"/>
      <c r="K48" s="2748"/>
      <c r="L48" s="2748"/>
      <c r="M48" s="2748"/>
      <c r="N48" s="2749"/>
    </row>
    <row r="49" spans="1:14" ht="27.6">
      <c r="A49" s="2726" t="s">
        <v>59</v>
      </c>
      <c r="B49" s="2727"/>
      <c r="C49" s="2727"/>
      <c r="D49" s="2727"/>
      <c r="E49" s="2727"/>
      <c r="F49" s="2727"/>
      <c r="G49" s="2727"/>
      <c r="H49" s="2727"/>
      <c r="I49" s="961" t="s">
        <v>60</v>
      </c>
      <c r="J49" s="958" t="s">
        <v>61</v>
      </c>
      <c r="K49" s="961" t="s">
        <v>62</v>
      </c>
      <c r="L49" s="2728" t="s">
        <v>46</v>
      </c>
      <c r="M49" s="2729"/>
      <c r="N49" s="962" t="s">
        <v>47</v>
      </c>
    </row>
    <row r="50" spans="1:14">
      <c r="A50" s="2730"/>
      <c r="B50" s="2731"/>
      <c r="C50" s="2731"/>
      <c r="D50" s="2731"/>
      <c r="E50" s="2731"/>
      <c r="F50" s="2731"/>
      <c r="G50" s="2731"/>
      <c r="H50" s="2732"/>
      <c r="I50" s="983"/>
      <c r="J50" s="984"/>
      <c r="K50" s="985"/>
      <c r="L50" s="2733"/>
      <c r="M50" s="2734"/>
      <c r="N50" s="986"/>
    </row>
    <row r="51" spans="1:14">
      <c r="A51" s="981"/>
      <c r="B51" s="982"/>
      <c r="C51" s="982"/>
      <c r="D51" s="982"/>
      <c r="E51" s="982"/>
      <c r="F51" s="982"/>
      <c r="G51" s="982"/>
      <c r="H51" s="982"/>
      <c r="I51" s="983"/>
      <c r="J51" s="984"/>
      <c r="K51" s="985"/>
      <c r="L51" s="2733"/>
      <c r="M51" s="2734"/>
      <c r="N51" s="986"/>
    </row>
    <row r="52" spans="1:14">
      <c r="A52" s="981"/>
      <c r="B52" s="982"/>
      <c r="C52" s="982"/>
      <c r="D52" s="982"/>
      <c r="E52" s="982"/>
      <c r="F52" s="982"/>
      <c r="G52" s="982"/>
      <c r="H52" s="982"/>
      <c r="I52" s="983"/>
      <c r="J52" s="984"/>
      <c r="K52" s="985"/>
      <c r="L52" s="2735"/>
      <c r="M52" s="2736"/>
      <c r="N52" s="986"/>
    </row>
    <row r="53" spans="1:14" ht="14.4" thickBot="1">
      <c r="A53" s="2737"/>
      <c r="B53" s="2738"/>
      <c r="C53" s="2738"/>
      <c r="D53" s="2738"/>
      <c r="E53" s="2738"/>
      <c r="F53" s="2738"/>
      <c r="G53" s="2738"/>
      <c r="H53" s="2738"/>
      <c r="I53" s="987"/>
      <c r="J53" s="842"/>
      <c r="K53" s="987"/>
      <c r="L53" s="2739"/>
      <c r="M53" s="2740"/>
      <c r="N53" s="988"/>
    </row>
    <row r="54" spans="1:14" ht="14.4" thickBot="1">
      <c r="A54" s="2717" t="s">
        <v>49</v>
      </c>
      <c r="B54" s="2718"/>
      <c r="C54" s="2718"/>
      <c r="D54" s="2718"/>
      <c r="E54" s="2718"/>
      <c r="F54" s="2718"/>
      <c r="G54" s="2718"/>
      <c r="H54" s="2718"/>
      <c r="I54" s="2718"/>
      <c r="J54" s="2718"/>
      <c r="K54" s="2718"/>
      <c r="L54" s="2718"/>
      <c r="M54" s="2719"/>
      <c r="N54" s="1183">
        <f>+N50</f>
        <v>0</v>
      </c>
    </row>
    <row r="55" spans="1:14" ht="14.4" thickBot="1">
      <c r="A55" s="940"/>
      <c r="B55" s="822"/>
      <c r="C55" s="822"/>
      <c r="D55" s="822"/>
      <c r="E55" s="822"/>
      <c r="F55" s="822"/>
      <c r="G55" s="822"/>
      <c r="H55" s="822"/>
      <c r="I55" s="822"/>
      <c r="J55" s="822"/>
      <c r="K55" s="822"/>
      <c r="L55" s="822"/>
      <c r="M55" s="822"/>
      <c r="N55" s="941"/>
    </row>
    <row r="56" spans="1:14" ht="14.4" thickBot="1">
      <c r="A56" s="2720" t="s">
        <v>63</v>
      </c>
      <c r="B56" s="2721"/>
      <c r="C56" s="2721"/>
      <c r="D56" s="2721"/>
      <c r="E56" s="2721"/>
      <c r="F56" s="2721"/>
      <c r="G56" s="2721"/>
      <c r="H56" s="2721"/>
      <c r="I56" s="2721"/>
      <c r="J56" s="2721"/>
      <c r="K56" s="2721"/>
      <c r="L56" s="2721"/>
      <c r="M56" s="2722"/>
      <c r="N56" s="1184">
        <f>ROUND(+N28+N36+N45+N54,0)</f>
        <v>28292</v>
      </c>
    </row>
    <row r="57" spans="1:14">
      <c r="A57" s="2741" t="s">
        <v>64</v>
      </c>
      <c r="B57" s="2742"/>
      <c r="C57" s="2742"/>
      <c r="D57" s="2742"/>
      <c r="E57" s="2742"/>
      <c r="F57" s="2742"/>
      <c r="G57" s="2742"/>
      <c r="H57" s="2742"/>
      <c r="I57" s="2742"/>
      <c r="J57" s="2742"/>
      <c r="K57" s="2742"/>
      <c r="L57" s="2742"/>
      <c r="M57" s="2742"/>
      <c r="N57" s="2743"/>
    </row>
    <row r="58" spans="1:14">
      <c r="A58" s="2744"/>
      <c r="B58" s="2745"/>
      <c r="C58" s="2745"/>
      <c r="D58" s="2745"/>
      <c r="E58" s="2745"/>
      <c r="F58" s="2745"/>
      <c r="G58" s="2745"/>
      <c r="H58" s="2745"/>
      <c r="I58" s="2745"/>
      <c r="J58" s="2745"/>
      <c r="K58" s="2745"/>
      <c r="L58" s="2745"/>
      <c r="M58" s="2745"/>
      <c r="N58" s="2746"/>
    </row>
    <row r="59" spans="1:14" ht="14.4" thickBot="1">
      <c r="A59" s="2747"/>
      <c r="B59" s="2748"/>
      <c r="C59" s="2748"/>
      <c r="D59" s="2748"/>
      <c r="E59" s="2748"/>
      <c r="F59" s="2748"/>
      <c r="G59" s="2748"/>
      <c r="H59" s="2748"/>
      <c r="I59" s="2748"/>
      <c r="J59" s="2748"/>
      <c r="K59" s="2748"/>
      <c r="L59" s="2748"/>
      <c r="M59" s="2748"/>
      <c r="N59" s="2749"/>
    </row>
    <row r="60" spans="1:14">
      <c r="A60" s="2726" t="s">
        <v>65</v>
      </c>
      <c r="B60" s="2727"/>
      <c r="C60" s="2727"/>
      <c r="D60" s="2727"/>
      <c r="E60" s="2727"/>
      <c r="F60" s="2727"/>
      <c r="G60" s="2727"/>
      <c r="H60" s="2727"/>
      <c r="I60" s="958"/>
      <c r="J60" s="959"/>
      <c r="K60" s="961" t="s">
        <v>66</v>
      </c>
      <c r="L60" s="2728" t="s">
        <v>67</v>
      </c>
      <c r="M60" s="2729"/>
      <c r="N60" s="962"/>
    </row>
    <row r="61" spans="1:14">
      <c r="A61" s="2712" t="s">
        <v>68</v>
      </c>
      <c r="B61" s="2713"/>
      <c r="C61" s="2713"/>
      <c r="D61" s="2713"/>
      <c r="E61" s="2713"/>
      <c r="F61" s="2713"/>
      <c r="G61" s="2713"/>
      <c r="H61" s="2713"/>
      <c r="I61" s="990"/>
      <c r="J61" s="991"/>
      <c r="K61" s="992"/>
      <c r="L61" s="3015"/>
      <c r="M61" s="3016"/>
      <c r="N61" s="971"/>
    </row>
    <row r="62" spans="1:14">
      <c r="A62" s="952" t="s">
        <v>69</v>
      </c>
      <c r="B62" s="993"/>
      <c r="C62" s="993"/>
      <c r="D62" s="963"/>
      <c r="E62" s="963"/>
      <c r="F62" s="963"/>
      <c r="G62" s="963"/>
      <c r="H62" s="963"/>
      <c r="I62" s="963"/>
      <c r="J62" s="964"/>
      <c r="K62" s="992"/>
      <c r="L62" s="3015"/>
      <c r="M62" s="3016"/>
      <c r="N62" s="971"/>
    </row>
    <row r="63" spans="1:14" ht="14.4" thickBot="1">
      <c r="A63" s="2714" t="s">
        <v>70</v>
      </c>
      <c r="B63" s="2715"/>
      <c r="C63" s="2715"/>
      <c r="D63" s="2715"/>
      <c r="E63" s="2715"/>
      <c r="F63" s="2715"/>
      <c r="G63" s="2715"/>
      <c r="H63" s="2715"/>
      <c r="I63" s="2715"/>
      <c r="J63" s="2716"/>
      <c r="K63" s="992"/>
      <c r="L63" s="3015"/>
      <c r="M63" s="3016"/>
      <c r="N63" s="971"/>
    </row>
    <row r="64" spans="1:14" ht="14.4" thickBot="1">
      <c r="A64" s="2717" t="s">
        <v>49</v>
      </c>
      <c r="B64" s="2718"/>
      <c r="C64" s="2718"/>
      <c r="D64" s="2718"/>
      <c r="E64" s="2718"/>
      <c r="F64" s="2718"/>
      <c r="G64" s="2718"/>
      <c r="H64" s="2718"/>
      <c r="I64" s="2718"/>
      <c r="J64" s="2718"/>
      <c r="K64" s="2718"/>
      <c r="L64" s="2718"/>
      <c r="M64" s="2719"/>
      <c r="N64" s="1185">
        <f>SUM(N61:N63)</f>
        <v>0</v>
      </c>
    </row>
    <row r="65" spans="1:15" ht="14.4" thickBot="1">
      <c r="A65" s="940"/>
      <c r="B65" s="822"/>
      <c r="C65" s="822"/>
      <c r="D65" s="822"/>
      <c r="E65" s="822"/>
      <c r="F65" s="822"/>
      <c r="G65" s="822"/>
      <c r="H65" s="822"/>
      <c r="I65" s="822"/>
      <c r="J65" s="822"/>
      <c r="K65" s="822"/>
      <c r="L65" s="822"/>
      <c r="M65" s="822"/>
      <c r="N65" s="941"/>
    </row>
    <row r="66" spans="1:15" ht="14.4" thickBot="1">
      <c r="A66" s="2720" t="s">
        <v>71</v>
      </c>
      <c r="B66" s="2721"/>
      <c r="C66" s="2721"/>
      <c r="D66" s="2721"/>
      <c r="E66" s="2721"/>
      <c r="F66" s="2721"/>
      <c r="G66" s="2721"/>
      <c r="H66" s="2721"/>
      <c r="I66" s="2721"/>
      <c r="J66" s="2721"/>
      <c r="K66" s="2721"/>
      <c r="L66" s="2721"/>
      <c r="M66" s="2722"/>
      <c r="N66" s="1197">
        <f>+N56+N64</f>
        <v>28292</v>
      </c>
    </row>
    <row r="67" spans="1:15" s="1004" customFormat="1">
      <c r="A67" s="874"/>
      <c r="B67" s="875"/>
      <c r="C67" s="875"/>
      <c r="D67" s="875"/>
      <c r="E67" s="875"/>
      <c r="F67" s="875"/>
      <c r="G67" s="875"/>
      <c r="H67" s="875"/>
      <c r="I67" s="875"/>
      <c r="J67" s="875"/>
      <c r="K67" s="875"/>
      <c r="L67" s="875"/>
      <c r="M67" s="875"/>
      <c r="N67" s="876"/>
      <c r="O67" s="1003"/>
    </row>
    <row r="68" spans="1:15" s="1004" customFormat="1">
      <c r="A68" s="817"/>
      <c r="B68" s="818"/>
      <c r="C68" s="818"/>
      <c r="D68" s="818"/>
      <c r="E68" s="818"/>
      <c r="F68" s="818"/>
      <c r="G68" s="818"/>
      <c r="H68" s="818"/>
      <c r="I68" s="818"/>
      <c r="J68" s="818"/>
      <c r="K68" s="818"/>
      <c r="L68" s="818"/>
      <c r="M68" s="818"/>
      <c r="N68" s="819"/>
      <c r="O68" s="1003"/>
    </row>
    <row r="69" spans="1:15" s="1004" customFormat="1" ht="31.5" customHeight="1">
      <c r="A69" s="817"/>
      <c r="B69" s="818"/>
      <c r="C69" s="818"/>
      <c r="D69" s="818"/>
      <c r="E69" s="818"/>
      <c r="F69" s="821" t="s">
        <v>76</v>
      </c>
      <c r="G69" s="821"/>
      <c r="H69" s="821"/>
      <c r="I69" s="821"/>
      <c r="J69" s="822"/>
      <c r="K69" s="818"/>
      <c r="L69" s="818"/>
      <c r="M69" s="818"/>
      <c r="N69" s="819"/>
      <c r="O69" s="1003"/>
    </row>
    <row r="70" spans="1:15" s="1004" customFormat="1">
      <c r="A70" s="823"/>
      <c r="B70" s="824"/>
      <c r="C70" s="824"/>
      <c r="D70" s="824"/>
      <c r="E70" s="824"/>
      <c r="F70" s="821" t="s">
        <v>87</v>
      </c>
      <c r="G70" s="822" t="s">
        <v>337</v>
      </c>
      <c r="H70" s="822"/>
      <c r="I70" s="822"/>
      <c r="J70" s="822"/>
      <c r="K70" s="824"/>
      <c r="L70" s="824"/>
      <c r="M70" s="824"/>
      <c r="N70" s="825"/>
      <c r="O70" s="1003"/>
    </row>
    <row r="71" spans="1:15" s="1004" customFormat="1">
      <c r="A71" s="817"/>
      <c r="B71" s="818"/>
      <c r="C71" s="818"/>
      <c r="D71" s="818"/>
      <c r="E71" s="818"/>
      <c r="F71" s="821" t="s">
        <v>286</v>
      </c>
      <c r="G71" s="822"/>
      <c r="H71" s="822"/>
      <c r="I71" s="822"/>
      <c r="J71" s="822"/>
      <c r="K71" s="818"/>
      <c r="L71" s="818"/>
      <c r="M71" s="818"/>
      <c r="N71" s="819"/>
      <c r="O71" s="1003"/>
    </row>
    <row r="72" spans="1:15" s="1004" customFormat="1">
      <c r="A72" s="823"/>
      <c r="B72" s="824"/>
      <c r="C72" s="824"/>
      <c r="D72" s="824"/>
      <c r="E72" s="824"/>
      <c r="F72" s="821" t="s">
        <v>88</v>
      </c>
      <c r="G72" s="822" t="s">
        <v>344</v>
      </c>
      <c r="H72" s="822"/>
      <c r="I72" s="826"/>
      <c r="J72" s="826"/>
      <c r="K72" s="824"/>
      <c r="L72" s="824"/>
      <c r="M72" s="824"/>
      <c r="N72" s="825"/>
      <c r="O72" s="1003"/>
    </row>
    <row r="73" spans="1:15" s="1004" customFormat="1">
      <c r="A73" s="817"/>
      <c r="B73" s="818"/>
      <c r="C73" s="818"/>
      <c r="D73" s="818"/>
      <c r="E73" s="818"/>
      <c r="F73" s="821"/>
      <c r="G73" s="826"/>
      <c r="H73" s="826"/>
      <c r="I73" s="826"/>
      <c r="J73" s="818"/>
      <c r="K73" s="818"/>
      <c r="L73" s="818"/>
      <c r="M73" s="818"/>
      <c r="N73" s="819"/>
      <c r="O73" s="1003"/>
    </row>
    <row r="74" spans="1:15" s="1004" customFormat="1" ht="14.4" thickBot="1">
      <c r="A74" s="827" t="s">
        <v>72</v>
      </c>
      <c r="B74" s="828"/>
      <c r="C74" s="829"/>
      <c r="D74" s="829"/>
      <c r="E74" s="829"/>
      <c r="F74" s="829"/>
      <c r="G74" s="830"/>
      <c r="H74" s="830"/>
      <c r="I74" s="830"/>
      <c r="J74" s="830"/>
      <c r="K74" s="830"/>
      <c r="L74" s="830"/>
      <c r="M74" s="830"/>
      <c r="N74" s="831"/>
      <c r="O74" s="1003"/>
    </row>
    <row r="75" spans="1:15" s="1004" customFormat="1">
      <c r="A75" s="2478"/>
      <c r="B75" s="2479"/>
      <c r="C75" s="2479"/>
      <c r="D75" s="2479"/>
      <c r="E75" s="2479"/>
      <c r="F75" s="2479"/>
      <c r="G75" s="2479"/>
      <c r="H75" s="2479"/>
      <c r="I75" s="2479"/>
      <c r="J75" s="2479"/>
      <c r="K75" s="2479"/>
      <c r="L75" s="2479"/>
      <c r="M75" s="2479"/>
      <c r="N75" s="2480"/>
      <c r="O75" s="1003"/>
    </row>
    <row r="76" spans="1:15" s="1004" customFormat="1">
      <c r="A76" s="2723"/>
      <c r="B76" s="2724"/>
      <c r="C76" s="2724"/>
      <c r="D76" s="2724"/>
      <c r="E76" s="2724"/>
      <c r="F76" s="2724"/>
      <c r="G76" s="2724"/>
      <c r="H76" s="2724"/>
      <c r="I76" s="2724"/>
      <c r="J76" s="2724"/>
      <c r="K76" s="2724"/>
      <c r="L76" s="2724"/>
      <c r="M76" s="2724"/>
      <c r="N76" s="2725"/>
      <c r="O76" s="1003"/>
    </row>
    <row r="77" spans="1:15" s="1004" customFormat="1">
      <c r="A77" s="823"/>
      <c r="B77" s="824"/>
      <c r="C77" s="824"/>
      <c r="D77" s="824"/>
      <c r="E77" s="824"/>
      <c r="F77" s="824"/>
      <c r="G77" s="824"/>
      <c r="H77" s="824"/>
      <c r="I77" s="824"/>
      <c r="J77" s="824"/>
      <c r="K77" s="824"/>
      <c r="L77" s="824"/>
      <c r="M77" s="824"/>
      <c r="N77" s="825"/>
      <c r="O77" s="1003"/>
    </row>
    <row r="78" spans="1:15" s="1004" customFormat="1">
      <c r="A78" s="832" t="s">
        <v>73</v>
      </c>
      <c r="B78" s="833"/>
      <c r="C78" s="834"/>
      <c r="D78" s="834"/>
      <c r="E78" s="834"/>
      <c r="F78" s="834"/>
      <c r="G78" s="824"/>
      <c r="H78" s="824"/>
      <c r="I78" s="824"/>
      <c r="J78" s="824"/>
      <c r="K78" s="824"/>
      <c r="L78" s="824"/>
      <c r="M78" s="824"/>
      <c r="N78" s="825"/>
      <c r="O78" s="1003"/>
    </row>
    <row r="79" spans="1:15" s="1004" customFormat="1">
      <c r="A79" s="2481" t="s">
        <v>74</v>
      </c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  <c r="O79" s="1003"/>
    </row>
    <row r="80" spans="1:15" s="1004" customFormat="1" ht="33.75" customHeight="1">
      <c r="A80" s="2481"/>
      <c r="B80" s="2482"/>
      <c r="C80" s="2482"/>
      <c r="D80" s="2482"/>
      <c r="E80" s="2482"/>
      <c r="F80" s="2482"/>
      <c r="G80" s="2482"/>
      <c r="H80" s="2482"/>
      <c r="I80" s="2482"/>
      <c r="J80" s="2482"/>
      <c r="K80" s="2482"/>
      <c r="L80" s="2482"/>
      <c r="M80" s="2482"/>
      <c r="N80" s="2483"/>
      <c r="O80" s="1003"/>
    </row>
    <row r="81" spans="1:15" s="1004" customFormat="1" ht="19.5" customHeight="1">
      <c r="A81" s="2481" t="s">
        <v>75</v>
      </c>
      <c r="B81" s="2482"/>
      <c r="C81" s="2482"/>
      <c r="D81" s="2482"/>
      <c r="E81" s="2482"/>
      <c r="F81" s="2482"/>
      <c r="G81" s="2482"/>
      <c r="H81" s="2482"/>
      <c r="I81" s="2482"/>
      <c r="J81" s="2482"/>
      <c r="K81" s="2482"/>
      <c r="L81" s="2482"/>
      <c r="M81" s="2482"/>
      <c r="N81" s="2483"/>
      <c r="O81" s="1003"/>
    </row>
    <row r="82" spans="1:15" s="1004" customFormat="1" ht="30.75" customHeight="1">
      <c r="A82" s="2481"/>
      <c r="B82" s="2482"/>
      <c r="C82" s="2482"/>
      <c r="D82" s="2482"/>
      <c r="E82" s="2482"/>
      <c r="F82" s="2482"/>
      <c r="G82" s="2482"/>
      <c r="H82" s="2482"/>
      <c r="I82" s="2482"/>
      <c r="J82" s="2482"/>
      <c r="K82" s="2482"/>
      <c r="L82" s="2482"/>
      <c r="M82" s="2482"/>
      <c r="N82" s="2483"/>
      <c r="O82" s="1003"/>
    </row>
    <row r="83" spans="1:15" s="1004" customFormat="1" ht="43.5" customHeight="1">
      <c r="A83" s="823"/>
      <c r="B83" s="824"/>
      <c r="C83" s="824"/>
      <c r="D83" s="824"/>
      <c r="E83" s="824"/>
      <c r="F83" s="824"/>
      <c r="G83" s="824"/>
      <c r="H83" s="824"/>
      <c r="I83" s="824"/>
      <c r="J83" s="824"/>
      <c r="K83" s="824"/>
      <c r="L83" s="824"/>
      <c r="M83" s="824"/>
      <c r="N83" s="825"/>
      <c r="O83" s="1003"/>
    </row>
    <row r="84" spans="1:15" s="1004" customFormat="1">
      <c r="A84" s="823"/>
      <c r="B84" s="824"/>
      <c r="C84" s="824"/>
      <c r="D84" s="824"/>
      <c r="E84" s="818"/>
      <c r="F84" s="821" t="s">
        <v>76</v>
      </c>
      <c r="G84" s="822"/>
      <c r="H84" s="822"/>
      <c r="I84" s="822"/>
      <c r="J84" s="822"/>
      <c r="K84" s="824"/>
      <c r="L84" s="824"/>
      <c r="M84" s="824"/>
      <c r="N84" s="1005"/>
      <c r="O84" s="1003"/>
    </row>
    <row r="85" spans="1:15" s="1004" customFormat="1">
      <c r="A85" s="823"/>
      <c r="B85" s="824"/>
      <c r="C85" s="824"/>
      <c r="D85" s="824"/>
      <c r="E85" s="818"/>
      <c r="F85" s="822" t="s">
        <v>87</v>
      </c>
      <c r="G85" s="836" t="s">
        <v>342</v>
      </c>
      <c r="H85" s="836"/>
      <c r="I85" s="836"/>
      <c r="J85" s="822"/>
      <c r="K85" s="824"/>
      <c r="L85" s="824"/>
      <c r="M85" s="824"/>
      <c r="N85" s="1005"/>
      <c r="O85" s="1003"/>
    </row>
    <row r="86" spans="1:15" s="1004" customFormat="1">
      <c r="A86" s="823"/>
      <c r="B86" s="824"/>
      <c r="C86" s="824"/>
      <c r="D86" s="824"/>
      <c r="E86" s="837"/>
      <c r="F86" s="822" t="s">
        <v>343</v>
      </c>
      <c r="G86" s="838"/>
      <c r="H86" s="838"/>
      <c r="I86" s="838"/>
      <c r="J86" s="822"/>
      <c r="K86" s="824"/>
      <c r="L86" s="824"/>
      <c r="M86" s="824"/>
      <c r="N86" s="1005"/>
      <c r="O86" s="1003"/>
    </row>
    <row r="87" spans="1:15" s="1004" customFormat="1">
      <c r="A87" s="817"/>
      <c r="B87" s="818"/>
      <c r="C87" s="818"/>
      <c r="D87" s="818"/>
      <c r="E87" s="824"/>
      <c r="F87" s="822" t="s">
        <v>88</v>
      </c>
      <c r="G87" s="822"/>
      <c r="H87" s="822"/>
      <c r="I87" s="822"/>
      <c r="J87" s="826"/>
      <c r="K87" s="1003"/>
      <c r="L87" s="1003"/>
      <c r="M87" s="1003"/>
      <c r="N87" s="1005"/>
      <c r="O87" s="1003"/>
    </row>
  </sheetData>
  <mergeCells count="87">
    <mergeCell ref="P41:T41"/>
    <mergeCell ref="P42:T42"/>
    <mergeCell ref="P43:T43"/>
    <mergeCell ref="A1:D1"/>
    <mergeCell ref="A7:B11"/>
    <mergeCell ref="K13:K14"/>
    <mergeCell ref="A3:N3"/>
    <mergeCell ref="A5:N5"/>
    <mergeCell ref="C7:J7"/>
    <mergeCell ref="K7:N7"/>
    <mergeCell ref="C8:J8"/>
    <mergeCell ref="K8:K9"/>
    <mergeCell ref="L8:N9"/>
    <mergeCell ref="C9:J9"/>
    <mergeCell ref="C10:J10"/>
    <mergeCell ref="K10:K11"/>
    <mergeCell ref="L10:L11"/>
    <mergeCell ref="M10:M11"/>
    <mergeCell ref="N10:N11"/>
    <mergeCell ref="A25:F25"/>
    <mergeCell ref="G25:H25"/>
    <mergeCell ref="I25:J25"/>
    <mergeCell ref="L25:M25"/>
    <mergeCell ref="A16:N16"/>
    <mergeCell ref="A17:N17"/>
    <mergeCell ref="C19:K19"/>
    <mergeCell ref="L19:M19"/>
    <mergeCell ref="C20:K20"/>
    <mergeCell ref="L20:M20"/>
    <mergeCell ref="A21:N23"/>
    <mergeCell ref="A24:F24"/>
    <mergeCell ref="G24:H24"/>
    <mergeCell ref="I24:J24"/>
    <mergeCell ref="L24:M24"/>
    <mergeCell ref="A26:F26"/>
    <mergeCell ref="L26:M26"/>
    <mergeCell ref="A27:F27"/>
    <mergeCell ref="G27:H27"/>
    <mergeCell ref="I27:J27"/>
    <mergeCell ref="L27:M27"/>
    <mergeCell ref="A37:N39"/>
    <mergeCell ref="A28:M28"/>
    <mergeCell ref="A29:N31"/>
    <mergeCell ref="A32:I32"/>
    <mergeCell ref="L32:M32"/>
    <mergeCell ref="A33:I33"/>
    <mergeCell ref="L33:M33"/>
    <mergeCell ref="L34:M34"/>
    <mergeCell ref="A35:I35"/>
    <mergeCell ref="L35:M35"/>
    <mergeCell ref="A36:M36"/>
    <mergeCell ref="A46:N48"/>
    <mergeCell ref="A40:H40"/>
    <mergeCell ref="L40:M40"/>
    <mergeCell ref="A41:H41"/>
    <mergeCell ref="L41:M41"/>
    <mergeCell ref="A42:H42"/>
    <mergeCell ref="L42:M42"/>
    <mergeCell ref="A43:H43"/>
    <mergeCell ref="L43:M43"/>
    <mergeCell ref="A44:H44"/>
    <mergeCell ref="L44:M44"/>
    <mergeCell ref="A45:M45"/>
    <mergeCell ref="A60:H60"/>
    <mergeCell ref="L60:M60"/>
    <mergeCell ref="A49:H49"/>
    <mergeCell ref="L49:M49"/>
    <mergeCell ref="A50:H50"/>
    <mergeCell ref="L50:M50"/>
    <mergeCell ref="L51:M51"/>
    <mergeCell ref="L52:M52"/>
    <mergeCell ref="A53:H53"/>
    <mergeCell ref="L53:M53"/>
    <mergeCell ref="A54:M54"/>
    <mergeCell ref="A56:M56"/>
    <mergeCell ref="A57:N59"/>
    <mergeCell ref="A61:H61"/>
    <mergeCell ref="L61:M61"/>
    <mergeCell ref="L62:M62"/>
    <mergeCell ref="A63:J63"/>
    <mergeCell ref="L63:M63"/>
    <mergeCell ref="A81:N82"/>
    <mergeCell ref="A64:M64"/>
    <mergeCell ref="A66:M66"/>
    <mergeCell ref="A75:N75"/>
    <mergeCell ref="A76:N76"/>
    <mergeCell ref="A79:N80"/>
  </mergeCells>
  <printOptions horizontalCentered="1"/>
  <pageMargins left="0.23622047244094491" right="0.23622047244094491" top="1.1023622047244095" bottom="0.74803149606299213" header="0.31496062992125984" footer="0.31496062992125984"/>
  <pageSetup scale="69" fitToHeight="0" pageOrder="overThenDown" orientation="portrait" horizontalDpi="300" verticalDpi="300" r:id="rId1"/>
  <rowBreaks count="1" manualBreakCount="1">
    <brk id="52" max="13" man="1"/>
  </row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>
    <tabColor rgb="FF00B050"/>
    <pageSetUpPr fitToPage="1"/>
  </sheetPr>
  <dimension ref="A1:V76"/>
  <sheetViews>
    <sheetView view="pageBreakPreview" topLeftCell="A65" zoomScale="87" zoomScaleNormal="100" zoomScaleSheetLayoutView="87" workbookViewId="0">
      <selection activeCell="D81" sqref="D81"/>
    </sheetView>
  </sheetViews>
  <sheetFormatPr baseColWidth="10" defaultColWidth="11.44140625" defaultRowHeight="13.8"/>
  <cols>
    <col min="1" max="1" width="11.44140625" style="996"/>
    <col min="2" max="3" width="13.88671875" style="996" customWidth="1"/>
    <col min="4" max="5" width="11.44140625" style="996"/>
    <col min="6" max="6" width="21.5546875" style="996" customWidth="1"/>
    <col min="7" max="9" width="11.44140625" style="996"/>
    <col min="10" max="10" width="14.44140625" style="996" customWidth="1"/>
    <col min="11" max="11" width="14" style="996" bestFit="1" customWidth="1"/>
    <col min="12" max="12" width="10" style="996" customWidth="1"/>
    <col min="13" max="13" width="6.6640625" style="996" customWidth="1"/>
    <col min="14" max="14" width="15.109375" style="996" customWidth="1"/>
    <col min="15" max="16384" width="11.44140625" style="996"/>
  </cols>
  <sheetData>
    <row r="1" spans="1:15" ht="46.5" customHeight="1">
      <c r="A1" s="2865" t="s">
        <v>276</v>
      </c>
      <c r="B1" s="2866"/>
      <c r="C1" s="2866"/>
      <c r="D1" s="2866"/>
    </row>
    <row r="2" spans="1:15">
      <c r="A2" s="997" t="s">
        <v>277</v>
      </c>
      <c r="B2" s="998" t="s">
        <v>278</v>
      </c>
      <c r="C2" s="999" t="s">
        <v>279</v>
      </c>
      <c r="D2" s="998">
        <v>4</v>
      </c>
    </row>
    <row r="3" spans="1:15">
      <c r="A3" s="2411" t="s">
        <v>0</v>
      </c>
      <c r="B3" s="2411"/>
      <c r="C3" s="2411"/>
      <c r="D3" s="2411"/>
      <c r="E3" s="2411"/>
      <c r="F3" s="2411"/>
      <c r="G3" s="2411"/>
      <c r="H3" s="2411"/>
      <c r="I3" s="2411"/>
      <c r="J3" s="2411"/>
      <c r="K3" s="2411"/>
      <c r="L3" s="2411"/>
      <c r="M3" s="2411"/>
      <c r="N3" s="2411"/>
      <c r="O3" s="1048"/>
    </row>
    <row r="4" spans="1:15">
      <c r="A4" s="2802" t="s">
        <v>1</v>
      </c>
      <c r="B4" s="2802"/>
      <c r="C4" s="2802"/>
      <c r="D4" s="2802"/>
      <c r="E4" s="2802"/>
      <c r="F4" s="2802"/>
      <c r="G4" s="2802"/>
      <c r="H4" s="2802"/>
      <c r="I4" s="2802"/>
      <c r="J4" s="2802"/>
      <c r="K4" s="2802"/>
      <c r="L4" s="2802"/>
      <c r="M4" s="2802"/>
      <c r="N4" s="2802"/>
      <c r="O4" s="1048"/>
    </row>
    <row r="5" spans="1:15">
      <c r="A5" s="2586" t="s">
        <v>27</v>
      </c>
      <c r="B5" s="2586"/>
      <c r="C5" s="2586"/>
      <c r="D5" s="2586"/>
      <c r="E5" s="2586"/>
      <c r="F5" s="2586"/>
      <c r="G5" s="2586"/>
      <c r="H5" s="2586"/>
      <c r="I5" s="2586"/>
      <c r="J5" s="2586"/>
      <c r="K5" s="2586"/>
      <c r="L5" s="2586"/>
      <c r="M5" s="2586"/>
      <c r="N5" s="2586"/>
      <c r="O5" s="1050"/>
    </row>
    <row r="6" spans="1:15" ht="14.4" thickBot="1">
      <c r="A6" s="730"/>
      <c r="B6" s="729"/>
      <c r="C6" s="730"/>
      <c r="D6" s="730"/>
      <c r="E6" s="730"/>
      <c r="F6" s="730"/>
      <c r="G6" s="730"/>
      <c r="H6" s="730"/>
      <c r="I6" s="730"/>
      <c r="J6" s="730"/>
      <c r="K6" s="730"/>
      <c r="L6" s="730"/>
      <c r="M6" s="730"/>
      <c r="N6" s="1024"/>
      <c r="O6" s="1050"/>
    </row>
    <row r="7" spans="1:15">
      <c r="A7" s="2606"/>
      <c r="B7" s="2607"/>
      <c r="C7" s="2588" t="s">
        <v>28</v>
      </c>
      <c r="D7" s="2588"/>
      <c r="E7" s="2588"/>
      <c r="F7" s="2588"/>
      <c r="G7" s="2588"/>
      <c r="H7" s="2588"/>
      <c r="I7" s="2588"/>
      <c r="J7" s="2589"/>
      <c r="K7" s="2590"/>
      <c r="L7" s="2591"/>
      <c r="M7" s="2591"/>
      <c r="N7" s="2592"/>
      <c r="O7" s="1048"/>
    </row>
    <row r="8" spans="1:15">
      <c r="A8" s="2608"/>
      <c r="B8" s="2609"/>
      <c r="C8" s="2593"/>
      <c r="D8" s="2593"/>
      <c r="E8" s="2593"/>
      <c r="F8" s="2593"/>
      <c r="G8" s="2593"/>
      <c r="H8" s="2593"/>
      <c r="I8" s="2593"/>
      <c r="J8" s="2594"/>
      <c r="K8" s="2595" t="s">
        <v>29</v>
      </c>
      <c r="L8" s="2597"/>
      <c r="M8" s="2598"/>
      <c r="N8" s="2599"/>
      <c r="O8" s="1048"/>
    </row>
    <row r="9" spans="1:15" ht="24" customHeight="1">
      <c r="A9" s="2608"/>
      <c r="B9" s="2609"/>
      <c r="C9" s="2603"/>
      <c r="D9" s="2603"/>
      <c r="E9" s="2603"/>
      <c r="F9" s="2603"/>
      <c r="G9" s="2603"/>
      <c r="H9" s="2603"/>
      <c r="I9" s="2603"/>
      <c r="J9" s="2604"/>
      <c r="K9" s="2596"/>
      <c r="L9" s="2600"/>
      <c r="M9" s="2601"/>
      <c r="N9" s="2602"/>
      <c r="O9" s="1048"/>
    </row>
    <row r="10" spans="1:15">
      <c r="A10" s="2608"/>
      <c r="B10" s="2609"/>
      <c r="C10" s="2593" t="s">
        <v>30</v>
      </c>
      <c r="D10" s="2593"/>
      <c r="E10" s="2593"/>
      <c r="F10" s="2593"/>
      <c r="G10" s="2593"/>
      <c r="H10" s="2593"/>
      <c r="I10" s="2593"/>
      <c r="J10" s="2594"/>
      <c r="K10" s="2595" t="s">
        <v>31</v>
      </c>
      <c r="L10" s="2595">
        <v>1</v>
      </c>
      <c r="M10" s="2595" t="s">
        <v>32</v>
      </c>
      <c r="N10" s="2577">
        <v>1</v>
      </c>
      <c r="O10" s="1048"/>
    </row>
    <row r="11" spans="1:15" ht="12.75" customHeight="1" thickBot="1">
      <c r="A11" s="2610"/>
      <c r="B11" s="2611"/>
      <c r="C11" s="1048"/>
      <c r="D11" s="1048"/>
      <c r="E11" s="1048"/>
      <c r="F11" s="1048"/>
      <c r="G11" s="1048"/>
      <c r="H11" s="1048"/>
      <c r="I11" s="1048"/>
      <c r="J11" s="1048"/>
      <c r="K11" s="2605"/>
      <c r="L11" s="2605"/>
      <c r="M11" s="2605"/>
      <c r="N11" s="2578"/>
      <c r="O11" s="1048"/>
    </row>
    <row r="12" spans="1:15">
      <c r="A12" s="739"/>
      <c r="B12" s="740"/>
      <c r="C12" s="732"/>
      <c r="D12" s="732"/>
      <c r="E12" s="732"/>
      <c r="F12" s="732"/>
      <c r="G12" s="732"/>
      <c r="H12" s="732"/>
      <c r="I12" s="732"/>
      <c r="J12" s="732"/>
      <c r="K12" s="2558" t="s">
        <v>33</v>
      </c>
      <c r="L12" s="741" t="s">
        <v>34</v>
      </c>
      <c r="M12" s="741" t="s">
        <v>35</v>
      </c>
      <c r="N12" s="742" t="s">
        <v>36</v>
      </c>
      <c r="O12" s="1048"/>
    </row>
    <row r="13" spans="1:15">
      <c r="A13" s="743"/>
      <c r="B13" s="744"/>
      <c r="C13" s="733"/>
      <c r="D13" s="733"/>
      <c r="E13" s="733"/>
      <c r="F13" s="733"/>
      <c r="G13" s="733"/>
      <c r="H13" s="733"/>
      <c r="I13" s="733"/>
      <c r="J13" s="733"/>
      <c r="K13" s="2559"/>
      <c r="L13" s="745"/>
      <c r="M13" s="745"/>
      <c r="N13" s="746"/>
      <c r="O13" s="1048"/>
    </row>
    <row r="14" spans="1:15">
      <c r="A14" s="2560" t="s">
        <v>37</v>
      </c>
      <c r="B14" s="2561"/>
      <c r="C14" s="2561"/>
      <c r="D14" s="2561"/>
      <c r="E14" s="2561"/>
      <c r="F14" s="733"/>
      <c r="G14" s="733"/>
      <c r="H14" s="733" t="s">
        <v>38</v>
      </c>
      <c r="I14" s="730"/>
      <c r="J14" s="733"/>
      <c r="K14" s="1025"/>
      <c r="L14" s="730"/>
      <c r="M14" s="730"/>
      <c r="N14" s="748"/>
      <c r="O14" s="1048"/>
    </row>
    <row r="15" spans="1:15" ht="14.4" thickBot="1">
      <c r="A15" s="1026"/>
      <c r="B15" s="1027"/>
      <c r="C15" s="1028"/>
      <c r="D15" s="1028"/>
      <c r="E15" s="1028"/>
      <c r="F15" s="1028"/>
      <c r="G15" s="1028"/>
      <c r="H15" s="1028"/>
      <c r="I15" s="1028"/>
      <c r="J15" s="1028"/>
      <c r="K15" s="1028"/>
      <c r="L15" s="1028"/>
      <c r="M15" s="1028"/>
      <c r="N15" s="1029"/>
      <c r="O15" s="1048"/>
    </row>
    <row r="16" spans="1:15" ht="15.75" customHeight="1" thickBot="1">
      <c r="A16" s="1030"/>
      <c r="B16" s="1031"/>
      <c r="C16" s="1031"/>
      <c r="D16" s="1031"/>
      <c r="E16" s="1031"/>
      <c r="F16" s="3002"/>
      <c r="G16" s="3002"/>
      <c r="H16" s="3002"/>
      <c r="I16" s="730"/>
      <c r="J16" s="1031"/>
      <c r="K16" s="1031"/>
      <c r="L16" s="1031"/>
      <c r="M16" s="1031"/>
      <c r="N16" s="1032"/>
      <c r="O16" s="1048"/>
    </row>
    <row r="17" spans="1:15">
      <c r="A17" s="2562" t="s">
        <v>39</v>
      </c>
      <c r="B17" s="2563"/>
      <c r="C17" s="2563"/>
      <c r="D17" s="2563"/>
      <c r="E17" s="2563"/>
      <c r="F17" s="2563"/>
      <c r="G17" s="2563"/>
      <c r="H17" s="2563"/>
      <c r="I17" s="2563"/>
      <c r="J17" s="2563"/>
      <c r="K17" s="2563"/>
      <c r="L17" s="2563"/>
      <c r="M17" s="2563"/>
      <c r="N17" s="2564"/>
      <c r="O17" s="1048"/>
    </row>
    <row r="18" spans="1:15" ht="14.4" thickBot="1">
      <c r="A18" s="728"/>
      <c r="B18" s="730"/>
      <c r="C18" s="730"/>
      <c r="D18" s="730"/>
      <c r="E18" s="730"/>
      <c r="F18" s="730"/>
      <c r="G18" s="730"/>
      <c r="H18" s="730"/>
      <c r="I18" s="730"/>
      <c r="J18" s="730"/>
      <c r="K18" s="730"/>
      <c r="L18" s="730"/>
      <c r="M18" s="730"/>
      <c r="N18" s="731"/>
      <c r="O18" s="1048"/>
    </row>
    <row r="19" spans="1:15" ht="25.5" customHeight="1">
      <c r="A19" s="754" t="s">
        <v>40</v>
      </c>
      <c r="B19" s="755" t="s">
        <v>94</v>
      </c>
      <c r="C19" s="3050" t="s">
        <v>95</v>
      </c>
      <c r="D19" s="3051"/>
      <c r="E19" s="3051"/>
      <c r="F19" s="3051"/>
      <c r="G19" s="3051"/>
      <c r="H19" s="3051"/>
      <c r="I19" s="3051"/>
      <c r="J19" s="3051"/>
      <c r="K19" s="3052"/>
      <c r="L19" s="2565" t="s">
        <v>41</v>
      </c>
      <c r="M19" s="2566"/>
      <c r="N19" s="757" t="s">
        <v>7</v>
      </c>
      <c r="O19" s="1048"/>
    </row>
    <row r="20" spans="1:15" ht="14.4" thickBot="1">
      <c r="A20" s="758"/>
      <c r="B20" s="1202">
        <v>5143</v>
      </c>
      <c r="C20" s="2567"/>
      <c r="D20" s="3049"/>
      <c r="E20" s="3049"/>
      <c r="F20" s="3049"/>
      <c r="G20" s="3049"/>
      <c r="H20" s="3049"/>
      <c r="I20" s="3049"/>
      <c r="J20" s="3049"/>
      <c r="K20" s="2568"/>
      <c r="L20" s="2567" t="s">
        <v>11</v>
      </c>
      <c r="M20" s="2568"/>
      <c r="N20" s="760"/>
      <c r="O20" s="1048"/>
    </row>
    <row r="21" spans="1:15" ht="9" customHeight="1">
      <c r="A21" s="2491" t="s">
        <v>42</v>
      </c>
      <c r="B21" s="2492"/>
      <c r="C21" s="2492"/>
      <c r="D21" s="2492"/>
      <c r="E21" s="2492"/>
      <c r="F21" s="2492"/>
      <c r="G21" s="2492"/>
      <c r="H21" s="2492"/>
      <c r="I21" s="2492"/>
      <c r="J21" s="2492"/>
      <c r="K21" s="2492"/>
      <c r="L21" s="2492"/>
      <c r="M21" s="2492"/>
      <c r="N21" s="2493"/>
      <c r="O21" s="1048"/>
    </row>
    <row r="22" spans="1:15">
      <c r="A22" s="2494"/>
      <c r="B22" s="2495"/>
      <c r="C22" s="2495"/>
      <c r="D22" s="2495"/>
      <c r="E22" s="2495"/>
      <c r="F22" s="2495"/>
      <c r="G22" s="2495"/>
      <c r="H22" s="2495"/>
      <c r="I22" s="2495"/>
      <c r="J22" s="2495"/>
      <c r="K22" s="2495"/>
      <c r="L22" s="2495"/>
      <c r="M22" s="2495"/>
      <c r="N22" s="2496"/>
      <c r="O22" s="1048"/>
    </row>
    <row r="23" spans="1:15" ht="14.4" thickBot="1">
      <c r="A23" s="2497"/>
      <c r="B23" s="2498"/>
      <c r="C23" s="2498"/>
      <c r="D23" s="2498"/>
      <c r="E23" s="2498"/>
      <c r="F23" s="2498"/>
      <c r="G23" s="2498"/>
      <c r="H23" s="2498"/>
      <c r="I23" s="2498"/>
      <c r="J23" s="2498"/>
      <c r="K23" s="2498"/>
      <c r="L23" s="2498"/>
      <c r="M23" s="2498"/>
      <c r="N23" s="2499"/>
      <c r="O23" s="1048"/>
    </row>
    <row r="24" spans="1:15">
      <c r="A24" s="2500" t="s">
        <v>5</v>
      </c>
      <c r="B24" s="2501"/>
      <c r="C24" s="2995"/>
      <c r="D24" s="2995"/>
      <c r="E24" s="2995"/>
      <c r="F24" s="2996"/>
      <c r="G24" s="2502" t="s">
        <v>43</v>
      </c>
      <c r="H24" s="2995"/>
      <c r="I24" s="2997" t="s">
        <v>44</v>
      </c>
      <c r="J24" s="2998"/>
      <c r="K24" s="785" t="s">
        <v>45</v>
      </c>
      <c r="L24" s="2502" t="s">
        <v>46</v>
      </c>
      <c r="M24" s="2503"/>
      <c r="N24" s="789" t="s">
        <v>47</v>
      </c>
      <c r="O24" s="1051"/>
    </row>
    <row r="25" spans="1:15" ht="14.4" thickBot="1">
      <c r="A25" s="2504"/>
      <c r="B25" s="2505"/>
      <c r="C25" s="2505"/>
      <c r="D25" s="2505"/>
      <c r="E25" s="2505"/>
      <c r="F25" s="2539"/>
      <c r="G25" s="2994"/>
      <c r="H25" s="2539"/>
      <c r="I25" s="2994"/>
      <c r="J25" s="2539"/>
      <c r="K25" s="1034"/>
      <c r="L25" s="2966"/>
      <c r="M25" s="2967"/>
      <c r="N25" s="793"/>
      <c r="O25" s="1048"/>
    </row>
    <row r="26" spans="1:15" ht="14.4" thickBot="1">
      <c r="A26" s="2485" t="s">
        <v>49</v>
      </c>
      <c r="B26" s="2486"/>
      <c r="C26" s="2486"/>
      <c r="D26" s="2486"/>
      <c r="E26" s="2486"/>
      <c r="F26" s="2486"/>
      <c r="G26" s="2486"/>
      <c r="H26" s="2486"/>
      <c r="I26" s="2486"/>
      <c r="J26" s="2486"/>
      <c r="K26" s="2486"/>
      <c r="L26" s="2486"/>
      <c r="M26" s="2487"/>
      <c r="N26" s="783">
        <f>ROUND(SUM(N25:N25),0)</f>
        <v>0</v>
      </c>
      <c r="O26" s="1048"/>
    </row>
    <row r="27" spans="1:15">
      <c r="A27" s="2491" t="s">
        <v>50</v>
      </c>
      <c r="B27" s="2492"/>
      <c r="C27" s="2492"/>
      <c r="D27" s="2492"/>
      <c r="E27" s="2492"/>
      <c r="F27" s="2492"/>
      <c r="G27" s="2492"/>
      <c r="H27" s="2492"/>
      <c r="I27" s="2492"/>
      <c r="J27" s="2492"/>
      <c r="K27" s="2492"/>
      <c r="L27" s="2492"/>
      <c r="M27" s="2492"/>
      <c r="N27" s="2493"/>
      <c r="O27" s="1048"/>
    </row>
    <row r="28" spans="1:15">
      <c r="A28" s="2494"/>
      <c r="B28" s="2495"/>
      <c r="C28" s="2495"/>
      <c r="D28" s="2495"/>
      <c r="E28" s="2495"/>
      <c r="F28" s="2495"/>
      <c r="G28" s="2495"/>
      <c r="H28" s="2495"/>
      <c r="I28" s="2495"/>
      <c r="J28" s="2495"/>
      <c r="K28" s="2495"/>
      <c r="L28" s="2495"/>
      <c r="M28" s="2495"/>
      <c r="N28" s="2496"/>
      <c r="O28" s="1048"/>
    </row>
    <row r="29" spans="1:15" ht="14.4" thickBot="1">
      <c r="A29" s="2497"/>
      <c r="B29" s="2498"/>
      <c r="C29" s="2498"/>
      <c r="D29" s="2498"/>
      <c r="E29" s="2498"/>
      <c r="F29" s="2498"/>
      <c r="G29" s="2498"/>
      <c r="H29" s="2498"/>
      <c r="I29" s="2498"/>
      <c r="J29" s="2498"/>
      <c r="K29" s="2498"/>
      <c r="L29" s="2498"/>
      <c r="M29" s="2498"/>
      <c r="N29" s="2499"/>
      <c r="O29" s="1048"/>
    </row>
    <row r="30" spans="1:15">
      <c r="A30" s="2500" t="s">
        <v>5</v>
      </c>
      <c r="B30" s="2501"/>
      <c r="C30" s="2501"/>
      <c r="D30" s="2501"/>
      <c r="E30" s="2501"/>
      <c r="F30" s="2501"/>
      <c r="G30" s="2501"/>
      <c r="H30" s="2501"/>
      <c r="I30" s="2503"/>
      <c r="J30" s="787" t="s">
        <v>41</v>
      </c>
      <c r="K30" s="785" t="s">
        <v>7</v>
      </c>
      <c r="L30" s="2502" t="s">
        <v>51</v>
      </c>
      <c r="M30" s="2503"/>
      <c r="N30" s="789" t="s">
        <v>47</v>
      </c>
      <c r="O30" s="1051"/>
    </row>
    <row r="31" spans="1:15" ht="14.4" thickBot="1">
      <c r="A31" s="2504"/>
      <c r="B31" s="2505"/>
      <c r="C31" s="2505"/>
      <c r="D31" s="2505"/>
      <c r="E31" s="2505"/>
      <c r="F31" s="2505"/>
      <c r="G31" s="2505"/>
      <c r="H31" s="2505"/>
      <c r="I31" s="2539"/>
      <c r="J31" s="779"/>
      <c r="K31" s="1038"/>
      <c r="L31" s="2854"/>
      <c r="M31" s="2855"/>
      <c r="N31" s="793"/>
      <c r="O31" s="1048"/>
    </row>
    <row r="32" spans="1:15" ht="14.4" thickBot="1">
      <c r="A32" s="2485" t="s">
        <v>49</v>
      </c>
      <c r="B32" s="2486"/>
      <c r="C32" s="2486"/>
      <c r="D32" s="2486"/>
      <c r="E32" s="2486"/>
      <c r="F32" s="2486"/>
      <c r="G32" s="2486"/>
      <c r="H32" s="2486"/>
      <c r="I32" s="2486"/>
      <c r="J32" s="2486"/>
      <c r="K32" s="2486"/>
      <c r="L32" s="2486"/>
      <c r="M32" s="2487"/>
      <c r="N32" s="783">
        <f>ROUND(SUM(N31:N31),0)</f>
        <v>0</v>
      </c>
      <c r="O32" s="1048"/>
    </row>
    <row r="33" spans="1:22">
      <c r="A33" s="2491" t="s">
        <v>52</v>
      </c>
      <c r="B33" s="2492"/>
      <c r="C33" s="2492"/>
      <c r="D33" s="2492"/>
      <c r="E33" s="2492"/>
      <c r="F33" s="2492"/>
      <c r="G33" s="2492"/>
      <c r="H33" s="2492"/>
      <c r="I33" s="2492"/>
      <c r="J33" s="2492"/>
      <c r="K33" s="2492"/>
      <c r="L33" s="2492"/>
      <c r="M33" s="2492"/>
      <c r="N33" s="2493"/>
      <c r="O33" s="1048"/>
    </row>
    <row r="34" spans="1:22">
      <c r="A34" s="2494"/>
      <c r="B34" s="2495"/>
      <c r="C34" s="2495"/>
      <c r="D34" s="2495"/>
      <c r="E34" s="2495"/>
      <c r="F34" s="2495"/>
      <c r="G34" s="2495"/>
      <c r="H34" s="2495"/>
      <c r="I34" s="2495"/>
      <c r="J34" s="2495"/>
      <c r="K34" s="2495"/>
      <c r="L34" s="2495"/>
      <c r="M34" s="2495"/>
      <c r="N34" s="2496"/>
      <c r="O34" s="1048"/>
    </row>
    <row r="35" spans="1:22" ht="14.4" thickBot="1">
      <c r="A35" s="2497"/>
      <c r="B35" s="2498"/>
      <c r="C35" s="2498"/>
      <c r="D35" s="2498"/>
      <c r="E35" s="2498"/>
      <c r="F35" s="2498"/>
      <c r="G35" s="2498"/>
      <c r="H35" s="2498"/>
      <c r="I35" s="2498"/>
      <c r="J35" s="2498"/>
      <c r="K35" s="2498"/>
      <c r="L35" s="2498"/>
      <c r="M35" s="2498"/>
      <c r="N35" s="2499"/>
      <c r="O35" s="1048"/>
    </row>
    <row r="36" spans="1:22" ht="27.6">
      <c r="A36" s="2500" t="s">
        <v>53</v>
      </c>
      <c r="B36" s="2501"/>
      <c r="C36" s="2501"/>
      <c r="D36" s="2501"/>
      <c r="E36" s="2501"/>
      <c r="F36" s="2501"/>
      <c r="G36" s="2501"/>
      <c r="H36" s="2501"/>
      <c r="I36" s="785" t="s">
        <v>54</v>
      </c>
      <c r="J36" s="784" t="s">
        <v>55</v>
      </c>
      <c r="K36" s="786" t="s">
        <v>543</v>
      </c>
      <c r="L36" s="2502" t="s">
        <v>57</v>
      </c>
      <c r="M36" s="2503"/>
      <c r="N36" s="789" t="s">
        <v>47</v>
      </c>
      <c r="O36" s="1051"/>
    </row>
    <row r="37" spans="1:22">
      <c r="A37" s="2531" t="s">
        <v>80</v>
      </c>
      <c r="B37" s="2992"/>
      <c r="C37" s="2992"/>
      <c r="D37" s="2992"/>
      <c r="E37" s="2992"/>
      <c r="F37" s="2992"/>
      <c r="G37" s="2992"/>
      <c r="H37" s="2993"/>
      <c r="I37" s="1193" t="s">
        <v>126</v>
      </c>
      <c r="J37" s="1193">
        <v>13.5</v>
      </c>
      <c r="K37" s="1194" t="s">
        <v>115</v>
      </c>
      <c r="L37" s="2532">
        <v>2110</v>
      </c>
      <c r="M37" s="2533"/>
      <c r="N37" s="793">
        <f>+J37*L37</f>
        <v>28485</v>
      </c>
      <c r="O37" s="1051"/>
      <c r="P37" s="3046"/>
      <c r="Q37" s="3046"/>
      <c r="R37" s="3046"/>
      <c r="S37" s="3046"/>
      <c r="T37" s="3046"/>
      <c r="U37" s="1199"/>
      <c r="V37" s="1199"/>
    </row>
    <row r="38" spans="1:22">
      <c r="A38" s="2531" t="s">
        <v>96</v>
      </c>
      <c r="B38" s="2505"/>
      <c r="C38" s="2505"/>
      <c r="D38" s="2505"/>
      <c r="E38" s="2505"/>
      <c r="F38" s="2505"/>
      <c r="G38" s="2505"/>
      <c r="H38" s="2505"/>
      <c r="I38" s="791"/>
      <c r="J38" s="791"/>
      <c r="K38" s="978"/>
      <c r="L38" s="2532"/>
      <c r="M38" s="2533"/>
      <c r="N38" s="793">
        <f>+J38*L38</f>
        <v>0</v>
      </c>
      <c r="O38" s="1051"/>
      <c r="P38" s="3046"/>
      <c r="Q38" s="3046"/>
      <c r="R38" s="3046"/>
      <c r="S38" s="3046"/>
      <c r="T38" s="3046"/>
      <c r="U38" s="1199"/>
      <c r="V38" s="1199"/>
    </row>
    <row r="39" spans="1:22">
      <c r="A39" s="2531" t="s">
        <v>97</v>
      </c>
      <c r="B39" s="2992"/>
      <c r="C39" s="2992"/>
      <c r="D39" s="2992"/>
      <c r="E39" s="2992"/>
      <c r="F39" s="2992"/>
      <c r="G39" s="2992"/>
      <c r="H39" s="2993"/>
      <c r="I39" s="791"/>
      <c r="J39" s="791"/>
      <c r="K39" s="978"/>
      <c r="L39" s="2532"/>
      <c r="M39" s="2533"/>
      <c r="N39" s="793">
        <f>+J39*L39</f>
        <v>0</v>
      </c>
      <c r="O39" s="1048"/>
      <c r="P39" s="3046"/>
      <c r="Q39" s="3046"/>
      <c r="R39" s="3046"/>
      <c r="S39" s="3046"/>
      <c r="T39" s="3046"/>
      <c r="U39" s="1199"/>
      <c r="V39" s="1199"/>
    </row>
    <row r="40" spans="1:22" ht="14.4" thickBot="1">
      <c r="A40" s="2518"/>
      <c r="B40" s="2519"/>
      <c r="C40" s="2519"/>
      <c r="D40" s="2519"/>
      <c r="E40" s="2519"/>
      <c r="F40" s="2519"/>
      <c r="G40" s="2519"/>
      <c r="H40" s="2519"/>
      <c r="I40" s="804"/>
      <c r="J40" s="805"/>
      <c r="K40" s="804"/>
      <c r="L40" s="2520"/>
      <c r="M40" s="2521"/>
      <c r="N40" s="1042"/>
      <c r="O40" s="1048"/>
    </row>
    <row r="41" spans="1:22" ht="14.4" thickBot="1">
      <c r="A41" s="2485" t="s">
        <v>49</v>
      </c>
      <c r="B41" s="2486"/>
      <c r="C41" s="2486"/>
      <c r="D41" s="2486"/>
      <c r="E41" s="2486"/>
      <c r="F41" s="2486"/>
      <c r="G41" s="2486"/>
      <c r="H41" s="2486"/>
      <c r="I41" s="2486"/>
      <c r="J41" s="2486"/>
      <c r="K41" s="2486"/>
      <c r="L41" s="2486"/>
      <c r="M41" s="2487"/>
      <c r="N41" s="783">
        <f>+N37+N39+N38</f>
        <v>28485</v>
      </c>
      <c r="O41" s="1048"/>
    </row>
    <row r="42" spans="1:22">
      <c r="A42" s="2491" t="s">
        <v>58</v>
      </c>
      <c r="B42" s="2492"/>
      <c r="C42" s="2492"/>
      <c r="D42" s="2492"/>
      <c r="E42" s="2492"/>
      <c r="F42" s="2492"/>
      <c r="G42" s="2492"/>
      <c r="H42" s="2492"/>
      <c r="I42" s="2492"/>
      <c r="J42" s="2492"/>
      <c r="K42" s="2492"/>
      <c r="L42" s="2492"/>
      <c r="M42" s="2492"/>
      <c r="N42" s="2493"/>
      <c r="O42" s="1048"/>
    </row>
    <row r="43" spans="1:22">
      <c r="A43" s="2494"/>
      <c r="B43" s="2495"/>
      <c r="C43" s="2495"/>
      <c r="D43" s="2495"/>
      <c r="E43" s="2495"/>
      <c r="F43" s="2495"/>
      <c r="G43" s="2495"/>
      <c r="H43" s="2495"/>
      <c r="I43" s="2495"/>
      <c r="J43" s="2495"/>
      <c r="K43" s="2495"/>
      <c r="L43" s="2495"/>
      <c r="M43" s="2495"/>
      <c r="N43" s="2496"/>
      <c r="O43" s="1048"/>
    </row>
    <row r="44" spans="1:22" ht="14.4" thickBot="1">
      <c r="A44" s="2497"/>
      <c r="B44" s="2498"/>
      <c r="C44" s="2498"/>
      <c r="D44" s="2498"/>
      <c r="E44" s="2498"/>
      <c r="F44" s="2498"/>
      <c r="G44" s="2498"/>
      <c r="H44" s="2498"/>
      <c r="I44" s="2498"/>
      <c r="J44" s="2498"/>
      <c r="K44" s="2498"/>
      <c r="L44" s="2498"/>
      <c r="M44" s="2498"/>
      <c r="N44" s="2499"/>
      <c r="O44" s="1048"/>
    </row>
    <row r="45" spans="1:22" ht="27.6">
      <c r="A45" s="2500" t="s">
        <v>59</v>
      </c>
      <c r="B45" s="2501"/>
      <c r="C45" s="2501"/>
      <c r="D45" s="2501"/>
      <c r="E45" s="2501"/>
      <c r="F45" s="2501"/>
      <c r="G45" s="2501"/>
      <c r="H45" s="2501"/>
      <c r="I45" s="785" t="s">
        <v>60</v>
      </c>
      <c r="J45" s="784" t="s">
        <v>61</v>
      </c>
      <c r="K45" s="785" t="s">
        <v>62</v>
      </c>
      <c r="L45" s="2502" t="s">
        <v>46</v>
      </c>
      <c r="M45" s="2503"/>
      <c r="N45" s="789" t="s">
        <v>47</v>
      </c>
      <c r="O45" s="1051"/>
    </row>
    <row r="46" spans="1:22" ht="14.4" thickBot="1">
      <c r="A46" s="2518"/>
      <c r="B46" s="2519"/>
      <c r="C46" s="2519"/>
      <c r="D46" s="2519"/>
      <c r="E46" s="2519"/>
      <c r="F46" s="2519"/>
      <c r="G46" s="2519"/>
      <c r="H46" s="2519"/>
      <c r="I46" s="804"/>
      <c r="J46" s="805"/>
      <c r="K46" s="804"/>
      <c r="L46" s="2520"/>
      <c r="M46" s="2521"/>
      <c r="N46" s="1042"/>
      <c r="O46" s="1048"/>
    </row>
    <row r="47" spans="1:22" ht="14.4" thickBot="1">
      <c r="A47" s="2485" t="s">
        <v>49</v>
      </c>
      <c r="B47" s="2486"/>
      <c r="C47" s="2486"/>
      <c r="D47" s="2486"/>
      <c r="E47" s="2486"/>
      <c r="F47" s="2486"/>
      <c r="G47" s="2486"/>
      <c r="H47" s="2486"/>
      <c r="I47" s="2486"/>
      <c r="J47" s="2486"/>
      <c r="K47" s="2486"/>
      <c r="L47" s="2486"/>
      <c r="M47" s="2487"/>
      <c r="N47" s="1203">
        <v>0</v>
      </c>
      <c r="O47" s="1048"/>
    </row>
    <row r="48" spans="1:22" ht="14.4" thickBot="1">
      <c r="A48" s="728"/>
      <c r="B48" s="730"/>
      <c r="C48" s="730"/>
      <c r="D48" s="730"/>
      <c r="E48" s="730"/>
      <c r="F48" s="730"/>
      <c r="G48" s="730"/>
      <c r="H48" s="730"/>
      <c r="I48" s="730"/>
      <c r="J48" s="730"/>
      <c r="K48" s="730"/>
      <c r="L48" s="730"/>
      <c r="M48" s="730"/>
      <c r="N48" s="731"/>
      <c r="O48" s="1048"/>
    </row>
    <row r="49" spans="1:15" ht="14.4" thickBot="1">
      <c r="A49" s="2488" t="s">
        <v>63</v>
      </c>
      <c r="B49" s="2489"/>
      <c r="C49" s="2489"/>
      <c r="D49" s="2489"/>
      <c r="E49" s="2489"/>
      <c r="F49" s="2489"/>
      <c r="G49" s="2489"/>
      <c r="H49" s="2489"/>
      <c r="I49" s="2489"/>
      <c r="J49" s="2489"/>
      <c r="K49" s="2489"/>
      <c r="L49" s="2489"/>
      <c r="M49" s="2490"/>
      <c r="N49" s="1204">
        <f>ROUND(+N26+N32+N41+N47,0)</f>
        <v>28485</v>
      </c>
      <c r="O49" s="1048"/>
    </row>
    <row r="50" spans="1:15">
      <c r="A50" s="2491" t="s">
        <v>64</v>
      </c>
      <c r="B50" s="2492"/>
      <c r="C50" s="2492"/>
      <c r="D50" s="2492"/>
      <c r="E50" s="2492"/>
      <c r="F50" s="2492"/>
      <c r="G50" s="2492"/>
      <c r="H50" s="2492"/>
      <c r="I50" s="2492"/>
      <c r="J50" s="2492"/>
      <c r="K50" s="2492"/>
      <c r="L50" s="2492"/>
      <c r="M50" s="2492"/>
      <c r="N50" s="2493"/>
      <c r="O50" s="1048"/>
    </row>
    <row r="51" spans="1:15">
      <c r="A51" s="2494"/>
      <c r="B51" s="2495"/>
      <c r="C51" s="2495"/>
      <c r="D51" s="2495"/>
      <c r="E51" s="2495"/>
      <c r="F51" s="2495"/>
      <c r="G51" s="2495"/>
      <c r="H51" s="2495"/>
      <c r="I51" s="2495"/>
      <c r="J51" s="2495"/>
      <c r="K51" s="2495"/>
      <c r="L51" s="2495"/>
      <c r="M51" s="2495"/>
      <c r="N51" s="2496"/>
      <c r="O51" s="1048"/>
    </row>
    <row r="52" spans="1:15" ht="14.4" thickBot="1">
      <c r="A52" s="2497"/>
      <c r="B52" s="2498"/>
      <c r="C52" s="2498"/>
      <c r="D52" s="2498"/>
      <c r="E52" s="2498"/>
      <c r="F52" s="2498"/>
      <c r="G52" s="2498"/>
      <c r="H52" s="2498"/>
      <c r="I52" s="2498"/>
      <c r="J52" s="2498"/>
      <c r="K52" s="2498"/>
      <c r="L52" s="2498"/>
      <c r="M52" s="2498"/>
      <c r="N52" s="2499"/>
      <c r="O52" s="1048"/>
    </row>
    <row r="53" spans="1:15">
      <c r="A53" s="2500" t="s">
        <v>65</v>
      </c>
      <c r="B53" s="2501"/>
      <c r="C53" s="2501"/>
      <c r="D53" s="2501"/>
      <c r="E53" s="2501"/>
      <c r="F53" s="2501"/>
      <c r="G53" s="2501"/>
      <c r="H53" s="2501"/>
      <c r="I53" s="784"/>
      <c r="J53" s="788"/>
      <c r="K53" s="785" t="s">
        <v>66</v>
      </c>
      <c r="L53" s="2502" t="s">
        <v>67</v>
      </c>
      <c r="M53" s="2503"/>
      <c r="N53" s="789"/>
      <c r="O53" s="1051"/>
    </row>
    <row r="54" spans="1:15" ht="12" customHeight="1">
      <c r="A54" s="2504"/>
      <c r="B54" s="2505"/>
      <c r="C54" s="2505"/>
      <c r="D54" s="2505"/>
      <c r="E54" s="2505"/>
      <c r="F54" s="2505"/>
      <c r="G54" s="2505"/>
      <c r="H54" s="2505"/>
      <c r="I54" s="809"/>
      <c r="J54" s="810"/>
      <c r="K54" s="811"/>
      <c r="L54" s="2854"/>
      <c r="M54" s="2855"/>
      <c r="N54" s="793"/>
      <c r="O54" s="1048"/>
    </row>
    <row r="55" spans="1:15" ht="14.4" thickBot="1">
      <c r="A55" s="2508"/>
      <c r="B55" s="2509"/>
      <c r="C55" s="2509"/>
      <c r="D55" s="2509"/>
      <c r="E55" s="2509"/>
      <c r="F55" s="2509"/>
      <c r="G55" s="2509"/>
      <c r="H55" s="2509"/>
      <c r="I55" s="2509"/>
      <c r="J55" s="2510"/>
      <c r="K55" s="811"/>
      <c r="L55" s="2854"/>
      <c r="M55" s="2855"/>
      <c r="N55" s="793"/>
      <c r="O55" s="1048"/>
    </row>
    <row r="56" spans="1:15" ht="14.4" thickBot="1">
      <c r="A56" s="2485" t="s">
        <v>49</v>
      </c>
      <c r="B56" s="2486"/>
      <c r="C56" s="2486"/>
      <c r="D56" s="2486"/>
      <c r="E56" s="2486"/>
      <c r="F56" s="2486"/>
      <c r="G56" s="2486"/>
      <c r="H56" s="2486"/>
      <c r="I56" s="2486"/>
      <c r="J56" s="2486"/>
      <c r="K56" s="2486"/>
      <c r="L56" s="2486"/>
      <c r="M56" s="2487"/>
      <c r="N56" s="1045">
        <f>ROUND(SUM(N54:N55),0)</f>
        <v>0</v>
      </c>
      <c r="O56" s="1048"/>
    </row>
    <row r="57" spans="1:15" ht="14.4" thickBot="1">
      <c r="A57" s="728"/>
      <c r="B57" s="730"/>
      <c r="C57" s="730"/>
      <c r="D57" s="730"/>
      <c r="E57" s="730"/>
      <c r="F57" s="730"/>
      <c r="G57" s="730"/>
      <c r="H57" s="730"/>
      <c r="I57" s="730"/>
      <c r="J57" s="730"/>
      <c r="K57" s="730"/>
      <c r="L57" s="730"/>
      <c r="M57" s="730"/>
      <c r="N57" s="731"/>
      <c r="O57" s="1048"/>
    </row>
    <row r="58" spans="1:15" ht="14.4" thickBot="1">
      <c r="A58" s="2488" t="s">
        <v>71</v>
      </c>
      <c r="B58" s="2489"/>
      <c r="C58" s="2489"/>
      <c r="D58" s="2489"/>
      <c r="E58" s="2489"/>
      <c r="F58" s="2489"/>
      <c r="G58" s="2489"/>
      <c r="H58" s="2489"/>
      <c r="I58" s="2489"/>
      <c r="J58" s="2489"/>
      <c r="K58" s="2489"/>
      <c r="L58" s="2489"/>
      <c r="M58" s="2490"/>
      <c r="N58" s="1205">
        <f>+N49+N56</f>
        <v>28485</v>
      </c>
      <c r="O58" s="1048"/>
    </row>
    <row r="59" spans="1:15" s="1004" customFormat="1">
      <c r="A59" s="874"/>
      <c r="B59" s="875"/>
      <c r="C59" s="875"/>
      <c r="D59" s="875"/>
      <c r="E59" s="875"/>
      <c r="F59" s="875"/>
      <c r="G59" s="875"/>
      <c r="H59" s="875"/>
      <c r="I59" s="875"/>
      <c r="J59" s="875"/>
      <c r="K59" s="875"/>
      <c r="L59" s="875"/>
      <c r="M59" s="875"/>
      <c r="N59" s="876"/>
      <c r="O59" s="1003"/>
    </row>
    <row r="60" spans="1:15" s="1004" customFormat="1" ht="31.5" customHeight="1">
      <c r="A60" s="817"/>
      <c r="B60" s="818"/>
      <c r="C60" s="818"/>
      <c r="D60" s="818"/>
      <c r="E60" s="818"/>
      <c r="F60" s="821" t="s">
        <v>76</v>
      </c>
      <c r="G60" s="821"/>
      <c r="H60" s="821"/>
      <c r="I60" s="821"/>
      <c r="J60" s="822"/>
      <c r="K60" s="818"/>
      <c r="L60" s="818"/>
      <c r="M60" s="818"/>
      <c r="N60" s="819"/>
      <c r="O60" s="1003"/>
    </row>
    <row r="61" spans="1:15" s="1004" customFormat="1">
      <c r="A61" s="823"/>
      <c r="B61" s="824"/>
      <c r="C61" s="824"/>
      <c r="D61" s="824"/>
      <c r="E61" s="824"/>
      <c r="F61" s="821" t="s">
        <v>87</v>
      </c>
      <c r="G61" s="822" t="s">
        <v>337</v>
      </c>
      <c r="H61" s="822"/>
      <c r="I61" s="822"/>
      <c r="J61" s="822"/>
      <c r="K61" s="824"/>
      <c r="L61" s="824"/>
      <c r="M61" s="824"/>
      <c r="N61" s="825"/>
      <c r="O61" s="1003"/>
    </row>
    <row r="62" spans="1:15" s="1004" customFormat="1">
      <c r="A62" s="817"/>
      <c r="B62" s="818"/>
      <c r="C62" s="818"/>
      <c r="D62" s="818"/>
      <c r="E62" s="818"/>
      <c r="F62" s="821" t="s">
        <v>286</v>
      </c>
      <c r="G62" s="822"/>
      <c r="H62" s="822"/>
      <c r="I62" s="822"/>
      <c r="J62" s="822"/>
      <c r="K62" s="818"/>
      <c r="L62" s="818"/>
      <c r="M62" s="818"/>
      <c r="N62" s="819"/>
      <c r="O62" s="1003"/>
    </row>
    <row r="63" spans="1:15" s="1004" customFormat="1">
      <c r="A63" s="823"/>
      <c r="B63" s="824"/>
      <c r="C63" s="824"/>
      <c r="D63" s="824"/>
      <c r="E63" s="824"/>
      <c r="F63" s="821" t="s">
        <v>88</v>
      </c>
      <c r="G63" s="2475" t="s">
        <v>344</v>
      </c>
      <c r="H63" s="2475"/>
      <c r="I63" s="2475"/>
      <c r="J63" s="826"/>
      <c r="K63" s="824"/>
      <c r="L63" s="824"/>
      <c r="M63" s="824"/>
      <c r="N63" s="825"/>
      <c r="O63" s="1003"/>
    </row>
    <row r="64" spans="1:15" s="1004" customFormat="1">
      <c r="A64" s="817"/>
      <c r="B64" s="818"/>
      <c r="C64" s="818"/>
      <c r="D64" s="818"/>
      <c r="E64" s="818"/>
      <c r="F64" s="821"/>
      <c r="G64" s="826"/>
      <c r="H64" s="826"/>
      <c r="I64" s="826"/>
      <c r="J64" s="818"/>
      <c r="K64" s="818"/>
      <c r="L64" s="818"/>
      <c r="M64" s="818"/>
      <c r="N64" s="819"/>
      <c r="O64" s="1003"/>
    </row>
    <row r="65" spans="1:15" s="1004" customFormat="1" ht="14.4" thickBot="1">
      <c r="A65" s="827" t="s">
        <v>72</v>
      </c>
      <c r="B65" s="828"/>
      <c r="C65" s="829"/>
      <c r="D65" s="829"/>
      <c r="E65" s="829"/>
      <c r="F65" s="829"/>
      <c r="G65" s="830"/>
      <c r="H65" s="830"/>
      <c r="I65" s="830"/>
      <c r="J65" s="830"/>
      <c r="K65" s="830"/>
      <c r="L65" s="830"/>
      <c r="M65" s="830"/>
      <c r="N65" s="831"/>
      <c r="O65" s="1003"/>
    </row>
    <row r="66" spans="1:15" s="1004" customFormat="1">
      <c r="A66" s="2478"/>
      <c r="B66" s="2479"/>
      <c r="C66" s="2479"/>
      <c r="D66" s="2479"/>
      <c r="E66" s="2479"/>
      <c r="F66" s="2479"/>
      <c r="G66" s="2479"/>
      <c r="H66" s="2479"/>
      <c r="I66" s="2479"/>
      <c r="J66" s="2479"/>
      <c r="K66" s="2479"/>
      <c r="L66" s="2479"/>
      <c r="M66" s="2479"/>
      <c r="N66" s="2480"/>
      <c r="O66" s="1003"/>
    </row>
    <row r="67" spans="1:15" s="1004" customFormat="1">
      <c r="A67" s="832" t="s">
        <v>73</v>
      </c>
      <c r="B67" s="833"/>
      <c r="C67" s="834"/>
      <c r="D67" s="834"/>
      <c r="E67" s="834"/>
      <c r="F67" s="834"/>
      <c r="G67" s="824"/>
      <c r="H67" s="824"/>
      <c r="I67" s="824"/>
      <c r="J67" s="824"/>
      <c r="K67" s="824"/>
      <c r="L67" s="824"/>
      <c r="M67" s="824"/>
      <c r="N67" s="825"/>
      <c r="O67" s="1003"/>
    </row>
    <row r="68" spans="1:15" s="1004" customFormat="1">
      <c r="A68" s="2481" t="s">
        <v>74</v>
      </c>
      <c r="B68" s="2482"/>
      <c r="C68" s="2482"/>
      <c r="D68" s="2482"/>
      <c r="E68" s="2482"/>
      <c r="F68" s="2482"/>
      <c r="G68" s="2482"/>
      <c r="H68" s="2482"/>
      <c r="I68" s="2482"/>
      <c r="J68" s="2482"/>
      <c r="K68" s="2482"/>
      <c r="L68" s="2482"/>
      <c r="M68" s="2482"/>
      <c r="N68" s="2483"/>
      <c r="O68" s="1003"/>
    </row>
    <row r="69" spans="1:15" s="1004" customFormat="1" ht="33.75" customHeight="1">
      <c r="A69" s="2481"/>
      <c r="B69" s="2482"/>
      <c r="C69" s="2482"/>
      <c r="D69" s="2482"/>
      <c r="E69" s="2482"/>
      <c r="F69" s="2482"/>
      <c r="G69" s="2482"/>
      <c r="H69" s="2482"/>
      <c r="I69" s="2482"/>
      <c r="J69" s="2482"/>
      <c r="K69" s="2482"/>
      <c r="L69" s="2482"/>
      <c r="M69" s="2482"/>
      <c r="N69" s="2483"/>
      <c r="O69" s="1003"/>
    </row>
    <row r="70" spans="1:15" s="1004" customFormat="1" ht="19.5" customHeight="1">
      <c r="A70" s="2481" t="s">
        <v>75</v>
      </c>
      <c r="B70" s="2482"/>
      <c r="C70" s="2482"/>
      <c r="D70" s="2482"/>
      <c r="E70" s="2482"/>
      <c r="F70" s="2482"/>
      <c r="G70" s="2482"/>
      <c r="H70" s="2482"/>
      <c r="I70" s="2482"/>
      <c r="J70" s="2482"/>
      <c r="K70" s="2482"/>
      <c r="L70" s="2482"/>
      <c r="M70" s="2482"/>
      <c r="N70" s="2483"/>
      <c r="O70" s="1003"/>
    </row>
    <row r="71" spans="1:15" s="1004" customFormat="1" ht="30.75" customHeight="1">
      <c r="A71" s="2481"/>
      <c r="B71" s="2482"/>
      <c r="C71" s="2482"/>
      <c r="D71" s="2482"/>
      <c r="E71" s="2482"/>
      <c r="F71" s="2482"/>
      <c r="G71" s="2482"/>
      <c r="H71" s="2482"/>
      <c r="I71" s="2482"/>
      <c r="J71" s="2482"/>
      <c r="K71" s="2482"/>
      <c r="L71" s="2482"/>
      <c r="M71" s="2482"/>
      <c r="N71" s="2483"/>
      <c r="O71" s="1003"/>
    </row>
    <row r="72" spans="1:15" s="1004" customFormat="1" ht="27.75" customHeight="1">
      <c r="A72" s="823"/>
      <c r="B72" s="824"/>
      <c r="C72" s="824"/>
      <c r="D72" s="824"/>
      <c r="E72" s="824"/>
      <c r="F72" s="824"/>
      <c r="G72" s="824"/>
      <c r="H72" s="824"/>
      <c r="I72" s="824"/>
      <c r="J72" s="824"/>
      <c r="K72" s="824"/>
      <c r="L72" s="824"/>
      <c r="M72" s="824"/>
      <c r="N72" s="825"/>
      <c r="O72" s="1003"/>
    </row>
    <row r="73" spans="1:15" s="1004" customFormat="1">
      <c r="A73" s="823"/>
      <c r="B73" s="824"/>
      <c r="C73" s="824"/>
      <c r="D73" s="824"/>
      <c r="E73" s="818"/>
      <c r="F73" s="821" t="s">
        <v>76</v>
      </c>
      <c r="G73" s="822"/>
      <c r="H73" s="822"/>
      <c r="I73" s="822"/>
      <c r="J73" s="822"/>
      <c r="K73" s="824"/>
      <c r="L73" s="824"/>
      <c r="M73" s="824"/>
      <c r="N73" s="1005"/>
      <c r="O73" s="1003"/>
    </row>
    <row r="74" spans="1:15" s="1004" customFormat="1">
      <c r="A74" s="823"/>
      <c r="B74" s="824"/>
      <c r="C74" s="824"/>
      <c r="D74" s="824"/>
      <c r="E74" s="818"/>
      <c r="F74" s="822" t="s">
        <v>87</v>
      </c>
      <c r="G74" s="836" t="s">
        <v>342</v>
      </c>
      <c r="H74" s="836"/>
      <c r="I74" s="836"/>
      <c r="J74" s="822"/>
      <c r="K74" s="824"/>
      <c r="L74" s="824"/>
      <c r="M74" s="824"/>
      <c r="N74" s="1005"/>
      <c r="O74" s="1003"/>
    </row>
    <row r="75" spans="1:15" s="1004" customFormat="1">
      <c r="A75" s="823"/>
      <c r="B75" s="824"/>
      <c r="C75" s="824"/>
      <c r="D75" s="824"/>
      <c r="E75" s="837"/>
      <c r="F75" s="822" t="s">
        <v>343</v>
      </c>
      <c r="G75" s="838"/>
      <c r="H75" s="838"/>
      <c r="I75" s="838"/>
      <c r="J75" s="822"/>
      <c r="K75" s="824"/>
      <c r="L75" s="824"/>
      <c r="M75" s="824"/>
      <c r="N75" s="1005"/>
      <c r="O75" s="1003"/>
    </row>
    <row r="76" spans="1:15" s="1004" customFormat="1">
      <c r="A76" s="817"/>
      <c r="B76" s="818"/>
      <c r="C76" s="818"/>
      <c r="D76" s="818"/>
      <c r="E76" s="824"/>
      <c r="F76" s="822" t="s">
        <v>88</v>
      </c>
      <c r="G76" s="822"/>
      <c r="H76" s="822"/>
      <c r="I76" s="822"/>
      <c r="J76" s="826"/>
      <c r="K76" s="1003"/>
      <c r="L76" s="1003"/>
      <c r="M76" s="1003"/>
      <c r="N76" s="1005"/>
      <c r="O76" s="1003"/>
    </row>
  </sheetData>
  <mergeCells count="75">
    <mergeCell ref="P37:T37"/>
    <mergeCell ref="P38:T38"/>
    <mergeCell ref="P39:T39"/>
    <mergeCell ref="A1:D1"/>
    <mergeCell ref="F16:H16"/>
    <mergeCell ref="C19:K19"/>
    <mergeCell ref="L19:M19"/>
    <mergeCell ref="N10:N11"/>
    <mergeCell ref="C10:J10"/>
    <mergeCell ref="K10:K11"/>
    <mergeCell ref="L10:L11"/>
    <mergeCell ref="M10:M11"/>
    <mergeCell ref="K12:K13"/>
    <mergeCell ref="A27:N29"/>
    <mergeCell ref="A21:N23"/>
    <mergeCell ref="A24:F24"/>
    <mergeCell ref="A70:N71"/>
    <mergeCell ref="A3:N3"/>
    <mergeCell ref="A4:N4"/>
    <mergeCell ref="A5:N5"/>
    <mergeCell ref="C7:J7"/>
    <mergeCell ref="K7:N7"/>
    <mergeCell ref="C8:J8"/>
    <mergeCell ref="K8:K9"/>
    <mergeCell ref="L8:N9"/>
    <mergeCell ref="A7:B11"/>
    <mergeCell ref="C20:K20"/>
    <mergeCell ref="L20:M20"/>
    <mergeCell ref="C9:J9"/>
    <mergeCell ref="A14:E14"/>
    <mergeCell ref="A17:N17"/>
    <mergeCell ref="G24:H24"/>
    <mergeCell ref="I24:J24"/>
    <mergeCell ref="L24:M24"/>
    <mergeCell ref="A25:F25"/>
    <mergeCell ref="G25:H25"/>
    <mergeCell ref="I25:J25"/>
    <mergeCell ref="L25:M25"/>
    <mergeCell ref="A26:M26"/>
    <mergeCell ref="A30:I30"/>
    <mergeCell ref="L30:M30"/>
    <mergeCell ref="A31:I31"/>
    <mergeCell ref="L31:M31"/>
    <mergeCell ref="A32:M32"/>
    <mergeCell ref="A33:N35"/>
    <mergeCell ref="A36:H36"/>
    <mergeCell ref="L36:M36"/>
    <mergeCell ref="A37:H37"/>
    <mergeCell ref="L37:M37"/>
    <mergeCell ref="A38:H38"/>
    <mergeCell ref="L38:M38"/>
    <mergeCell ref="A39:H39"/>
    <mergeCell ref="L39:M39"/>
    <mergeCell ref="A40:H40"/>
    <mergeCell ref="L40:M40"/>
    <mergeCell ref="A41:M41"/>
    <mergeCell ref="A42:N44"/>
    <mergeCell ref="A45:H45"/>
    <mergeCell ref="L45:M45"/>
    <mergeCell ref="A46:H46"/>
    <mergeCell ref="L46:M46"/>
    <mergeCell ref="A47:M47"/>
    <mergeCell ref="A49:M49"/>
    <mergeCell ref="A50:N52"/>
    <mergeCell ref="A53:H53"/>
    <mergeCell ref="L53:M53"/>
    <mergeCell ref="A56:M56"/>
    <mergeCell ref="A58:M58"/>
    <mergeCell ref="A68:N69"/>
    <mergeCell ref="A54:H54"/>
    <mergeCell ref="L54:M54"/>
    <mergeCell ref="A55:J55"/>
    <mergeCell ref="L55:M55"/>
    <mergeCell ref="G63:I63"/>
    <mergeCell ref="A66:N66"/>
  </mergeCells>
  <pageMargins left="0.70866141732283472" right="0.70866141732283472" top="0.74803149606299213" bottom="0.74803149606299213" header="0.31496062992125984" footer="0.31496062992125984"/>
  <pageSetup scale="50" fitToHeight="0" pageOrder="overThenDown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F2385-661A-47B6-9205-FF2851729027}">
  <sheetPr>
    <tabColor rgb="FF00B050"/>
    <pageSetUpPr fitToPage="1"/>
  </sheetPr>
  <dimension ref="A1:P84"/>
  <sheetViews>
    <sheetView view="pageBreakPreview" topLeftCell="A65" zoomScale="77" zoomScaleNormal="50" zoomScaleSheetLayoutView="77" workbookViewId="0">
      <selection activeCell="Q83" sqref="Q83"/>
    </sheetView>
  </sheetViews>
  <sheetFormatPr baseColWidth="10" defaultColWidth="11.44140625" defaultRowHeight="13.8"/>
  <cols>
    <col min="1" max="1" width="14.109375" style="820" customWidth="1"/>
    <col min="2" max="5" width="11.44140625" style="820"/>
    <col min="6" max="6" width="16" style="820" customWidth="1"/>
    <col min="7" max="10" width="11.44140625" style="820"/>
    <col min="11" max="11" width="15.44140625" style="820" customWidth="1"/>
    <col min="12" max="13" width="11.44140625" style="820"/>
    <col min="14" max="14" width="26" style="820" customWidth="1"/>
    <col min="15" max="16384" width="11.44140625" style="820"/>
  </cols>
  <sheetData>
    <row r="1" spans="1:14" ht="41.25" customHeight="1">
      <c r="A1" s="2476" t="s">
        <v>276</v>
      </c>
      <c r="B1" s="2477"/>
      <c r="C1" s="2477"/>
      <c r="D1" s="2477"/>
      <c r="E1" s="717"/>
      <c r="F1" s="717"/>
      <c r="G1" s="717"/>
      <c r="H1" s="717"/>
      <c r="I1" s="717"/>
      <c r="J1" s="717"/>
      <c r="K1" s="717"/>
      <c r="L1" s="717"/>
      <c r="M1" s="717"/>
      <c r="N1" s="717"/>
    </row>
    <row r="2" spans="1:14">
      <c r="A2" s="718" t="s">
        <v>277</v>
      </c>
      <c r="B2" s="719" t="s">
        <v>278</v>
      </c>
      <c r="C2" s="720" t="s">
        <v>279</v>
      </c>
      <c r="D2" s="719">
        <v>4</v>
      </c>
      <c r="E2" s="717"/>
      <c r="F2" s="717"/>
      <c r="G2" s="717"/>
      <c r="H2" s="717"/>
      <c r="I2" s="717"/>
      <c r="J2" s="717"/>
      <c r="K2" s="717"/>
      <c r="L2" s="717"/>
      <c r="M2" s="717"/>
      <c r="N2" s="717"/>
    </row>
    <row r="3" spans="1:14">
      <c r="A3" s="2580" t="s">
        <v>0</v>
      </c>
      <c r="B3" s="2580"/>
      <c r="C3" s="2580"/>
      <c r="D3" s="2580"/>
      <c r="E3" s="2580"/>
      <c r="F3" s="2580"/>
      <c r="G3" s="2580"/>
      <c r="H3" s="2580"/>
      <c r="I3" s="2580"/>
      <c r="J3" s="2580"/>
      <c r="K3" s="2580"/>
      <c r="L3" s="2580"/>
      <c r="M3" s="2580"/>
      <c r="N3" s="2580"/>
    </row>
    <row r="4" spans="1:14">
      <c r="A4" s="2583" t="s">
        <v>1</v>
      </c>
      <c r="B4" s="2583"/>
      <c r="C4" s="2583"/>
      <c r="D4" s="2583"/>
      <c r="E4" s="2583"/>
      <c r="F4" s="2583"/>
      <c r="G4" s="2583"/>
      <c r="H4" s="2583"/>
      <c r="I4" s="2583"/>
      <c r="J4" s="2583"/>
      <c r="K4" s="2583"/>
      <c r="L4" s="2583"/>
      <c r="M4" s="2583"/>
      <c r="N4" s="2583"/>
    </row>
    <row r="5" spans="1:14">
      <c r="A5" s="725"/>
      <c r="B5" s="725"/>
      <c r="C5" s="725"/>
      <c r="D5" s="725"/>
      <c r="E5" s="725"/>
      <c r="F5" s="725"/>
      <c r="G5" s="725"/>
      <c r="H5" s="725"/>
      <c r="I5" s="725"/>
      <c r="J5" s="725"/>
      <c r="K5" s="723"/>
      <c r="L5" s="723"/>
      <c r="M5" s="722"/>
      <c r="N5" s="1023"/>
    </row>
    <row r="6" spans="1:14">
      <c r="A6" s="2586" t="s">
        <v>27</v>
      </c>
      <c r="B6" s="2586"/>
      <c r="C6" s="2586"/>
      <c r="D6" s="2586"/>
      <c r="E6" s="2586"/>
      <c r="F6" s="2586"/>
      <c r="G6" s="2586"/>
      <c r="H6" s="2586"/>
      <c r="I6" s="2586"/>
      <c r="J6" s="2586"/>
      <c r="K6" s="2586"/>
      <c r="L6" s="2586"/>
      <c r="M6" s="2586"/>
      <c r="N6" s="2586"/>
    </row>
    <row r="7" spans="1:14" ht="14.4" thickBot="1">
      <c r="A7" s="730"/>
      <c r="B7" s="729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1024"/>
    </row>
    <row r="8" spans="1:14">
      <c r="A8" s="2606"/>
      <c r="B8" s="2607"/>
      <c r="C8" s="2588" t="s">
        <v>28</v>
      </c>
      <c r="D8" s="2588"/>
      <c r="E8" s="2588"/>
      <c r="F8" s="2588"/>
      <c r="G8" s="2588"/>
      <c r="H8" s="2588"/>
      <c r="I8" s="2588"/>
      <c r="J8" s="2589"/>
      <c r="K8" s="2590"/>
      <c r="L8" s="2591"/>
      <c r="M8" s="2591"/>
      <c r="N8" s="2592"/>
    </row>
    <row r="9" spans="1:14">
      <c r="A9" s="2608"/>
      <c r="B9" s="2609"/>
      <c r="C9" s="2593"/>
      <c r="D9" s="2593"/>
      <c r="E9" s="2593"/>
      <c r="F9" s="2593"/>
      <c r="G9" s="2593"/>
      <c r="H9" s="2593"/>
      <c r="I9" s="2593"/>
      <c r="J9" s="2594"/>
      <c r="K9" s="2595" t="s">
        <v>29</v>
      </c>
      <c r="L9" s="2597"/>
      <c r="M9" s="2598"/>
      <c r="N9" s="2599"/>
    </row>
    <row r="10" spans="1:14">
      <c r="A10" s="2608"/>
      <c r="B10" s="2609"/>
      <c r="C10" s="2603"/>
      <c r="D10" s="2603"/>
      <c r="E10" s="2603"/>
      <c r="F10" s="2603"/>
      <c r="G10" s="2603"/>
      <c r="H10" s="2603"/>
      <c r="I10" s="2603"/>
      <c r="J10" s="2604"/>
      <c r="K10" s="2596"/>
      <c r="L10" s="2600"/>
      <c r="M10" s="2601"/>
      <c r="N10" s="2602"/>
    </row>
    <row r="11" spans="1:14">
      <c r="A11" s="2608"/>
      <c r="B11" s="2609"/>
      <c r="C11" s="2593" t="s">
        <v>30</v>
      </c>
      <c r="D11" s="2593"/>
      <c r="E11" s="2593"/>
      <c r="F11" s="2593"/>
      <c r="G11" s="2593"/>
      <c r="H11" s="2593"/>
      <c r="I11" s="2593"/>
      <c r="J11" s="2594"/>
      <c r="K11" s="2595" t="s">
        <v>31</v>
      </c>
      <c r="L11" s="2595">
        <v>1</v>
      </c>
      <c r="M11" s="2595" t="s">
        <v>32</v>
      </c>
      <c r="N11" s="2577">
        <v>1</v>
      </c>
    </row>
    <row r="12" spans="1:14">
      <c r="A12" s="2610"/>
      <c r="B12" s="2611"/>
      <c r="C12" s="722"/>
      <c r="D12" s="722"/>
      <c r="E12" s="722"/>
      <c r="F12" s="722"/>
      <c r="G12" s="722"/>
      <c r="H12" s="722"/>
      <c r="I12" s="722"/>
      <c r="J12" s="722"/>
      <c r="K12" s="2605"/>
      <c r="L12" s="2605"/>
      <c r="M12" s="2605"/>
      <c r="N12" s="2578"/>
    </row>
    <row r="13" spans="1:14" ht="14.4" thickBot="1">
      <c r="A13" s="734"/>
      <c r="B13" s="735"/>
      <c r="C13" s="736"/>
      <c r="D13" s="736"/>
      <c r="E13" s="736"/>
      <c r="F13" s="736"/>
      <c r="G13" s="736"/>
      <c r="H13" s="736"/>
      <c r="I13" s="736"/>
      <c r="J13" s="736"/>
      <c r="K13" s="736"/>
      <c r="L13" s="737"/>
      <c r="M13" s="737"/>
      <c r="N13" s="738"/>
    </row>
    <row r="14" spans="1:14">
      <c r="A14" s="739"/>
      <c r="B14" s="740"/>
      <c r="C14" s="732"/>
      <c r="D14" s="732"/>
      <c r="E14" s="732"/>
      <c r="F14" s="732"/>
      <c r="G14" s="732"/>
      <c r="H14" s="732"/>
      <c r="I14" s="732"/>
      <c r="J14" s="732"/>
      <c r="K14" s="2558" t="s">
        <v>33</v>
      </c>
      <c r="L14" s="741" t="s">
        <v>34</v>
      </c>
      <c r="M14" s="741" t="s">
        <v>35</v>
      </c>
      <c r="N14" s="742" t="s">
        <v>36</v>
      </c>
    </row>
    <row r="15" spans="1:14">
      <c r="A15" s="743"/>
      <c r="B15" s="744"/>
      <c r="C15" s="733"/>
      <c r="D15" s="733"/>
      <c r="E15" s="733"/>
      <c r="F15" s="733"/>
      <c r="G15" s="733"/>
      <c r="H15" s="733"/>
      <c r="I15" s="733"/>
      <c r="J15" s="733"/>
      <c r="K15" s="2559"/>
      <c r="L15" s="745"/>
      <c r="M15" s="745"/>
      <c r="N15" s="746"/>
    </row>
    <row r="16" spans="1:14">
      <c r="A16" s="2560" t="s">
        <v>37</v>
      </c>
      <c r="B16" s="2561"/>
      <c r="C16" s="2561"/>
      <c r="D16" s="2561"/>
      <c r="E16" s="2561"/>
      <c r="F16" s="733"/>
      <c r="G16" s="733"/>
      <c r="H16" s="733" t="s">
        <v>38</v>
      </c>
      <c r="I16" s="730"/>
      <c r="J16" s="733"/>
      <c r="K16" s="1025"/>
      <c r="L16" s="730"/>
      <c r="M16" s="730"/>
      <c r="N16" s="748"/>
    </row>
    <row r="17" spans="1:14" ht="14.4" thickBot="1">
      <c r="A17" s="1026"/>
      <c r="B17" s="1027"/>
      <c r="C17" s="1028"/>
      <c r="D17" s="1028"/>
      <c r="E17" s="1028"/>
      <c r="F17" s="1028"/>
      <c r="G17" s="1028"/>
      <c r="H17" s="1028"/>
      <c r="I17" s="1028"/>
      <c r="J17" s="1028"/>
      <c r="K17" s="1028"/>
      <c r="L17" s="1028"/>
      <c r="M17" s="1028"/>
      <c r="N17" s="1029"/>
    </row>
    <row r="18" spans="1:14" ht="14.4" thickBot="1">
      <c r="A18" s="1030"/>
      <c r="B18" s="1031"/>
      <c r="C18" s="1031"/>
      <c r="D18" s="1031"/>
      <c r="E18" s="1031"/>
      <c r="F18" s="1031" t="str">
        <f>+'ITEM 112'!E19</f>
        <v xml:space="preserve">ESTRUCTURA DE PLACA HUELLA </v>
      </c>
      <c r="G18" s="1031"/>
      <c r="H18" s="730"/>
      <c r="I18" s="730"/>
      <c r="J18" s="1031"/>
      <c r="K18" s="1031"/>
      <c r="L18" s="1031"/>
      <c r="M18" s="1031"/>
      <c r="N18" s="1032"/>
    </row>
    <row r="19" spans="1:14">
      <c r="A19" s="2562" t="s">
        <v>39</v>
      </c>
      <c r="B19" s="2563"/>
      <c r="C19" s="2563"/>
      <c r="D19" s="2563"/>
      <c r="E19" s="2563"/>
      <c r="F19" s="2563"/>
      <c r="G19" s="2563"/>
      <c r="H19" s="2563"/>
      <c r="I19" s="2563"/>
      <c r="J19" s="2563"/>
      <c r="K19" s="2563"/>
      <c r="L19" s="2563"/>
      <c r="M19" s="2563"/>
      <c r="N19" s="2564"/>
    </row>
    <row r="20" spans="1:14" ht="14.4" thickBot="1">
      <c r="A20" s="728"/>
      <c r="B20" s="730"/>
      <c r="C20" s="730"/>
      <c r="D20" s="730"/>
      <c r="E20" s="730"/>
      <c r="F20" s="730"/>
      <c r="G20" s="730"/>
      <c r="H20" s="730"/>
      <c r="I20" s="730"/>
      <c r="J20" s="730"/>
      <c r="K20" s="730"/>
      <c r="L20" s="730"/>
      <c r="M20" s="730"/>
      <c r="N20" s="731"/>
    </row>
    <row r="21" spans="1:14">
      <c r="A21" s="754" t="s">
        <v>40</v>
      </c>
      <c r="B21" s="755"/>
      <c r="C21" s="3050" t="s">
        <v>146</v>
      </c>
      <c r="D21" s="3051"/>
      <c r="E21" s="3051"/>
      <c r="F21" s="3051"/>
      <c r="G21" s="3051"/>
      <c r="H21" s="3051"/>
      <c r="I21" s="3051"/>
      <c r="J21" s="3051"/>
      <c r="K21" s="3052"/>
      <c r="L21" s="2565" t="s">
        <v>41</v>
      </c>
      <c r="M21" s="2566"/>
      <c r="N21" s="757" t="s">
        <v>7</v>
      </c>
    </row>
    <row r="22" spans="1:14" ht="14.4" thickBot="1">
      <c r="A22" s="758"/>
      <c r="B22" s="1202">
        <v>5061</v>
      </c>
      <c r="C22" s="2567"/>
      <c r="D22" s="3049"/>
      <c r="E22" s="3049"/>
      <c r="F22" s="3049"/>
      <c r="G22" s="3049"/>
      <c r="H22" s="3049"/>
      <c r="I22" s="3049"/>
      <c r="J22" s="3049"/>
      <c r="K22" s="2568"/>
      <c r="L22" s="2567" t="s">
        <v>10</v>
      </c>
      <c r="M22" s="2568"/>
      <c r="N22" s="760"/>
    </row>
    <row r="23" spans="1:14">
      <c r="A23" s="2491" t="s">
        <v>42</v>
      </c>
      <c r="B23" s="2492"/>
      <c r="C23" s="2492"/>
      <c r="D23" s="2492"/>
      <c r="E23" s="2492"/>
      <c r="F23" s="2492"/>
      <c r="G23" s="2492"/>
      <c r="H23" s="2492"/>
      <c r="I23" s="2492"/>
      <c r="J23" s="2492"/>
      <c r="K23" s="2492"/>
      <c r="L23" s="2492"/>
      <c r="M23" s="2492"/>
      <c r="N23" s="2493"/>
    </row>
    <row r="24" spans="1:14">
      <c r="A24" s="2494"/>
      <c r="B24" s="2495"/>
      <c r="C24" s="2495"/>
      <c r="D24" s="2495"/>
      <c r="E24" s="2495"/>
      <c r="F24" s="2495"/>
      <c r="G24" s="2495"/>
      <c r="H24" s="2495"/>
      <c r="I24" s="2495"/>
      <c r="J24" s="2495"/>
      <c r="K24" s="2495"/>
      <c r="L24" s="2495"/>
      <c r="M24" s="2495"/>
      <c r="N24" s="2496"/>
    </row>
    <row r="25" spans="1:14" ht="14.4" thickBot="1">
      <c r="A25" s="2497"/>
      <c r="B25" s="2498"/>
      <c r="C25" s="2498"/>
      <c r="D25" s="2498"/>
      <c r="E25" s="2498"/>
      <c r="F25" s="2498"/>
      <c r="G25" s="2498"/>
      <c r="H25" s="2498"/>
      <c r="I25" s="2498"/>
      <c r="J25" s="2498"/>
      <c r="K25" s="2498"/>
      <c r="L25" s="2498"/>
      <c r="M25" s="2498"/>
      <c r="N25" s="2499"/>
    </row>
    <row r="26" spans="1:14">
      <c r="A26" s="2500" t="s">
        <v>5</v>
      </c>
      <c r="B26" s="2501"/>
      <c r="C26" s="2995"/>
      <c r="D26" s="2995"/>
      <c r="E26" s="2995"/>
      <c r="F26" s="2996"/>
      <c r="G26" s="2502" t="s">
        <v>43</v>
      </c>
      <c r="H26" s="2995"/>
      <c r="I26" s="2997" t="s">
        <v>44</v>
      </c>
      <c r="J26" s="2998"/>
      <c r="K26" s="785" t="s">
        <v>45</v>
      </c>
      <c r="L26" s="2502" t="s">
        <v>46</v>
      </c>
      <c r="M26" s="2503"/>
      <c r="N26" s="789" t="s">
        <v>47</v>
      </c>
    </row>
    <row r="27" spans="1:14">
      <c r="A27" s="2531" t="s">
        <v>78</v>
      </c>
      <c r="B27" s="2992"/>
      <c r="C27" s="2992"/>
      <c r="D27" s="2992"/>
      <c r="E27" s="2992"/>
      <c r="F27" s="2993"/>
      <c r="G27" s="2994"/>
      <c r="H27" s="2539"/>
      <c r="I27" s="2994"/>
      <c r="J27" s="2539"/>
      <c r="K27" s="1054">
        <f>+K52*10%</f>
        <v>4107.5</v>
      </c>
      <c r="L27" s="2966">
        <v>0.7</v>
      </c>
      <c r="M27" s="2967"/>
      <c r="N27" s="793">
        <f>ROUND((K27*L27),0)</f>
        <v>2875</v>
      </c>
    </row>
    <row r="28" spans="1:14" ht="14.4" thickBot="1">
      <c r="A28" s="3054"/>
      <c r="B28" s="3055"/>
      <c r="C28" s="3055"/>
      <c r="D28" s="3055"/>
      <c r="E28" s="3055"/>
      <c r="F28" s="3056"/>
      <c r="G28" s="3057"/>
      <c r="H28" s="3056"/>
      <c r="I28" s="3057"/>
      <c r="J28" s="3056"/>
      <c r="K28" s="1206"/>
      <c r="L28" s="3058"/>
      <c r="M28" s="3059"/>
      <c r="N28" s="793"/>
    </row>
    <row r="29" spans="1:14" ht="14.4" thickBot="1">
      <c r="A29" s="2485" t="s">
        <v>49</v>
      </c>
      <c r="B29" s="2486"/>
      <c r="C29" s="2486"/>
      <c r="D29" s="2486"/>
      <c r="E29" s="2486"/>
      <c r="F29" s="2486"/>
      <c r="G29" s="2486"/>
      <c r="H29" s="2486"/>
      <c r="I29" s="2486"/>
      <c r="J29" s="2486"/>
      <c r="K29" s="2486"/>
      <c r="L29" s="2486"/>
      <c r="M29" s="2487"/>
      <c r="N29" s="783">
        <f>ROUND(SUM(N27:N28),0)</f>
        <v>2875</v>
      </c>
    </row>
    <row r="30" spans="1:14">
      <c r="A30" s="2491" t="s">
        <v>50</v>
      </c>
      <c r="B30" s="2492"/>
      <c r="C30" s="2492"/>
      <c r="D30" s="2492"/>
      <c r="E30" s="2492"/>
      <c r="F30" s="2492"/>
      <c r="G30" s="2492"/>
      <c r="H30" s="2492"/>
      <c r="I30" s="2492"/>
      <c r="J30" s="2492"/>
      <c r="K30" s="2492"/>
      <c r="L30" s="2492"/>
      <c r="M30" s="2492"/>
      <c r="N30" s="2493"/>
    </row>
    <row r="31" spans="1:14">
      <c r="A31" s="2494"/>
      <c r="B31" s="2495"/>
      <c r="C31" s="2495"/>
      <c r="D31" s="2495"/>
      <c r="E31" s="2495"/>
      <c r="F31" s="2495"/>
      <c r="G31" s="2495"/>
      <c r="H31" s="2495"/>
      <c r="I31" s="2495"/>
      <c r="J31" s="2495"/>
      <c r="K31" s="2495"/>
      <c r="L31" s="2495"/>
      <c r="M31" s="2495"/>
      <c r="N31" s="2496"/>
    </row>
    <row r="32" spans="1:14" ht="14.4" thickBot="1">
      <c r="A32" s="2497"/>
      <c r="B32" s="2498"/>
      <c r="C32" s="2498"/>
      <c r="D32" s="2498"/>
      <c r="E32" s="2498"/>
      <c r="F32" s="2498"/>
      <c r="G32" s="2498"/>
      <c r="H32" s="2498"/>
      <c r="I32" s="2498"/>
      <c r="J32" s="2498"/>
      <c r="K32" s="2498"/>
      <c r="L32" s="2498"/>
      <c r="M32" s="2498"/>
      <c r="N32" s="2499"/>
    </row>
    <row r="33" spans="1:14" ht="15" customHeight="1">
      <c r="A33" s="2522" t="s">
        <v>5</v>
      </c>
      <c r="B33" s="2523"/>
      <c r="C33" s="2523"/>
      <c r="D33" s="2523"/>
      <c r="E33" s="2523"/>
      <c r="F33" s="2523"/>
      <c r="G33" s="2523"/>
      <c r="H33" s="2573"/>
      <c r="I33" s="2501" t="s">
        <v>41</v>
      </c>
      <c r="J33" s="2503"/>
      <c r="K33" s="785" t="s">
        <v>7</v>
      </c>
      <c r="L33" s="2502" t="s">
        <v>51</v>
      </c>
      <c r="M33" s="2503"/>
      <c r="N33" s="789" t="s">
        <v>47</v>
      </c>
    </row>
    <row r="34" spans="1:14" ht="20.25" customHeight="1">
      <c r="A34" s="3053" t="s">
        <v>130</v>
      </c>
      <c r="B34" s="3053"/>
      <c r="C34" s="3053"/>
      <c r="D34" s="3053"/>
      <c r="E34" s="3053"/>
      <c r="F34" s="3053"/>
      <c r="G34" s="3053"/>
      <c r="H34" s="3053"/>
      <c r="I34" s="2551" t="s">
        <v>105</v>
      </c>
      <c r="J34" s="2552"/>
      <c r="K34" s="1034">
        <v>0.75</v>
      </c>
      <c r="L34" s="2854">
        <v>7008</v>
      </c>
      <c r="M34" s="2855"/>
      <c r="N34" s="793">
        <f t="shared" ref="N34:N39" si="0">+L34*K34</f>
        <v>5256</v>
      </c>
    </row>
    <row r="35" spans="1:14">
      <c r="A35" s="3053" t="s">
        <v>233</v>
      </c>
      <c r="B35" s="3053"/>
      <c r="C35" s="3053"/>
      <c r="D35" s="3053"/>
      <c r="E35" s="3053"/>
      <c r="F35" s="3053"/>
      <c r="G35" s="3053"/>
      <c r="H35" s="3053"/>
      <c r="I35" s="3060" t="s">
        <v>105</v>
      </c>
      <c r="J35" s="3061"/>
      <c r="K35" s="1207">
        <v>3.33</v>
      </c>
      <c r="L35" s="3062">
        <v>10313</v>
      </c>
      <c r="M35" s="3063"/>
      <c r="N35" s="793">
        <f t="shared" si="0"/>
        <v>34342.29</v>
      </c>
    </row>
    <row r="36" spans="1:14">
      <c r="A36" s="3064" t="s">
        <v>234</v>
      </c>
      <c r="B36" s="3064"/>
      <c r="C36" s="3064"/>
      <c r="D36" s="3064"/>
      <c r="E36" s="3064"/>
      <c r="F36" s="3064"/>
      <c r="G36" s="3064"/>
      <c r="H36" s="3064"/>
      <c r="I36" s="2484" t="s">
        <v>105</v>
      </c>
      <c r="J36" s="2484"/>
      <c r="K36" s="1054">
        <v>1.5</v>
      </c>
      <c r="L36" s="3065">
        <v>5289</v>
      </c>
      <c r="M36" s="3065"/>
      <c r="N36" s="793">
        <f t="shared" si="0"/>
        <v>7933.5</v>
      </c>
    </row>
    <row r="37" spans="1:14" ht="20.25" customHeight="1">
      <c r="A37" s="3053" t="s">
        <v>235</v>
      </c>
      <c r="B37" s="3053"/>
      <c r="C37" s="3053"/>
      <c r="D37" s="3053"/>
      <c r="E37" s="3053"/>
      <c r="F37" s="3053"/>
      <c r="G37" s="3053"/>
      <c r="H37" s="3053"/>
      <c r="I37" s="2551" t="s">
        <v>287</v>
      </c>
      <c r="J37" s="2552"/>
      <c r="K37" s="1034">
        <v>0.25</v>
      </c>
      <c r="L37" s="2854">
        <v>6488</v>
      </c>
      <c r="M37" s="2855"/>
      <c r="N37" s="793">
        <f t="shared" si="0"/>
        <v>1622</v>
      </c>
    </row>
    <row r="38" spans="1:14">
      <c r="A38" s="3053" t="s">
        <v>227</v>
      </c>
      <c r="B38" s="3053"/>
      <c r="C38" s="3053"/>
      <c r="D38" s="3053"/>
      <c r="E38" s="3053"/>
      <c r="F38" s="3053"/>
      <c r="G38" s="3053"/>
      <c r="H38" s="3053"/>
      <c r="I38" s="3060" t="s">
        <v>105</v>
      </c>
      <c r="J38" s="3061"/>
      <c r="K38" s="1207">
        <v>3.33</v>
      </c>
      <c r="L38" s="2854">
        <v>3636</v>
      </c>
      <c r="M38" s="2855"/>
      <c r="N38" s="793">
        <f t="shared" si="0"/>
        <v>12107.880000000001</v>
      </c>
    </row>
    <row r="39" spans="1:14" ht="20.25" customHeight="1" thickBot="1">
      <c r="A39" s="3053" t="s">
        <v>218</v>
      </c>
      <c r="B39" s="3053"/>
      <c r="C39" s="3053"/>
      <c r="D39" s="3053"/>
      <c r="E39" s="3053"/>
      <c r="F39" s="3053"/>
      <c r="G39" s="3053"/>
      <c r="H39" s="3053"/>
      <c r="I39" s="2551" t="s">
        <v>137</v>
      </c>
      <c r="J39" s="2552"/>
      <c r="K39" s="1034">
        <v>0.12</v>
      </c>
      <c r="L39" s="2854">
        <v>10690</v>
      </c>
      <c r="M39" s="2855"/>
      <c r="N39" s="793">
        <f t="shared" si="0"/>
        <v>1282.8</v>
      </c>
    </row>
    <row r="40" spans="1:14" ht="14.4" thickBot="1">
      <c r="A40" s="2485" t="s">
        <v>49</v>
      </c>
      <c r="B40" s="2486"/>
      <c r="C40" s="2486"/>
      <c r="D40" s="2486"/>
      <c r="E40" s="2486"/>
      <c r="F40" s="2486"/>
      <c r="G40" s="2486"/>
      <c r="H40" s="2486"/>
      <c r="I40" s="2486"/>
      <c r="J40" s="2486"/>
      <c r="K40" s="2486"/>
      <c r="L40" s="2486"/>
      <c r="M40" s="2487"/>
      <c r="N40" s="783">
        <f>ROUND(SUM(N34:N39),0)</f>
        <v>62544</v>
      </c>
    </row>
    <row r="41" spans="1:14">
      <c r="A41" s="2491" t="s">
        <v>52</v>
      </c>
      <c r="B41" s="2492"/>
      <c r="C41" s="2492"/>
      <c r="D41" s="2492"/>
      <c r="E41" s="2492"/>
      <c r="F41" s="2492"/>
      <c r="G41" s="2492"/>
      <c r="H41" s="2492"/>
      <c r="I41" s="2492"/>
      <c r="J41" s="2492"/>
      <c r="K41" s="2492"/>
      <c r="L41" s="2492"/>
      <c r="M41" s="2492"/>
      <c r="N41" s="2493"/>
    </row>
    <row r="42" spans="1:14">
      <c r="A42" s="2494"/>
      <c r="B42" s="2495"/>
      <c r="C42" s="2495"/>
      <c r="D42" s="2495"/>
      <c r="E42" s="2495"/>
      <c r="F42" s="2495"/>
      <c r="G42" s="2495"/>
      <c r="H42" s="2495"/>
      <c r="I42" s="2495"/>
      <c r="J42" s="2495"/>
      <c r="K42" s="2495"/>
      <c r="L42" s="2495"/>
      <c r="M42" s="2495"/>
      <c r="N42" s="2496"/>
    </row>
    <row r="43" spans="1:14" ht="14.4" thickBot="1">
      <c r="A43" s="2497"/>
      <c r="B43" s="2498"/>
      <c r="C43" s="2498"/>
      <c r="D43" s="2498"/>
      <c r="E43" s="2498"/>
      <c r="F43" s="2498"/>
      <c r="G43" s="2498"/>
      <c r="H43" s="2498"/>
      <c r="I43" s="2498"/>
      <c r="J43" s="2498"/>
      <c r="K43" s="2498"/>
      <c r="L43" s="2498"/>
      <c r="M43" s="2498"/>
      <c r="N43" s="2499"/>
    </row>
    <row r="44" spans="1:14" ht="27.6">
      <c r="A44" s="2500" t="s">
        <v>53</v>
      </c>
      <c r="B44" s="2501"/>
      <c r="C44" s="2501"/>
      <c r="D44" s="2501"/>
      <c r="E44" s="2501"/>
      <c r="F44" s="2501"/>
      <c r="G44" s="2501"/>
      <c r="H44" s="2501"/>
      <c r="I44" s="785" t="s">
        <v>54</v>
      </c>
      <c r="J44" s="784" t="s">
        <v>55</v>
      </c>
      <c r="K44" s="786" t="s">
        <v>543</v>
      </c>
      <c r="L44" s="2502" t="s">
        <v>57</v>
      </c>
      <c r="M44" s="2503"/>
      <c r="N44" s="789" t="s">
        <v>47</v>
      </c>
    </row>
    <row r="45" spans="1:14" ht="14.4">
      <c r="A45" s="2531"/>
      <c r="B45" s="2505"/>
      <c r="C45" s="2505"/>
      <c r="D45" s="2505"/>
      <c r="E45" s="2505"/>
      <c r="F45" s="2505"/>
      <c r="G45" s="2505"/>
      <c r="H45" s="2505"/>
      <c r="I45" s="790"/>
      <c r="J45" s="791"/>
      <c r="K45" s="1040"/>
      <c r="L45" s="2532"/>
      <c r="M45" s="2533"/>
      <c r="N45" s="1041"/>
    </row>
    <row r="46" spans="1:14" ht="14.4" thickBot="1">
      <c r="A46" s="2518"/>
      <c r="B46" s="2519"/>
      <c r="C46" s="2519"/>
      <c r="D46" s="2519"/>
      <c r="E46" s="2519"/>
      <c r="F46" s="2519"/>
      <c r="G46" s="2519"/>
      <c r="H46" s="2519"/>
      <c r="I46" s="804"/>
      <c r="J46" s="805"/>
      <c r="K46" s="804"/>
      <c r="L46" s="2520"/>
      <c r="M46" s="2521"/>
      <c r="N46" s="1042"/>
    </row>
    <row r="47" spans="1:14" ht="14.4" thickBot="1">
      <c r="A47" s="2485" t="s">
        <v>49</v>
      </c>
      <c r="B47" s="2486"/>
      <c r="C47" s="2486"/>
      <c r="D47" s="2486"/>
      <c r="E47" s="2486"/>
      <c r="F47" s="2486"/>
      <c r="G47" s="2486"/>
      <c r="H47" s="2486"/>
      <c r="I47" s="2486"/>
      <c r="J47" s="2486"/>
      <c r="K47" s="2486"/>
      <c r="L47" s="2486"/>
      <c r="M47" s="2487"/>
      <c r="N47" s="794">
        <f>+N45</f>
        <v>0</v>
      </c>
    </row>
    <row r="48" spans="1:14">
      <c r="A48" s="2491" t="s">
        <v>58</v>
      </c>
      <c r="B48" s="2492"/>
      <c r="C48" s="2492"/>
      <c r="D48" s="2492"/>
      <c r="E48" s="2492"/>
      <c r="F48" s="2492"/>
      <c r="G48" s="2492"/>
      <c r="H48" s="2492"/>
      <c r="I48" s="2492"/>
      <c r="J48" s="2492"/>
      <c r="K48" s="2492"/>
      <c r="L48" s="2492"/>
      <c r="M48" s="2492"/>
      <c r="N48" s="2493"/>
    </row>
    <row r="49" spans="1:16">
      <c r="A49" s="2494"/>
      <c r="B49" s="2495"/>
      <c r="C49" s="2495"/>
      <c r="D49" s="2495"/>
      <c r="E49" s="2495"/>
      <c r="F49" s="2495"/>
      <c r="G49" s="2495"/>
      <c r="H49" s="2495"/>
      <c r="I49" s="2495"/>
      <c r="J49" s="2495"/>
      <c r="K49" s="2495"/>
      <c r="L49" s="2495"/>
      <c r="M49" s="2495"/>
      <c r="N49" s="2496"/>
    </row>
    <row r="50" spans="1:16" ht="14.4" thickBot="1">
      <c r="A50" s="2497"/>
      <c r="B50" s="2498"/>
      <c r="C50" s="2498"/>
      <c r="D50" s="2498"/>
      <c r="E50" s="2498"/>
      <c r="F50" s="2498"/>
      <c r="G50" s="2498"/>
      <c r="H50" s="2498"/>
      <c r="I50" s="2498"/>
      <c r="J50" s="2498"/>
      <c r="K50" s="2498"/>
      <c r="L50" s="2498"/>
      <c r="M50" s="2498"/>
      <c r="N50" s="2499"/>
    </row>
    <row r="51" spans="1:16" ht="27.6">
      <c r="A51" s="2500" t="s">
        <v>59</v>
      </c>
      <c r="B51" s="2501"/>
      <c r="C51" s="2501"/>
      <c r="D51" s="2501"/>
      <c r="E51" s="2501"/>
      <c r="F51" s="2501"/>
      <c r="G51" s="2501"/>
      <c r="H51" s="2501"/>
      <c r="I51" s="785" t="s">
        <v>60</v>
      </c>
      <c r="J51" s="784" t="s">
        <v>61</v>
      </c>
      <c r="K51" s="785" t="s">
        <v>62</v>
      </c>
      <c r="L51" s="2502" t="s">
        <v>46</v>
      </c>
      <c r="M51" s="2503"/>
      <c r="N51" s="789" t="s">
        <v>47</v>
      </c>
    </row>
    <row r="52" spans="1:16">
      <c r="A52" s="2511" t="s">
        <v>81</v>
      </c>
      <c r="B52" s="2512"/>
      <c r="C52" s="2512"/>
      <c r="D52" s="2512"/>
      <c r="E52" s="2512"/>
      <c r="F52" s="2512"/>
      <c r="G52" s="2512"/>
      <c r="H52" s="2513"/>
      <c r="I52" s="800" t="s">
        <v>79</v>
      </c>
      <c r="J52" s="801"/>
      <c r="K52" s="1043">
        <v>41075</v>
      </c>
      <c r="L52" s="2861">
        <v>0.7</v>
      </c>
      <c r="M52" s="2862"/>
      <c r="N52" s="793">
        <f>ROUND((K52*L52),0)</f>
        <v>28753</v>
      </c>
    </row>
    <row r="53" spans="1:16">
      <c r="A53" s="798"/>
      <c r="B53" s="799"/>
      <c r="C53" s="799"/>
      <c r="D53" s="799"/>
      <c r="E53" s="799"/>
      <c r="F53" s="799"/>
      <c r="G53" s="799"/>
      <c r="H53" s="799"/>
      <c r="I53" s="800"/>
      <c r="J53" s="801"/>
      <c r="K53" s="1043"/>
      <c r="L53" s="2863"/>
      <c r="M53" s="2864"/>
      <c r="N53" s="1044"/>
    </row>
    <row r="54" spans="1:16" ht="14.4" thickBot="1">
      <c r="A54" s="2518"/>
      <c r="B54" s="2519"/>
      <c r="C54" s="2519"/>
      <c r="D54" s="2519"/>
      <c r="E54" s="2519"/>
      <c r="F54" s="2519"/>
      <c r="G54" s="2519"/>
      <c r="H54" s="2519"/>
      <c r="I54" s="804"/>
      <c r="J54" s="805"/>
      <c r="K54" s="804"/>
      <c r="L54" s="2520"/>
      <c r="M54" s="2521"/>
      <c r="N54" s="1042"/>
    </row>
    <row r="55" spans="1:16" ht="14.4" thickBot="1">
      <c r="A55" s="2485" t="s">
        <v>49</v>
      </c>
      <c r="B55" s="2486"/>
      <c r="C55" s="2486"/>
      <c r="D55" s="2486"/>
      <c r="E55" s="2486"/>
      <c r="F55" s="2486"/>
      <c r="G55" s="2486"/>
      <c r="H55" s="2486"/>
      <c r="I55" s="2486"/>
      <c r="J55" s="2486"/>
      <c r="K55" s="2486"/>
      <c r="L55" s="2486"/>
      <c r="M55" s="2487"/>
      <c r="N55" s="1039">
        <f>+N52</f>
        <v>28753</v>
      </c>
    </row>
    <row r="56" spans="1:16" ht="14.4" thickBot="1">
      <c r="A56" s="728"/>
      <c r="B56" s="730"/>
      <c r="C56" s="730"/>
      <c r="D56" s="730"/>
      <c r="E56" s="730"/>
      <c r="F56" s="730"/>
      <c r="G56" s="730"/>
      <c r="H56" s="730"/>
      <c r="I56" s="730"/>
      <c r="J56" s="730"/>
      <c r="K56" s="730"/>
      <c r="L56" s="730"/>
      <c r="M56" s="730"/>
      <c r="N56" s="731"/>
    </row>
    <row r="57" spans="1:16" ht="14.4" thickBot="1">
      <c r="A57" s="2488" t="s">
        <v>63</v>
      </c>
      <c r="B57" s="2489"/>
      <c r="C57" s="2489"/>
      <c r="D57" s="2489"/>
      <c r="E57" s="2489"/>
      <c r="F57" s="2489"/>
      <c r="G57" s="2489"/>
      <c r="H57" s="2489"/>
      <c r="I57" s="2489"/>
      <c r="J57" s="2489"/>
      <c r="K57" s="2489"/>
      <c r="L57" s="2489"/>
      <c r="M57" s="2490"/>
      <c r="N57" s="1208">
        <f>+N55+N40+N29</f>
        <v>94172</v>
      </c>
      <c r="P57" s="1209"/>
    </row>
    <row r="58" spans="1:16">
      <c r="A58" s="2491" t="s">
        <v>64</v>
      </c>
      <c r="B58" s="2492"/>
      <c r="C58" s="2492"/>
      <c r="D58" s="2492"/>
      <c r="E58" s="2492"/>
      <c r="F58" s="2492"/>
      <c r="G58" s="2492"/>
      <c r="H58" s="2492"/>
      <c r="I58" s="2492"/>
      <c r="J58" s="2492"/>
      <c r="K58" s="2492"/>
      <c r="L58" s="2492"/>
      <c r="M58" s="2492"/>
      <c r="N58" s="2493"/>
    </row>
    <row r="59" spans="1:16">
      <c r="A59" s="2494"/>
      <c r="B59" s="2495"/>
      <c r="C59" s="2495"/>
      <c r="D59" s="2495"/>
      <c r="E59" s="2495"/>
      <c r="F59" s="2495"/>
      <c r="G59" s="2495"/>
      <c r="H59" s="2495"/>
      <c r="I59" s="2495"/>
      <c r="J59" s="2495"/>
      <c r="K59" s="2495"/>
      <c r="L59" s="2495"/>
      <c r="M59" s="2495"/>
      <c r="N59" s="2496"/>
    </row>
    <row r="60" spans="1:16" ht="14.4" thickBot="1">
      <c r="A60" s="2497"/>
      <c r="B60" s="2498"/>
      <c r="C60" s="2498"/>
      <c r="D60" s="2498"/>
      <c r="E60" s="2498"/>
      <c r="F60" s="2498"/>
      <c r="G60" s="2498"/>
      <c r="H60" s="2498"/>
      <c r="I60" s="2498"/>
      <c r="J60" s="2498"/>
      <c r="K60" s="2498"/>
      <c r="L60" s="2498"/>
      <c r="M60" s="2498"/>
      <c r="N60" s="2499"/>
    </row>
    <row r="61" spans="1:16">
      <c r="A61" s="2500" t="s">
        <v>65</v>
      </c>
      <c r="B61" s="2501"/>
      <c r="C61" s="2501"/>
      <c r="D61" s="2501"/>
      <c r="E61" s="2501"/>
      <c r="F61" s="2501"/>
      <c r="G61" s="2501"/>
      <c r="H61" s="2501"/>
      <c r="I61" s="784"/>
      <c r="J61" s="788"/>
      <c r="K61" s="785" t="s">
        <v>66</v>
      </c>
      <c r="L61" s="2502" t="s">
        <v>67</v>
      </c>
      <c r="M61" s="2503"/>
      <c r="N61" s="789"/>
    </row>
    <row r="62" spans="1:16">
      <c r="A62" s="2504" t="s">
        <v>68</v>
      </c>
      <c r="B62" s="2505"/>
      <c r="C62" s="2505"/>
      <c r="D62" s="2505"/>
      <c r="E62" s="2505"/>
      <c r="F62" s="2505"/>
      <c r="G62" s="2505"/>
      <c r="H62" s="2505"/>
      <c r="I62" s="809"/>
      <c r="J62" s="810"/>
      <c r="K62" s="811">
        <v>0.28000000000000003</v>
      </c>
      <c r="L62" s="2854"/>
      <c r="M62" s="2855"/>
      <c r="N62" s="793">
        <f>+L62</f>
        <v>0</v>
      </c>
    </row>
    <row r="63" spans="1:16">
      <c r="A63" s="768" t="s">
        <v>69</v>
      </c>
      <c r="B63" s="813"/>
      <c r="C63" s="813"/>
      <c r="D63" s="777"/>
      <c r="E63" s="777"/>
      <c r="F63" s="777"/>
      <c r="G63" s="777"/>
      <c r="H63" s="777"/>
      <c r="I63" s="777"/>
      <c r="J63" s="778"/>
      <c r="K63" s="811">
        <v>0.01</v>
      </c>
      <c r="L63" s="2854"/>
      <c r="M63" s="2855"/>
      <c r="N63" s="793">
        <f>+L63</f>
        <v>0</v>
      </c>
    </row>
    <row r="64" spans="1:16" ht="14.4" thickBot="1">
      <c r="A64" s="2508" t="s">
        <v>70</v>
      </c>
      <c r="B64" s="2509"/>
      <c r="C64" s="2509"/>
      <c r="D64" s="2509"/>
      <c r="E64" s="2509"/>
      <c r="F64" s="2509"/>
      <c r="G64" s="2509"/>
      <c r="H64" s="2509"/>
      <c r="I64" s="2509"/>
      <c r="J64" s="2510"/>
      <c r="K64" s="811">
        <v>0.05</v>
      </c>
      <c r="L64" s="2854"/>
      <c r="M64" s="2855"/>
      <c r="N64" s="793">
        <f>+L64</f>
        <v>0</v>
      </c>
    </row>
    <row r="65" spans="1:14" ht="14.4" thickBot="1">
      <c r="A65" s="2485" t="s">
        <v>49</v>
      </c>
      <c r="B65" s="2486"/>
      <c r="C65" s="2486"/>
      <c r="D65" s="2486"/>
      <c r="E65" s="2486"/>
      <c r="F65" s="2486"/>
      <c r="G65" s="2486"/>
      <c r="H65" s="2486"/>
      <c r="I65" s="2486"/>
      <c r="J65" s="2486"/>
      <c r="K65" s="2486"/>
      <c r="L65" s="2486"/>
      <c r="M65" s="2487"/>
      <c r="N65" s="1045">
        <f>ROUND(SUM(N62:N64),0)</f>
        <v>0</v>
      </c>
    </row>
    <row r="66" spans="1:14" ht="14.4" thickBot="1">
      <c r="A66" s="2488" t="s">
        <v>71</v>
      </c>
      <c r="B66" s="2489"/>
      <c r="C66" s="2489"/>
      <c r="D66" s="2489"/>
      <c r="E66" s="2489"/>
      <c r="F66" s="2489"/>
      <c r="G66" s="2489"/>
      <c r="H66" s="2489"/>
      <c r="I66" s="2489"/>
      <c r="J66" s="2489"/>
      <c r="K66" s="2489"/>
      <c r="L66" s="2489"/>
      <c r="M66" s="2490"/>
      <c r="N66" s="1208">
        <f>ROUND(+N57+N65,2)</f>
        <v>94172</v>
      </c>
    </row>
    <row r="67" spans="1:14">
      <c r="A67" s="874"/>
      <c r="B67" s="875"/>
      <c r="C67" s="875"/>
      <c r="D67" s="875"/>
      <c r="E67" s="875"/>
      <c r="F67" s="875"/>
      <c r="G67" s="875"/>
      <c r="H67" s="875"/>
      <c r="I67" s="875"/>
      <c r="J67" s="875"/>
      <c r="K67" s="875"/>
      <c r="L67" s="875"/>
      <c r="M67" s="875"/>
      <c r="N67" s="876"/>
    </row>
    <row r="68" spans="1:14">
      <c r="A68" s="817"/>
      <c r="B68" s="818"/>
      <c r="C68" s="818"/>
      <c r="D68" s="818"/>
      <c r="E68" s="818"/>
      <c r="F68" s="821" t="s">
        <v>76</v>
      </c>
      <c r="G68" s="821"/>
      <c r="H68" s="821"/>
      <c r="I68" s="821"/>
      <c r="J68" s="822"/>
      <c r="K68" s="818"/>
      <c r="L68" s="818"/>
      <c r="M68" s="818"/>
      <c r="N68" s="819"/>
    </row>
    <row r="69" spans="1:14">
      <c r="A69" s="823"/>
      <c r="B69" s="824"/>
      <c r="C69" s="824"/>
      <c r="D69" s="824"/>
      <c r="E69" s="824"/>
      <c r="F69" s="821" t="s">
        <v>87</v>
      </c>
      <c r="G69" s="822" t="s">
        <v>337</v>
      </c>
      <c r="H69" s="822"/>
      <c r="I69" s="822"/>
      <c r="J69" s="822"/>
      <c r="K69" s="824"/>
      <c r="L69" s="824"/>
      <c r="M69" s="824"/>
      <c r="N69" s="825"/>
    </row>
    <row r="70" spans="1:14">
      <c r="A70" s="817"/>
      <c r="B70" s="818"/>
      <c r="C70" s="818"/>
      <c r="D70" s="818"/>
      <c r="E70" s="818"/>
      <c r="F70" s="821" t="s">
        <v>286</v>
      </c>
      <c r="G70" s="822"/>
      <c r="H70" s="822"/>
      <c r="I70" s="822"/>
      <c r="J70" s="822"/>
      <c r="K70" s="818"/>
      <c r="L70" s="818"/>
      <c r="M70" s="818"/>
      <c r="N70" s="819"/>
    </row>
    <row r="71" spans="1:14">
      <c r="A71" s="823"/>
      <c r="B71" s="824"/>
      <c r="C71" s="824"/>
      <c r="D71" s="824"/>
      <c r="E71" s="824"/>
      <c r="F71" s="821" t="s">
        <v>88</v>
      </c>
      <c r="G71" s="2475" t="s">
        <v>344</v>
      </c>
      <c r="H71" s="2475"/>
      <c r="I71" s="826"/>
      <c r="J71" s="826"/>
      <c r="K71" s="824"/>
      <c r="L71" s="824"/>
      <c r="M71" s="824"/>
      <c r="N71" s="825"/>
    </row>
    <row r="72" spans="1:14">
      <c r="A72" s="817"/>
      <c r="B72" s="818"/>
      <c r="C72" s="818"/>
      <c r="D72" s="818"/>
      <c r="E72" s="818"/>
      <c r="F72" s="821"/>
      <c r="G72" s="826"/>
      <c r="H72" s="826"/>
      <c r="I72" s="826"/>
      <c r="J72" s="818"/>
      <c r="K72" s="818"/>
      <c r="L72" s="818"/>
      <c r="M72" s="818"/>
      <c r="N72" s="819"/>
    </row>
    <row r="73" spans="1:14">
      <c r="A73" s="827" t="s">
        <v>72</v>
      </c>
      <c r="B73" s="828"/>
      <c r="C73" s="829"/>
      <c r="D73" s="829"/>
      <c r="E73" s="829"/>
      <c r="F73" s="829"/>
      <c r="G73" s="830"/>
      <c r="H73" s="830"/>
      <c r="I73" s="830"/>
      <c r="J73" s="830"/>
      <c r="K73" s="830"/>
      <c r="L73" s="830"/>
      <c r="M73" s="830"/>
      <c r="N73" s="831"/>
    </row>
    <row r="74" spans="1:14">
      <c r="A74" s="823"/>
      <c r="B74" s="824"/>
      <c r="C74" s="824"/>
      <c r="D74" s="824"/>
      <c r="E74" s="824"/>
      <c r="F74" s="824"/>
      <c r="G74" s="824"/>
      <c r="H74" s="824"/>
      <c r="I74" s="824"/>
      <c r="J74" s="824"/>
      <c r="K74" s="824"/>
      <c r="L74" s="824"/>
      <c r="M74" s="824"/>
      <c r="N74" s="825"/>
    </row>
    <row r="75" spans="1:14">
      <c r="A75" s="832" t="s">
        <v>73</v>
      </c>
      <c r="B75" s="833"/>
      <c r="C75" s="834"/>
      <c r="D75" s="834"/>
      <c r="E75" s="834"/>
      <c r="F75" s="834"/>
      <c r="G75" s="824"/>
      <c r="H75" s="824"/>
      <c r="I75" s="824"/>
      <c r="J75" s="824"/>
      <c r="K75" s="824"/>
      <c r="L75" s="824"/>
      <c r="M75" s="824"/>
      <c r="N75" s="825"/>
    </row>
    <row r="76" spans="1:14">
      <c r="A76" s="2481" t="s">
        <v>74</v>
      </c>
      <c r="B76" s="2482"/>
      <c r="C76" s="2482"/>
      <c r="D76" s="2482"/>
      <c r="E76" s="2482"/>
      <c r="F76" s="2482"/>
      <c r="G76" s="2482"/>
      <c r="H76" s="2482"/>
      <c r="I76" s="2482"/>
      <c r="J76" s="2482"/>
      <c r="K76" s="2482"/>
      <c r="L76" s="2482"/>
      <c r="M76" s="2482"/>
      <c r="N76" s="2483"/>
    </row>
    <row r="77" spans="1:14">
      <c r="A77" s="2481"/>
      <c r="B77" s="2482"/>
      <c r="C77" s="2482"/>
      <c r="D77" s="2482"/>
      <c r="E77" s="2482"/>
      <c r="F77" s="2482"/>
      <c r="G77" s="2482"/>
      <c r="H77" s="2482"/>
      <c r="I77" s="2482"/>
      <c r="J77" s="2482"/>
      <c r="K77" s="2482"/>
      <c r="L77" s="2482"/>
      <c r="M77" s="2482"/>
      <c r="N77" s="2483"/>
    </row>
    <row r="78" spans="1:14">
      <c r="A78" s="2481" t="s">
        <v>75</v>
      </c>
      <c r="B78" s="2482"/>
      <c r="C78" s="2482"/>
      <c r="D78" s="2482"/>
      <c r="E78" s="2482"/>
      <c r="F78" s="2482"/>
      <c r="G78" s="2482"/>
      <c r="H78" s="2482"/>
      <c r="I78" s="2482"/>
      <c r="J78" s="2482"/>
      <c r="K78" s="2482"/>
      <c r="L78" s="2482"/>
      <c r="M78" s="2482"/>
      <c r="N78" s="2483"/>
    </row>
    <row r="79" spans="1:14">
      <c r="A79" s="2481"/>
      <c r="B79" s="2482"/>
      <c r="C79" s="2482"/>
      <c r="D79" s="2482"/>
      <c r="E79" s="2482"/>
      <c r="F79" s="2482"/>
      <c r="G79" s="2482"/>
      <c r="H79" s="2482"/>
      <c r="I79" s="2482"/>
      <c r="J79" s="2482"/>
      <c r="K79" s="2482"/>
      <c r="L79" s="2482"/>
      <c r="M79" s="2482"/>
      <c r="N79" s="2483"/>
    </row>
    <row r="80" spans="1:14">
      <c r="A80" s="823"/>
      <c r="B80" s="824"/>
      <c r="C80" s="824"/>
      <c r="D80" s="824"/>
      <c r="E80" s="824"/>
      <c r="F80" s="824"/>
      <c r="G80" s="824"/>
      <c r="H80" s="824"/>
      <c r="I80" s="824"/>
      <c r="J80" s="824"/>
      <c r="K80" s="824"/>
      <c r="L80" s="824"/>
      <c r="M80" s="824"/>
      <c r="N80" s="825"/>
    </row>
    <row r="81" spans="1:14">
      <c r="A81" s="823"/>
      <c r="B81" s="824"/>
      <c r="C81" s="824"/>
      <c r="D81" s="824"/>
      <c r="E81" s="818"/>
      <c r="F81" s="821" t="s">
        <v>76</v>
      </c>
      <c r="G81" s="822"/>
      <c r="H81" s="822"/>
      <c r="I81" s="822"/>
      <c r="J81" s="822"/>
      <c r="K81" s="824"/>
      <c r="L81" s="824"/>
      <c r="M81" s="824"/>
      <c r="N81" s="835"/>
    </row>
    <row r="82" spans="1:14">
      <c r="A82" s="823"/>
      <c r="B82" s="824"/>
      <c r="C82" s="824"/>
      <c r="D82" s="824"/>
      <c r="E82" s="818"/>
      <c r="F82" s="822" t="s">
        <v>87</v>
      </c>
      <c r="G82" s="836" t="s">
        <v>342</v>
      </c>
      <c r="H82" s="836"/>
      <c r="I82" s="836"/>
      <c r="J82" s="822"/>
      <c r="K82" s="824"/>
      <c r="L82" s="824"/>
      <c r="M82" s="824"/>
      <c r="N82" s="835"/>
    </row>
    <row r="83" spans="1:14">
      <c r="A83" s="823"/>
      <c r="B83" s="824"/>
      <c r="C83" s="824"/>
      <c r="D83" s="824"/>
      <c r="E83" s="837"/>
      <c r="F83" s="822" t="s">
        <v>343</v>
      </c>
      <c r="G83" s="838"/>
      <c r="H83" s="838"/>
      <c r="I83" s="838"/>
      <c r="J83" s="822"/>
      <c r="K83" s="824"/>
      <c r="L83" s="824"/>
      <c r="M83" s="824"/>
      <c r="N83" s="835"/>
    </row>
    <row r="84" spans="1:14">
      <c r="A84" s="817"/>
      <c r="B84" s="818"/>
      <c r="C84" s="818"/>
      <c r="D84" s="818"/>
      <c r="E84" s="824"/>
      <c r="F84" s="822" t="s">
        <v>88</v>
      </c>
      <c r="G84" s="822"/>
      <c r="H84" s="822"/>
      <c r="I84" s="822"/>
      <c r="J84" s="826"/>
      <c r="K84" s="848"/>
      <c r="L84" s="848"/>
      <c r="M84" s="848"/>
      <c r="N84" s="835"/>
    </row>
  </sheetData>
  <mergeCells count="91">
    <mergeCell ref="A66:M66"/>
    <mergeCell ref="G71:H71"/>
    <mergeCell ref="A76:N77"/>
    <mergeCell ref="A78:N79"/>
    <mergeCell ref="A65:M65"/>
    <mergeCell ref="L62:M62"/>
    <mergeCell ref="L63:M63"/>
    <mergeCell ref="A54:H54"/>
    <mergeCell ref="L54:M54"/>
    <mergeCell ref="A55:M55"/>
    <mergeCell ref="A57:M57"/>
    <mergeCell ref="A58:N60"/>
    <mergeCell ref="A64:J64"/>
    <mergeCell ref="L64:M64"/>
    <mergeCell ref="A45:H45"/>
    <mergeCell ref="L45:M45"/>
    <mergeCell ref="A46:H46"/>
    <mergeCell ref="L46:M46"/>
    <mergeCell ref="A47:M47"/>
    <mergeCell ref="A48:N50"/>
    <mergeCell ref="A51:H51"/>
    <mergeCell ref="L51:M51"/>
    <mergeCell ref="A52:H52"/>
    <mergeCell ref="L52:M52"/>
    <mergeCell ref="L53:M53"/>
    <mergeCell ref="A61:H61"/>
    <mergeCell ref="L61:M61"/>
    <mergeCell ref="A62:H62"/>
    <mergeCell ref="A44:H44"/>
    <mergeCell ref="L44:M44"/>
    <mergeCell ref="A37:H37"/>
    <mergeCell ref="I37:J37"/>
    <mergeCell ref="L37:M37"/>
    <mergeCell ref="A38:H38"/>
    <mergeCell ref="I38:J38"/>
    <mergeCell ref="L38:M38"/>
    <mergeCell ref="A39:H39"/>
    <mergeCell ref="I39:J39"/>
    <mergeCell ref="L39:M39"/>
    <mergeCell ref="A40:M40"/>
    <mergeCell ref="A41:N43"/>
    <mergeCell ref="A35:H35"/>
    <mergeCell ref="I35:J35"/>
    <mergeCell ref="L35:M35"/>
    <mergeCell ref="A36:H36"/>
    <mergeCell ref="I36:J36"/>
    <mergeCell ref="L36:M36"/>
    <mergeCell ref="A34:H34"/>
    <mergeCell ref="I34:J34"/>
    <mergeCell ref="L34:M34"/>
    <mergeCell ref="A28:F28"/>
    <mergeCell ref="G28:H28"/>
    <mergeCell ref="I28:J28"/>
    <mergeCell ref="L28:M28"/>
    <mergeCell ref="A29:M29"/>
    <mergeCell ref="A30:N32"/>
    <mergeCell ref="A33:H33"/>
    <mergeCell ref="I33:J33"/>
    <mergeCell ref="L33:M33"/>
    <mergeCell ref="A27:F27"/>
    <mergeCell ref="G27:H27"/>
    <mergeCell ref="I27:J27"/>
    <mergeCell ref="L27:M27"/>
    <mergeCell ref="K14:K15"/>
    <mergeCell ref="A16:E16"/>
    <mergeCell ref="A19:N19"/>
    <mergeCell ref="C21:K21"/>
    <mergeCell ref="L21:M21"/>
    <mergeCell ref="C22:K22"/>
    <mergeCell ref="L22:M22"/>
    <mergeCell ref="A23:N25"/>
    <mergeCell ref="A26:F26"/>
    <mergeCell ref="G26:H26"/>
    <mergeCell ref="I26:J26"/>
    <mergeCell ref="L26:M26"/>
    <mergeCell ref="N11:N12"/>
    <mergeCell ref="A1:D1"/>
    <mergeCell ref="A3:N3"/>
    <mergeCell ref="A4:N4"/>
    <mergeCell ref="A6:N6"/>
    <mergeCell ref="A8:B12"/>
    <mergeCell ref="C8:J8"/>
    <mergeCell ref="K8:N8"/>
    <mergeCell ref="C9:J9"/>
    <mergeCell ref="K9:K10"/>
    <mergeCell ref="L9:N10"/>
    <mergeCell ref="C10:J10"/>
    <mergeCell ref="C11:J11"/>
    <mergeCell ref="K11:K12"/>
    <mergeCell ref="L11:L12"/>
    <mergeCell ref="M11:M12"/>
  </mergeCells>
  <pageMargins left="0.7" right="0.7" top="0.75" bottom="0.75" header="0.3" footer="0.3"/>
  <pageSetup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58</vt:i4>
      </vt:variant>
      <vt:variant>
        <vt:lpstr>Rangos con nombre</vt:lpstr>
      </vt:variant>
      <vt:variant>
        <vt:i4>57</vt:i4>
      </vt:variant>
    </vt:vector>
  </HeadingPairs>
  <TitlesOfParts>
    <vt:vector size="115" baseType="lpstr">
      <vt:lpstr>Supervision</vt:lpstr>
      <vt:lpstr>MEMO-huellas-100</vt:lpstr>
      <vt:lpstr>MEMO-alcantarilla-200</vt:lpstr>
      <vt:lpstr>MEMO-gaviones-300</vt:lpstr>
      <vt:lpstr>AIU (2)</vt:lpstr>
      <vt:lpstr>PMT</vt:lpstr>
      <vt:lpstr>PAGA</vt:lpstr>
      <vt:lpstr>1.1 APU PAGA</vt:lpstr>
      <vt:lpstr>1.2 ANA TRANS PAGA</vt:lpstr>
      <vt:lpstr>1.2 APU PAGA,</vt:lpstr>
      <vt:lpstr>2.1 APU PAGA</vt:lpstr>
      <vt:lpstr>2.2 APU PAGA </vt:lpstr>
      <vt:lpstr>2.1 ANA TRANS PAGA </vt:lpstr>
      <vt:lpstr>2.3 APU PAGA </vt:lpstr>
      <vt:lpstr>2.3 ANA TRANS PAGA </vt:lpstr>
      <vt:lpstr>2.4 APU PAGA </vt:lpstr>
      <vt:lpstr>2.5 APU PAGA</vt:lpstr>
      <vt:lpstr>2.6 APU PAGA</vt:lpstr>
      <vt:lpstr>2.7 APU PAGA</vt:lpstr>
      <vt:lpstr>2.8 APU PAGA</vt:lpstr>
      <vt:lpstr>HOMECENTER</vt:lpstr>
      <vt:lpstr>AIU</vt:lpstr>
      <vt:lpstr>PRESUPUESTO OFICIAL PLIEGO TIPO</vt:lpstr>
      <vt:lpstr>101-ITEM</vt:lpstr>
      <vt:lpstr>102-ITEM</vt:lpstr>
      <vt:lpstr>103-ITEM</vt:lpstr>
      <vt:lpstr>104-ITEM</vt:lpstr>
      <vt:lpstr>105-ITEM</vt:lpstr>
      <vt:lpstr>106-ITEM</vt:lpstr>
      <vt:lpstr>ITEM 107</vt:lpstr>
      <vt:lpstr>108-ITEM</vt:lpstr>
      <vt:lpstr>109-ITEM</vt:lpstr>
      <vt:lpstr>ITEM 110</vt:lpstr>
      <vt:lpstr>ITEM 111</vt:lpstr>
      <vt:lpstr>ITEM 112</vt:lpstr>
      <vt:lpstr>ITEM 113</vt:lpstr>
      <vt:lpstr>ITEM 201</vt:lpstr>
      <vt:lpstr>ITEM 202</vt:lpstr>
      <vt:lpstr>ITEM 203</vt:lpstr>
      <vt:lpstr>ITEM 204</vt:lpstr>
      <vt:lpstr>ITEM 205</vt:lpstr>
      <vt:lpstr>ITEM 206</vt:lpstr>
      <vt:lpstr>ITEM 207</vt:lpstr>
      <vt:lpstr>ITEM 208</vt:lpstr>
      <vt:lpstr>ITEM 209</vt:lpstr>
      <vt:lpstr>ITEM 301</vt:lpstr>
      <vt:lpstr>ITEM 302</vt:lpstr>
      <vt:lpstr>ITEM 303</vt:lpstr>
      <vt:lpstr>ITEM 304</vt:lpstr>
      <vt:lpstr>ITEM 305</vt:lpstr>
      <vt:lpstr>ITEM 306</vt:lpstr>
      <vt:lpstr>CAÑORICO-ANACONCRETO 3000 psi </vt:lpstr>
      <vt:lpstr>CAÑORICO-ANACONCRETO 1500 psi</vt:lpstr>
      <vt:lpstr>CAÑORICO-ANACONCRETO 2500 psi</vt:lpstr>
      <vt:lpstr>TRANSPORTE MATERIALES tritu-m3</vt:lpstr>
      <vt:lpstr>CAÑOrico-TRANSPORTE Tn</vt:lpstr>
      <vt:lpstr>CAÑOricoTRANSPORTE m3</vt:lpstr>
      <vt:lpstr>ANIDADO FORMALETA </vt:lpstr>
      <vt:lpstr>'1.1 APU PAGA'!Área_de_impresión</vt:lpstr>
      <vt:lpstr>'1.2 ANA TRANS PAGA'!Área_de_impresión</vt:lpstr>
      <vt:lpstr>'1.2 APU PAGA,'!Área_de_impresión</vt:lpstr>
      <vt:lpstr>'101-ITEM'!Área_de_impresión</vt:lpstr>
      <vt:lpstr>'102-ITEM'!Área_de_impresión</vt:lpstr>
      <vt:lpstr>'103-ITEM'!Área_de_impresión</vt:lpstr>
      <vt:lpstr>'104-ITEM'!Área_de_impresión</vt:lpstr>
      <vt:lpstr>'105-ITEM'!Área_de_impresión</vt:lpstr>
      <vt:lpstr>'106-ITEM'!Área_de_impresión</vt:lpstr>
      <vt:lpstr>'108-ITEM'!Área_de_impresión</vt:lpstr>
      <vt:lpstr>'109-ITEM'!Área_de_impresión</vt:lpstr>
      <vt:lpstr>'2.1 ANA TRANS PAGA '!Área_de_impresión</vt:lpstr>
      <vt:lpstr>'2.1 APU PAGA'!Área_de_impresión</vt:lpstr>
      <vt:lpstr>'2.2 APU PAGA '!Área_de_impresión</vt:lpstr>
      <vt:lpstr>'2.3 ANA TRANS PAGA '!Área_de_impresión</vt:lpstr>
      <vt:lpstr>'2.3 APU PAGA '!Área_de_impresión</vt:lpstr>
      <vt:lpstr>'2.4 APU PAGA '!Área_de_impresión</vt:lpstr>
      <vt:lpstr>'2.5 APU PAGA'!Área_de_impresión</vt:lpstr>
      <vt:lpstr>'2.6 APU PAGA'!Área_de_impresión</vt:lpstr>
      <vt:lpstr>'2.7 APU PAGA'!Área_de_impresión</vt:lpstr>
      <vt:lpstr>'2.8 APU PAGA'!Área_de_impresión</vt:lpstr>
      <vt:lpstr>AIU!Área_de_impresión</vt:lpstr>
      <vt:lpstr>'AIU (2)'!Área_de_impresión</vt:lpstr>
      <vt:lpstr>'ANIDADO FORMALETA '!Área_de_impresión</vt:lpstr>
      <vt:lpstr>'CAÑORICO-ANACONCRETO 1500 psi'!Área_de_impresión</vt:lpstr>
      <vt:lpstr>'CAÑORICO-ANACONCRETO 2500 psi'!Área_de_impresión</vt:lpstr>
      <vt:lpstr>'CAÑORICO-ANACONCRETO 3000 psi '!Área_de_impresión</vt:lpstr>
      <vt:lpstr>'CAÑOricoTRANSPORTE m3'!Área_de_impresión</vt:lpstr>
      <vt:lpstr>'CAÑOrico-TRANSPORTE Tn'!Área_de_impresión</vt:lpstr>
      <vt:lpstr>'ITEM 107'!Área_de_impresión</vt:lpstr>
      <vt:lpstr>'ITEM 110'!Área_de_impresión</vt:lpstr>
      <vt:lpstr>'ITEM 111'!Área_de_impresión</vt:lpstr>
      <vt:lpstr>'ITEM 112'!Área_de_impresión</vt:lpstr>
      <vt:lpstr>'ITEM 113'!Área_de_impresión</vt:lpstr>
      <vt:lpstr>'ITEM 201'!Área_de_impresión</vt:lpstr>
      <vt:lpstr>'ITEM 202'!Área_de_impresión</vt:lpstr>
      <vt:lpstr>'ITEM 203'!Área_de_impresión</vt:lpstr>
      <vt:lpstr>'ITEM 204'!Área_de_impresión</vt:lpstr>
      <vt:lpstr>'ITEM 205'!Área_de_impresión</vt:lpstr>
      <vt:lpstr>'ITEM 206'!Área_de_impresión</vt:lpstr>
      <vt:lpstr>'ITEM 207'!Área_de_impresión</vt:lpstr>
      <vt:lpstr>'ITEM 208'!Área_de_impresión</vt:lpstr>
      <vt:lpstr>'ITEM 209'!Área_de_impresión</vt:lpstr>
      <vt:lpstr>'ITEM 301'!Área_de_impresión</vt:lpstr>
      <vt:lpstr>'ITEM 302'!Área_de_impresión</vt:lpstr>
      <vt:lpstr>'ITEM 303'!Área_de_impresión</vt:lpstr>
      <vt:lpstr>'ITEM 304'!Área_de_impresión</vt:lpstr>
      <vt:lpstr>'ITEM 305'!Área_de_impresión</vt:lpstr>
      <vt:lpstr>'ITEM 306'!Área_de_impresión</vt:lpstr>
      <vt:lpstr>'MEMO-alcantarilla-200'!Área_de_impresión</vt:lpstr>
      <vt:lpstr>'MEMO-gaviones-300'!Área_de_impresión</vt:lpstr>
      <vt:lpstr>'MEMO-huellas-100'!Área_de_impresión</vt:lpstr>
      <vt:lpstr>PAGA!Área_de_impresión</vt:lpstr>
      <vt:lpstr>PMT!Área_de_impresión</vt:lpstr>
      <vt:lpstr>'PRESUPUESTO OFICIAL PLIEGO TIPO'!Área_de_impresión</vt:lpstr>
      <vt:lpstr>Supervision!Área_de_impresión</vt:lpstr>
      <vt:lpstr>'TRANSPORTE MATERIALES tritu-m3'!Área_de_impresión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K</dc:creator>
  <cp:lastModifiedBy>Jaime Ivan González Solarte</cp:lastModifiedBy>
  <cp:lastPrinted>2026-09-08T20:30:55Z</cp:lastPrinted>
  <dcterms:created xsi:type="dcterms:W3CDTF">2023-02-08T14:15:05Z</dcterms:created>
  <dcterms:modified xsi:type="dcterms:W3CDTF">2026-09-12T23:24:45Z</dcterms:modified>
</cp:coreProperties>
</file>