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juspemil-my.sharepoint.com/personal/tatiana_paez_justiciamilitar_gov_co/Documents/CONTRATOS/2026/Men. C/Mantenimiento de vehiculos/"/>
    </mc:Choice>
  </mc:AlternateContent>
  <xr:revisionPtr revIDLastSave="0" documentId="8_{AE366A3E-18F0-4EC7-AB35-45E160731612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Inventario Flota" sheetId="1" r:id="rId1"/>
    <sheet name="Resumen Presupuestal" sheetId="2" r:id="rId2"/>
    <sheet name="2. Prev - Comparativo" sheetId="3" r:id="rId3"/>
    <sheet name=" Detalle Preventivo" sheetId="4" r:id="rId4"/>
    <sheet name="3. Corr - Comparativo" sheetId="5" r:id="rId5"/>
    <sheet name=" Detalle Correctivo" sheetId="6" r:id="rId6"/>
  </sheets>
  <externalReferences>
    <externalReference r:id="rId7"/>
  </externalReferences>
  <definedNames>
    <definedName name="_xlnm._FilterDatabase" localSheetId="1" hidden="1">'Resumen Presupuestal'!$A$8:$H$19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9" i="2" l="1"/>
  <c r="P163" i="4"/>
  <c r="P162" i="4"/>
  <c r="P138" i="4"/>
  <c r="P107" i="4"/>
  <c r="P65" i="4"/>
  <c r="P161" i="4"/>
  <c r="P164" i="4"/>
  <c r="O161" i="4"/>
  <c r="P150" i="4"/>
  <c r="O150" i="4"/>
  <c r="P137" i="4"/>
  <c r="O137" i="4"/>
  <c r="P127" i="4"/>
  <c r="O127" i="4"/>
  <c r="P117" i="4"/>
  <c r="O117" i="4"/>
  <c r="P96" i="4"/>
  <c r="O96" i="4"/>
  <c r="P106" i="4"/>
  <c r="O106" i="4"/>
  <c r="P86" i="4"/>
  <c r="O86" i="4"/>
  <c r="P76" i="4"/>
  <c r="O76" i="4"/>
  <c r="P64" i="4"/>
  <c r="O64" i="4"/>
  <c r="P54" i="4"/>
  <c r="O54" i="4"/>
  <c r="P39" i="4"/>
  <c r="O39" i="4"/>
  <c r="P26" i="4"/>
  <c r="O26" i="4"/>
  <c r="P16" i="4"/>
  <c r="O16" i="4"/>
  <c r="R7" i="4"/>
  <c r="R8" i="4"/>
  <c r="S8" i="4"/>
  <c r="R9" i="4"/>
  <c r="R10" i="4"/>
  <c r="R11" i="4"/>
  <c r="R12" i="4"/>
  <c r="R13" i="4"/>
  <c r="R14" i="4"/>
  <c r="R15" i="4"/>
  <c r="R17" i="4"/>
  <c r="R18" i="4"/>
  <c r="R19" i="4"/>
  <c r="R20" i="4"/>
  <c r="S20" i="4"/>
  <c r="R21" i="4"/>
  <c r="R22" i="4"/>
  <c r="R23" i="4"/>
  <c r="R24" i="4"/>
  <c r="R25" i="4"/>
  <c r="R27" i="4"/>
  <c r="R28" i="4"/>
  <c r="R29" i="4"/>
  <c r="R30" i="4"/>
  <c r="R31" i="4"/>
  <c r="R32" i="4"/>
  <c r="R33" i="4"/>
  <c r="R34" i="4"/>
  <c r="R35" i="4"/>
  <c r="R36" i="4"/>
  <c r="R37" i="4"/>
  <c r="R38" i="4"/>
  <c r="R40" i="4"/>
  <c r="R41" i="4"/>
  <c r="R42" i="4"/>
  <c r="R43" i="4"/>
  <c r="R44" i="4"/>
  <c r="R45" i="4"/>
  <c r="R46" i="4"/>
  <c r="R47" i="4"/>
  <c r="S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S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S92" i="4"/>
  <c r="R93" i="4"/>
  <c r="R94" i="4"/>
  <c r="R95" i="4"/>
  <c r="R97" i="4"/>
  <c r="R98" i="4"/>
  <c r="R99" i="4"/>
  <c r="R100" i="4"/>
  <c r="R101" i="4"/>
  <c r="R102" i="4"/>
  <c r="R103" i="4"/>
  <c r="R104" i="4"/>
  <c r="R105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S118" i="4"/>
  <c r="R119" i="4"/>
  <c r="R120" i="4"/>
  <c r="R121" i="4"/>
  <c r="R122" i="4"/>
  <c r="R123" i="4"/>
  <c r="R124" i="4"/>
  <c r="R125" i="4"/>
  <c r="R126" i="4"/>
  <c r="R128" i="4"/>
  <c r="R129" i="4"/>
  <c r="R130" i="4"/>
  <c r="R131" i="4"/>
  <c r="R132" i="4"/>
  <c r="R133" i="4"/>
  <c r="R134" i="4"/>
  <c r="R135" i="4"/>
  <c r="R136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6" i="4"/>
  <c r="H17" i="2"/>
  <c r="H16" i="2"/>
  <c r="H15" i="2"/>
  <c r="H12" i="2"/>
  <c r="H11" i="2"/>
  <c r="H10" i="2"/>
  <c r="H9" i="2"/>
  <c r="M125" i="6"/>
  <c r="M34" i="6"/>
  <c r="M64" i="6"/>
  <c r="M95" i="6"/>
  <c r="M124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5" i="6"/>
  <c r="E5" i="2"/>
  <c r="Q9" i="2"/>
  <c r="H8" i="5"/>
  <c r="F8" i="5"/>
  <c r="Q68" i="4"/>
  <c r="H14" i="2" l="1"/>
  <c r="R137" i="4"/>
  <c r="R127" i="4"/>
  <c r="R96" i="4"/>
  <c r="R106" i="4"/>
  <c r="S45" i="4"/>
  <c r="R39" i="4"/>
  <c r="R26" i="4"/>
  <c r="S18" i="4"/>
  <c r="S19" i="4"/>
  <c r="R16" i="4"/>
  <c r="S9" i="4"/>
  <c r="S6" i="4"/>
  <c r="S7" i="4"/>
  <c r="S10" i="4"/>
  <c r="S14" i="4"/>
  <c r="S21" i="4"/>
  <c r="S23" i="4"/>
  <c r="S25" i="4"/>
  <c r="S27" i="4"/>
  <c r="S29" i="4"/>
  <c r="S31" i="4"/>
  <c r="S33" i="4"/>
  <c r="S35" i="4"/>
  <c r="S37" i="4"/>
  <c r="S39" i="4"/>
  <c r="S41" i="4"/>
  <c r="S44" i="4"/>
  <c r="S48" i="4"/>
  <c r="S50" i="4"/>
  <c r="S52" i="4"/>
  <c r="S54" i="4"/>
  <c r="S57" i="4"/>
  <c r="S59" i="4"/>
  <c r="S63" i="4"/>
  <c r="S68" i="4"/>
  <c r="S71" i="4"/>
  <c r="S80" i="4"/>
  <c r="S81" i="4"/>
  <c r="S82" i="4"/>
  <c r="S87" i="4"/>
  <c r="S88" i="4"/>
  <c r="S90" i="4"/>
  <c r="S91" i="4"/>
  <c r="S95" i="4"/>
  <c r="S96" i="4"/>
  <c r="S97" i="4"/>
  <c r="S98" i="4"/>
  <c r="S99" i="4"/>
  <c r="S102" i="4"/>
  <c r="S103" i="4"/>
  <c r="S104" i="4"/>
  <c r="S105" i="4"/>
  <c r="S108" i="4"/>
  <c r="S109" i="4"/>
  <c r="S110" i="4"/>
  <c r="S111" i="4"/>
  <c r="S116" i="4"/>
  <c r="S117" i="4"/>
  <c r="S122" i="4"/>
  <c r="S123" i="4"/>
  <c r="S128" i="4"/>
  <c r="S131" i="4"/>
  <c r="S132" i="4"/>
  <c r="S133" i="4"/>
  <c r="S134" i="4"/>
  <c r="S135" i="4"/>
  <c r="S138" i="4"/>
  <c r="S143" i="4"/>
  <c r="S144" i="4"/>
  <c r="S145" i="4"/>
  <c r="S146" i="4"/>
  <c r="S151" i="4"/>
  <c r="S154" i="4"/>
  <c r="S155" i="4"/>
  <c r="S156" i="4"/>
  <c r="S61" i="4"/>
  <c r="S65" i="4"/>
  <c r="S72" i="4"/>
  <c r="S73" i="4"/>
  <c r="S74" i="4"/>
  <c r="S75" i="4"/>
  <c r="S76" i="4"/>
  <c r="S77" i="4"/>
  <c r="S78" i="4"/>
  <c r="S79" i="4"/>
  <c r="S84" i="4"/>
  <c r="S85" i="4"/>
  <c r="S86" i="4"/>
  <c r="S89" i="4"/>
  <c r="S100" i="4"/>
  <c r="S101" i="4"/>
  <c r="S107" i="4"/>
  <c r="S112" i="4"/>
  <c r="S113" i="4"/>
  <c r="S114" i="4"/>
  <c r="S119" i="4"/>
  <c r="S120" i="4"/>
  <c r="S121" i="4"/>
  <c r="S124" i="4"/>
  <c r="S125" i="4"/>
  <c r="S126" i="4"/>
  <c r="S139" i="4"/>
  <c r="S140" i="4"/>
  <c r="S141" i="4"/>
  <c r="S142" i="4"/>
  <c r="S147" i="4"/>
  <c r="S148" i="4"/>
  <c r="S149" i="4"/>
  <c r="S150" i="4"/>
  <c r="S157" i="4"/>
  <c r="S158" i="4"/>
  <c r="S159" i="4"/>
  <c r="S11" i="4"/>
  <c r="S12" i="4"/>
  <c r="S13" i="4"/>
  <c r="S15" i="4"/>
  <c r="S17" i="4"/>
  <c r="S22" i="4"/>
  <c r="S24" i="4"/>
  <c r="S28" i="4"/>
  <c r="S30" i="4"/>
  <c r="S32" i="4"/>
  <c r="S34" i="4"/>
  <c r="S36" i="4"/>
  <c r="S38" i="4"/>
  <c r="S40" i="4"/>
  <c r="S42" i="4"/>
  <c r="S43" i="4"/>
  <c r="S46" i="4"/>
  <c r="S49" i="4"/>
  <c r="S51" i="4"/>
  <c r="S53" i="4"/>
  <c r="S55" i="4"/>
  <c r="S56" i="4"/>
  <c r="S58" i="4"/>
  <c r="S60" i="4"/>
  <c r="S62" i="4"/>
  <c r="S64" i="4"/>
  <c r="S67" i="4"/>
  <c r="S69" i="4"/>
  <c r="S70" i="4"/>
  <c r="S83" i="4"/>
  <c r="S93" i="4"/>
  <c r="S94" i="4"/>
  <c r="S115" i="4"/>
  <c r="S129" i="4"/>
  <c r="S130" i="4"/>
  <c r="S136" i="4"/>
  <c r="S137" i="4"/>
  <c r="S152" i="4"/>
  <c r="S153" i="4"/>
  <c r="S160" i="4"/>
  <c r="H18" i="2"/>
  <c r="H19" i="2" s="1"/>
  <c r="G5" i="2" s="1"/>
  <c r="O64" i="6"/>
  <c r="O95" i="6"/>
  <c r="F9" i="2"/>
  <c r="H13" i="2" s="1"/>
  <c r="O34" i="6"/>
  <c r="S127" i="4" l="1"/>
  <c r="S106" i="4"/>
  <c r="S26" i="4"/>
  <c r="S16" i="4"/>
</calcChain>
</file>

<file path=xl/sharedStrings.xml><?xml version="1.0" encoding="utf-8"?>
<sst xmlns="http://schemas.openxmlformats.org/spreadsheetml/2006/main" count="962" uniqueCount="242">
  <si>
    <t>INVENTARIO DE FLOTA VEHICULAR</t>
  </si>
  <si>
    <t>Unidad Administrativa Especial de la Justicia Penal Militar y Policial — 29 vehículos</t>
  </si>
  <si>
    <t>#</t>
  </si>
  <si>
    <t>PLACA</t>
  </si>
  <si>
    <t>CLASE</t>
  </si>
  <si>
    <t>MARCA</t>
  </si>
  <si>
    <t>LÍNEA / MODELO</t>
  </si>
  <si>
    <t>AÑO</t>
  </si>
  <si>
    <t xml:space="preserve">  CHEVROLET  (8 vehículos)</t>
  </si>
  <si>
    <t>KGF279</t>
  </si>
  <si>
    <t>CAMIONETA</t>
  </si>
  <si>
    <t>CHEVROLET</t>
  </si>
  <si>
    <t>LUV D MAX</t>
  </si>
  <si>
    <t>2012</t>
  </si>
  <si>
    <t>KMY775</t>
  </si>
  <si>
    <t>COLORADO</t>
  </si>
  <si>
    <t>2021</t>
  </si>
  <si>
    <t>KMY776</t>
  </si>
  <si>
    <t>KMY777</t>
  </si>
  <si>
    <t>TRAIL BLAZER</t>
  </si>
  <si>
    <t>QNK247</t>
  </si>
  <si>
    <t>2026</t>
  </si>
  <si>
    <t>QNK248</t>
  </si>
  <si>
    <t>QNK249</t>
  </si>
  <si>
    <t>QNK250</t>
  </si>
  <si>
    <t xml:space="preserve">  FORD  (7 vehículos)</t>
  </si>
  <si>
    <t>NOP952</t>
  </si>
  <si>
    <t>FORD</t>
  </si>
  <si>
    <t>RANGER XLT</t>
  </si>
  <si>
    <t>2023</t>
  </si>
  <si>
    <t>NOP953</t>
  </si>
  <si>
    <t>NOP954</t>
  </si>
  <si>
    <t>NOP955</t>
  </si>
  <si>
    <t>NOP956</t>
  </si>
  <si>
    <t>NOP978</t>
  </si>
  <si>
    <t>NOP979</t>
  </si>
  <si>
    <t xml:space="preserve">  HYUNDAI  (13 vehículos)</t>
  </si>
  <si>
    <t>OBI821</t>
  </si>
  <si>
    <t>AUTOMOVIL</t>
  </si>
  <si>
    <t>HYUNDAI</t>
  </si>
  <si>
    <t>ELANTRA GLS</t>
  </si>
  <si>
    <t>2011</t>
  </si>
  <si>
    <t>NON658</t>
  </si>
  <si>
    <t>ACCENT HB20S ADVANCE MT</t>
  </si>
  <si>
    <t>2024</t>
  </si>
  <si>
    <t>NON659</t>
  </si>
  <si>
    <t>NON660</t>
  </si>
  <si>
    <t>NON661</t>
  </si>
  <si>
    <t>NXR462</t>
  </si>
  <si>
    <t>UNIDAD MOVIL</t>
  </si>
  <si>
    <t>STARIA</t>
  </si>
  <si>
    <t>NXR463</t>
  </si>
  <si>
    <t>NXR464</t>
  </si>
  <si>
    <t>PHX493</t>
  </si>
  <si>
    <t>QIZ025</t>
  </si>
  <si>
    <t>QIZ026</t>
  </si>
  <si>
    <t>QIZ027</t>
  </si>
  <si>
    <t>NGQ679</t>
  </si>
  <si>
    <t xml:space="preserve">  DODGE  (1 vehículos)</t>
  </si>
  <si>
    <t>NMS832</t>
  </si>
  <si>
    <t>NECROMOVIL</t>
  </si>
  <si>
    <t>DODGE</t>
  </si>
  <si>
    <t>RAM 1500DT</t>
  </si>
  <si>
    <t>ESTIMACIÓN PRESUPUESTAL — MANTENIMIENTO FLOTA VEHICULAR 2026</t>
  </si>
  <si>
    <t>Metodología: Media Aritmética Simple — (AUTOINVERCOL + COPCON + PRECAR) ÷ 3</t>
  </si>
  <si>
    <t xml:space="preserve">  RESUMEN EJECUTIVO</t>
  </si>
  <si>
    <t>TOTAL COPCON
(Prev + Corr)</t>
  </si>
  <si>
    <t>TOTAL AUTOINVERCOL
(Prev + Corr)</t>
  </si>
  <si>
    <t>TOTAL PRECAR
(Prev + Corr)</t>
  </si>
  <si>
    <t>PRESUPUESTO OFICIAL
Media Aritmética (3 prov.)</t>
  </si>
  <si>
    <t xml:space="preserve">  DESGLOSE POR MARCA Y TIPO</t>
  </si>
  <si>
    <t>TIPO</t>
  </si>
  <si>
    <t>COPCON ($)</t>
  </si>
  <si>
    <t>AUTOINVERCOL ($)</t>
  </si>
  <si>
    <t>PRECAR ($)</t>
  </si>
  <si>
    <t>PROMEDIO Simple ($)</t>
  </si>
  <si>
    <t>% vs COPCON</t>
  </si>
  <si>
    <t>PRESUPUESTO REF. ($)</t>
  </si>
  <si>
    <t>CORRECTIVO</t>
  </si>
  <si>
    <t>PREVENTIVO</t>
  </si>
  <si>
    <t>PRESUPUESTO OFICIAL TOTAL</t>
  </si>
  <si>
    <t xml:space="preserve">  NOTA METODOLÓGICA</t>
  </si>
  <si>
    <t>Preventivo: Promedio = (AUTOINVERCOL + COPCON + PRECAR) ÷ 3 por ítem × N° vehículos del rango de km.</t>
  </si>
  <si>
    <t>Correctivo: Promedio = (AUTOINVERCOL + COPCON + PRECAR) ÷ 3 sobre catálogo completo por marca. Valor unitario de referencia (bolsa).</t>
  </si>
  <si>
    <t>Dodge preventivo: solo rangos 10.000 km y 20.000 km (filtro aire motor y filtro aire son ítems distintos). Chevrolet 80.000/90.000 km: 3 vehículos.</t>
  </si>
  <si>
    <t>Dodge correctivo PRECAR validado: $28.775.000 (detalle ítem por ítem), no $68.896.000 (valor erróneo de la hoja Resumen del cuadro fuente).</t>
  </si>
  <si>
    <t>Fuentes: Cuadro Comparativo Vehículos VALIDADO — AUTOINVERCOL, COPCON, PRECAR L.T.D.A. SAS — Mayo 2026.</t>
  </si>
  <si>
    <t>COMPARATIVO MANTENIMIENTO PREVENTIVO — MEDIA ARITMÉTICA 3 PROVEEDORES × N° VEHÍCULOS</t>
  </si>
  <si>
    <t>Media Aritmética = (COPCON + AUTOINVERCOL + PRECAR) ÷ 3 | COP IVA incluido</t>
  </si>
  <si>
    <t>KM</t>
  </si>
  <si>
    <t>N° VEH.</t>
  </si>
  <si>
    <t>COPCON Unit ($)</t>
  </si>
  <si>
    <t>COPCON Total ($)</t>
  </si>
  <si>
    <t>AUTOINVERCOL Unit ($)</t>
  </si>
  <si>
    <t>AUTOINVERCOL Total ($)</t>
  </si>
  <si>
    <t>PRECAR
Unit ($)</t>
  </si>
  <si>
    <t>PRECAR
Total ($)</t>
  </si>
  <si>
    <t>PROMEDIO 3P
Unit ($)</t>
  </si>
  <si>
    <t>PROMEDIO 3P
Total ($)</t>
  </si>
  <si>
    <t>MÉTODO</t>
  </si>
  <si>
    <t xml:space="preserve">  ▶  CHEVROLET</t>
  </si>
  <si>
    <t>80,000</t>
  </si>
  <si>
    <t>Prom. 3 prov.</t>
  </si>
  <si>
    <t>90,000</t>
  </si>
  <si>
    <t>150,000</t>
  </si>
  <si>
    <t>160,000</t>
  </si>
  <si>
    <t>170,000</t>
  </si>
  <si>
    <t>SUBTOTAL CHEVROLET</t>
  </si>
  <si>
    <t xml:space="preserve">  ▶  FORD</t>
  </si>
  <si>
    <t>20,000</t>
  </si>
  <si>
    <t>30,000</t>
  </si>
  <si>
    <t>40,000</t>
  </si>
  <si>
    <t>50,000</t>
  </si>
  <si>
    <t>SUBTOTAL FORD</t>
  </si>
  <si>
    <t xml:space="preserve">  ▶  HYUNDAI</t>
  </si>
  <si>
    <t>SUBTOTAL HYUNDAI</t>
  </si>
  <si>
    <t xml:space="preserve">  ▶  DODGE</t>
  </si>
  <si>
    <t>10,000</t>
  </si>
  <si>
    <t>SUBTOTAL DODGE</t>
  </si>
  <si>
    <t>GRAN TOTAL PREVENTIVO</t>
  </si>
  <si>
    <t>DETALLE ÍTEM A ÍTEM — MANTENIMIENTO PREVENTIVO — 3 PROVEEDORES</t>
  </si>
  <si>
    <t>Promedio = (COPCON + AUTOINVERCOL + PRECAR) ÷ 3 por ítem | Cant = N° vehículos | COP IVA incluido</t>
  </si>
  <si>
    <t>SERVICIO / ÍTEM</t>
  </si>
  <si>
    <t>CANT.</t>
  </si>
  <si>
    <t>AI Repuesto ($)</t>
  </si>
  <si>
    <t>AI Mano Obra ($)</t>
  </si>
  <si>
    <t>AI TOTAL Unit ($)</t>
  </si>
  <si>
    <t>AI TOTAL×Cant ($)</t>
  </si>
  <si>
    <t>COP Repuesto ($)</t>
  </si>
  <si>
    <t>COP Mano Obra ($)</t>
  </si>
  <si>
    <t>COP TOTAL Unit ($)</t>
  </si>
  <si>
    <t>COP TOTAL×Cant ($)</t>
  </si>
  <si>
    <t>PRECAR Unit ($)</t>
  </si>
  <si>
    <t>PRECAR Total×Cant ($)</t>
  </si>
  <si>
    <t>PROMEDIO 3P Unit ($)</t>
  </si>
  <si>
    <t>PROMEDIO 3P Total×Cant ($)</t>
  </si>
  <si>
    <t>── 80,000 KM  (3 vehículos) ──</t>
  </si>
  <si>
    <t>Cambio de aceite del motor</t>
  </si>
  <si>
    <t>Cambio filtro de aceite</t>
  </si>
  <si>
    <t>Cambio filtro de aire</t>
  </si>
  <si>
    <t>Inspección general frenos</t>
  </si>
  <si>
    <t>Inspección general suspension</t>
  </si>
  <si>
    <t>Rotacion de llantas</t>
  </si>
  <si>
    <t>Alineacion y balanceo</t>
  </si>
  <si>
    <t>Cambio de liquido de la transmision</t>
  </si>
  <si>
    <t>Cambio correa</t>
  </si>
  <si>
    <t>inspeccion del motor</t>
  </si>
  <si>
    <t>Subtotal CHEVROLET — 80,000 KM (×3 veh.)</t>
  </si>
  <si>
    <t>── 90,000 KM  (3 vehículos) ──</t>
  </si>
  <si>
    <t>Cambio filtro de combustible</t>
  </si>
  <si>
    <t>Subtotal CHEVROLET — 90,000 KM (×3 veh.)</t>
  </si>
  <si>
    <t>── 150,000 KM  (1 vehículo) ──</t>
  </si>
  <si>
    <t>Cambio liquido refrigerante</t>
  </si>
  <si>
    <t>Cambio filtro de aceite caja de cambios</t>
  </si>
  <si>
    <t>Inspección exaustiva suspension</t>
  </si>
  <si>
    <t>Revision general motor</t>
  </si>
  <si>
    <t>Subtotal CHEVROLET — 150,000 KM (×1 veh.)</t>
  </si>
  <si>
    <t>── 160,000 KM  (1 vehículo) ──</t>
  </si>
  <si>
    <t>Cambio correa de distribución</t>
  </si>
  <si>
    <t>Cambio de pastillas de frenos</t>
  </si>
  <si>
    <t>Subtotal CHEVROLET — 160,000 KM (×1 veh.)</t>
  </si>
  <si>
    <t>── 170,000 KM  (1 vehículo) ──</t>
  </si>
  <si>
    <t>Subtotal CHEVROLET — 170,000 KM (×1 veh.)</t>
  </si>
  <si>
    <t>── 20,000 KM  (1 vehículo) ──</t>
  </si>
  <si>
    <t>Subtotal FORD — 20,000 KM (×1 veh.)</t>
  </si>
  <si>
    <t>── 30,000 KM  (1 vehículo) ──</t>
  </si>
  <si>
    <t>Subtotal FORD — 30,000 KM (×1 veh.)</t>
  </si>
  <si>
    <t>── 40,000 KM  (7 vehículos) ──</t>
  </si>
  <si>
    <t>Subtotal FORD — 40,000 KM (×7 veh.)</t>
  </si>
  <si>
    <t>── 50,000 KM  (7 vehículos) ──</t>
  </si>
  <si>
    <t>Inspección correas</t>
  </si>
  <si>
    <t>Subtotal FORD — 50,000 KM (×7 veh.)</t>
  </si>
  <si>
    <t>── 30,000 KM  (4 vehículos) ──</t>
  </si>
  <si>
    <t>Subtotal HYUNDAI — 30,000 KM (×4 veh.)</t>
  </si>
  <si>
    <t>── 40,000 KM  (4 vehículos) ──</t>
  </si>
  <si>
    <t>Subtotal HYUNDAI — 40,000 KM (×4 veh.)</t>
  </si>
  <si>
    <t>── 50,000 KM  (4 vehículos) ──</t>
  </si>
  <si>
    <t>Subtotal HYUNDAI — 50,000 KM (×4 veh.)</t>
  </si>
  <si>
    <t>── 10,000 KM  (1 vehículo) ──</t>
  </si>
  <si>
    <t>Cambio aceite motor</t>
  </si>
  <si>
    <t>Cambio filtro aceite</t>
  </si>
  <si>
    <t>Cambio filtro combustible</t>
  </si>
  <si>
    <t>Cambio filtro aire</t>
  </si>
  <si>
    <t>Cambio filtro aire motor</t>
  </si>
  <si>
    <t>Inspeccion general frenos</t>
  </si>
  <si>
    <t>Inspeccion general suspension</t>
  </si>
  <si>
    <t>Rotacion llantas</t>
  </si>
  <si>
    <t>Subtotal DODGE — 10,000 KM (×1 veh.)</t>
  </si>
  <si>
    <t>Cambio filtro de aire motor</t>
  </si>
  <si>
    <t>Subtotal DODGE — 20,000 KM (×1 veh.)</t>
  </si>
  <si>
    <t>COMPARATIVO MANTENIMIENTO CORRECTIVO — MEDIA ARITMÉTICA 3 PROVEEDORES (BOLSA UNITARIA)</t>
  </si>
  <si>
    <t>Promedio = (AUTOINVERCOL + COPCON + PRECAR) ÷ 3 | Valor unitario de referencia | COP IVA incluido</t>
  </si>
  <si>
    <t>N° ÍTEMS</t>
  </si>
  <si>
    <t>PROMEDIO 3P ($)</t>
  </si>
  <si>
    <t>REF. PRESUPUESTO ($)</t>
  </si>
  <si>
    <t>GRAN TOTAL CORRECTIVO</t>
  </si>
  <si>
    <t>DETALLE ÍTEM A ÍTEM — MANTENIMIENTO CORRECTIVO — 3 PROVEEDORES</t>
  </si>
  <si>
    <t>REPUESTO / ÍTEM</t>
  </si>
  <si>
    <t>UND</t>
  </si>
  <si>
    <t>AI TOTAL ($)</t>
  </si>
  <si>
    <t>COP TOTAL ($)</t>
  </si>
  <si>
    <t>PRECAR Repuesto ($)</t>
  </si>
  <si>
    <t>PRECAR Mano Obra ($)</t>
  </si>
  <si>
    <t>PRECAR TOTAL ($)</t>
  </si>
  <si>
    <t>ALTERNADOR</t>
  </si>
  <si>
    <t>UNIDAD</t>
  </si>
  <si>
    <t>AMORTIGUADOR</t>
  </si>
  <si>
    <t>JUEGO</t>
  </si>
  <si>
    <t>ARRANQUE</t>
  </si>
  <si>
    <t>BATERIA</t>
  </si>
  <si>
    <t>BOBINA DE ENCENDIDO</t>
  </si>
  <si>
    <t>BOMBA COMBUSTIBLE</t>
  </si>
  <si>
    <t>BOMBA DE ACEITE</t>
  </si>
  <si>
    <t>BOMBA DE AGUA</t>
  </si>
  <si>
    <t>BOMBILLO</t>
  </si>
  <si>
    <t>BUJE TIJERA</t>
  </si>
  <si>
    <t>BUJIA MOTOR</t>
  </si>
  <si>
    <t>CILINDRO FRENO</t>
  </si>
  <si>
    <t>AIRE ACONDICIONADO</t>
  </si>
  <si>
    <t>CORREA</t>
  </si>
  <si>
    <t>DESPINCHE</t>
  </si>
  <si>
    <t>DISCO FRENO</t>
  </si>
  <si>
    <t>DISTRIBUIDOR</t>
  </si>
  <si>
    <t>ENBRAGUE</t>
  </si>
  <si>
    <t>INSTALACION DE ALTA</t>
  </si>
  <si>
    <t>INYECTOR</t>
  </si>
  <si>
    <t>KIT EMBRAGUE (DISCO, PRENSA Y BALINERA)</t>
  </si>
  <si>
    <t>KIT</t>
  </si>
  <si>
    <t>KIT REPARTICION MOTOR COMPLETA (CORREA, TENSOR Y PATIN)</t>
  </si>
  <si>
    <t>LAVADO GENERAL</t>
  </si>
  <si>
    <t>PLUMILLAS</t>
  </si>
  <si>
    <t>REVISIÓN TÉCNICA MECÁNICA Y EMISIONES</t>
  </si>
  <si>
    <t>RODAMIENTOS</t>
  </si>
  <si>
    <t>TERMOSTATO</t>
  </si>
  <si>
    <t>TIJERA</t>
  </si>
  <si>
    <t>LLANTAS</t>
  </si>
  <si>
    <t>BUJES TIJERA</t>
  </si>
  <si>
    <t>EMBRAGUE</t>
  </si>
  <si>
    <t>KIT REPARTICION MOTOR COMPLETA (CORREA)</t>
  </si>
  <si>
    <t>PATINES TENSOR CORREA ACCESORIOS</t>
  </si>
  <si>
    <t>SUBTOTAL CORRECTIVO</t>
  </si>
  <si>
    <t>SUBTOTAL -PREVENTIVO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</si>
</sst>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 &quot;#,##0"/>
    <numFmt numFmtId="165" formatCode="0.0%"/>
    <numFmt numFmtId="166" formatCode="#,##0.0000"/>
  </numFmts>
  <fonts count="30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4"/>
      <color rgb="FFFFFFFF"/>
      <name val="Arial"/>
      <family val="2"/>
      <charset val="1"/>
    </font>
    <font>
      <i/>
      <sz val="10"/>
      <color rgb="FFFFFFFF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1F1F1F"/>
      <name val="Arial"/>
      <family val="2"/>
      <charset val="1"/>
    </font>
    <font>
      <b/>
      <sz val="13"/>
      <color rgb="FFFFFFFF"/>
      <name val="Arial"/>
      <family val="2"/>
      <charset val="1"/>
    </font>
    <font>
      <b/>
      <sz val="9"/>
      <color rgb="FFFFFFFF"/>
      <name val="Arial"/>
      <family val="2"/>
      <charset val="1"/>
    </font>
    <font>
      <b/>
      <sz val="11"/>
      <color rgb="FF2E4A7A"/>
      <name val="Arial"/>
      <family val="2"/>
      <charset val="1"/>
    </font>
    <font>
      <b/>
      <sz val="9"/>
      <color rgb="FFFFFFFF"/>
      <name val="Arial"/>
      <family val="2"/>
    </font>
    <font>
      <b/>
      <sz val="9"/>
      <color rgb="FF1F1F1F"/>
      <name val="Arial"/>
      <family val="2"/>
    </font>
    <font>
      <b/>
      <sz val="14"/>
      <color rgb="FFFFFFFF"/>
      <name val="Arial"/>
      <family val="2"/>
    </font>
    <font>
      <b/>
      <sz val="14"/>
      <color rgb="FF1F1F1F"/>
      <name val="Arial"/>
      <family val="2"/>
    </font>
    <font>
      <sz val="9"/>
      <color rgb="FF1F1F1F"/>
      <name val="Arial"/>
      <family val="2"/>
      <charset val="1"/>
    </font>
    <font>
      <b/>
      <sz val="9"/>
      <color rgb="FF7B4F00"/>
      <name val="Arial"/>
      <family val="2"/>
      <charset val="1"/>
    </font>
    <font>
      <b/>
      <sz val="9"/>
      <color rgb="FF7B4F00"/>
      <name val="Arial"/>
      <family val="2"/>
    </font>
    <font>
      <b/>
      <sz val="10"/>
      <color rgb="FFFFFFFF"/>
      <name val="Arial"/>
      <family val="2"/>
    </font>
    <font>
      <b/>
      <sz val="10"/>
      <color rgb="FF2E4A7A"/>
      <name val="Arial"/>
      <family val="2"/>
      <charset val="1"/>
    </font>
    <font>
      <i/>
      <sz val="9"/>
      <color rgb="FF404040"/>
      <name val="Arial"/>
      <family val="2"/>
      <charset val="1"/>
    </font>
    <font>
      <sz val="9"/>
      <color rgb="FF1F1F1F"/>
      <name val="Arial"/>
      <family val="2"/>
    </font>
    <font>
      <b/>
      <sz val="9"/>
      <color rgb="FF1F6B21"/>
      <name val="Arial"/>
      <family val="2"/>
    </font>
    <font>
      <b/>
      <sz val="9"/>
      <color rgb="FFC00000"/>
      <name val="Arial"/>
      <family val="2"/>
    </font>
    <font>
      <b/>
      <sz val="9"/>
      <color rgb="FF2E4A7A"/>
      <name val="Arial"/>
      <family val="2"/>
    </font>
    <font>
      <b/>
      <sz val="9"/>
      <color rgb="FF1F6B21"/>
      <name val="Arial"/>
      <family val="2"/>
      <charset val="1"/>
    </font>
    <font>
      <b/>
      <sz val="9"/>
      <color rgb="FF2E4A7A"/>
      <name val="Arial"/>
      <family val="2"/>
      <charset val="1"/>
    </font>
    <font>
      <sz val="10"/>
      <color rgb="FF1F1F1F"/>
      <name val="Arial"/>
      <family val="2"/>
    </font>
    <font>
      <b/>
      <sz val="10"/>
      <color rgb="FF7B4F00"/>
      <name val="Arial"/>
      <family val="2"/>
    </font>
    <font>
      <b/>
      <sz val="10"/>
      <color rgb="FF1F6B21"/>
      <name val="Arial"/>
      <family val="2"/>
    </font>
    <font>
      <b/>
      <sz val="10"/>
      <color rgb="FFC00000"/>
      <name val="Arial"/>
      <family val="2"/>
    </font>
    <font>
      <sz val="9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1F3864"/>
        <bgColor rgb="FF2E4A7A"/>
      </patternFill>
    </fill>
    <fill>
      <patternFill patternType="solid">
        <fgColor rgb="FF2E4A7A"/>
        <bgColor rgb="FF1F3864"/>
      </patternFill>
    </fill>
    <fill>
      <patternFill patternType="solid">
        <fgColor rgb="FF4472C4"/>
        <bgColor rgb="FF0066CC"/>
      </patternFill>
    </fill>
    <fill>
      <patternFill patternType="solid">
        <fgColor rgb="FF595959"/>
        <bgColor rgb="FF404040"/>
      </patternFill>
    </fill>
    <fill>
      <patternFill patternType="solid">
        <fgColor rgb="FFFFF0CC"/>
        <bgColor rgb="FFFFF2CC"/>
      </patternFill>
    </fill>
    <fill>
      <patternFill patternType="solid">
        <fgColor rgb="FFF2F2F2"/>
        <bgColor rgb="FFEBF3FB"/>
      </patternFill>
    </fill>
    <fill>
      <patternFill patternType="solid">
        <fgColor rgb="FFD6E4F0"/>
        <bgColor rgb="FFE2EFDA"/>
      </patternFill>
    </fill>
    <fill>
      <patternFill patternType="solid">
        <fgColor rgb="FFE2EFDA"/>
        <bgColor rgb="FFF2F2F2"/>
      </patternFill>
    </fill>
    <fill>
      <patternFill patternType="solid">
        <fgColor rgb="FFFCE4D6"/>
        <bgColor rgb="FFFFF0CC"/>
      </patternFill>
    </fill>
    <fill>
      <patternFill patternType="solid">
        <fgColor rgb="FFF4B942"/>
        <bgColor rgb="FFFF9900"/>
      </patternFill>
    </fill>
    <fill>
      <patternFill patternType="solid">
        <fgColor rgb="FFEBF3FB"/>
        <bgColor rgb="FFF2F2F2"/>
      </patternFill>
    </fill>
    <fill>
      <patternFill patternType="solid">
        <fgColor rgb="FFFFF2CC"/>
        <bgColor rgb="FFFFF0CC"/>
      </patternFill>
    </fill>
    <fill>
      <patternFill patternType="solid">
        <fgColor rgb="FFFFFFFF"/>
        <bgColor rgb="FFF2F2F2"/>
      </patternFill>
    </fill>
    <fill>
      <patternFill patternType="solid">
        <fgColor theme="3" tint="0.79998168889431442"/>
        <bgColor rgb="FFFFF0CC"/>
      </patternFill>
    </fill>
    <fill>
      <patternFill patternType="solid">
        <fgColor theme="3" tint="0.79998168889431442"/>
        <b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499984740745262"/>
        <bgColor rgb="FF0066CC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120">
    <xf numFmtId="0" fontId="0" fillId="0" borderId="0" xfId="0"/>
    <xf numFmtId="0" fontId="7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3" fontId="13" fillId="12" borderId="1" xfId="0" applyNumberFormat="1" applyFont="1" applyFill="1" applyBorder="1" applyAlignment="1">
      <alignment horizontal="center" vertical="center"/>
    </xf>
    <xf numFmtId="3" fontId="15" fillId="13" borderId="1" xfId="0" applyNumberFormat="1" applyFont="1" applyFill="1" applyBorder="1" applyAlignment="1">
      <alignment horizontal="center" vertical="center"/>
    </xf>
    <xf numFmtId="165" fontId="14" fillId="13" borderId="1" xfId="0" applyNumberFormat="1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3" fontId="13" fillId="1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3" fontId="16" fillId="2" borderId="1" xfId="0" applyNumberFormat="1" applyFont="1" applyFill="1" applyBorder="1" applyAlignment="1">
      <alignment horizontal="center" vertical="center"/>
    </xf>
    <xf numFmtId="165" fontId="16" fillId="2" borderId="1" xfId="0" applyNumberFormat="1" applyFont="1" applyFill="1" applyBorder="1" applyAlignment="1">
      <alignment horizontal="center" vertical="center"/>
    </xf>
    <xf numFmtId="3" fontId="19" fillId="14" borderId="1" xfId="0" applyNumberFormat="1" applyFont="1" applyFill="1" applyBorder="1" applyAlignment="1">
      <alignment horizontal="center" vertical="center"/>
    </xf>
    <xf numFmtId="165" fontId="20" fillId="14" borderId="1" xfId="0" applyNumberFormat="1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3" fontId="19" fillId="12" borderId="1" xfId="0" applyNumberFormat="1" applyFont="1" applyFill="1" applyBorder="1" applyAlignment="1">
      <alignment horizontal="center" vertical="center"/>
    </xf>
    <xf numFmtId="165" fontId="20" fillId="12" borderId="1" xfId="0" applyNumberFormat="1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165" fontId="21" fillId="1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3" fontId="9" fillId="3" borderId="1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left" vertical="center" indent="1"/>
    </xf>
    <xf numFmtId="0" fontId="0" fillId="8" borderId="1" xfId="0" applyFill="1" applyBorder="1"/>
    <xf numFmtId="0" fontId="19" fillId="6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left" vertical="center"/>
    </xf>
    <xf numFmtId="3" fontId="20" fillId="9" borderId="1" xfId="0" applyNumberFormat="1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3" fontId="9" fillId="4" borderId="1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left" vertical="center"/>
    </xf>
    <xf numFmtId="3" fontId="13" fillId="8" borderId="1" xfId="0" applyNumberFormat="1" applyFont="1" applyFill="1" applyBorder="1" applyAlignment="1">
      <alignment horizontal="center" vertical="center"/>
    </xf>
    <xf numFmtId="3" fontId="23" fillId="8" borderId="1" xfId="0" applyNumberFormat="1" applyFont="1" applyFill="1" applyBorder="1" applyAlignment="1">
      <alignment horizontal="center" vertical="center"/>
    </xf>
    <xf numFmtId="3" fontId="14" fillId="8" borderId="1" xfId="0" applyNumberFormat="1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left" vertical="center" indent="1"/>
    </xf>
    <xf numFmtId="0" fontId="24" fillId="3" borderId="1" xfId="0" applyFont="1" applyFill="1" applyBorder="1" applyAlignment="1">
      <alignment horizontal="left" vertical="center" indent="1"/>
    </xf>
    <xf numFmtId="0" fontId="10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3" fontId="13" fillId="4" borderId="1" xfId="0" applyNumberFormat="1" applyFont="1" applyFill="1" applyBorder="1" applyAlignment="1">
      <alignment horizontal="center" vertical="center"/>
    </xf>
    <xf numFmtId="3" fontId="14" fillId="4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3" fontId="13" fillId="3" borderId="1" xfId="0" applyNumberFormat="1" applyFont="1" applyFill="1" applyBorder="1" applyAlignment="1">
      <alignment horizontal="center" vertical="center"/>
    </xf>
    <xf numFmtId="3" fontId="23" fillId="3" borderId="1" xfId="0" applyNumberFormat="1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3" fontId="25" fillId="12" borderId="1" xfId="0" applyNumberFormat="1" applyFont="1" applyFill="1" applyBorder="1" applyAlignment="1">
      <alignment horizontal="center" vertical="center"/>
    </xf>
    <xf numFmtId="3" fontId="26" fillId="13" borderId="1" xfId="0" applyNumberFormat="1" applyFont="1" applyFill="1" applyBorder="1" applyAlignment="1">
      <alignment horizontal="center" vertical="center"/>
    </xf>
    <xf numFmtId="165" fontId="27" fillId="12" borderId="1" xfId="0" applyNumberFormat="1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3" fontId="25" fillId="14" borderId="1" xfId="0" applyNumberFormat="1" applyFont="1" applyFill="1" applyBorder="1" applyAlignment="1">
      <alignment horizontal="center" vertical="center"/>
    </xf>
    <xf numFmtId="165" fontId="27" fillId="14" borderId="1" xfId="0" applyNumberFormat="1" applyFont="1" applyFill="1" applyBorder="1" applyAlignment="1">
      <alignment horizontal="center" vertical="center"/>
    </xf>
    <xf numFmtId="0" fontId="25" fillId="14" borderId="1" xfId="0" applyFont="1" applyFill="1" applyBorder="1" applyAlignment="1">
      <alignment horizontal="center" vertical="center"/>
    </xf>
    <xf numFmtId="165" fontId="28" fillId="12" borderId="1" xfId="0" applyNumberFormat="1" applyFont="1" applyFill="1" applyBorder="1" applyAlignment="1">
      <alignment horizontal="center" vertical="center"/>
    </xf>
    <xf numFmtId="165" fontId="28" fillId="14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0" fillId="14" borderId="0" xfId="0" applyFill="1"/>
    <xf numFmtId="3" fontId="7" fillId="3" borderId="1" xfId="0" applyNumberFormat="1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3" fontId="13" fillId="16" borderId="1" xfId="0" applyNumberFormat="1" applyFont="1" applyFill="1" applyBorder="1" applyAlignment="1">
      <alignment horizontal="center" vertical="center"/>
    </xf>
    <xf numFmtId="3" fontId="15" fillId="15" borderId="1" xfId="0" applyNumberFormat="1" applyFont="1" applyFill="1" applyBorder="1" applyAlignment="1">
      <alignment horizontal="center" vertical="center"/>
    </xf>
    <xf numFmtId="165" fontId="14" fillId="15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44" fontId="29" fillId="17" borderId="0" xfId="1" applyFont="1" applyFill="1" applyBorder="1"/>
    <xf numFmtId="0" fontId="0" fillId="2" borderId="1" xfId="0" applyFill="1" applyBorder="1" applyAlignment="1">
      <alignment horizontal="center"/>
    </xf>
    <xf numFmtId="164" fontId="0" fillId="0" borderId="0" xfId="0" applyNumberFormat="1"/>
    <xf numFmtId="3" fontId="9" fillId="18" borderId="1" xfId="0" applyNumberFormat="1" applyFont="1" applyFill="1" applyBorder="1" applyAlignment="1">
      <alignment horizontal="center" vertical="center"/>
    </xf>
    <xf numFmtId="166" fontId="16" fillId="2" borderId="1" xfId="0" applyNumberFormat="1" applyFont="1" applyFill="1" applyBorder="1" applyAlignment="1">
      <alignment horizontal="center"/>
    </xf>
    <xf numFmtId="164" fontId="12" fillId="11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left" vertical="center" indent="1"/>
    </xf>
    <xf numFmtId="0" fontId="9" fillId="2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horizontal="center" vertical="center" wrapText="1"/>
    </xf>
    <xf numFmtId="164" fontId="11" fillId="2" borderId="0" xfId="0" applyNumberFormat="1" applyFont="1" applyFill="1" applyAlignment="1">
      <alignment horizontal="center" vertical="center"/>
    </xf>
    <xf numFmtId="164" fontId="11" fillId="3" borderId="0" xfId="0" applyNumberFormat="1" applyFont="1" applyFill="1" applyAlignment="1">
      <alignment horizontal="center" vertical="center"/>
    </xf>
    <xf numFmtId="164" fontId="11" fillId="4" borderId="0" xfId="0" applyNumberFormat="1" applyFont="1" applyFill="1" applyAlignment="1">
      <alignment horizontal="center" vertical="center"/>
    </xf>
    <xf numFmtId="0" fontId="18" fillId="7" borderId="0" xfId="0" applyFont="1" applyFill="1" applyAlignment="1">
      <alignment horizontal="left" vertical="center" indent="2"/>
    </xf>
    <xf numFmtId="0" fontId="17" fillId="8" borderId="0" xfId="0" applyFont="1" applyFill="1" applyAlignment="1">
      <alignment horizontal="left" vertical="center" indent="1"/>
    </xf>
    <xf numFmtId="0" fontId="18" fillId="14" borderId="0" xfId="0" applyFont="1" applyFill="1" applyAlignment="1">
      <alignment horizontal="left" vertical="center" indent="2"/>
    </xf>
    <xf numFmtId="0" fontId="4" fillId="5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left" vertical="center" indent="1"/>
    </xf>
    <xf numFmtId="166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1F6B21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BF3FB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FF0CC"/>
      <rgbColor rgb="FF99CCFF"/>
      <rgbColor rgb="FFFF99CC"/>
      <rgbColor rgb="FFCC99FF"/>
      <rgbColor rgb="FFFCE4D6"/>
      <rgbColor rgb="FF4472C4"/>
      <rgbColor rgb="FF33CCCC"/>
      <rgbColor rgb="FF99CC00"/>
      <rgbColor rgb="FFF4B942"/>
      <rgbColor rgb="FFFF9900"/>
      <rgbColor rgb="FFFF6600"/>
      <rgbColor rgb="FF595959"/>
      <rgbColor rgb="FF969696"/>
      <rgbColor rgb="FF1F3864"/>
      <rgbColor rgb="FF339966"/>
      <rgbColor rgb="FF003300"/>
      <rgbColor rgb="FF1F1F1F"/>
      <rgbColor rgb="FF7B4F00"/>
      <rgbColor rgb="FF993366"/>
      <rgbColor rgb="FF2E4A7A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atpaez\AppData\Local\Microsoft\Windows\INetCache\Content.Outlook\JXZIZUCR\Presupuesto_Mantenimiento_Motos_2026.xlsx" TargetMode="External"/><Relationship Id="rId1" Type="http://schemas.openxmlformats.org/officeDocument/2006/relationships/externalLinkPath" Target="file:///C:\Users\tatpaez\AppData\Local\Microsoft\Windows\INetCache\Content.Outlook\JXZIZUCR\Presupuesto_Mantenimiento_Motos_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 Resumen Ejecutivo"/>
      <sheetName val="2. Mantenimiento preventivo Mot"/>
      <sheetName val="3. Detalle Correctivo"/>
      <sheetName val="4. Comparativo por Marca"/>
    </sheetNames>
    <sheetDataSet>
      <sheetData sheetId="0">
        <row r="19">
          <cell r="E19">
            <v>86675934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zoomScaleNormal="100" workbookViewId="0">
      <pane ySplit="3" topLeftCell="A4" activePane="bottomLeft" state="frozen"/>
      <selection pane="bottomLeft" activeCell="G23" sqref="G23"/>
    </sheetView>
  </sheetViews>
  <sheetFormatPr baseColWidth="10" defaultColWidth="8.5703125" defaultRowHeight="15" x14ac:dyDescent="0.25"/>
  <cols>
    <col min="1" max="1" width="5" customWidth="1"/>
    <col min="2" max="2" width="10" customWidth="1"/>
    <col min="3" max="3" width="15" customWidth="1"/>
    <col min="4" max="4" width="13" customWidth="1"/>
    <col min="5" max="5" width="28" customWidth="1"/>
    <col min="6" max="6" width="7" customWidth="1"/>
  </cols>
  <sheetData>
    <row r="1" spans="1:6" ht="31.5" customHeight="1" x14ac:dyDescent="0.25">
      <c r="A1" s="116" t="s">
        <v>0</v>
      </c>
      <c r="B1" s="116"/>
      <c r="C1" s="116"/>
      <c r="D1" s="116"/>
      <c r="E1" s="116"/>
      <c r="F1" s="116"/>
    </row>
    <row r="2" spans="1:6" ht="15" customHeight="1" x14ac:dyDescent="0.25">
      <c r="A2" s="117" t="s">
        <v>1</v>
      </c>
      <c r="B2" s="117"/>
      <c r="C2" s="117"/>
      <c r="D2" s="117"/>
      <c r="E2" s="117"/>
      <c r="F2" s="117"/>
    </row>
    <row r="3" spans="1:6" ht="1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" customHeight="1" x14ac:dyDescent="0.25">
      <c r="A4" s="115" t="s">
        <v>8</v>
      </c>
      <c r="B4" s="115"/>
      <c r="C4" s="115"/>
      <c r="D4" s="115"/>
      <c r="E4" s="115"/>
      <c r="F4" s="115"/>
    </row>
    <row r="5" spans="1:6" ht="15" customHeight="1" x14ac:dyDescent="0.25">
      <c r="A5" s="4">
        <v>1</v>
      </c>
      <c r="B5" s="4" t="s">
        <v>9</v>
      </c>
      <c r="C5" s="4" t="s">
        <v>10</v>
      </c>
      <c r="D5" s="4" t="s">
        <v>11</v>
      </c>
      <c r="E5" s="5" t="s">
        <v>12</v>
      </c>
      <c r="F5" s="4" t="s">
        <v>13</v>
      </c>
    </row>
    <row r="6" spans="1:6" ht="15" customHeight="1" x14ac:dyDescent="0.25">
      <c r="A6" s="6">
        <v>2</v>
      </c>
      <c r="B6" s="6" t="s">
        <v>14</v>
      </c>
      <c r="C6" s="6" t="s">
        <v>10</v>
      </c>
      <c r="D6" s="6" t="s">
        <v>11</v>
      </c>
      <c r="E6" s="7" t="s">
        <v>15</v>
      </c>
      <c r="F6" s="6" t="s">
        <v>16</v>
      </c>
    </row>
    <row r="7" spans="1:6" ht="15" customHeight="1" x14ac:dyDescent="0.25">
      <c r="A7" s="4">
        <v>3</v>
      </c>
      <c r="B7" s="4" t="s">
        <v>17</v>
      </c>
      <c r="C7" s="4" t="s">
        <v>10</v>
      </c>
      <c r="D7" s="4" t="s">
        <v>11</v>
      </c>
      <c r="E7" s="5" t="s">
        <v>15</v>
      </c>
      <c r="F7" s="4" t="s">
        <v>16</v>
      </c>
    </row>
    <row r="8" spans="1:6" ht="15" customHeight="1" x14ac:dyDescent="0.25">
      <c r="A8" s="6">
        <v>4</v>
      </c>
      <c r="B8" s="6" t="s">
        <v>18</v>
      </c>
      <c r="C8" s="6" t="s">
        <v>10</v>
      </c>
      <c r="D8" s="6" t="s">
        <v>11</v>
      </c>
      <c r="E8" s="7" t="s">
        <v>19</v>
      </c>
      <c r="F8" s="6" t="s">
        <v>16</v>
      </c>
    </row>
    <row r="9" spans="1:6" ht="15" customHeight="1" x14ac:dyDescent="0.25">
      <c r="A9" s="4">
        <v>5</v>
      </c>
      <c r="B9" s="4" t="s">
        <v>20</v>
      </c>
      <c r="C9" s="4" t="s">
        <v>10</v>
      </c>
      <c r="D9" s="4" t="s">
        <v>11</v>
      </c>
      <c r="E9" s="5" t="s">
        <v>15</v>
      </c>
      <c r="F9" s="4" t="s">
        <v>21</v>
      </c>
    </row>
    <row r="10" spans="1:6" ht="15" customHeight="1" x14ac:dyDescent="0.25">
      <c r="A10" s="6">
        <v>6</v>
      </c>
      <c r="B10" s="6" t="s">
        <v>22</v>
      </c>
      <c r="C10" s="6" t="s">
        <v>10</v>
      </c>
      <c r="D10" s="6" t="s">
        <v>11</v>
      </c>
      <c r="E10" s="7" t="s">
        <v>15</v>
      </c>
      <c r="F10" s="6" t="s">
        <v>21</v>
      </c>
    </row>
    <row r="11" spans="1:6" ht="15" customHeight="1" x14ac:dyDescent="0.25">
      <c r="A11" s="4">
        <v>7</v>
      </c>
      <c r="B11" s="4" t="s">
        <v>23</v>
      </c>
      <c r="C11" s="4" t="s">
        <v>10</v>
      </c>
      <c r="D11" s="4" t="s">
        <v>11</v>
      </c>
      <c r="E11" s="5" t="s">
        <v>15</v>
      </c>
      <c r="F11" s="4" t="s">
        <v>21</v>
      </c>
    </row>
    <row r="12" spans="1:6" ht="15" customHeight="1" x14ac:dyDescent="0.25">
      <c r="A12" s="6">
        <v>8</v>
      </c>
      <c r="B12" s="6" t="s">
        <v>24</v>
      </c>
      <c r="C12" s="6" t="s">
        <v>10</v>
      </c>
      <c r="D12" s="6" t="s">
        <v>11</v>
      </c>
      <c r="E12" s="7" t="s">
        <v>15</v>
      </c>
      <c r="F12" s="6" t="s">
        <v>21</v>
      </c>
    </row>
    <row r="13" spans="1:6" ht="18" customHeight="1" x14ac:dyDescent="0.25">
      <c r="A13" s="115" t="s">
        <v>25</v>
      </c>
      <c r="B13" s="115"/>
      <c r="C13" s="115"/>
      <c r="D13" s="115"/>
      <c r="E13" s="115"/>
      <c r="F13" s="115"/>
    </row>
    <row r="14" spans="1:6" ht="15" customHeight="1" x14ac:dyDescent="0.25">
      <c r="A14" s="8">
        <v>9</v>
      </c>
      <c r="B14" s="8" t="s">
        <v>26</v>
      </c>
      <c r="C14" s="8" t="s">
        <v>10</v>
      </c>
      <c r="D14" s="8" t="s">
        <v>27</v>
      </c>
      <c r="E14" s="9" t="s">
        <v>28</v>
      </c>
      <c r="F14" s="8" t="s">
        <v>29</v>
      </c>
    </row>
    <row r="15" spans="1:6" ht="15" customHeight="1" x14ac:dyDescent="0.25">
      <c r="A15" s="6">
        <v>10</v>
      </c>
      <c r="B15" s="6" t="s">
        <v>30</v>
      </c>
      <c r="C15" s="6" t="s">
        <v>10</v>
      </c>
      <c r="D15" s="6" t="s">
        <v>27</v>
      </c>
      <c r="E15" s="7" t="s">
        <v>28</v>
      </c>
      <c r="F15" s="6" t="s">
        <v>29</v>
      </c>
    </row>
    <row r="16" spans="1:6" ht="15" customHeight="1" x14ac:dyDescent="0.25">
      <c r="A16" s="8">
        <v>11</v>
      </c>
      <c r="B16" s="8" t="s">
        <v>31</v>
      </c>
      <c r="C16" s="8" t="s">
        <v>10</v>
      </c>
      <c r="D16" s="8" t="s">
        <v>27</v>
      </c>
      <c r="E16" s="9" t="s">
        <v>28</v>
      </c>
      <c r="F16" s="8" t="s">
        <v>29</v>
      </c>
    </row>
    <row r="17" spans="1:6" ht="15" customHeight="1" x14ac:dyDescent="0.25">
      <c r="A17" s="6">
        <v>12</v>
      </c>
      <c r="B17" s="6" t="s">
        <v>32</v>
      </c>
      <c r="C17" s="6" t="s">
        <v>10</v>
      </c>
      <c r="D17" s="6" t="s">
        <v>27</v>
      </c>
      <c r="E17" s="7" t="s">
        <v>28</v>
      </c>
      <c r="F17" s="6" t="s">
        <v>29</v>
      </c>
    </row>
    <row r="18" spans="1:6" ht="15" customHeight="1" x14ac:dyDescent="0.25">
      <c r="A18" s="8">
        <v>13</v>
      </c>
      <c r="B18" s="8" t="s">
        <v>33</v>
      </c>
      <c r="C18" s="8" t="s">
        <v>10</v>
      </c>
      <c r="D18" s="8" t="s">
        <v>27</v>
      </c>
      <c r="E18" s="9" t="s">
        <v>28</v>
      </c>
      <c r="F18" s="8" t="s">
        <v>29</v>
      </c>
    </row>
    <row r="19" spans="1:6" ht="15" customHeight="1" x14ac:dyDescent="0.25">
      <c r="A19" s="6">
        <v>14</v>
      </c>
      <c r="B19" s="6" t="s">
        <v>34</v>
      </c>
      <c r="C19" s="6" t="s">
        <v>10</v>
      </c>
      <c r="D19" s="6" t="s">
        <v>27</v>
      </c>
      <c r="E19" s="7" t="s">
        <v>28</v>
      </c>
      <c r="F19" s="6" t="s">
        <v>29</v>
      </c>
    </row>
    <row r="20" spans="1:6" ht="15" customHeight="1" x14ac:dyDescent="0.25">
      <c r="A20" s="8">
        <v>15</v>
      </c>
      <c r="B20" s="8" t="s">
        <v>35</v>
      </c>
      <c r="C20" s="8" t="s">
        <v>10</v>
      </c>
      <c r="D20" s="8" t="s">
        <v>27</v>
      </c>
      <c r="E20" s="9" t="s">
        <v>28</v>
      </c>
      <c r="F20" s="8" t="s">
        <v>29</v>
      </c>
    </row>
    <row r="21" spans="1:6" ht="18" customHeight="1" x14ac:dyDescent="0.25">
      <c r="A21" s="115" t="s">
        <v>36</v>
      </c>
      <c r="B21" s="115"/>
      <c r="C21" s="115"/>
      <c r="D21" s="115"/>
      <c r="E21" s="115"/>
      <c r="F21" s="115"/>
    </row>
    <row r="22" spans="1:6" ht="15" customHeight="1" x14ac:dyDescent="0.25">
      <c r="A22" s="6">
        <v>16</v>
      </c>
      <c r="B22" s="6" t="s">
        <v>37</v>
      </c>
      <c r="C22" s="6" t="s">
        <v>38</v>
      </c>
      <c r="D22" s="6" t="s">
        <v>39</v>
      </c>
      <c r="E22" s="7" t="s">
        <v>40</v>
      </c>
      <c r="F22" s="6" t="s">
        <v>41</v>
      </c>
    </row>
    <row r="23" spans="1:6" ht="15" customHeight="1" x14ac:dyDescent="0.25">
      <c r="A23" s="10">
        <v>17</v>
      </c>
      <c r="B23" s="10" t="s">
        <v>42</v>
      </c>
      <c r="C23" s="10" t="s">
        <v>38</v>
      </c>
      <c r="D23" s="10" t="s">
        <v>39</v>
      </c>
      <c r="E23" s="11" t="s">
        <v>43</v>
      </c>
      <c r="F23" s="10" t="s">
        <v>44</v>
      </c>
    </row>
    <row r="24" spans="1:6" ht="15" customHeight="1" x14ac:dyDescent="0.25">
      <c r="A24" s="6">
        <v>18</v>
      </c>
      <c r="B24" s="6" t="s">
        <v>45</v>
      </c>
      <c r="C24" s="6" t="s">
        <v>38</v>
      </c>
      <c r="D24" s="6" t="s">
        <v>39</v>
      </c>
      <c r="E24" s="7" t="s">
        <v>43</v>
      </c>
      <c r="F24" s="6" t="s">
        <v>44</v>
      </c>
    </row>
    <row r="25" spans="1:6" ht="15" customHeight="1" x14ac:dyDescent="0.25">
      <c r="A25" s="10">
        <v>19</v>
      </c>
      <c r="B25" s="10" t="s">
        <v>46</v>
      </c>
      <c r="C25" s="10" t="s">
        <v>38</v>
      </c>
      <c r="D25" s="10" t="s">
        <v>39</v>
      </c>
      <c r="E25" s="11" t="s">
        <v>43</v>
      </c>
      <c r="F25" s="10" t="s">
        <v>44</v>
      </c>
    </row>
    <row r="26" spans="1:6" ht="15" customHeight="1" x14ac:dyDescent="0.25">
      <c r="A26" s="6">
        <v>20</v>
      </c>
      <c r="B26" s="6" t="s">
        <v>47</v>
      </c>
      <c r="C26" s="6" t="s">
        <v>38</v>
      </c>
      <c r="D26" s="6" t="s">
        <v>39</v>
      </c>
      <c r="E26" s="7" t="s">
        <v>43</v>
      </c>
      <c r="F26" s="6" t="s">
        <v>44</v>
      </c>
    </row>
    <row r="27" spans="1:6" ht="15" customHeight="1" x14ac:dyDescent="0.25">
      <c r="A27" s="10">
        <v>21</v>
      </c>
      <c r="B27" s="10" t="s">
        <v>48</v>
      </c>
      <c r="C27" s="10" t="s">
        <v>49</v>
      </c>
      <c r="D27" s="10" t="s">
        <v>39</v>
      </c>
      <c r="E27" s="11" t="s">
        <v>50</v>
      </c>
      <c r="F27" s="10" t="s">
        <v>44</v>
      </c>
    </row>
    <row r="28" spans="1:6" ht="15" customHeight="1" x14ac:dyDescent="0.25">
      <c r="A28" s="6">
        <v>22</v>
      </c>
      <c r="B28" s="6" t="s">
        <v>51</v>
      </c>
      <c r="C28" s="6" t="s">
        <v>49</v>
      </c>
      <c r="D28" s="6" t="s">
        <v>39</v>
      </c>
      <c r="E28" s="7" t="s">
        <v>50</v>
      </c>
      <c r="F28" s="6" t="s">
        <v>44</v>
      </c>
    </row>
    <row r="29" spans="1:6" ht="15" customHeight="1" x14ac:dyDescent="0.25">
      <c r="A29" s="10">
        <v>23</v>
      </c>
      <c r="B29" s="10" t="s">
        <v>52</v>
      </c>
      <c r="C29" s="10" t="s">
        <v>49</v>
      </c>
      <c r="D29" s="10" t="s">
        <v>39</v>
      </c>
      <c r="E29" s="11" t="s">
        <v>50</v>
      </c>
      <c r="F29" s="10" t="s">
        <v>44</v>
      </c>
    </row>
    <row r="30" spans="1:6" ht="15" customHeight="1" x14ac:dyDescent="0.25">
      <c r="A30" s="6">
        <v>24</v>
      </c>
      <c r="B30" s="6" t="s">
        <v>53</v>
      </c>
      <c r="C30" s="6" t="s">
        <v>49</v>
      </c>
      <c r="D30" s="6" t="s">
        <v>39</v>
      </c>
      <c r="E30" s="7" t="s">
        <v>50</v>
      </c>
      <c r="F30" s="6" t="s">
        <v>44</v>
      </c>
    </row>
    <row r="31" spans="1:6" ht="15" customHeight="1" x14ac:dyDescent="0.25">
      <c r="A31" s="10">
        <v>25</v>
      </c>
      <c r="B31" s="10" t="s">
        <v>54</v>
      </c>
      <c r="C31" s="10" t="s">
        <v>49</v>
      </c>
      <c r="D31" s="10" t="s">
        <v>39</v>
      </c>
      <c r="E31" s="11" t="s">
        <v>50</v>
      </c>
      <c r="F31" s="10" t="s">
        <v>21</v>
      </c>
    </row>
    <row r="32" spans="1:6" ht="15" customHeight="1" x14ac:dyDescent="0.25">
      <c r="A32" s="6">
        <v>26</v>
      </c>
      <c r="B32" s="6" t="s">
        <v>55</v>
      </c>
      <c r="C32" s="6" t="s">
        <v>49</v>
      </c>
      <c r="D32" s="6" t="s">
        <v>39</v>
      </c>
      <c r="E32" s="7" t="s">
        <v>50</v>
      </c>
      <c r="F32" s="6" t="s">
        <v>21</v>
      </c>
    </row>
    <row r="33" spans="1:6" ht="15" customHeight="1" x14ac:dyDescent="0.25">
      <c r="A33" s="10">
        <v>27</v>
      </c>
      <c r="B33" s="10" t="s">
        <v>56</v>
      </c>
      <c r="C33" s="10" t="s">
        <v>49</v>
      </c>
      <c r="D33" s="10" t="s">
        <v>39</v>
      </c>
      <c r="E33" s="11" t="s">
        <v>50</v>
      </c>
      <c r="F33" s="10" t="s">
        <v>21</v>
      </c>
    </row>
    <row r="34" spans="1:6" ht="15" customHeight="1" x14ac:dyDescent="0.25">
      <c r="A34" s="6">
        <v>28</v>
      </c>
      <c r="B34" s="6" t="s">
        <v>57</v>
      </c>
      <c r="C34" s="6" t="s">
        <v>49</v>
      </c>
      <c r="D34" s="6" t="s">
        <v>39</v>
      </c>
      <c r="E34" s="7" t="s">
        <v>50</v>
      </c>
      <c r="F34" s="6" t="s">
        <v>21</v>
      </c>
    </row>
    <row r="35" spans="1:6" ht="18" customHeight="1" x14ac:dyDescent="0.25">
      <c r="A35" s="115" t="s">
        <v>58</v>
      </c>
      <c r="B35" s="115"/>
      <c r="C35" s="115"/>
      <c r="D35" s="115"/>
      <c r="E35" s="115"/>
      <c r="F35" s="115"/>
    </row>
    <row r="36" spans="1:6" ht="15" customHeight="1" x14ac:dyDescent="0.25">
      <c r="A36" s="12">
        <v>29</v>
      </c>
      <c r="B36" s="12" t="s">
        <v>59</v>
      </c>
      <c r="C36" s="12" t="s">
        <v>60</v>
      </c>
      <c r="D36" s="12" t="s">
        <v>61</v>
      </c>
      <c r="E36" s="13" t="s">
        <v>62</v>
      </c>
      <c r="F36" s="12" t="s">
        <v>29</v>
      </c>
    </row>
  </sheetData>
  <mergeCells count="6">
    <mergeCell ref="A35:F35"/>
    <mergeCell ref="A1:F1"/>
    <mergeCell ref="A2:F2"/>
    <mergeCell ref="A4:F4"/>
    <mergeCell ref="A13:F13"/>
    <mergeCell ref="A21:F21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6"/>
  <sheetViews>
    <sheetView tabSelected="1" zoomScaleNormal="100" workbookViewId="0">
      <pane ySplit="7" topLeftCell="A8" activePane="bottomLeft" state="frozen"/>
      <selection pane="bottomLeft" activeCell="I19" sqref="I19"/>
    </sheetView>
  </sheetViews>
  <sheetFormatPr baseColWidth="10" defaultColWidth="8.5703125" defaultRowHeight="15" x14ac:dyDescent="0.25"/>
  <cols>
    <col min="1" max="1" width="13" customWidth="1"/>
    <col min="2" max="2" width="21" bestFit="1" customWidth="1"/>
    <col min="3" max="5" width="16" customWidth="1"/>
    <col min="6" max="6" width="20.140625" customWidth="1"/>
    <col min="7" max="7" width="16" customWidth="1"/>
    <col min="8" max="9" width="18" customWidth="1"/>
    <col min="10" max="10" width="9" bestFit="1" customWidth="1"/>
    <col min="11" max="12" width="8.85546875" customWidth="1"/>
    <col min="13" max="13" width="9" bestFit="1" customWidth="1"/>
    <col min="14" max="15" width="8.85546875" customWidth="1"/>
    <col min="16" max="16" width="9" bestFit="1" customWidth="1"/>
    <col min="17" max="18" width="8.7109375" customWidth="1"/>
  </cols>
  <sheetData>
    <row r="1" spans="1:17" ht="36" customHeight="1" x14ac:dyDescent="0.25">
      <c r="A1" s="102" t="s">
        <v>63</v>
      </c>
      <c r="B1" s="102"/>
      <c r="C1" s="102"/>
      <c r="D1" s="102"/>
      <c r="E1" s="102"/>
      <c r="F1" s="102"/>
      <c r="G1" s="102"/>
      <c r="H1" s="102"/>
    </row>
    <row r="2" spans="1:17" ht="18" customHeight="1" x14ac:dyDescent="0.25">
      <c r="A2" s="103" t="s">
        <v>64</v>
      </c>
      <c r="B2" s="103"/>
      <c r="C2" s="103"/>
      <c r="D2" s="103"/>
      <c r="E2" s="103"/>
      <c r="F2" s="103"/>
      <c r="G2" s="103"/>
      <c r="H2" s="103"/>
    </row>
    <row r="3" spans="1:17" ht="21.75" customHeight="1" x14ac:dyDescent="0.25">
      <c r="A3" s="104" t="s">
        <v>65</v>
      </c>
      <c r="B3" s="104"/>
      <c r="C3" s="104"/>
      <c r="D3" s="104"/>
      <c r="E3" s="104"/>
      <c r="F3" s="104"/>
      <c r="G3" s="104"/>
      <c r="H3" s="104"/>
    </row>
    <row r="4" spans="1:17" ht="30" customHeight="1" x14ac:dyDescent="0.25">
      <c r="A4" s="105" t="s">
        <v>66</v>
      </c>
      <c r="B4" s="105"/>
      <c r="C4" s="106" t="s">
        <v>67</v>
      </c>
      <c r="D4" s="106"/>
      <c r="E4" s="107" t="s">
        <v>68</v>
      </c>
      <c r="F4" s="107"/>
      <c r="G4" s="108" t="s">
        <v>69</v>
      </c>
      <c r="H4" s="108"/>
    </row>
    <row r="5" spans="1:17" ht="27.75" customHeight="1" x14ac:dyDescent="0.25">
      <c r="A5" s="109">
        <v>262022894.41725901</v>
      </c>
      <c r="B5" s="109"/>
      <c r="C5" s="110">
        <v>227755271.41812199</v>
      </c>
      <c r="D5" s="110"/>
      <c r="E5" s="111">
        <f>+E19</f>
        <v>162896000</v>
      </c>
      <c r="F5" s="111"/>
      <c r="G5" s="101">
        <f>+H19</f>
        <v>218726610</v>
      </c>
      <c r="H5" s="101"/>
      <c r="I5" s="101"/>
      <c r="J5" s="101"/>
      <c r="K5" s="98"/>
    </row>
    <row r="6" spans="1:17" ht="7.5" customHeight="1" x14ac:dyDescent="0.25"/>
    <row r="7" spans="1:17" x14ac:dyDescent="0.25">
      <c r="A7" s="104" t="s">
        <v>70</v>
      </c>
      <c r="B7" s="104"/>
      <c r="C7" s="104"/>
      <c r="D7" s="104"/>
      <c r="E7" s="104"/>
      <c r="F7" s="104"/>
      <c r="G7" s="104"/>
      <c r="H7" s="104"/>
    </row>
    <row r="8" spans="1:17" ht="27.75" customHeight="1" x14ac:dyDescent="0.25">
      <c r="A8" s="14" t="s">
        <v>5</v>
      </c>
      <c r="B8" s="14" t="s">
        <v>71</v>
      </c>
      <c r="C8" s="14" t="s">
        <v>72</v>
      </c>
      <c r="D8" s="14" t="s">
        <v>73</v>
      </c>
      <c r="E8" s="14" t="s">
        <v>74</v>
      </c>
      <c r="F8" s="15" t="s">
        <v>75</v>
      </c>
      <c r="G8" s="15" t="s">
        <v>76</v>
      </c>
      <c r="H8" s="15" t="s">
        <v>77</v>
      </c>
    </row>
    <row r="9" spans="1:17" x14ac:dyDescent="0.25">
      <c r="A9" s="16" t="s">
        <v>11</v>
      </c>
      <c r="B9" s="17" t="s">
        <v>78</v>
      </c>
      <c r="C9" s="18">
        <v>36905144.417259201</v>
      </c>
      <c r="D9" s="18">
        <v>34235770</v>
      </c>
      <c r="E9" s="18">
        <v>22886000</v>
      </c>
      <c r="F9" s="19">
        <f>+' Detalle Correctivo'!M34</f>
        <v>32510865</v>
      </c>
      <c r="G9" s="20">
        <v>-0.15073344649762699</v>
      </c>
      <c r="H9" s="19">
        <f>+' Detalle Correctivo'!M34</f>
        <v>32510865</v>
      </c>
      <c r="J9" s="39">
        <v>34235770</v>
      </c>
      <c r="K9" s="38"/>
      <c r="L9" s="38"/>
      <c r="M9" s="39">
        <v>36905144.417259201</v>
      </c>
      <c r="N9" s="89"/>
      <c r="O9" s="38"/>
      <c r="P9" s="39">
        <v>22886000</v>
      </c>
      <c r="Q9" s="39" t="e">
        <f>SUM(#REF!)</f>
        <v>#REF!</v>
      </c>
    </row>
    <row r="10" spans="1:17" x14ac:dyDescent="0.25">
      <c r="A10" s="21" t="s">
        <v>27</v>
      </c>
      <c r="B10" s="17" t="s">
        <v>78</v>
      </c>
      <c r="C10" s="18">
        <v>38021750</v>
      </c>
      <c r="D10" s="18">
        <v>37654770.186492696</v>
      </c>
      <c r="E10" s="18">
        <v>27399000</v>
      </c>
      <c r="F10" s="19">
        <v>34358506.728830896</v>
      </c>
      <c r="G10" s="20">
        <v>-9.6345993310910094E-2</v>
      </c>
      <c r="H10" s="19">
        <f>+' Detalle Correctivo'!M64</f>
        <v>34358502</v>
      </c>
    </row>
    <row r="11" spans="1:17" x14ac:dyDescent="0.25">
      <c r="A11" s="22" t="s">
        <v>39</v>
      </c>
      <c r="B11" s="17" t="s">
        <v>78</v>
      </c>
      <c r="C11" s="18">
        <v>34060000</v>
      </c>
      <c r="D11" s="18">
        <v>46196408.395515703</v>
      </c>
      <c r="E11" s="18">
        <v>26984000</v>
      </c>
      <c r="F11" s="19">
        <v>35746802.798505202</v>
      </c>
      <c r="G11" s="20">
        <v>4.9524450924992303E-2</v>
      </c>
      <c r="H11" s="19">
        <f>+' Detalle Correctivo'!M95</f>
        <v>35746802</v>
      </c>
    </row>
    <row r="12" spans="1:17" x14ac:dyDescent="0.25">
      <c r="A12" s="23" t="s">
        <v>61</v>
      </c>
      <c r="B12" s="17" t="s">
        <v>78</v>
      </c>
      <c r="C12" s="18">
        <v>30064000</v>
      </c>
      <c r="D12" s="18">
        <v>45994170.308305398</v>
      </c>
      <c r="E12" s="18">
        <v>28775000</v>
      </c>
      <c r="F12" s="19">
        <v>34944390.102768503</v>
      </c>
      <c r="G12" s="20">
        <v>0.162333358926572</v>
      </c>
      <c r="H12" s="19">
        <f>+' Detalle Correctivo'!M124</f>
        <v>34944390</v>
      </c>
    </row>
    <row r="13" spans="1:17" x14ac:dyDescent="0.25">
      <c r="A13" s="90"/>
      <c r="B13" s="91" t="s">
        <v>240</v>
      </c>
      <c r="C13" s="92"/>
      <c r="D13" s="92"/>
      <c r="E13" s="92"/>
      <c r="F13" s="93"/>
      <c r="G13" s="94"/>
      <c r="H13" s="93">
        <f>SUM(H9:H12)</f>
        <v>137560559</v>
      </c>
      <c r="I13" s="95"/>
      <c r="J13" s="95"/>
    </row>
    <row r="14" spans="1:17" x14ac:dyDescent="0.25">
      <c r="A14" s="16" t="s">
        <v>11</v>
      </c>
      <c r="B14" s="24" t="s">
        <v>79</v>
      </c>
      <c r="C14" s="25">
        <v>32058000</v>
      </c>
      <c r="D14" s="25">
        <v>24479355.048992898</v>
      </c>
      <c r="E14" s="25">
        <v>18002000</v>
      </c>
      <c r="F14" s="19">
        <v>24846451.682997599</v>
      </c>
      <c r="G14" s="20">
        <v>-0.224953157308702</v>
      </c>
      <c r="H14" s="19">
        <f>+' Detalle Preventivo'!P65</f>
        <v>24846452</v>
      </c>
    </row>
    <row r="15" spans="1:17" x14ac:dyDescent="0.25">
      <c r="A15" s="21" t="s">
        <v>27</v>
      </c>
      <c r="B15" s="24" t="s">
        <v>79</v>
      </c>
      <c r="C15" s="25">
        <v>51440000</v>
      </c>
      <c r="D15" s="25">
        <v>23016439.277436201</v>
      </c>
      <c r="E15" s="25">
        <v>20512000</v>
      </c>
      <c r="F15" s="19">
        <v>31656146.425812099</v>
      </c>
      <c r="G15" s="20">
        <v>-0.384600574925893</v>
      </c>
      <c r="H15" s="19">
        <f>+' Detalle Preventivo'!P107</f>
        <v>31656147</v>
      </c>
    </row>
    <row r="16" spans="1:17" x14ac:dyDescent="0.25">
      <c r="A16" s="22" t="s">
        <v>39</v>
      </c>
      <c r="B16" s="24" t="s">
        <v>79</v>
      </c>
      <c r="C16" s="25">
        <v>32404000</v>
      </c>
      <c r="D16" s="25">
        <v>13393783.153410301</v>
      </c>
      <c r="E16" s="25">
        <v>15076000</v>
      </c>
      <c r="F16" s="19">
        <v>20291261.051136799</v>
      </c>
      <c r="G16" s="20">
        <v>-0.373803818937886</v>
      </c>
      <c r="H16" s="19">
        <f>+' Detalle Preventivo'!P138</f>
        <v>20291260</v>
      </c>
    </row>
    <row r="17" spans="1:9" x14ac:dyDescent="0.25">
      <c r="A17" s="23" t="s">
        <v>61</v>
      </c>
      <c r="B17" s="24" t="s">
        <v>79</v>
      </c>
      <c r="C17" s="25">
        <v>7070000</v>
      </c>
      <c r="D17" s="25">
        <v>2784575.04796841</v>
      </c>
      <c r="E17" s="25">
        <v>3262000</v>
      </c>
      <c r="F17" s="19">
        <v>4372191.6826561401</v>
      </c>
      <c r="G17" s="20">
        <v>-0.38158533484354501</v>
      </c>
      <c r="H17" s="19">
        <f>+' Detalle Preventivo'!P162</f>
        <v>4372192</v>
      </c>
    </row>
    <row r="18" spans="1:9" x14ac:dyDescent="0.25">
      <c r="A18" s="90"/>
      <c r="B18" s="91" t="s">
        <v>241</v>
      </c>
      <c r="C18" s="92"/>
      <c r="D18" s="92"/>
      <c r="E18" s="92"/>
      <c r="F18" s="93"/>
      <c r="G18" s="94"/>
      <c r="H18" s="93">
        <f>SUM(H14:H17)</f>
        <v>81166051</v>
      </c>
    </row>
    <row r="19" spans="1:9" x14ac:dyDescent="0.25">
      <c r="A19" s="26" t="s">
        <v>80</v>
      </c>
      <c r="B19" s="97"/>
      <c r="C19" s="28">
        <v>262022894.41725901</v>
      </c>
      <c r="D19" s="28">
        <v>227755271.41812199</v>
      </c>
      <c r="E19" s="28">
        <v>162896000</v>
      </c>
      <c r="F19" s="28">
        <v>217558055.27846</v>
      </c>
      <c r="G19" s="29">
        <v>-0.169698297691464</v>
      </c>
      <c r="H19" s="100">
        <f>+H13+H18</f>
        <v>218726610</v>
      </c>
      <c r="I19" s="119">
        <f>+H19+'[1]1. Resumen Ejecutivo'!$E$19</f>
        <v>305402544</v>
      </c>
    </row>
    <row r="21" spans="1:9" ht="15.75" customHeight="1" x14ac:dyDescent="0.25">
      <c r="A21" s="113" t="s">
        <v>81</v>
      </c>
      <c r="B21" s="113"/>
      <c r="C21" s="113"/>
      <c r="D21" s="113"/>
      <c r="E21" s="113"/>
      <c r="F21" s="113"/>
      <c r="G21" s="113"/>
      <c r="H21" s="113"/>
    </row>
    <row r="22" spans="1:9" ht="15.75" customHeight="1" x14ac:dyDescent="0.25">
      <c r="A22" s="112" t="s">
        <v>82</v>
      </c>
      <c r="B22" s="112"/>
      <c r="C22" s="112"/>
      <c r="D22" s="112"/>
      <c r="E22" s="112"/>
      <c r="F22" s="112"/>
      <c r="G22" s="112"/>
      <c r="H22" s="112"/>
    </row>
    <row r="23" spans="1:9" ht="15.75" customHeight="1" x14ac:dyDescent="0.25">
      <c r="A23" s="114" t="s">
        <v>83</v>
      </c>
      <c r="B23" s="114"/>
      <c r="C23" s="114"/>
      <c r="D23" s="114"/>
      <c r="E23" s="114"/>
      <c r="F23" s="114"/>
      <c r="G23" s="114"/>
      <c r="H23" s="114"/>
    </row>
    <row r="24" spans="1:9" ht="15.75" customHeight="1" x14ac:dyDescent="0.25">
      <c r="A24" s="112" t="s">
        <v>84</v>
      </c>
      <c r="B24" s="112"/>
      <c r="C24" s="112"/>
      <c r="D24" s="112"/>
      <c r="E24" s="112"/>
      <c r="F24" s="112"/>
      <c r="G24" s="112"/>
      <c r="H24" s="112"/>
    </row>
    <row r="25" spans="1:9" ht="15.75" customHeight="1" x14ac:dyDescent="0.25">
      <c r="A25" s="114" t="s">
        <v>85</v>
      </c>
      <c r="B25" s="114"/>
      <c r="C25" s="114"/>
      <c r="D25" s="114"/>
      <c r="E25" s="114"/>
      <c r="F25" s="114"/>
      <c r="G25" s="114"/>
      <c r="H25" s="114"/>
    </row>
    <row r="26" spans="1:9" ht="15.75" customHeight="1" x14ac:dyDescent="0.25">
      <c r="A26" s="112" t="s">
        <v>86</v>
      </c>
      <c r="B26" s="112"/>
      <c r="C26" s="112"/>
      <c r="D26" s="112"/>
      <c r="E26" s="112"/>
      <c r="F26" s="112"/>
      <c r="G26" s="112"/>
      <c r="H26" s="112"/>
    </row>
  </sheetData>
  <autoFilter ref="A8:H19" xr:uid="{00000000-0009-0000-0000-000001000000}"/>
  <mergeCells count="19">
    <mergeCell ref="A7:H7"/>
    <mergeCell ref="A26:H26"/>
    <mergeCell ref="A21:H21"/>
    <mergeCell ref="A22:H22"/>
    <mergeCell ref="A23:H23"/>
    <mergeCell ref="A24:H24"/>
    <mergeCell ref="A25:H25"/>
    <mergeCell ref="I5:J5"/>
    <mergeCell ref="A1:H1"/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zoomScaleNormal="100" workbookViewId="0">
      <pane ySplit="3" topLeftCell="A18" activePane="bottomLeft" state="frozen"/>
      <selection pane="bottomLeft" activeCell="J30" sqref="J30"/>
    </sheetView>
  </sheetViews>
  <sheetFormatPr baseColWidth="10" defaultColWidth="8.5703125" defaultRowHeight="15" x14ac:dyDescent="0.25"/>
  <cols>
    <col min="1" max="11" width="19.42578125" customWidth="1"/>
    <col min="12" max="13" width="14" customWidth="1"/>
    <col min="14" max="14" width="9.85546875" bestFit="1" customWidth="1"/>
  </cols>
  <sheetData>
    <row r="1" spans="1:15" ht="30" customHeight="1" x14ac:dyDescent="0.25">
      <c r="A1" s="102" t="s">
        <v>87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5" ht="18" customHeight="1" x14ac:dyDescent="0.25">
      <c r="A2" s="103" t="s">
        <v>88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15" ht="30" customHeight="1" x14ac:dyDescent="0.25">
      <c r="A3" s="14" t="s">
        <v>5</v>
      </c>
      <c r="B3" s="14" t="s">
        <v>89</v>
      </c>
      <c r="C3" s="14" t="s">
        <v>90</v>
      </c>
      <c r="D3" s="14" t="s">
        <v>91</v>
      </c>
      <c r="E3" s="14" t="s">
        <v>92</v>
      </c>
      <c r="F3" s="14" t="s">
        <v>93</v>
      </c>
      <c r="G3" s="14" t="s">
        <v>94</v>
      </c>
      <c r="H3" s="15" t="s">
        <v>95</v>
      </c>
      <c r="I3" s="15" t="s">
        <v>96</v>
      </c>
      <c r="J3" s="15" t="s">
        <v>97</v>
      </c>
      <c r="K3" s="15" t="s">
        <v>98</v>
      </c>
      <c r="L3" s="15" t="s">
        <v>76</v>
      </c>
      <c r="M3" s="15" t="s">
        <v>99</v>
      </c>
    </row>
    <row r="4" spans="1:15" ht="18" customHeight="1" x14ac:dyDescent="0.25">
      <c r="A4" s="115" t="s">
        <v>100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</row>
    <row r="5" spans="1:15" x14ac:dyDescent="0.25">
      <c r="A5" s="16" t="s">
        <v>11</v>
      </c>
      <c r="B5" s="24" t="s">
        <v>101</v>
      </c>
      <c r="C5" s="24">
        <v>3</v>
      </c>
      <c r="D5" s="30">
        <v>3752000</v>
      </c>
      <c r="E5" s="30">
        <v>11256000</v>
      </c>
      <c r="F5" s="30">
        <v>1874694.20545855</v>
      </c>
      <c r="G5" s="30">
        <v>5624082.6163756596</v>
      </c>
      <c r="H5" s="30">
        <v>2147000</v>
      </c>
      <c r="I5" s="30">
        <v>6441000</v>
      </c>
      <c r="J5" s="19">
        <v>2591231.4018195202</v>
      </c>
      <c r="K5" s="19">
        <v>7773694.2054585498</v>
      </c>
      <c r="L5" s="31">
        <v>-0.309373293758124</v>
      </c>
      <c r="M5" s="32" t="s">
        <v>102</v>
      </c>
      <c r="N5" s="95"/>
      <c r="O5" s="95"/>
    </row>
    <row r="6" spans="1:15" x14ac:dyDescent="0.25">
      <c r="A6" s="16" t="s">
        <v>11</v>
      </c>
      <c r="B6" s="17" t="s">
        <v>103</v>
      </c>
      <c r="C6" s="17">
        <v>3</v>
      </c>
      <c r="D6" s="33">
        <v>2817000</v>
      </c>
      <c r="E6" s="33">
        <v>8451000</v>
      </c>
      <c r="F6" s="33">
        <v>1088193.09095094</v>
      </c>
      <c r="G6" s="33">
        <v>3264579.2728528101</v>
      </c>
      <c r="H6" s="33">
        <v>1293000</v>
      </c>
      <c r="I6" s="33">
        <v>3879000</v>
      </c>
      <c r="J6" s="19">
        <v>1732731.0303169801</v>
      </c>
      <c r="K6" s="19">
        <v>5198193.0909509398</v>
      </c>
      <c r="L6" s="34">
        <v>-0.384902012667029</v>
      </c>
      <c r="M6" s="35" t="s">
        <v>102</v>
      </c>
      <c r="N6" s="95"/>
      <c r="O6" s="95"/>
    </row>
    <row r="7" spans="1:15" x14ac:dyDescent="0.25">
      <c r="A7" s="16" t="s">
        <v>11</v>
      </c>
      <c r="B7" s="24" t="s">
        <v>104</v>
      </c>
      <c r="C7" s="24">
        <v>1</v>
      </c>
      <c r="D7" s="30">
        <v>4090000</v>
      </c>
      <c r="E7" s="30">
        <v>4090000</v>
      </c>
      <c r="F7" s="30">
        <v>1830718.87050039</v>
      </c>
      <c r="G7" s="30">
        <v>1830718.87050039</v>
      </c>
      <c r="H7" s="30">
        <v>2073000</v>
      </c>
      <c r="I7" s="30">
        <v>2073000</v>
      </c>
      <c r="J7" s="19">
        <v>2664572.9568334599</v>
      </c>
      <c r="K7" s="19">
        <v>2664572.9568334599</v>
      </c>
      <c r="L7" s="31">
        <v>-0.34851516947837102</v>
      </c>
      <c r="M7" s="32" t="s">
        <v>102</v>
      </c>
      <c r="N7" s="95"/>
      <c r="O7" s="95"/>
    </row>
    <row r="8" spans="1:15" x14ac:dyDescent="0.25">
      <c r="A8" s="16" t="s">
        <v>11</v>
      </c>
      <c r="B8" s="17" t="s">
        <v>105</v>
      </c>
      <c r="C8" s="17">
        <v>1</v>
      </c>
      <c r="D8" s="33">
        <v>5409000</v>
      </c>
      <c r="E8" s="33">
        <v>5409000</v>
      </c>
      <c r="F8" s="33">
        <v>12309255.4187636</v>
      </c>
      <c r="G8" s="33">
        <v>12309255.4187636</v>
      </c>
      <c r="H8" s="33">
        <v>4284000</v>
      </c>
      <c r="I8" s="33">
        <v>4284000</v>
      </c>
      <c r="J8" s="19">
        <v>7334085.1395878801</v>
      </c>
      <c r="K8" s="19">
        <v>7334085.1395878801</v>
      </c>
      <c r="L8" s="36">
        <v>0.35590407461413798</v>
      </c>
      <c r="M8" s="35" t="s">
        <v>102</v>
      </c>
      <c r="N8" s="95"/>
      <c r="O8" s="95"/>
    </row>
    <row r="9" spans="1:15" x14ac:dyDescent="0.25">
      <c r="A9" s="16" t="s">
        <v>11</v>
      </c>
      <c r="B9" s="24" t="s">
        <v>106</v>
      </c>
      <c r="C9" s="24">
        <v>1</v>
      </c>
      <c r="D9" s="30">
        <v>2852000</v>
      </c>
      <c r="E9" s="30">
        <v>2852000</v>
      </c>
      <c r="F9" s="30">
        <v>1450718.87050039</v>
      </c>
      <c r="G9" s="30">
        <v>1450718.87050039</v>
      </c>
      <c r="H9" s="30">
        <v>1325000</v>
      </c>
      <c r="I9" s="30">
        <v>1325000</v>
      </c>
      <c r="J9" s="19">
        <v>1875906.2901667999</v>
      </c>
      <c r="K9" s="19">
        <v>1875906.2901667999</v>
      </c>
      <c r="L9" s="31">
        <v>-0.34224884636507902</v>
      </c>
      <c r="M9" s="32" t="s">
        <v>102</v>
      </c>
      <c r="N9" s="95"/>
      <c r="O9" s="95"/>
    </row>
    <row r="10" spans="1:15" ht="15.75" customHeight="1" x14ac:dyDescent="0.25">
      <c r="A10" s="37" t="s">
        <v>107</v>
      </c>
      <c r="B10" s="38"/>
      <c r="C10" s="38"/>
      <c r="D10" s="38"/>
      <c r="E10" s="39">
        <v>32058000</v>
      </c>
      <c r="F10" s="38"/>
      <c r="G10" s="39">
        <v>24479355.048992898</v>
      </c>
      <c r="H10" s="38"/>
      <c r="I10" s="39">
        <v>18002000</v>
      </c>
      <c r="J10" s="40">
        <v>-7.7926404476767103E-2</v>
      </c>
      <c r="K10" s="39">
        <v>24846451.682997599</v>
      </c>
      <c r="N10" s="95"/>
      <c r="O10" s="95"/>
    </row>
    <row r="11" spans="1:15" ht="18" customHeight="1" x14ac:dyDescent="0.25">
      <c r="A11" s="115" t="s">
        <v>108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N11" s="95"/>
      <c r="O11" s="95"/>
    </row>
    <row r="12" spans="1:15" x14ac:dyDescent="0.25">
      <c r="A12" s="21" t="s">
        <v>27</v>
      </c>
      <c r="B12" s="17" t="s">
        <v>109</v>
      </c>
      <c r="C12" s="17">
        <v>1</v>
      </c>
      <c r="D12" s="33">
        <v>3215000</v>
      </c>
      <c r="E12" s="33">
        <v>3215000</v>
      </c>
      <c r="F12" s="33">
        <v>1438527.45483976</v>
      </c>
      <c r="G12" s="33">
        <v>1438527.45483976</v>
      </c>
      <c r="H12" s="33">
        <v>1359000</v>
      </c>
      <c r="I12" s="33">
        <v>1359000</v>
      </c>
      <c r="J12" s="19">
        <v>2004175.8182799199</v>
      </c>
      <c r="K12" s="19">
        <v>2004175.8182799199</v>
      </c>
      <c r="L12" s="34">
        <v>-0.37661716383206201</v>
      </c>
      <c r="M12" s="35" t="s">
        <v>102</v>
      </c>
      <c r="N12" s="95"/>
      <c r="O12" s="95"/>
    </row>
    <row r="13" spans="1:15" x14ac:dyDescent="0.25">
      <c r="A13" s="21" t="s">
        <v>27</v>
      </c>
      <c r="B13" s="24" t="s">
        <v>110</v>
      </c>
      <c r="C13" s="24">
        <v>1</v>
      </c>
      <c r="D13" s="30">
        <v>3215000</v>
      </c>
      <c r="E13" s="30">
        <v>3215000</v>
      </c>
      <c r="F13" s="30">
        <v>1438527.45483976</v>
      </c>
      <c r="G13" s="30">
        <v>1438527.45483976</v>
      </c>
      <c r="H13" s="30">
        <v>1359000</v>
      </c>
      <c r="I13" s="30">
        <v>1359000</v>
      </c>
      <c r="J13" s="19">
        <v>2004175.8182799199</v>
      </c>
      <c r="K13" s="19">
        <v>2004175.8182799199</v>
      </c>
      <c r="L13" s="31">
        <v>-0.37661716383206201</v>
      </c>
      <c r="M13" s="32" t="s">
        <v>102</v>
      </c>
      <c r="N13" s="95"/>
      <c r="O13" s="95"/>
    </row>
    <row r="14" spans="1:15" x14ac:dyDescent="0.25">
      <c r="A14" s="21" t="s">
        <v>27</v>
      </c>
      <c r="B14" s="17" t="s">
        <v>111</v>
      </c>
      <c r="C14" s="17">
        <v>7</v>
      </c>
      <c r="D14" s="33">
        <v>3215000</v>
      </c>
      <c r="E14" s="33">
        <v>22505000</v>
      </c>
      <c r="F14" s="33">
        <v>1438527.45483976</v>
      </c>
      <c r="G14" s="33">
        <v>10069692.183878301</v>
      </c>
      <c r="H14" s="33">
        <v>1359000</v>
      </c>
      <c r="I14" s="33">
        <v>9513000</v>
      </c>
      <c r="J14" s="19">
        <v>2004175.8182799199</v>
      </c>
      <c r="K14" s="19">
        <v>14029230.7279594</v>
      </c>
      <c r="L14" s="34">
        <v>-0.37661716383206201</v>
      </c>
      <c r="M14" s="35" t="s">
        <v>102</v>
      </c>
      <c r="N14" s="95"/>
      <c r="O14" s="95"/>
    </row>
    <row r="15" spans="1:15" x14ac:dyDescent="0.25">
      <c r="A15" s="21" t="s">
        <v>27</v>
      </c>
      <c r="B15" s="24" t="s">
        <v>112</v>
      </c>
      <c r="C15" s="24">
        <v>7</v>
      </c>
      <c r="D15" s="30">
        <v>3215000</v>
      </c>
      <c r="E15" s="30">
        <v>22505000</v>
      </c>
      <c r="F15" s="30">
        <v>1438527.45483976</v>
      </c>
      <c r="G15" s="30">
        <v>10069692.183878301</v>
      </c>
      <c r="H15" s="30">
        <v>1183000</v>
      </c>
      <c r="I15" s="30">
        <v>8281000</v>
      </c>
      <c r="J15" s="19">
        <v>1945509.1516132499</v>
      </c>
      <c r="K15" s="19">
        <v>13618564.061292799</v>
      </c>
      <c r="L15" s="31">
        <v>-0.394864960617962</v>
      </c>
      <c r="M15" s="32" t="s">
        <v>102</v>
      </c>
      <c r="N15" s="95"/>
      <c r="O15" s="95"/>
    </row>
    <row r="16" spans="1:15" ht="15.75" customHeight="1" x14ac:dyDescent="0.25">
      <c r="A16" s="37" t="s">
        <v>113</v>
      </c>
      <c r="B16" s="38"/>
      <c r="C16" s="38"/>
      <c r="D16" s="38"/>
      <c r="E16" s="39">
        <v>51440000</v>
      </c>
      <c r="F16" s="38"/>
      <c r="G16" s="39">
        <v>23016439.277436201</v>
      </c>
      <c r="H16" s="38"/>
      <c r="I16" s="39">
        <v>20512000</v>
      </c>
      <c r="J16" s="40">
        <v>-0.27627877840750198</v>
      </c>
      <c r="K16" s="39">
        <v>31656146.425812099</v>
      </c>
      <c r="N16" s="95"/>
      <c r="O16" s="95"/>
    </row>
    <row r="17" spans="1:15" ht="18" customHeight="1" x14ac:dyDescent="0.25">
      <c r="A17" s="115" t="s">
        <v>114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N17" s="95"/>
      <c r="O17" s="95"/>
    </row>
    <row r="18" spans="1:15" x14ac:dyDescent="0.25">
      <c r="A18" s="22" t="s">
        <v>39</v>
      </c>
      <c r="B18" s="17" t="s">
        <v>110</v>
      </c>
      <c r="C18" s="17">
        <v>4</v>
      </c>
      <c r="D18" s="33">
        <v>2507000</v>
      </c>
      <c r="E18" s="33">
        <v>10028000</v>
      </c>
      <c r="F18" s="33">
        <v>993897.26573251002</v>
      </c>
      <c r="G18" s="33">
        <v>3975589.0629300401</v>
      </c>
      <c r="H18" s="33">
        <v>1117000</v>
      </c>
      <c r="I18" s="33">
        <v>4468000</v>
      </c>
      <c r="J18" s="19">
        <v>1539299.0885775001</v>
      </c>
      <c r="K18" s="19">
        <v>6157196.3543100096</v>
      </c>
      <c r="L18" s="34">
        <v>-0.38599956578480099</v>
      </c>
      <c r="M18" s="35" t="s">
        <v>102</v>
      </c>
      <c r="N18" s="95"/>
      <c r="O18" s="95"/>
    </row>
    <row r="19" spans="1:15" x14ac:dyDescent="0.25">
      <c r="A19" s="22" t="s">
        <v>39</v>
      </c>
      <c r="B19" s="24" t="s">
        <v>111</v>
      </c>
      <c r="C19" s="24">
        <v>4</v>
      </c>
      <c r="D19" s="30">
        <v>2797000</v>
      </c>
      <c r="E19" s="30">
        <v>11188000</v>
      </c>
      <c r="F19" s="30">
        <v>1177274.26131003</v>
      </c>
      <c r="G19" s="30">
        <v>4709097.04524012</v>
      </c>
      <c r="H19" s="30">
        <v>1326000</v>
      </c>
      <c r="I19" s="30">
        <v>5304000</v>
      </c>
      <c r="J19" s="19">
        <v>1766758.0871033401</v>
      </c>
      <c r="K19" s="19">
        <v>7067032.3484133696</v>
      </c>
      <c r="L19" s="31">
        <v>-0.36833818837921201</v>
      </c>
      <c r="M19" s="32" t="s">
        <v>102</v>
      </c>
      <c r="N19" s="95"/>
      <c r="O19" s="95"/>
    </row>
    <row r="20" spans="1:15" x14ac:dyDescent="0.25">
      <c r="A20" s="22" t="s">
        <v>39</v>
      </c>
      <c r="B20" s="17" t="s">
        <v>112</v>
      </c>
      <c r="C20" s="17">
        <v>4</v>
      </c>
      <c r="D20" s="33">
        <v>2797000</v>
      </c>
      <c r="E20" s="33">
        <v>11188000</v>
      </c>
      <c r="F20" s="33">
        <v>1177274.26131003</v>
      </c>
      <c r="G20" s="33">
        <v>4709097.04524012</v>
      </c>
      <c r="H20" s="33">
        <v>1326000</v>
      </c>
      <c r="I20" s="33">
        <v>5304000</v>
      </c>
      <c r="J20" s="19">
        <v>1766758.0871033401</v>
      </c>
      <c r="K20" s="19">
        <v>7067032.3484133696</v>
      </c>
      <c r="L20" s="34">
        <v>-0.36833818837921201</v>
      </c>
      <c r="M20" s="35" t="s">
        <v>102</v>
      </c>
      <c r="N20" s="95"/>
      <c r="O20" s="95"/>
    </row>
    <row r="21" spans="1:15" ht="15.75" customHeight="1" x14ac:dyDescent="0.25">
      <c r="A21" s="37" t="s">
        <v>115</v>
      </c>
      <c r="B21" s="38"/>
      <c r="C21" s="38"/>
      <c r="D21" s="38"/>
      <c r="E21" s="39">
        <v>32404000</v>
      </c>
      <c r="F21" s="38"/>
      <c r="G21" s="39">
        <v>13393783.153410301</v>
      </c>
      <c r="H21" s="38"/>
      <c r="I21" s="39">
        <v>15076000</v>
      </c>
      <c r="J21" s="40">
        <v>-0.29333133018438701</v>
      </c>
      <c r="K21" s="39">
        <v>20291261.051136799</v>
      </c>
      <c r="N21" s="95"/>
      <c r="O21" s="95"/>
    </row>
    <row r="22" spans="1:15" ht="18" customHeight="1" x14ac:dyDescent="0.25">
      <c r="A22" s="115" t="s">
        <v>116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N22" s="95"/>
      <c r="O22" s="95"/>
    </row>
    <row r="23" spans="1:15" x14ac:dyDescent="0.25">
      <c r="A23" s="23" t="s">
        <v>61</v>
      </c>
      <c r="B23" s="24" t="s">
        <v>117</v>
      </c>
      <c r="C23" s="24">
        <v>1</v>
      </c>
      <c r="D23" s="30">
        <v>3535000</v>
      </c>
      <c r="E23" s="30">
        <v>3535000</v>
      </c>
      <c r="F23" s="30">
        <v>1392287.5239842001</v>
      </c>
      <c r="G23" s="30">
        <v>1392287.5239842001</v>
      </c>
      <c r="H23" s="30">
        <v>1631000</v>
      </c>
      <c r="I23" s="30">
        <v>1631000</v>
      </c>
      <c r="J23" s="19">
        <v>2186095.84132807</v>
      </c>
      <c r="K23" s="19">
        <v>2186095.84132807</v>
      </c>
      <c r="L23" s="31">
        <v>-0.38158533484354501</v>
      </c>
      <c r="M23" s="32" t="s">
        <v>102</v>
      </c>
      <c r="N23" s="95"/>
      <c r="O23" s="95"/>
    </row>
    <row r="24" spans="1:15" x14ac:dyDescent="0.25">
      <c r="A24" s="23" t="s">
        <v>61</v>
      </c>
      <c r="B24" s="17" t="s">
        <v>109</v>
      </c>
      <c r="C24" s="17">
        <v>1</v>
      </c>
      <c r="D24" s="33">
        <v>3535000</v>
      </c>
      <c r="E24" s="33">
        <v>3535000</v>
      </c>
      <c r="F24" s="33">
        <v>1392287.5239842001</v>
      </c>
      <c r="G24" s="33">
        <v>1392287.5239842001</v>
      </c>
      <c r="H24" s="33">
        <v>1631000</v>
      </c>
      <c r="I24" s="33">
        <v>1631000</v>
      </c>
      <c r="J24" s="19">
        <v>2186095.84132807</v>
      </c>
      <c r="K24" s="19">
        <v>2186095.84132807</v>
      </c>
      <c r="L24" s="34">
        <v>-0.38158533484354501</v>
      </c>
      <c r="M24" s="35" t="s">
        <v>102</v>
      </c>
      <c r="N24" s="95"/>
      <c r="O24" s="95"/>
    </row>
    <row r="25" spans="1:15" ht="15.75" customHeight="1" x14ac:dyDescent="0.25">
      <c r="A25" s="37" t="s">
        <v>118</v>
      </c>
      <c r="B25" s="38"/>
      <c r="C25" s="38"/>
      <c r="D25" s="38"/>
      <c r="E25" s="39">
        <v>7070000</v>
      </c>
      <c r="F25" s="38"/>
      <c r="G25" s="39">
        <v>2784575.04796841</v>
      </c>
      <c r="H25" s="38"/>
      <c r="I25" s="39">
        <v>3262000</v>
      </c>
      <c r="J25" s="40">
        <v>-0.303071071572248</v>
      </c>
      <c r="K25" s="39">
        <v>4372191.6826561401</v>
      </c>
      <c r="N25" s="95"/>
    </row>
    <row r="26" spans="1:15" x14ac:dyDescent="0.25">
      <c r="A26" s="26" t="s">
        <v>119</v>
      </c>
      <c r="B26" s="27"/>
      <c r="C26" s="27"/>
      <c r="D26" s="27"/>
      <c r="E26" s="28">
        <v>122972000</v>
      </c>
      <c r="F26" s="27"/>
      <c r="G26" s="28">
        <v>63674152.527807698</v>
      </c>
      <c r="H26" s="27"/>
      <c r="I26" s="28">
        <v>56852000</v>
      </c>
      <c r="J26" s="41">
        <v>-0.23921949936256701</v>
      </c>
      <c r="K26" s="28">
        <v>81166050.842602596</v>
      </c>
      <c r="N26" s="95"/>
    </row>
    <row r="29" spans="1:15" x14ac:dyDescent="0.25">
      <c r="E29" s="96">
        <v>3220000</v>
      </c>
    </row>
  </sheetData>
  <mergeCells count="6">
    <mergeCell ref="A22:K22"/>
    <mergeCell ref="A1:K1"/>
    <mergeCell ref="A2:K2"/>
    <mergeCell ref="A4:K4"/>
    <mergeCell ref="A11:K11"/>
    <mergeCell ref="A17:K17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64"/>
  <sheetViews>
    <sheetView zoomScaleNormal="100" workbookViewId="0">
      <pane ySplit="3" topLeftCell="A135" activePane="bottomLeft" state="frozen"/>
      <selection pane="bottomLeft" activeCell="P164" sqref="P164"/>
    </sheetView>
  </sheetViews>
  <sheetFormatPr baseColWidth="10" defaultColWidth="8.5703125" defaultRowHeight="15" x14ac:dyDescent="0.25"/>
  <cols>
    <col min="1" max="1" width="13" customWidth="1"/>
    <col min="2" max="2" width="12" customWidth="1"/>
    <col min="3" max="3" width="30" customWidth="1"/>
    <col min="4" max="4" width="6" customWidth="1"/>
    <col min="5" max="16" width="14" customWidth="1"/>
    <col min="17" max="17" width="8.85546875" bestFit="1" customWidth="1"/>
    <col min="18" max="19" width="18.42578125" customWidth="1"/>
  </cols>
  <sheetData>
    <row r="1" spans="1:19" ht="30" customHeight="1" x14ac:dyDescent="0.25">
      <c r="A1" s="2" t="s">
        <v>120</v>
      </c>
    </row>
    <row r="2" spans="1:19" ht="18" customHeight="1" x14ac:dyDescent="0.25">
      <c r="A2" s="1" t="s">
        <v>121</v>
      </c>
    </row>
    <row r="3" spans="1:19" ht="33.75" customHeight="1" x14ac:dyDescent="0.25">
      <c r="A3" s="15" t="s">
        <v>5</v>
      </c>
      <c r="B3" s="15" t="s">
        <v>89</v>
      </c>
      <c r="C3" s="15" t="s">
        <v>122</v>
      </c>
      <c r="D3" s="15" t="s">
        <v>123</v>
      </c>
      <c r="E3" s="15" t="s">
        <v>124</v>
      </c>
      <c r="F3" s="15" t="s">
        <v>125</v>
      </c>
      <c r="G3" s="15" t="s">
        <v>126</v>
      </c>
      <c r="H3" s="15" t="s">
        <v>127</v>
      </c>
      <c r="I3" s="15" t="s">
        <v>128</v>
      </c>
      <c r="J3" s="15" t="s">
        <v>129</v>
      </c>
      <c r="K3" s="15" t="s">
        <v>130</v>
      </c>
      <c r="L3" s="15" t="s">
        <v>131</v>
      </c>
      <c r="M3" s="15" t="s">
        <v>132</v>
      </c>
      <c r="N3" s="15" t="s">
        <v>133</v>
      </c>
      <c r="O3" s="15" t="s">
        <v>134</v>
      </c>
      <c r="P3" s="15" t="s">
        <v>135</v>
      </c>
    </row>
    <row r="4" spans="1:19" ht="18" customHeight="1" x14ac:dyDescent="0.25">
      <c r="A4" s="118" t="s">
        <v>100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9" ht="15.75" customHeight="1" x14ac:dyDescent="0.25">
      <c r="A5" s="42" t="s">
        <v>11</v>
      </c>
      <c r="B5" s="43" t="s">
        <v>136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19" x14ac:dyDescent="0.25">
      <c r="A6" s="45" t="s">
        <v>11</v>
      </c>
      <c r="B6" s="35">
        <v>80000</v>
      </c>
      <c r="C6" s="46" t="s">
        <v>137</v>
      </c>
      <c r="D6" s="35">
        <v>3</v>
      </c>
      <c r="E6" s="33">
        <v>47257.405901999999</v>
      </c>
      <c r="F6" s="33">
        <v>128000</v>
      </c>
      <c r="G6" s="47">
        <v>175257.405902</v>
      </c>
      <c r="H6" s="33">
        <v>525772.21770599997</v>
      </c>
      <c r="I6" s="33">
        <v>900000</v>
      </c>
      <c r="J6" s="33">
        <v>62000</v>
      </c>
      <c r="K6" s="33">
        <v>962000</v>
      </c>
      <c r="L6" s="33">
        <v>2886000</v>
      </c>
      <c r="M6" s="33">
        <v>373000</v>
      </c>
      <c r="N6" s="33">
        <v>1119000</v>
      </c>
      <c r="O6" s="19">
        <v>503419</v>
      </c>
      <c r="P6" s="19">
        <v>1510257</v>
      </c>
      <c r="R6" s="95">
        <f>+ROUND(O6,0)</f>
        <v>503419</v>
      </c>
      <c r="S6">
        <f>+R6*D6</f>
        <v>1510257</v>
      </c>
    </row>
    <row r="7" spans="1:19" x14ac:dyDescent="0.25">
      <c r="A7" s="45" t="s">
        <v>11</v>
      </c>
      <c r="B7" s="32">
        <v>80000</v>
      </c>
      <c r="C7" s="48" t="s">
        <v>138</v>
      </c>
      <c r="D7" s="32">
        <v>3</v>
      </c>
      <c r="E7" s="30">
        <v>62645.721416870401</v>
      </c>
      <c r="F7" s="30">
        <v>19892.513410560001</v>
      </c>
      <c r="G7" s="47">
        <v>82538.234827430395</v>
      </c>
      <c r="H7" s="30">
        <v>247614.70448229101</v>
      </c>
      <c r="I7" s="30">
        <v>225000</v>
      </c>
      <c r="J7" s="30">
        <v>55000</v>
      </c>
      <c r="K7" s="30">
        <v>280000</v>
      </c>
      <c r="L7" s="30">
        <v>840000</v>
      </c>
      <c r="M7" s="30">
        <v>113000</v>
      </c>
      <c r="N7" s="30">
        <v>339000</v>
      </c>
      <c r="O7" s="19">
        <v>158513</v>
      </c>
      <c r="P7" s="19">
        <v>475539</v>
      </c>
      <c r="R7" s="95">
        <f t="shared" ref="R7:R70" si="0">+ROUND(O7,0)</f>
        <v>158513</v>
      </c>
      <c r="S7">
        <f t="shared" ref="S7:S70" si="1">+R7*D7</f>
        <v>475539</v>
      </c>
    </row>
    <row r="8" spans="1:19" x14ac:dyDescent="0.25">
      <c r="A8" s="45" t="s">
        <v>11</v>
      </c>
      <c r="B8" s="35">
        <v>80000</v>
      </c>
      <c r="C8" s="46" t="s">
        <v>139</v>
      </c>
      <c r="D8" s="35">
        <v>3</v>
      </c>
      <c r="E8" s="33">
        <v>140551.298050671</v>
      </c>
      <c r="F8" s="33">
        <v>21561.081196651299</v>
      </c>
      <c r="G8" s="47">
        <v>162112.37924732201</v>
      </c>
      <c r="H8" s="33">
        <v>486337.137741966</v>
      </c>
      <c r="I8" s="33">
        <v>250000</v>
      </c>
      <c r="J8" s="33">
        <v>55000</v>
      </c>
      <c r="K8" s="33">
        <v>305000</v>
      </c>
      <c r="L8" s="33">
        <v>915000</v>
      </c>
      <c r="M8" s="33">
        <v>150000</v>
      </c>
      <c r="N8" s="33">
        <v>450000</v>
      </c>
      <c r="O8" s="19">
        <v>205704</v>
      </c>
      <c r="P8" s="19">
        <v>617112</v>
      </c>
      <c r="R8" s="95">
        <f t="shared" si="0"/>
        <v>205704</v>
      </c>
      <c r="S8">
        <f t="shared" si="1"/>
        <v>617112</v>
      </c>
    </row>
    <row r="9" spans="1:19" x14ac:dyDescent="0.25">
      <c r="A9" s="45" t="s">
        <v>11</v>
      </c>
      <c r="B9" s="32">
        <v>80000</v>
      </c>
      <c r="C9" s="48" t="s">
        <v>140</v>
      </c>
      <c r="D9" s="32">
        <v>3</v>
      </c>
      <c r="E9" s="30">
        <v>0</v>
      </c>
      <c r="F9" s="30">
        <v>150000</v>
      </c>
      <c r="G9" s="47">
        <v>150000</v>
      </c>
      <c r="H9" s="30">
        <v>450000</v>
      </c>
      <c r="I9" s="30">
        <v>0</v>
      </c>
      <c r="J9" s="30">
        <v>215000</v>
      </c>
      <c r="K9" s="30">
        <v>215000</v>
      </c>
      <c r="L9" s="30">
        <v>645000</v>
      </c>
      <c r="M9" s="30">
        <v>80000</v>
      </c>
      <c r="N9" s="30">
        <v>240000</v>
      </c>
      <c r="O9" s="19">
        <v>148333</v>
      </c>
      <c r="P9" s="19">
        <v>444999</v>
      </c>
      <c r="R9" s="95">
        <f t="shared" si="0"/>
        <v>148333</v>
      </c>
      <c r="S9">
        <f t="shared" si="1"/>
        <v>444999</v>
      </c>
    </row>
    <row r="10" spans="1:19" x14ac:dyDescent="0.25">
      <c r="A10" s="45" t="s">
        <v>11</v>
      </c>
      <c r="B10" s="35">
        <v>80000</v>
      </c>
      <c r="C10" s="46" t="s">
        <v>141</v>
      </c>
      <c r="D10" s="35">
        <v>3</v>
      </c>
      <c r="E10" s="33">
        <v>0</v>
      </c>
      <c r="F10" s="33">
        <v>150000</v>
      </c>
      <c r="G10" s="47">
        <v>150000</v>
      </c>
      <c r="H10" s="33">
        <v>450000</v>
      </c>
      <c r="I10" s="33">
        <v>0</v>
      </c>
      <c r="J10" s="33">
        <v>250000</v>
      </c>
      <c r="K10" s="33">
        <v>250000</v>
      </c>
      <c r="L10" s="33">
        <v>750000</v>
      </c>
      <c r="M10" s="33">
        <v>80000</v>
      </c>
      <c r="N10" s="33">
        <v>240000</v>
      </c>
      <c r="O10" s="19">
        <v>160000</v>
      </c>
      <c r="P10" s="19">
        <v>480000</v>
      </c>
      <c r="R10" s="95">
        <f t="shared" si="0"/>
        <v>160000</v>
      </c>
      <c r="S10">
        <f t="shared" si="1"/>
        <v>480000</v>
      </c>
    </row>
    <row r="11" spans="1:19" x14ac:dyDescent="0.25">
      <c r="A11" s="45" t="s">
        <v>11</v>
      </c>
      <c r="B11" s="32">
        <v>80000</v>
      </c>
      <c r="C11" s="48" t="s">
        <v>142</v>
      </c>
      <c r="D11" s="32">
        <v>3</v>
      </c>
      <c r="E11" s="30">
        <v>0</v>
      </c>
      <c r="F11" s="30">
        <v>80000</v>
      </c>
      <c r="G11" s="47">
        <v>80000</v>
      </c>
      <c r="H11" s="30">
        <v>240000</v>
      </c>
      <c r="I11" s="30">
        <v>0</v>
      </c>
      <c r="J11" s="30">
        <v>195000</v>
      </c>
      <c r="K11" s="30">
        <v>195000</v>
      </c>
      <c r="L11" s="30">
        <v>585000</v>
      </c>
      <c r="M11" s="30">
        <v>64000</v>
      </c>
      <c r="N11" s="30">
        <v>192000</v>
      </c>
      <c r="O11" s="19">
        <v>113000</v>
      </c>
      <c r="P11" s="19">
        <v>339000</v>
      </c>
      <c r="R11" s="95">
        <f t="shared" si="0"/>
        <v>113000</v>
      </c>
      <c r="S11">
        <f t="shared" si="1"/>
        <v>339000</v>
      </c>
    </row>
    <row r="12" spans="1:19" x14ac:dyDescent="0.25">
      <c r="A12" s="45" t="s">
        <v>11</v>
      </c>
      <c r="B12" s="35">
        <v>80000</v>
      </c>
      <c r="C12" s="46" t="s">
        <v>143</v>
      </c>
      <c r="D12" s="35">
        <v>3</v>
      </c>
      <c r="E12" s="33">
        <v>0</v>
      </c>
      <c r="F12" s="33">
        <v>90000</v>
      </c>
      <c r="G12" s="47">
        <v>90000</v>
      </c>
      <c r="H12" s="33">
        <v>270000</v>
      </c>
      <c r="I12" s="33">
        <v>0</v>
      </c>
      <c r="J12" s="33">
        <v>315000</v>
      </c>
      <c r="K12" s="33">
        <v>315000</v>
      </c>
      <c r="L12" s="33">
        <v>945000</v>
      </c>
      <c r="M12" s="33">
        <v>230000</v>
      </c>
      <c r="N12" s="33">
        <v>690000</v>
      </c>
      <c r="O12" s="19">
        <v>211667</v>
      </c>
      <c r="P12" s="19">
        <v>635001</v>
      </c>
      <c r="R12" s="95">
        <f t="shared" si="0"/>
        <v>211667</v>
      </c>
      <c r="S12">
        <f t="shared" si="1"/>
        <v>635001</v>
      </c>
    </row>
    <row r="13" spans="1:19" x14ac:dyDescent="0.25">
      <c r="A13" s="45" t="s">
        <v>11</v>
      </c>
      <c r="B13" s="32">
        <v>80000</v>
      </c>
      <c r="C13" s="48" t="s">
        <v>144</v>
      </c>
      <c r="D13" s="32">
        <v>3</v>
      </c>
      <c r="E13" s="30">
        <v>68267.773338897197</v>
      </c>
      <c r="F13" s="30">
        <v>128000</v>
      </c>
      <c r="G13" s="47">
        <v>196267.77333889701</v>
      </c>
      <c r="H13" s="30">
        <v>588803.32001669204</v>
      </c>
      <c r="I13" s="30">
        <v>190000</v>
      </c>
      <c r="J13" s="30">
        <v>150000</v>
      </c>
      <c r="K13" s="30">
        <v>340000</v>
      </c>
      <c r="L13" s="30">
        <v>1020000</v>
      </c>
      <c r="M13" s="30">
        <v>597000</v>
      </c>
      <c r="N13" s="30">
        <v>1791000</v>
      </c>
      <c r="O13" s="19">
        <v>377756</v>
      </c>
      <c r="P13" s="19">
        <v>1133268</v>
      </c>
      <c r="R13" s="95">
        <f t="shared" si="0"/>
        <v>377756</v>
      </c>
      <c r="S13">
        <f t="shared" si="1"/>
        <v>1133268</v>
      </c>
    </row>
    <row r="14" spans="1:19" x14ac:dyDescent="0.25">
      <c r="A14" s="45" t="s">
        <v>11</v>
      </c>
      <c r="B14" s="35">
        <v>80000</v>
      </c>
      <c r="C14" s="46" t="s">
        <v>145</v>
      </c>
      <c r="D14" s="35">
        <v>3</v>
      </c>
      <c r="E14" s="33">
        <v>196771.81727093901</v>
      </c>
      <c r="F14" s="33">
        <v>51746.594871963098</v>
      </c>
      <c r="G14" s="47">
        <v>248518.412142902</v>
      </c>
      <c r="H14" s="33">
        <v>745555.23642870702</v>
      </c>
      <c r="I14" s="33">
        <v>355000</v>
      </c>
      <c r="J14" s="33">
        <v>185000</v>
      </c>
      <c r="K14" s="33">
        <v>540000</v>
      </c>
      <c r="L14" s="33">
        <v>1620000</v>
      </c>
      <c r="M14" s="33">
        <v>348000</v>
      </c>
      <c r="N14" s="33">
        <v>1044000</v>
      </c>
      <c r="O14" s="19">
        <v>378839</v>
      </c>
      <c r="P14" s="19">
        <v>1136517</v>
      </c>
      <c r="R14" s="95">
        <f t="shared" si="0"/>
        <v>378839</v>
      </c>
      <c r="S14">
        <f t="shared" si="1"/>
        <v>1136517</v>
      </c>
    </row>
    <row r="15" spans="1:19" x14ac:dyDescent="0.25">
      <c r="A15" s="45" t="s">
        <v>11</v>
      </c>
      <c r="B15" s="32">
        <v>80000</v>
      </c>
      <c r="C15" s="48" t="s">
        <v>146</v>
      </c>
      <c r="D15" s="32">
        <v>3</v>
      </c>
      <c r="E15" s="30">
        <v>0</v>
      </c>
      <c r="F15" s="30">
        <v>540000</v>
      </c>
      <c r="G15" s="30">
        <v>540000</v>
      </c>
      <c r="H15" s="30">
        <v>1620000</v>
      </c>
      <c r="I15" s="30">
        <v>0</v>
      </c>
      <c r="J15" s="30">
        <v>350000</v>
      </c>
      <c r="K15" s="47">
        <v>350000</v>
      </c>
      <c r="L15" s="30">
        <v>1050000</v>
      </c>
      <c r="M15" s="30">
        <v>112000</v>
      </c>
      <c r="N15" s="30">
        <v>336000</v>
      </c>
      <c r="O15" s="19">
        <v>334000</v>
      </c>
      <c r="P15" s="19">
        <v>1002000</v>
      </c>
      <c r="R15" s="95">
        <f t="shared" si="0"/>
        <v>334000</v>
      </c>
      <c r="S15">
        <f t="shared" si="1"/>
        <v>1002000</v>
      </c>
    </row>
    <row r="16" spans="1:19" ht="15.75" customHeight="1" x14ac:dyDescent="0.25">
      <c r="A16" s="49" t="s">
        <v>147</v>
      </c>
      <c r="B16" s="50"/>
      <c r="C16" s="50"/>
      <c r="D16" s="50"/>
      <c r="E16" s="50"/>
      <c r="F16" s="50"/>
      <c r="G16" s="51">
        <v>1874694.20545855</v>
      </c>
      <c r="H16" s="51">
        <v>5624082.6163756596</v>
      </c>
      <c r="I16" s="50"/>
      <c r="J16" s="50"/>
      <c r="K16" s="51">
        <v>3752000</v>
      </c>
      <c r="L16" s="51">
        <v>11256000</v>
      </c>
      <c r="M16" s="52"/>
      <c r="N16" s="52"/>
      <c r="O16" s="51">
        <f>SUM(O6:O15)</f>
        <v>2591231</v>
      </c>
      <c r="P16" s="51">
        <f>SUM(P6:P15)</f>
        <v>7773693</v>
      </c>
      <c r="R16" s="95">
        <f t="shared" si="0"/>
        <v>2591231</v>
      </c>
      <c r="S16">
        <f t="shared" si="1"/>
        <v>0</v>
      </c>
    </row>
    <row r="17" spans="1:19" ht="15.75" customHeight="1" x14ac:dyDescent="0.25">
      <c r="A17" s="42" t="s">
        <v>11</v>
      </c>
      <c r="B17" s="43" t="s">
        <v>148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R17" s="95">
        <f t="shared" si="0"/>
        <v>0</v>
      </c>
      <c r="S17">
        <f t="shared" si="1"/>
        <v>0</v>
      </c>
    </row>
    <row r="18" spans="1:19" x14ac:dyDescent="0.25">
      <c r="A18" s="45" t="s">
        <v>11</v>
      </c>
      <c r="B18" s="35">
        <v>90000</v>
      </c>
      <c r="C18" s="46" t="s">
        <v>137</v>
      </c>
      <c r="D18" s="35">
        <v>3</v>
      </c>
      <c r="E18" s="33">
        <v>47257.405901999999</v>
      </c>
      <c r="F18" s="33">
        <v>128000</v>
      </c>
      <c r="G18" s="47">
        <v>175257.405902</v>
      </c>
      <c r="H18" s="33">
        <v>525772.21770599997</v>
      </c>
      <c r="I18" s="33">
        <v>900000</v>
      </c>
      <c r="J18" s="33">
        <v>62000</v>
      </c>
      <c r="K18" s="33">
        <v>962000</v>
      </c>
      <c r="L18" s="33">
        <v>2886000</v>
      </c>
      <c r="M18" s="33">
        <v>373000</v>
      </c>
      <c r="N18" s="33">
        <v>1119000</v>
      </c>
      <c r="O18" s="19">
        <v>503419</v>
      </c>
      <c r="P18" s="19">
        <v>1510257</v>
      </c>
      <c r="R18" s="95">
        <f t="shared" si="0"/>
        <v>503419</v>
      </c>
      <c r="S18">
        <f t="shared" si="1"/>
        <v>1510257</v>
      </c>
    </row>
    <row r="19" spans="1:19" x14ac:dyDescent="0.25">
      <c r="A19" s="45" t="s">
        <v>11</v>
      </c>
      <c r="B19" s="32">
        <v>90000</v>
      </c>
      <c r="C19" s="48" t="s">
        <v>138</v>
      </c>
      <c r="D19" s="32">
        <v>3</v>
      </c>
      <c r="E19" s="30">
        <v>62645.721416870401</v>
      </c>
      <c r="F19" s="30">
        <v>19892.513410560001</v>
      </c>
      <c r="G19" s="47">
        <v>82538.234827430395</v>
      </c>
      <c r="H19" s="30">
        <v>247614.70448229101</v>
      </c>
      <c r="I19" s="30">
        <v>225000</v>
      </c>
      <c r="J19" s="30">
        <v>55000</v>
      </c>
      <c r="K19" s="30">
        <v>280000</v>
      </c>
      <c r="L19" s="30">
        <v>840000</v>
      </c>
      <c r="M19" s="30">
        <v>113000</v>
      </c>
      <c r="N19" s="30">
        <v>339000</v>
      </c>
      <c r="O19" s="19">
        <v>158513</v>
      </c>
      <c r="P19" s="19">
        <v>475539</v>
      </c>
      <c r="R19" s="95">
        <f t="shared" si="0"/>
        <v>158513</v>
      </c>
      <c r="S19">
        <f t="shared" si="1"/>
        <v>475539</v>
      </c>
    </row>
    <row r="20" spans="1:19" x14ac:dyDescent="0.25">
      <c r="A20" s="45" t="s">
        <v>11</v>
      </c>
      <c r="B20" s="35">
        <v>90000</v>
      </c>
      <c r="C20" s="46" t="s">
        <v>149</v>
      </c>
      <c r="D20" s="35">
        <v>3</v>
      </c>
      <c r="E20" s="33">
        <v>159475.12482021301</v>
      </c>
      <c r="F20" s="33">
        <v>38809.9461539724</v>
      </c>
      <c r="G20" s="47">
        <v>198285.07097418499</v>
      </c>
      <c r="H20" s="33">
        <v>594855.21292255598</v>
      </c>
      <c r="I20" s="33">
        <v>240000</v>
      </c>
      <c r="J20" s="33">
        <v>55000</v>
      </c>
      <c r="K20" s="33">
        <v>295000</v>
      </c>
      <c r="L20" s="33">
        <v>885000</v>
      </c>
      <c r="M20" s="33">
        <v>203000</v>
      </c>
      <c r="N20" s="33">
        <v>609000</v>
      </c>
      <c r="O20" s="19">
        <v>232095</v>
      </c>
      <c r="P20" s="19">
        <v>696285</v>
      </c>
      <c r="R20" s="95">
        <f t="shared" si="0"/>
        <v>232095</v>
      </c>
      <c r="S20">
        <f t="shared" si="1"/>
        <v>696285</v>
      </c>
    </row>
    <row r="21" spans="1:19" x14ac:dyDescent="0.25">
      <c r="A21" s="45" t="s">
        <v>11</v>
      </c>
      <c r="B21" s="32">
        <v>90000</v>
      </c>
      <c r="C21" s="48" t="s">
        <v>139</v>
      </c>
      <c r="D21" s="32">
        <v>3</v>
      </c>
      <c r="E21" s="30">
        <v>140551.298050671</v>
      </c>
      <c r="F21" s="30">
        <v>21561.081196651299</v>
      </c>
      <c r="G21" s="47">
        <v>162112.37924732201</v>
      </c>
      <c r="H21" s="30">
        <v>486337.137741966</v>
      </c>
      <c r="I21" s="30">
        <v>250000</v>
      </c>
      <c r="J21" s="30">
        <v>55000</v>
      </c>
      <c r="K21" s="30">
        <v>305000</v>
      </c>
      <c r="L21" s="30">
        <v>915000</v>
      </c>
      <c r="M21" s="30">
        <v>150000</v>
      </c>
      <c r="N21" s="30">
        <v>450000</v>
      </c>
      <c r="O21" s="19">
        <v>205704</v>
      </c>
      <c r="P21" s="19">
        <v>617112</v>
      </c>
      <c r="R21" s="95">
        <f t="shared" si="0"/>
        <v>205704</v>
      </c>
      <c r="S21">
        <f t="shared" si="1"/>
        <v>617112</v>
      </c>
    </row>
    <row r="22" spans="1:19" x14ac:dyDescent="0.25">
      <c r="A22" s="45" t="s">
        <v>11</v>
      </c>
      <c r="B22" s="35">
        <v>90000</v>
      </c>
      <c r="C22" s="46" t="s">
        <v>140</v>
      </c>
      <c r="D22" s="35">
        <v>3</v>
      </c>
      <c r="E22" s="33">
        <v>0</v>
      </c>
      <c r="F22" s="33">
        <v>150000</v>
      </c>
      <c r="G22" s="47">
        <v>150000</v>
      </c>
      <c r="H22" s="33">
        <v>450000</v>
      </c>
      <c r="I22" s="33">
        <v>0</v>
      </c>
      <c r="J22" s="33">
        <v>215000</v>
      </c>
      <c r="K22" s="33">
        <v>215000</v>
      </c>
      <c r="L22" s="33">
        <v>645000</v>
      </c>
      <c r="M22" s="33">
        <v>80000</v>
      </c>
      <c r="N22" s="33">
        <v>240000</v>
      </c>
      <c r="O22" s="19">
        <v>148333</v>
      </c>
      <c r="P22" s="19">
        <v>444999</v>
      </c>
      <c r="R22" s="95">
        <f t="shared" si="0"/>
        <v>148333</v>
      </c>
      <c r="S22">
        <f t="shared" si="1"/>
        <v>444999</v>
      </c>
    </row>
    <row r="23" spans="1:19" x14ac:dyDescent="0.25">
      <c r="A23" s="45" t="s">
        <v>11</v>
      </c>
      <c r="B23" s="32">
        <v>90000</v>
      </c>
      <c r="C23" s="48" t="s">
        <v>141</v>
      </c>
      <c r="D23" s="32">
        <v>3</v>
      </c>
      <c r="E23" s="30">
        <v>0</v>
      </c>
      <c r="F23" s="30">
        <v>150000</v>
      </c>
      <c r="G23" s="47">
        <v>150000</v>
      </c>
      <c r="H23" s="30">
        <v>450000</v>
      </c>
      <c r="I23" s="30">
        <v>0</v>
      </c>
      <c r="J23" s="30">
        <v>250000</v>
      </c>
      <c r="K23" s="30">
        <v>250000</v>
      </c>
      <c r="L23" s="30">
        <v>750000</v>
      </c>
      <c r="M23" s="30">
        <v>80000</v>
      </c>
      <c r="N23" s="30">
        <v>240000</v>
      </c>
      <c r="O23" s="19">
        <v>160000</v>
      </c>
      <c r="P23" s="19">
        <v>480000</v>
      </c>
      <c r="R23" s="95">
        <f t="shared" si="0"/>
        <v>160000</v>
      </c>
      <c r="S23">
        <f t="shared" si="1"/>
        <v>480000</v>
      </c>
    </row>
    <row r="24" spans="1:19" x14ac:dyDescent="0.25">
      <c r="A24" s="45" t="s">
        <v>11</v>
      </c>
      <c r="B24" s="35">
        <v>90000</v>
      </c>
      <c r="C24" s="46" t="s">
        <v>142</v>
      </c>
      <c r="D24" s="35">
        <v>3</v>
      </c>
      <c r="E24" s="33">
        <v>0</v>
      </c>
      <c r="F24" s="33">
        <v>80000</v>
      </c>
      <c r="G24" s="47">
        <v>80000</v>
      </c>
      <c r="H24" s="33">
        <v>240000</v>
      </c>
      <c r="I24" s="33">
        <v>0</v>
      </c>
      <c r="J24" s="33">
        <v>195000</v>
      </c>
      <c r="K24" s="33">
        <v>195000</v>
      </c>
      <c r="L24" s="33">
        <v>585000</v>
      </c>
      <c r="M24" s="33">
        <v>64000</v>
      </c>
      <c r="N24" s="33">
        <v>192000</v>
      </c>
      <c r="O24" s="19">
        <v>113000</v>
      </c>
      <c r="P24" s="19">
        <v>339000</v>
      </c>
      <c r="R24" s="95">
        <f t="shared" si="0"/>
        <v>113000</v>
      </c>
      <c r="S24">
        <f t="shared" si="1"/>
        <v>339000</v>
      </c>
    </row>
    <row r="25" spans="1:19" x14ac:dyDescent="0.25">
      <c r="A25" s="45" t="s">
        <v>11</v>
      </c>
      <c r="B25" s="32">
        <v>90000</v>
      </c>
      <c r="C25" s="48" t="s">
        <v>143</v>
      </c>
      <c r="D25" s="32">
        <v>3</v>
      </c>
      <c r="E25" s="30">
        <v>0</v>
      </c>
      <c r="F25" s="30">
        <v>90000</v>
      </c>
      <c r="G25" s="47">
        <v>90000</v>
      </c>
      <c r="H25" s="30">
        <v>270000</v>
      </c>
      <c r="I25" s="30">
        <v>0</v>
      </c>
      <c r="J25" s="30">
        <v>315000</v>
      </c>
      <c r="K25" s="30">
        <v>315000</v>
      </c>
      <c r="L25" s="30">
        <v>945000</v>
      </c>
      <c r="M25" s="30">
        <v>230000</v>
      </c>
      <c r="N25" s="30">
        <v>690000</v>
      </c>
      <c r="O25" s="19">
        <v>211667</v>
      </c>
      <c r="P25" s="19">
        <v>635001</v>
      </c>
      <c r="R25" s="95">
        <f t="shared" si="0"/>
        <v>211667</v>
      </c>
      <c r="S25">
        <f t="shared" si="1"/>
        <v>635001</v>
      </c>
    </row>
    <row r="26" spans="1:19" ht="15.75" customHeight="1" x14ac:dyDescent="0.25">
      <c r="A26" s="49" t="s">
        <v>150</v>
      </c>
      <c r="B26" s="50"/>
      <c r="C26" s="50"/>
      <c r="D26" s="50"/>
      <c r="E26" s="50"/>
      <c r="F26" s="50"/>
      <c r="G26" s="51">
        <v>1088193.09095094</v>
      </c>
      <c r="H26" s="51">
        <v>3264579.2728528101</v>
      </c>
      <c r="I26" s="50"/>
      <c r="J26" s="50"/>
      <c r="K26" s="51">
        <v>2817000</v>
      </c>
      <c r="L26" s="51">
        <v>8451000</v>
      </c>
      <c r="M26" s="52"/>
      <c r="N26" s="52"/>
      <c r="O26" s="51">
        <f>SUM(O18:O25)</f>
        <v>1732731</v>
      </c>
      <c r="P26" s="51">
        <f>SUM(P18:P25)</f>
        <v>5198193</v>
      </c>
      <c r="R26" s="95">
        <f t="shared" si="0"/>
        <v>1732731</v>
      </c>
      <c r="S26">
        <f t="shared" si="1"/>
        <v>0</v>
      </c>
    </row>
    <row r="27" spans="1:19" ht="15.75" customHeight="1" x14ac:dyDescent="0.25">
      <c r="A27" s="42" t="s">
        <v>11</v>
      </c>
      <c r="B27" s="43" t="s">
        <v>151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R27" s="95">
        <f t="shared" si="0"/>
        <v>0</v>
      </c>
      <c r="S27">
        <f t="shared" si="1"/>
        <v>0</v>
      </c>
    </row>
    <row r="28" spans="1:19" x14ac:dyDescent="0.25">
      <c r="A28" s="45" t="s">
        <v>11</v>
      </c>
      <c r="B28" s="35">
        <v>150000</v>
      </c>
      <c r="C28" s="46" t="s">
        <v>137</v>
      </c>
      <c r="D28" s="35">
        <v>1</v>
      </c>
      <c r="E28" s="33">
        <v>47257.405901999999</v>
      </c>
      <c r="F28" s="33">
        <v>128000</v>
      </c>
      <c r="G28" s="47">
        <v>175257.405902</v>
      </c>
      <c r="H28" s="33">
        <v>175257.405902</v>
      </c>
      <c r="I28" s="33">
        <v>900000</v>
      </c>
      <c r="J28" s="33">
        <v>62000</v>
      </c>
      <c r="K28" s="33">
        <v>962000</v>
      </c>
      <c r="L28" s="33">
        <v>962000</v>
      </c>
      <c r="M28" s="33">
        <v>373000</v>
      </c>
      <c r="N28" s="33">
        <v>373000</v>
      </c>
      <c r="O28" s="19">
        <v>503419</v>
      </c>
      <c r="P28" s="19">
        <v>503419</v>
      </c>
      <c r="R28" s="95">
        <f t="shared" si="0"/>
        <v>503419</v>
      </c>
      <c r="S28">
        <f t="shared" si="1"/>
        <v>503419</v>
      </c>
    </row>
    <row r="29" spans="1:19" x14ac:dyDescent="0.25">
      <c r="A29" s="45" t="s">
        <v>11</v>
      </c>
      <c r="B29" s="32">
        <v>150000</v>
      </c>
      <c r="C29" s="48" t="s">
        <v>138</v>
      </c>
      <c r="D29" s="32">
        <v>1</v>
      </c>
      <c r="E29" s="30">
        <v>62645.721416870401</v>
      </c>
      <c r="F29" s="30">
        <v>19892.513410560001</v>
      </c>
      <c r="G29" s="47">
        <v>82538.234827430395</v>
      </c>
      <c r="H29" s="30">
        <v>82538.234827430395</v>
      </c>
      <c r="I29" s="30">
        <v>225000</v>
      </c>
      <c r="J29" s="30">
        <v>55000</v>
      </c>
      <c r="K29" s="30">
        <v>280000</v>
      </c>
      <c r="L29" s="30">
        <v>280000</v>
      </c>
      <c r="M29" s="30">
        <v>113000</v>
      </c>
      <c r="N29" s="30">
        <v>113000</v>
      </c>
      <c r="O29" s="19">
        <v>158513</v>
      </c>
      <c r="P29" s="19">
        <v>158513</v>
      </c>
      <c r="R29" s="95">
        <f t="shared" si="0"/>
        <v>158513</v>
      </c>
      <c r="S29">
        <f t="shared" si="1"/>
        <v>158513</v>
      </c>
    </row>
    <row r="30" spans="1:19" x14ac:dyDescent="0.25">
      <c r="A30" s="45" t="s">
        <v>11</v>
      </c>
      <c r="B30" s="35">
        <v>150000</v>
      </c>
      <c r="C30" s="46" t="s">
        <v>149</v>
      </c>
      <c r="D30" s="35">
        <v>1</v>
      </c>
      <c r="E30" s="33">
        <v>159475.12482021301</v>
      </c>
      <c r="F30" s="33">
        <v>38809.9461539724</v>
      </c>
      <c r="G30" s="47">
        <v>198285.07097418499</v>
      </c>
      <c r="H30" s="33">
        <v>198285.07097418499</v>
      </c>
      <c r="I30" s="33">
        <v>240000</v>
      </c>
      <c r="J30" s="33">
        <v>55000</v>
      </c>
      <c r="K30" s="33">
        <v>295000</v>
      </c>
      <c r="L30" s="33">
        <v>295000</v>
      </c>
      <c r="M30" s="33">
        <v>203000</v>
      </c>
      <c r="N30" s="33">
        <v>203000</v>
      </c>
      <c r="O30" s="19">
        <v>232095</v>
      </c>
      <c r="P30" s="19">
        <v>232095</v>
      </c>
      <c r="R30" s="95">
        <f t="shared" si="0"/>
        <v>232095</v>
      </c>
      <c r="S30">
        <f t="shared" si="1"/>
        <v>232095</v>
      </c>
    </row>
    <row r="31" spans="1:19" x14ac:dyDescent="0.25">
      <c r="A31" s="45" t="s">
        <v>11</v>
      </c>
      <c r="B31" s="32">
        <v>150000</v>
      </c>
      <c r="C31" s="48" t="s">
        <v>139</v>
      </c>
      <c r="D31" s="32">
        <v>1</v>
      </c>
      <c r="E31" s="30">
        <v>140551.298050671</v>
      </c>
      <c r="F31" s="30">
        <v>21561.081196651299</v>
      </c>
      <c r="G31" s="47">
        <v>162112.37924732201</v>
      </c>
      <c r="H31" s="30">
        <v>162112.37924732201</v>
      </c>
      <c r="I31" s="30">
        <v>250000</v>
      </c>
      <c r="J31" s="30">
        <v>55000</v>
      </c>
      <c r="K31" s="30">
        <v>305000</v>
      </c>
      <c r="L31" s="30">
        <v>305000</v>
      </c>
      <c r="M31" s="30">
        <v>150000</v>
      </c>
      <c r="N31" s="30">
        <v>150000</v>
      </c>
      <c r="O31" s="19">
        <v>205704</v>
      </c>
      <c r="P31" s="19">
        <v>205704</v>
      </c>
      <c r="R31" s="95">
        <f t="shared" si="0"/>
        <v>205704</v>
      </c>
      <c r="S31">
        <f t="shared" si="1"/>
        <v>205704</v>
      </c>
    </row>
    <row r="32" spans="1:19" x14ac:dyDescent="0.25">
      <c r="A32" s="45" t="s">
        <v>11</v>
      </c>
      <c r="B32" s="35">
        <v>150000</v>
      </c>
      <c r="C32" s="46" t="s">
        <v>152</v>
      </c>
      <c r="D32" s="35">
        <v>1</v>
      </c>
      <c r="E32" s="33">
        <v>60236.270593144603</v>
      </c>
      <c r="F32" s="33">
        <v>20907.437564160002</v>
      </c>
      <c r="G32" s="47">
        <v>81143.708157304602</v>
      </c>
      <c r="H32" s="33">
        <v>81143.708157304602</v>
      </c>
      <c r="I32" s="33">
        <v>420000</v>
      </c>
      <c r="J32" s="33">
        <v>78000</v>
      </c>
      <c r="K32" s="33">
        <v>498000</v>
      </c>
      <c r="L32" s="33">
        <v>498000</v>
      </c>
      <c r="M32" s="33">
        <v>302000</v>
      </c>
      <c r="N32" s="33">
        <v>302000</v>
      </c>
      <c r="O32" s="19">
        <v>293715</v>
      </c>
      <c r="P32" s="19">
        <v>293715</v>
      </c>
      <c r="R32" s="95">
        <f t="shared" si="0"/>
        <v>293715</v>
      </c>
      <c r="S32">
        <f t="shared" si="1"/>
        <v>293715</v>
      </c>
    </row>
    <row r="33" spans="1:19" x14ac:dyDescent="0.25">
      <c r="A33" s="45" t="s">
        <v>11</v>
      </c>
      <c r="B33" s="32">
        <v>150000</v>
      </c>
      <c r="C33" s="48" t="s">
        <v>153</v>
      </c>
      <c r="D33" s="32">
        <v>1</v>
      </c>
      <c r="E33" s="30">
        <v>47948.071392143102</v>
      </c>
      <c r="F33" s="30">
        <v>73434</v>
      </c>
      <c r="G33" s="47">
        <v>121382.071392143</v>
      </c>
      <c r="H33" s="30">
        <v>121382.071392143</v>
      </c>
      <c r="I33" s="30">
        <v>350000</v>
      </c>
      <c r="J33" s="30">
        <v>75000</v>
      </c>
      <c r="K33" s="30">
        <v>425000</v>
      </c>
      <c r="L33" s="30">
        <v>425000</v>
      </c>
      <c r="M33" s="30">
        <v>286000</v>
      </c>
      <c r="N33" s="30">
        <v>286000</v>
      </c>
      <c r="O33" s="19">
        <v>277461</v>
      </c>
      <c r="P33" s="19">
        <v>277461</v>
      </c>
      <c r="R33" s="95">
        <f t="shared" si="0"/>
        <v>277461</v>
      </c>
      <c r="S33">
        <f t="shared" si="1"/>
        <v>277461</v>
      </c>
    </row>
    <row r="34" spans="1:19" x14ac:dyDescent="0.25">
      <c r="A34" s="45" t="s">
        <v>11</v>
      </c>
      <c r="B34" s="35">
        <v>150000</v>
      </c>
      <c r="C34" s="46" t="s">
        <v>140</v>
      </c>
      <c r="D34" s="35">
        <v>1</v>
      </c>
      <c r="E34" s="33">
        <v>0</v>
      </c>
      <c r="F34" s="33">
        <v>150000</v>
      </c>
      <c r="G34" s="47">
        <v>150000</v>
      </c>
      <c r="H34" s="33">
        <v>150000</v>
      </c>
      <c r="I34" s="33">
        <v>0</v>
      </c>
      <c r="J34" s="33">
        <v>215000</v>
      </c>
      <c r="K34" s="33">
        <v>215000</v>
      </c>
      <c r="L34" s="33">
        <v>215000</v>
      </c>
      <c r="M34" s="33">
        <v>80000</v>
      </c>
      <c r="N34" s="33">
        <v>80000</v>
      </c>
      <c r="O34" s="19">
        <v>148333</v>
      </c>
      <c r="P34" s="19">
        <v>148333</v>
      </c>
      <c r="R34" s="95">
        <f t="shared" si="0"/>
        <v>148333</v>
      </c>
      <c r="S34">
        <f t="shared" si="1"/>
        <v>148333</v>
      </c>
    </row>
    <row r="35" spans="1:19" x14ac:dyDescent="0.25">
      <c r="A35" s="45" t="s">
        <v>11</v>
      </c>
      <c r="B35" s="32">
        <v>150000</v>
      </c>
      <c r="C35" s="48" t="s">
        <v>154</v>
      </c>
      <c r="D35" s="32">
        <v>1</v>
      </c>
      <c r="E35" s="30">
        <v>0</v>
      </c>
      <c r="F35" s="30">
        <v>150000</v>
      </c>
      <c r="G35" s="47">
        <v>150000</v>
      </c>
      <c r="H35" s="30">
        <v>150000</v>
      </c>
      <c r="I35" s="30">
        <v>0</v>
      </c>
      <c r="J35" s="30">
        <v>250000</v>
      </c>
      <c r="K35" s="30">
        <v>250000</v>
      </c>
      <c r="L35" s="30">
        <v>250000</v>
      </c>
      <c r="M35" s="30">
        <v>160000</v>
      </c>
      <c r="N35" s="30">
        <v>160000</v>
      </c>
      <c r="O35" s="19">
        <v>186667</v>
      </c>
      <c r="P35" s="19">
        <v>186667</v>
      </c>
      <c r="R35" s="95">
        <f t="shared" si="0"/>
        <v>186667</v>
      </c>
      <c r="S35">
        <f t="shared" si="1"/>
        <v>186667</v>
      </c>
    </row>
    <row r="36" spans="1:19" x14ac:dyDescent="0.25">
      <c r="A36" s="45" t="s">
        <v>11</v>
      </c>
      <c r="B36" s="35">
        <v>150000</v>
      </c>
      <c r="C36" s="46" t="s">
        <v>142</v>
      </c>
      <c r="D36" s="35">
        <v>1</v>
      </c>
      <c r="E36" s="33">
        <v>0</v>
      </c>
      <c r="F36" s="33">
        <v>80000</v>
      </c>
      <c r="G36" s="47">
        <v>80000</v>
      </c>
      <c r="H36" s="33">
        <v>80000</v>
      </c>
      <c r="I36" s="33">
        <v>0</v>
      </c>
      <c r="J36" s="33">
        <v>195000</v>
      </c>
      <c r="K36" s="33">
        <v>195000</v>
      </c>
      <c r="L36" s="33">
        <v>195000</v>
      </c>
      <c r="M36" s="33">
        <v>64000</v>
      </c>
      <c r="N36" s="33">
        <v>64000</v>
      </c>
      <c r="O36" s="19">
        <v>113000</v>
      </c>
      <c r="P36" s="19">
        <v>113000</v>
      </c>
      <c r="R36" s="95">
        <f t="shared" si="0"/>
        <v>113000</v>
      </c>
      <c r="S36">
        <f t="shared" si="1"/>
        <v>113000</v>
      </c>
    </row>
    <row r="37" spans="1:19" x14ac:dyDescent="0.25">
      <c r="A37" s="45" t="s">
        <v>11</v>
      </c>
      <c r="B37" s="32">
        <v>150000</v>
      </c>
      <c r="C37" s="48" t="s">
        <v>143</v>
      </c>
      <c r="D37" s="32">
        <v>1</v>
      </c>
      <c r="E37" s="30">
        <v>0</v>
      </c>
      <c r="F37" s="30">
        <v>90000</v>
      </c>
      <c r="G37" s="47">
        <v>90000</v>
      </c>
      <c r="H37" s="30">
        <v>90000</v>
      </c>
      <c r="I37" s="30">
        <v>0</v>
      </c>
      <c r="J37" s="30">
        <v>315000</v>
      </c>
      <c r="K37" s="30">
        <v>315000</v>
      </c>
      <c r="L37" s="30">
        <v>315000</v>
      </c>
      <c r="M37" s="30">
        <v>230000</v>
      </c>
      <c r="N37" s="30">
        <v>230000</v>
      </c>
      <c r="O37" s="19">
        <v>211667</v>
      </c>
      <c r="P37" s="19">
        <v>211667</v>
      </c>
      <c r="R37" s="95">
        <f t="shared" si="0"/>
        <v>211667</v>
      </c>
      <c r="S37">
        <f t="shared" si="1"/>
        <v>211667</v>
      </c>
    </row>
    <row r="38" spans="1:19" x14ac:dyDescent="0.25">
      <c r="A38" s="45" t="s">
        <v>11</v>
      </c>
      <c r="B38" s="35">
        <v>150000</v>
      </c>
      <c r="C38" s="46" t="s">
        <v>155</v>
      </c>
      <c r="D38" s="35">
        <v>1</v>
      </c>
      <c r="E38" s="33">
        <v>0</v>
      </c>
      <c r="F38" s="33">
        <v>540000</v>
      </c>
      <c r="G38" s="33">
        <v>540000</v>
      </c>
      <c r="H38" s="33">
        <v>540000</v>
      </c>
      <c r="I38" s="33">
        <v>0</v>
      </c>
      <c r="J38" s="33">
        <v>350000</v>
      </c>
      <c r="K38" s="47">
        <v>350000</v>
      </c>
      <c r="L38" s="33">
        <v>350000</v>
      </c>
      <c r="M38" s="33">
        <v>112000</v>
      </c>
      <c r="N38" s="33">
        <v>112000</v>
      </c>
      <c r="O38" s="19">
        <v>334000</v>
      </c>
      <c r="P38" s="19">
        <v>334000</v>
      </c>
      <c r="R38" s="95">
        <f t="shared" si="0"/>
        <v>334000</v>
      </c>
      <c r="S38">
        <f t="shared" si="1"/>
        <v>334000</v>
      </c>
    </row>
    <row r="39" spans="1:19" ht="15.75" customHeight="1" x14ac:dyDescent="0.25">
      <c r="A39" s="49" t="s">
        <v>156</v>
      </c>
      <c r="B39" s="50"/>
      <c r="C39" s="50"/>
      <c r="D39" s="50"/>
      <c r="E39" s="50"/>
      <c r="F39" s="50"/>
      <c r="G39" s="51">
        <v>1830718.87050039</v>
      </c>
      <c r="H39" s="51">
        <v>1830718.87050039</v>
      </c>
      <c r="I39" s="50"/>
      <c r="J39" s="50"/>
      <c r="K39" s="51">
        <v>4090000</v>
      </c>
      <c r="L39" s="51">
        <v>4090000</v>
      </c>
      <c r="M39" s="52"/>
      <c r="N39" s="52"/>
      <c r="O39" s="51">
        <f>SUM(O28:O38)</f>
        <v>2664574</v>
      </c>
      <c r="P39" s="51">
        <f>SUM(P28:P38)</f>
        <v>2664574</v>
      </c>
      <c r="R39" s="95">
        <f t="shared" si="0"/>
        <v>2664574</v>
      </c>
      <c r="S39">
        <f t="shared" si="1"/>
        <v>0</v>
      </c>
    </row>
    <row r="40" spans="1:19" ht="15.75" customHeight="1" x14ac:dyDescent="0.25">
      <c r="A40" s="42" t="s">
        <v>11</v>
      </c>
      <c r="B40" s="43" t="s">
        <v>157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R40" s="95">
        <f t="shared" si="0"/>
        <v>0</v>
      </c>
      <c r="S40">
        <f t="shared" si="1"/>
        <v>0</v>
      </c>
    </row>
    <row r="41" spans="1:19" x14ac:dyDescent="0.25">
      <c r="A41" s="45" t="s">
        <v>11</v>
      </c>
      <c r="B41" s="32">
        <v>160000</v>
      </c>
      <c r="C41" s="48" t="s">
        <v>137</v>
      </c>
      <c r="D41" s="32">
        <v>1</v>
      </c>
      <c r="E41" s="30">
        <v>47257.405901999999</v>
      </c>
      <c r="F41" s="30">
        <v>128000</v>
      </c>
      <c r="G41" s="47">
        <v>175257.405902</v>
      </c>
      <c r="H41" s="30">
        <v>175257.405902</v>
      </c>
      <c r="I41" s="30">
        <v>900000</v>
      </c>
      <c r="J41" s="30">
        <v>62000</v>
      </c>
      <c r="K41" s="30">
        <v>962000</v>
      </c>
      <c r="L41" s="30">
        <v>962000</v>
      </c>
      <c r="M41" s="30">
        <v>373000</v>
      </c>
      <c r="N41" s="30">
        <v>373000</v>
      </c>
      <c r="O41" s="19">
        <v>503419</v>
      </c>
      <c r="P41" s="19">
        <v>503419</v>
      </c>
      <c r="R41" s="95">
        <f t="shared" si="0"/>
        <v>503419</v>
      </c>
      <c r="S41">
        <f t="shared" si="1"/>
        <v>503419</v>
      </c>
    </row>
    <row r="42" spans="1:19" x14ac:dyDescent="0.25">
      <c r="A42" s="45" t="s">
        <v>11</v>
      </c>
      <c r="B42" s="35">
        <v>160000</v>
      </c>
      <c r="C42" s="46" t="s">
        <v>138</v>
      </c>
      <c r="D42" s="35">
        <v>1</v>
      </c>
      <c r="E42" s="33">
        <v>62645.721416870401</v>
      </c>
      <c r="F42" s="33">
        <v>19892.513410560001</v>
      </c>
      <c r="G42" s="47">
        <v>82538.234827430395</v>
      </c>
      <c r="H42" s="33">
        <v>82538.234827430395</v>
      </c>
      <c r="I42" s="33">
        <v>225000</v>
      </c>
      <c r="J42" s="33">
        <v>55000</v>
      </c>
      <c r="K42" s="33">
        <v>280000</v>
      </c>
      <c r="L42" s="33">
        <v>280000</v>
      </c>
      <c r="M42" s="33">
        <v>113000</v>
      </c>
      <c r="N42" s="33">
        <v>113000</v>
      </c>
      <c r="O42" s="19">
        <v>158513</v>
      </c>
      <c r="P42" s="19">
        <v>158513</v>
      </c>
      <c r="R42" s="95">
        <f t="shared" si="0"/>
        <v>158513</v>
      </c>
      <c r="S42">
        <f t="shared" si="1"/>
        <v>158513</v>
      </c>
    </row>
    <row r="43" spans="1:19" x14ac:dyDescent="0.25">
      <c r="A43" s="45" t="s">
        <v>11</v>
      </c>
      <c r="B43" s="32">
        <v>160000</v>
      </c>
      <c r="C43" s="48" t="s">
        <v>149</v>
      </c>
      <c r="D43" s="32">
        <v>1</v>
      </c>
      <c r="E43" s="30">
        <v>159475.12482021301</v>
      </c>
      <c r="F43" s="30">
        <v>38809.9461539724</v>
      </c>
      <c r="G43" s="47">
        <v>198285.07097418499</v>
      </c>
      <c r="H43" s="30">
        <v>198285.07097418499</v>
      </c>
      <c r="I43" s="30">
        <v>240000</v>
      </c>
      <c r="J43" s="30">
        <v>55000</v>
      </c>
      <c r="K43" s="30">
        <v>295000</v>
      </c>
      <c r="L43" s="30">
        <v>295000</v>
      </c>
      <c r="M43" s="30">
        <v>203000</v>
      </c>
      <c r="N43" s="30">
        <v>203000</v>
      </c>
      <c r="O43" s="19">
        <v>232095</v>
      </c>
      <c r="P43" s="19">
        <v>232095</v>
      </c>
      <c r="R43" s="95">
        <f t="shared" si="0"/>
        <v>232095</v>
      </c>
      <c r="S43">
        <f t="shared" si="1"/>
        <v>232095</v>
      </c>
    </row>
    <row r="44" spans="1:19" x14ac:dyDescent="0.25">
      <c r="A44" s="45" t="s">
        <v>11</v>
      </c>
      <c r="B44" s="35">
        <v>160000</v>
      </c>
      <c r="C44" s="46" t="s">
        <v>139</v>
      </c>
      <c r="D44" s="35">
        <v>1</v>
      </c>
      <c r="E44" s="33">
        <v>140551.298050671</v>
      </c>
      <c r="F44" s="33">
        <v>21561.081196651299</v>
      </c>
      <c r="G44" s="47">
        <v>162112.37924732201</v>
      </c>
      <c r="H44" s="33">
        <v>162112.37924732201</v>
      </c>
      <c r="I44" s="33">
        <v>250000</v>
      </c>
      <c r="J44" s="33">
        <v>55000</v>
      </c>
      <c r="K44" s="33">
        <v>305000</v>
      </c>
      <c r="L44" s="33">
        <v>305000</v>
      </c>
      <c r="M44" s="33">
        <v>150000</v>
      </c>
      <c r="N44" s="33">
        <v>150000</v>
      </c>
      <c r="O44" s="19">
        <v>205704</v>
      </c>
      <c r="P44" s="19">
        <v>205704</v>
      </c>
      <c r="R44" s="95">
        <f t="shared" si="0"/>
        <v>205704</v>
      </c>
      <c r="S44">
        <f t="shared" si="1"/>
        <v>205704</v>
      </c>
    </row>
    <row r="45" spans="1:19" x14ac:dyDescent="0.25">
      <c r="A45" s="45" t="s">
        <v>11</v>
      </c>
      <c r="B45" s="32">
        <v>160000</v>
      </c>
      <c r="C45" s="48" t="s">
        <v>152</v>
      </c>
      <c r="D45" s="32">
        <v>1</v>
      </c>
      <c r="E45" s="30">
        <v>60236.270593144603</v>
      </c>
      <c r="F45" s="30">
        <v>20907.437564160002</v>
      </c>
      <c r="G45" s="47">
        <v>81143.708157304602</v>
      </c>
      <c r="H45" s="30">
        <v>81143.708157304602</v>
      </c>
      <c r="I45" s="30">
        <v>420000</v>
      </c>
      <c r="J45" s="30">
        <v>78000</v>
      </c>
      <c r="K45" s="30">
        <v>498000</v>
      </c>
      <c r="L45" s="30">
        <v>498000</v>
      </c>
      <c r="M45" s="30">
        <v>302000</v>
      </c>
      <c r="N45" s="30">
        <v>302000</v>
      </c>
      <c r="O45" s="19">
        <v>293715</v>
      </c>
      <c r="P45" s="19">
        <v>293715</v>
      </c>
      <c r="R45" s="95">
        <f t="shared" si="0"/>
        <v>293715</v>
      </c>
      <c r="S45">
        <f t="shared" si="1"/>
        <v>293715</v>
      </c>
    </row>
    <row r="46" spans="1:19" x14ac:dyDescent="0.25">
      <c r="A46" s="45" t="s">
        <v>11</v>
      </c>
      <c r="B46" s="35">
        <v>160000</v>
      </c>
      <c r="C46" s="46" t="s">
        <v>153</v>
      </c>
      <c r="D46" s="35">
        <v>1</v>
      </c>
      <c r="E46" s="33">
        <v>47948.071392143102</v>
      </c>
      <c r="F46" s="33">
        <v>73434</v>
      </c>
      <c r="G46" s="47">
        <v>121382.071392143</v>
      </c>
      <c r="H46" s="33">
        <v>121382.071392143</v>
      </c>
      <c r="I46" s="33">
        <v>350000</v>
      </c>
      <c r="J46" s="33">
        <v>75000</v>
      </c>
      <c r="K46" s="33">
        <v>425000</v>
      </c>
      <c r="L46" s="33">
        <v>425000</v>
      </c>
      <c r="M46" s="33">
        <v>286000</v>
      </c>
      <c r="N46" s="33">
        <v>286000</v>
      </c>
      <c r="O46" s="19">
        <v>277461</v>
      </c>
      <c r="P46" s="19">
        <v>277461</v>
      </c>
      <c r="R46" s="95">
        <f t="shared" si="0"/>
        <v>277461</v>
      </c>
      <c r="S46">
        <f t="shared" si="1"/>
        <v>277461</v>
      </c>
    </row>
    <row r="47" spans="1:19" x14ac:dyDescent="0.25">
      <c r="A47" s="45" t="s">
        <v>11</v>
      </c>
      <c r="B47" s="32">
        <v>160000</v>
      </c>
      <c r="C47" s="48" t="s">
        <v>158</v>
      </c>
      <c r="D47" s="32">
        <v>1</v>
      </c>
      <c r="E47" s="30">
        <v>7453234.5480584297</v>
      </c>
      <c r="F47" s="30">
        <v>2287740.5346297598</v>
      </c>
      <c r="G47" s="30">
        <v>9740975.08268819</v>
      </c>
      <c r="H47" s="30">
        <v>9740975.08268819</v>
      </c>
      <c r="I47" s="30">
        <v>355000</v>
      </c>
      <c r="J47" s="30">
        <v>185000</v>
      </c>
      <c r="K47" s="47">
        <v>540000</v>
      </c>
      <c r="L47" s="30">
        <v>540000</v>
      </c>
      <c r="M47" s="30">
        <v>1790000</v>
      </c>
      <c r="N47" s="30">
        <v>1790000</v>
      </c>
      <c r="O47" s="19">
        <v>4023658</v>
      </c>
      <c r="P47" s="19">
        <v>4023658</v>
      </c>
      <c r="R47" s="95">
        <f t="shared" si="0"/>
        <v>4023658</v>
      </c>
      <c r="S47">
        <f t="shared" si="1"/>
        <v>4023658</v>
      </c>
    </row>
    <row r="48" spans="1:19" x14ac:dyDescent="0.25">
      <c r="A48" s="45" t="s">
        <v>11</v>
      </c>
      <c r="B48" s="35">
        <v>160000</v>
      </c>
      <c r="C48" s="46" t="s">
        <v>159</v>
      </c>
      <c r="D48" s="35">
        <v>1</v>
      </c>
      <c r="E48" s="33">
        <v>616819.41087380098</v>
      </c>
      <c r="F48" s="33">
        <v>120742.05470124701</v>
      </c>
      <c r="G48" s="47">
        <v>737561.465575048</v>
      </c>
      <c r="H48" s="33">
        <v>737561.465575048</v>
      </c>
      <c r="I48" s="33">
        <v>529000</v>
      </c>
      <c r="J48" s="33">
        <v>250000</v>
      </c>
      <c r="K48" s="33">
        <v>779000</v>
      </c>
      <c r="L48" s="33">
        <v>779000</v>
      </c>
      <c r="M48" s="33">
        <v>421000</v>
      </c>
      <c r="N48" s="33">
        <v>421000</v>
      </c>
      <c r="O48" s="19">
        <v>645854</v>
      </c>
      <c r="P48" s="19">
        <v>645854</v>
      </c>
      <c r="R48" s="95">
        <f t="shared" si="0"/>
        <v>645854</v>
      </c>
      <c r="S48">
        <f t="shared" si="1"/>
        <v>645854</v>
      </c>
    </row>
    <row r="49" spans="1:19" x14ac:dyDescent="0.25">
      <c r="A49" s="45" t="s">
        <v>11</v>
      </c>
      <c r="B49" s="32">
        <v>160000</v>
      </c>
      <c r="C49" s="48" t="s">
        <v>140</v>
      </c>
      <c r="D49" s="32">
        <v>1</v>
      </c>
      <c r="E49" s="30">
        <v>0</v>
      </c>
      <c r="F49" s="30">
        <v>150000</v>
      </c>
      <c r="G49" s="47">
        <v>150000</v>
      </c>
      <c r="H49" s="30">
        <v>150000</v>
      </c>
      <c r="I49" s="30">
        <v>0</v>
      </c>
      <c r="J49" s="30">
        <v>215000</v>
      </c>
      <c r="K49" s="30">
        <v>215000</v>
      </c>
      <c r="L49" s="30">
        <v>215000</v>
      </c>
      <c r="M49" s="30">
        <v>80000</v>
      </c>
      <c r="N49" s="30">
        <v>80000</v>
      </c>
      <c r="O49" s="19">
        <v>148333</v>
      </c>
      <c r="P49" s="19">
        <v>148333</v>
      </c>
      <c r="R49" s="95">
        <f t="shared" si="0"/>
        <v>148333</v>
      </c>
      <c r="S49">
        <f t="shared" si="1"/>
        <v>148333</v>
      </c>
    </row>
    <row r="50" spans="1:19" x14ac:dyDescent="0.25">
      <c r="A50" s="45" t="s">
        <v>11</v>
      </c>
      <c r="B50" s="35">
        <v>160000</v>
      </c>
      <c r="C50" s="46" t="s">
        <v>154</v>
      </c>
      <c r="D50" s="35">
        <v>1</v>
      </c>
      <c r="E50" s="33">
        <v>0</v>
      </c>
      <c r="F50" s="33">
        <v>150000</v>
      </c>
      <c r="G50" s="47">
        <v>150000</v>
      </c>
      <c r="H50" s="33">
        <v>150000</v>
      </c>
      <c r="I50" s="33">
        <v>0</v>
      </c>
      <c r="J50" s="33">
        <v>250000</v>
      </c>
      <c r="K50" s="33">
        <v>250000</v>
      </c>
      <c r="L50" s="33">
        <v>250000</v>
      </c>
      <c r="M50" s="33">
        <v>160000</v>
      </c>
      <c r="N50" s="33">
        <v>160000</v>
      </c>
      <c r="O50" s="19">
        <v>186667</v>
      </c>
      <c r="P50" s="19">
        <v>186667</v>
      </c>
      <c r="R50" s="95">
        <f t="shared" si="0"/>
        <v>186667</v>
      </c>
      <c r="S50">
        <f t="shared" si="1"/>
        <v>186667</v>
      </c>
    </row>
    <row r="51" spans="1:19" x14ac:dyDescent="0.25">
      <c r="A51" s="45" t="s">
        <v>11</v>
      </c>
      <c r="B51" s="32">
        <v>160000</v>
      </c>
      <c r="C51" s="48" t="s">
        <v>142</v>
      </c>
      <c r="D51" s="32">
        <v>1</v>
      </c>
      <c r="E51" s="30">
        <v>0</v>
      </c>
      <c r="F51" s="30">
        <v>80000</v>
      </c>
      <c r="G51" s="47">
        <v>80000</v>
      </c>
      <c r="H51" s="30">
        <v>80000</v>
      </c>
      <c r="I51" s="30">
        <v>0</v>
      </c>
      <c r="J51" s="30">
        <v>195000</v>
      </c>
      <c r="K51" s="30">
        <v>195000</v>
      </c>
      <c r="L51" s="30">
        <v>195000</v>
      </c>
      <c r="M51" s="30">
        <v>64000</v>
      </c>
      <c r="N51" s="30">
        <v>64000</v>
      </c>
      <c r="O51" s="19">
        <v>113000</v>
      </c>
      <c r="P51" s="19">
        <v>113000</v>
      </c>
      <c r="R51" s="95">
        <f t="shared" si="0"/>
        <v>113000</v>
      </c>
      <c r="S51">
        <f t="shared" si="1"/>
        <v>113000</v>
      </c>
    </row>
    <row r="52" spans="1:19" x14ac:dyDescent="0.25">
      <c r="A52" s="45" t="s">
        <v>11</v>
      </c>
      <c r="B52" s="35">
        <v>160000</v>
      </c>
      <c r="C52" s="46" t="s">
        <v>143</v>
      </c>
      <c r="D52" s="35">
        <v>1</v>
      </c>
      <c r="E52" s="33">
        <v>0</v>
      </c>
      <c r="F52" s="33">
        <v>90000</v>
      </c>
      <c r="G52" s="47">
        <v>90000</v>
      </c>
      <c r="H52" s="33">
        <v>90000</v>
      </c>
      <c r="I52" s="33">
        <v>0</v>
      </c>
      <c r="J52" s="33">
        <v>315000</v>
      </c>
      <c r="K52" s="33">
        <v>315000</v>
      </c>
      <c r="L52" s="33">
        <v>315000</v>
      </c>
      <c r="M52" s="33">
        <v>230000</v>
      </c>
      <c r="N52" s="33">
        <v>230000</v>
      </c>
      <c r="O52" s="19">
        <v>211667</v>
      </c>
      <c r="P52" s="19">
        <v>211667</v>
      </c>
      <c r="R52" s="95">
        <f t="shared" si="0"/>
        <v>211667</v>
      </c>
      <c r="S52">
        <f t="shared" si="1"/>
        <v>211667</v>
      </c>
    </row>
    <row r="53" spans="1:19" x14ac:dyDescent="0.25">
      <c r="A53" s="45" t="s">
        <v>11</v>
      </c>
      <c r="B53" s="32">
        <v>160000</v>
      </c>
      <c r="C53" s="48" t="s">
        <v>155</v>
      </c>
      <c r="D53" s="32">
        <v>1</v>
      </c>
      <c r="E53" s="30">
        <v>0</v>
      </c>
      <c r="F53" s="30">
        <v>540000</v>
      </c>
      <c r="G53" s="30">
        <v>540000</v>
      </c>
      <c r="H53" s="30">
        <v>540000</v>
      </c>
      <c r="I53" s="30">
        <v>0</v>
      </c>
      <c r="J53" s="30">
        <v>350000</v>
      </c>
      <c r="K53" s="47">
        <v>350000</v>
      </c>
      <c r="L53" s="30">
        <v>350000</v>
      </c>
      <c r="M53" s="30">
        <v>112000</v>
      </c>
      <c r="N53" s="30">
        <v>112000</v>
      </c>
      <c r="O53" s="19">
        <v>334000</v>
      </c>
      <c r="P53" s="19">
        <v>334000</v>
      </c>
      <c r="R53" s="95">
        <f t="shared" si="0"/>
        <v>334000</v>
      </c>
      <c r="S53">
        <f t="shared" si="1"/>
        <v>334000</v>
      </c>
    </row>
    <row r="54" spans="1:19" ht="15.75" customHeight="1" x14ac:dyDescent="0.25">
      <c r="A54" s="49" t="s">
        <v>160</v>
      </c>
      <c r="B54" s="50"/>
      <c r="C54" s="50"/>
      <c r="D54" s="50"/>
      <c r="E54" s="50"/>
      <c r="F54" s="50"/>
      <c r="G54" s="51">
        <v>12309255.4187636</v>
      </c>
      <c r="H54" s="51">
        <v>12309255.4187636</v>
      </c>
      <c r="I54" s="50"/>
      <c r="J54" s="50"/>
      <c r="K54" s="51">
        <v>5409000</v>
      </c>
      <c r="L54" s="51">
        <v>5409000</v>
      </c>
      <c r="M54" s="52"/>
      <c r="N54" s="52"/>
      <c r="O54" s="51">
        <f>SUM(O41:O53)</f>
        <v>7334086</v>
      </c>
      <c r="P54" s="51">
        <f>SUM(P41:P53)</f>
        <v>7334086</v>
      </c>
      <c r="R54" s="95">
        <f t="shared" si="0"/>
        <v>7334086</v>
      </c>
      <c r="S54">
        <f t="shared" si="1"/>
        <v>0</v>
      </c>
    </row>
    <row r="55" spans="1:19" ht="15.75" customHeight="1" x14ac:dyDescent="0.25">
      <c r="A55" s="42" t="s">
        <v>11</v>
      </c>
      <c r="B55" s="43" t="s">
        <v>161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R55" s="95">
        <f t="shared" si="0"/>
        <v>0</v>
      </c>
      <c r="S55">
        <f t="shared" si="1"/>
        <v>0</v>
      </c>
    </row>
    <row r="56" spans="1:19" x14ac:dyDescent="0.25">
      <c r="A56" s="45" t="s">
        <v>11</v>
      </c>
      <c r="B56" s="35">
        <v>170000</v>
      </c>
      <c r="C56" s="46" t="s">
        <v>137</v>
      </c>
      <c r="D56" s="35">
        <v>1</v>
      </c>
      <c r="E56" s="33">
        <v>47257.405901999999</v>
      </c>
      <c r="F56" s="33">
        <v>128000</v>
      </c>
      <c r="G56" s="47">
        <v>175257.405902</v>
      </c>
      <c r="H56" s="33">
        <v>175257.405902</v>
      </c>
      <c r="I56" s="33">
        <v>900000</v>
      </c>
      <c r="J56" s="33">
        <v>62000</v>
      </c>
      <c r="K56" s="33">
        <v>962000</v>
      </c>
      <c r="L56" s="33">
        <v>962000</v>
      </c>
      <c r="M56" s="33">
        <v>373000</v>
      </c>
      <c r="N56" s="33">
        <v>373000</v>
      </c>
      <c r="O56" s="19">
        <v>503419</v>
      </c>
      <c r="P56" s="19">
        <v>503419</v>
      </c>
      <c r="R56" s="95">
        <f t="shared" si="0"/>
        <v>503419</v>
      </c>
      <c r="S56">
        <f t="shared" si="1"/>
        <v>503419</v>
      </c>
    </row>
    <row r="57" spans="1:19" x14ac:dyDescent="0.25">
      <c r="A57" s="45" t="s">
        <v>11</v>
      </c>
      <c r="B57" s="32">
        <v>170000</v>
      </c>
      <c r="C57" s="48" t="s">
        <v>138</v>
      </c>
      <c r="D57" s="32">
        <v>1</v>
      </c>
      <c r="E57" s="30">
        <v>62645.721416870401</v>
      </c>
      <c r="F57" s="30">
        <v>19892.513410560001</v>
      </c>
      <c r="G57" s="47">
        <v>82538.234827430395</v>
      </c>
      <c r="H57" s="30">
        <v>82538.234827430395</v>
      </c>
      <c r="I57" s="30">
        <v>225000</v>
      </c>
      <c r="J57" s="30">
        <v>55000</v>
      </c>
      <c r="K57" s="30">
        <v>280000</v>
      </c>
      <c r="L57" s="30">
        <v>280000</v>
      </c>
      <c r="M57" s="30">
        <v>113000</v>
      </c>
      <c r="N57" s="30">
        <v>113000</v>
      </c>
      <c r="O57" s="19">
        <v>158513</v>
      </c>
      <c r="P57" s="19">
        <v>158513</v>
      </c>
      <c r="R57" s="95">
        <f t="shared" si="0"/>
        <v>158513</v>
      </c>
      <c r="S57">
        <f t="shared" si="1"/>
        <v>158513</v>
      </c>
    </row>
    <row r="58" spans="1:19" x14ac:dyDescent="0.25">
      <c r="A58" s="45" t="s">
        <v>11</v>
      </c>
      <c r="B58" s="35">
        <v>170000</v>
      </c>
      <c r="C58" s="46" t="s">
        <v>149</v>
      </c>
      <c r="D58" s="35">
        <v>1</v>
      </c>
      <c r="E58" s="33">
        <v>159475.12482021301</v>
      </c>
      <c r="F58" s="33">
        <v>38809.9461539724</v>
      </c>
      <c r="G58" s="47">
        <v>198285.07097418499</v>
      </c>
      <c r="H58" s="33">
        <v>198285.07097418499</v>
      </c>
      <c r="I58" s="33">
        <v>240000</v>
      </c>
      <c r="J58" s="33">
        <v>55000</v>
      </c>
      <c r="K58" s="33">
        <v>295000</v>
      </c>
      <c r="L58" s="33">
        <v>295000</v>
      </c>
      <c r="M58" s="33">
        <v>203000</v>
      </c>
      <c r="N58" s="33">
        <v>203000</v>
      </c>
      <c r="O58" s="19">
        <v>232095</v>
      </c>
      <c r="P58" s="19">
        <v>232095</v>
      </c>
      <c r="R58" s="95">
        <f t="shared" si="0"/>
        <v>232095</v>
      </c>
      <c r="S58">
        <f t="shared" si="1"/>
        <v>232095</v>
      </c>
    </row>
    <row r="59" spans="1:19" x14ac:dyDescent="0.25">
      <c r="A59" s="45" t="s">
        <v>11</v>
      </c>
      <c r="B59" s="32">
        <v>170000</v>
      </c>
      <c r="C59" s="48" t="s">
        <v>139</v>
      </c>
      <c r="D59" s="32">
        <v>1</v>
      </c>
      <c r="E59" s="30">
        <v>140551.298050671</v>
      </c>
      <c r="F59" s="30">
        <v>21561.081196651299</v>
      </c>
      <c r="G59" s="47">
        <v>162112.37924732201</v>
      </c>
      <c r="H59" s="30">
        <v>162112.37924732201</v>
      </c>
      <c r="I59" s="30">
        <v>250000</v>
      </c>
      <c r="J59" s="30">
        <v>55000</v>
      </c>
      <c r="K59" s="30">
        <v>305000</v>
      </c>
      <c r="L59" s="30">
        <v>305000</v>
      </c>
      <c r="M59" s="30">
        <v>150000</v>
      </c>
      <c r="N59" s="30">
        <v>150000</v>
      </c>
      <c r="O59" s="19">
        <v>205704</v>
      </c>
      <c r="P59" s="19">
        <v>205704</v>
      </c>
      <c r="R59" s="95">
        <f t="shared" si="0"/>
        <v>205704</v>
      </c>
      <c r="S59">
        <f t="shared" si="1"/>
        <v>205704</v>
      </c>
    </row>
    <row r="60" spans="1:19" x14ac:dyDescent="0.25">
      <c r="A60" s="45" t="s">
        <v>11</v>
      </c>
      <c r="B60" s="35">
        <v>170000</v>
      </c>
      <c r="C60" s="46" t="s">
        <v>140</v>
      </c>
      <c r="D60" s="35">
        <v>1</v>
      </c>
      <c r="E60" s="33">
        <v>60236.270593144603</v>
      </c>
      <c r="F60" s="33">
        <v>20907.437564160002</v>
      </c>
      <c r="G60" s="47">
        <v>81143.708157304602</v>
      </c>
      <c r="H60" s="33">
        <v>81143.708157304602</v>
      </c>
      <c r="I60" s="33">
        <v>0</v>
      </c>
      <c r="J60" s="33">
        <v>215000</v>
      </c>
      <c r="K60" s="33">
        <v>215000</v>
      </c>
      <c r="L60" s="33">
        <v>215000</v>
      </c>
      <c r="M60" s="33">
        <v>80000</v>
      </c>
      <c r="N60" s="33">
        <v>80000</v>
      </c>
      <c r="O60" s="19">
        <v>125381</v>
      </c>
      <c r="P60" s="19">
        <v>125381</v>
      </c>
      <c r="R60" s="95">
        <f t="shared" si="0"/>
        <v>125381</v>
      </c>
      <c r="S60">
        <f t="shared" si="1"/>
        <v>125381</v>
      </c>
    </row>
    <row r="61" spans="1:19" x14ac:dyDescent="0.25">
      <c r="A61" s="45" t="s">
        <v>11</v>
      </c>
      <c r="B61" s="32">
        <v>170000</v>
      </c>
      <c r="C61" s="48" t="s">
        <v>142</v>
      </c>
      <c r="D61" s="32">
        <v>1</v>
      </c>
      <c r="E61" s="30">
        <v>47948.071392143102</v>
      </c>
      <c r="F61" s="30">
        <v>73434</v>
      </c>
      <c r="G61" s="47">
        <v>121382.071392143</v>
      </c>
      <c r="H61" s="30">
        <v>121382.071392143</v>
      </c>
      <c r="I61" s="30">
        <v>0</v>
      </c>
      <c r="J61" s="30">
        <v>250000</v>
      </c>
      <c r="K61" s="30">
        <v>250000</v>
      </c>
      <c r="L61" s="30">
        <v>250000</v>
      </c>
      <c r="M61" s="30">
        <v>64000</v>
      </c>
      <c r="N61" s="30">
        <v>64000</v>
      </c>
      <c r="O61" s="19">
        <v>145127</v>
      </c>
      <c r="P61" s="19">
        <v>145127</v>
      </c>
      <c r="R61" s="95">
        <f t="shared" si="0"/>
        <v>145127</v>
      </c>
      <c r="S61">
        <f t="shared" si="1"/>
        <v>145127</v>
      </c>
    </row>
    <row r="62" spans="1:19" x14ac:dyDescent="0.25">
      <c r="A62" s="45" t="s">
        <v>11</v>
      </c>
      <c r="B62" s="35">
        <v>170000</v>
      </c>
      <c r="C62" s="46" t="s">
        <v>143</v>
      </c>
      <c r="D62" s="35">
        <v>1</v>
      </c>
      <c r="E62" s="33">
        <v>0</v>
      </c>
      <c r="F62" s="33">
        <v>90000</v>
      </c>
      <c r="G62" s="47">
        <v>90000</v>
      </c>
      <c r="H62" s="33">
        <v>90000</v>
      </c>
      <c r="I62" s="33">
        <v>0</v>
      </c>
      <c r="J62" s="33">
        <v>195000</v>
      </c>
      <c r="K62" s="33">
        <v>195000</v>
      </c>
      <c r="L62" s="33">
        <v>195000</v>
      </c>
      <c r="M62" s="33">
        <v>230000</v>
      </c>
      <c r="N62" s="33">
        <v>230000</v>
      </c>
      <c r="O62" s="19">
        <v>171667</v>
      </c>
      <c r="P62" s="19">
        <v>171667</v>
      </c>
      <c r="R62" s="95">
        <f t="shared" si="0"/>
        <v>171667</v>
      </c>
      <c r="S62">
        <f t="shared" si="1"/>
        <v>171667</v>
      </c>
    </row>
    <row r="63" spans="1:19" x14ac:dyDescent="0.25">
      <c r="A63" s="45" t="s">
        <v>11</v>
      </c>
      <c r="B63" s="32">
        <v>170000</v>
      </c>
      <c r="C63" s="48" t="s">
        <v>155</v>
      </c>
      <c r="D63" s="32">
        <v>1</v>
      </c>
      <c r="E63" s="30">
        <v>0</v>
      </c>
      <c r="F63" s="30">
        <v>540000</v>
      </c>
      <c r="G63" s="30">
        <v>540000</v>
      </c>
      <c r="H63" s="30">
        <v>540000</v>
      </c>
      <c r="I63" s="30">
        <v>0</v>
      </c>
      <c r="J63" s="30">
        <v>350000</v>
      </c>
      <c r="K63" s="47">
        <v>350000</v>
      </c>
      <c r="L63" s="30">
        <v>350000</v>
      </c>
      <c r="M63" s="30">
        <v>112000</v>
      </c>
      <c r="N63" s="30">
        <v>112000</v>
      </c>
      <c r="O63" s="19">
        <v>334000</v>
      </c>
      <c r="P63" s="19">
        <v>334000</v>
      </c>
      <c r="R63" s="95">
        <f t="shared" si="0"/>
        <v>334000</v>
      </c>
      <c r="S63">
        <f t="shared" si="1"/>
        <v>334000</v>
      </c>
    </row>
    <row r="64" spans="1:19" ht="15.75" customHeight="1" x14ac:dyDescent="0.25">
      <c r="A64" s="49" t="s">
        <v>162</v>
      </c>
      <c r="B64" s="50"/>
      <c r="C64" s="50"/>
      <c r="D64" s="50"/>
      <c r="E64" s="50"/>
      <c r="F64" s="50"/>
      <c r="G64" s="51">
        <v>1450718.87050039</v>
      </c>
      <c r="H64" s="51">
        <v>1450718.87050039</v>
      </c>
      <c r="I64" s="50"/>
      <c r="J64" s="50"/>
      <c r="K64" s="51">
        <v>2852000</v>
      </c>
      <c r="L64" s="51">
        <v>2852000</v>
      </c>
      <c r="M64" s="52"/>
      <c r="N64" s="52"/>
      <c r="O64" s="51">
        <f>SUM(O56:O63)</f>
        <v>1875906</v>
      </c>
      <c r="P64" s="51">
        <f>SUM(P56:P63)</f>
        <v>1875906</v>
      </c>
      <c r="R64" s="95">
        <f t="shared" si="0"/>
        <v>1875906</v>
      </c>
      <c r="S64">
        <f t="shared" si="1"/>
        <v>0</v>
      </c>
    </row>
    <row r="65" spans="1:19" ht="15.75" customHeight="1" x14ac:dyDescent="0.25">
      <c r="A65" s="53" t="s">
        <v>107</v>
      </c>
      <c r="B65" s="38"/>
      <c r="C65" s="38"/>
      <c r="D65" s="38"/>
      <c r="E65" s="38"/>
      <c r="F65" s="38"/>
      <c r="G65" s="38"/>
      <c r="H65" s="39">
        <v>24479355.048992898</v>
      </c>
      <c r="I65" s="38"/>
      <c r="J65" s="38"/>
      <c r="K65" s="38"/>
      <c r="L65" s="39">
        <v>32058000</v>
      </c>
      <c r="M65" s="38"/>
      <c r="N65" s="39">
        <v>18002000</v>
      </c>
      <c r="O65" s="38"/>
      <c r="P65" s="39">
        <f>+P64+P54+P39+P26+P16</f>
        <v>24846452</v>
      </c>
      <c r="R65" s="95">
        <f t="shared" si="0"/>
        <v>0</v>
      </c>
      <c r="S65">
        <f t="shared" si="1"/>
        <v>0</v>
      </c>
    </row>
    <row r="66" spans="1:19" ht="18" customHeight="1" x14ac:dyDescent="0.25">
      <c r="A66" s="118" t="s">
        <v>108</v>
      </c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R66" s="95">
        <f t="shared" si="0"/>
        <v>0</v>
      </c>
      <c r="S66">
        <f t="shared" si="1"/>
        <v>0</v>
      </c>
    </row>
    <row r="67" spans="1:19" ht="15.75" customHeight="1" x14ac:dyDescent="0.25">
      <c r="A67" s="54" t="s">
        <v>27</v>
      </c>
      <c r="B67" s="43" t="s">
        <v>163</v>
      </c>
      <c r="C67" s="55"/>
      <c r="D67" s="21"/>
      <c r="E67" s="56"/>
      <c r="F67" s="56"/>
      <c r="G67" s="57"/>
      <c r="H67" s="56"/>
      <c r="I67" s="56"/>
      <c r="J67" s="56"/>
      <c r="K67" s="56"/>
      <c r="L67" s="56"/>
      <c r="M67" s="58"/>
      <c r="N67" s="58"/>
      <c r="O67" s="44"/>
      <c r="P67" s="44"/>
      <c r="R67" s="95">
        <f t="shared" si="0"/>
        <v>0</v>
      </c>
      <c r="S67">
        <f t="shared" si="1"/>
        <v>0</v>
      </c>
    </row>
    <row r="68" spans="1:19" x14ac:dyDescent="0.25">
      <c r="A68" s="59" t="s">
        <v>27</v>
      </c>
      <c r="B68" s="35">
        <v>20000</v>
      </c>
      <c r="C68" s="46" t="s">
        <v>137</v>
      </c>
      <c r="D68" s="35">
        <v>1</v>
      </c>
      <c r="E68" s="33">
        <v>49560.7080384</v>
      </c>
      <c r="F68" s="33">
        <v>128000</v>
      </c>
      <c r="G68" s="47">
        <v>177560.70803839999</v>
      </c>
      <c r="H68" s="33">
        <v>177560.70803839999</v>
      </c>
      <c r="I68" s="33">
        <v>1150000</v>
      </c>
      <c r="J68" s="33">
        <v>125000</v>
      </c>
      <c r="K68" s="33">
        <v>1275000</v>
      </c>
      <c r="L68" s="33">
        <v>1275000</v>
      </c>
      <c r="M68" s="33">
        <v>399000</v>
      </c>
      <c r="N68" s="33">
        <v>399000</v>
      </c>
      <c r="O68" s="19">
        <v>617187</v>
      </c>
      <c r="P68" s="19">
        <v>617187</v>
      </c>
      <c r="Q68" s="95">
        <f>+N68+K68+G68</f>
        <v>1851560.7080383999</v>
      </c>
      <c r="R68" s="95">
        <f t="shared" si="0"/>
        <v>617187</v>
      </c>
      <c r="S68">
        <f t="shared" si="1"/>
        <v>617187</v>
      </c>
    </row>
    <row r="69" spans="1:19" x14ac:dyDescent="0.25">
      <c r="A69" s="59" t="s">
        <v>27</v>
      </c>
      <c r="B69" s="32">
        <v>20000</v>
      </c>
      <c r="C69" s="48" t="s">
        <v>138</v>
      </c>
      <c r="D69" s="32">
        <v>1</v>
      </c>
      <c r="E69" s="30">
        <v>225039.76690532401</v>
      </c>
      <c r="F69" s="30">
        <v>25586.323199999999</v>
      </c>
      <c r="G69" s="47">
        <v>250626.09010532399</v>
      </c>
      <c r="H69" s="30">
        <v>250626.09010532399</v>
      </c>
      <c r="I69" s="30">
        <v>250000</v>
      </c>
      <c r="J69" s="30">
        <v>55000</v>
      </c>
      <c r="K69" s="30">
        <v>305000</v>
      </c>
      <c r="L69" s="30">
        <v>305000</v>
      </c>
      <c r="M69" s="30">
        <v>120000</v>
      </c>
      <c r="N69" s="30">
        <v>120000</v>
      </c>
      <c r="O69" s="19">
        <v>225209</v>
      </c>
      <c r="P69" s="19">
        <v>225209</v>
      </c>
      <c r="R69" s="95">
        <f t="shared" si="0"/>
        <v>225209</v>
      </c>
      <c r="S69">
        <f t="shared" si="1"/>
        <v>225209</v>
      </c>
    </row>
    <row r="70" spans="1:19" x14ac:dyDescent="0.25">
      <c r="A70" s="59" t="s">
        <v>27</v>
      </c>
      <c r="B70" s="35">
        <v>20000</v>
      </c>
      <c r="C70" s="46" t="s">
        <v>149</v>
      </c>
      <c r="D70" s="35">
        <v>1</v>
      </c>
      <c r="E70" s="33">
        <v>243659.18483071201</v>
      </c>
      <c r="F70" s="33">
        <v>46055.381759999997</v>
      </c>
      <c r="G70" s="47">
        <v>289714.566590712</v>
      </c>
      <c r="H70" s="33">
        <v>289714.566590712</v>
      </c>
      <c r="I70" s="33">
        <v>285000</v>
      </c>
      <c r="J70" s="33">
        <v>55000</v>
      </c>
      <c r="K70" s="33">
        <v>340000</v>
      </c>
      <c r="L70" s="33">
        <v>340000</v>
      </c>
      <c r="M70" s="33">
        <v>216000</v>
      </c>
      <c r="N70" s="33">
        <v>216000</v>
      </c>
      <c r="O70" s="19">
        <v>281905</v>
      </c>
      <c r="P70" s="19">
        <v>281905</v>
      </c>
      <c r="R70" s="95">
        <f t="shared" si="0"/>
        <v>281905</v>
      </c>
      <c r="S70">
        <f t="shared" si="1"/>
        <v>281905</v>
      </c>
    </row>
    <row r="71" spans="1:19" x14ac:dyDescent="0.25">
      <c r="A71" s="59" t="s">
        <v>27</v>
      </c>
      <c r="B71" s="32">
        <v>20000</v>
      </c>
      <c r="C71" s="48" t="s">
        <v>139</v>
      </c>
      <c r="D71" s="32">
        <v>1</v>
      </c>
      <c r="E71" s="30">
        <v>225039.76690532401</v>
      </c>
      <c r="F71" s="30">
        <v>25586.323199999999</v>
      </c>
      <c r="G71" s="47">
        <v>250626.09010532399</v>
      </c>
      <c r="H71" s="30">
        <v>250626.09010532399</v>
      </c>
      <c r="I71" s="30">
        <v>265000</v>
      </c>
      <c r="J71" s="30">
        <v>55000</v>
      </c>
      <c r="K71" s="30">
        <v>320000</v>
      </c>
      <c r="L71" s="30">
        <v>320000</v>
      </c>
      <c r="M71" s="30">
        <v>160000</v>
      </c>
      <c r="N71" s="30">
        <v>160000</v>
      </c>
      <c r="O71" s="19">
        <v>243542</v>
      </c>
      <c r="P71" s="19">
        <v>243542</v>
      </c>
      <c r="R71" s="95">
        <f t="shared" ref="R71:R134" si="2">+ROUND(O71,0)</f>
        <v>243542</v>
      </c>
      <c r="S71">
        <f t="shared" ref="S71:S134" si="3">+R71*D71</f>
        <v>243542</v>
      </c>
    </row>
    <row r="72" spans="1:19" x14ac:dyDescent="0.25">
      <c r="A72" s="59" t="s">
        <v>27</v>
      </c>
      <c r="B72" s="35">
        <v>20000</v>
      </c>
      <c r="C72" s="46" t="s">
        <v>140</v>
      </c>
      <c r="D72" s="35">
        <v>1</v>
      </c>
      <c r="E72" s="33">
        <v>0</v>
      </c>
      <c r="F72" s="33">
        <v>150000</v>
      </c>
      <c r="G72" s="47">
        <v>150000</v>
      </c>
      <c r="H72" s="33">
        <v>150000</v>
      </c>
      <c r="I72" s="33">
        <v>0</v>
      </c>
      <c r="J72" s="33">
        <v>215000</v>
      </c>
      <c r="K72" s="33">
        <v>215000</v>
      </c>
      <c r="L72" s="33">
        <v>215000</v>
      </c>
      <c r="M72" s="33">
        <v>80000</v>
      </c>
      <c r="N72" s="33">
        <v>80000</v>
      </c>
      <c r="O72" s="19">
        <v>148333</v>
      </c>
      <c r="P72" s="19">
        <v>148333</v>
      </c>
      <c r="R72" s="95">
        <f t="shared" si="2"/>
        <v>148333</v>
      </c>
      <c r="S72">
        <f t="shared" si="3"/>
        <v>148333</v>
      </c>
    </row>
    <row r="73" spans="1:19" x14ac:dyDescent="0.25">
      <c r="A73" s="59" t="s">
        <v>27</v>
      </c>
      <c r="B73" s="32">
        <v>20000</v>
      </c>
      <c r="C73" s="48" t="s">
        <v>141</v>
      </c>
      <c r="D73" s="32">
        <v>1</v>
      </c>
      <c r="E73" s="30">
        <v>0</v>
      </c>
      <c r="F73" s="30">
        <v>150000</v>
      </c>
      <c r="G73" s="47">
        <v>150000</v>
      </c>
      <c r="H73" s="30">
        <v>150000</v>
      </c>
      <c r="I73" s="30">
        <v>0</v>
      </c>
      <c r="J73" s="30">
        <v>250000</v>
      </c>
      <c r="K73" s="30">
        <v>250000</v>
      </c>
      <c r="L73" s="30">
        <v>250000</v>
      </c>
      <c r="M73" s="30">
        <v>80000</v>
      </c>
      <c r="N73" s="30">
        <v>80000</v>
      </c>
      <c r="O73" s="19">
        <v>160000</v>
      </c>
      <c r="P73" s="19">
        <v>160000</v>
      </c>
      <c r="R73" s="95">
        <f t="shared" si="2"/>
        <v>160000</v>
      </c>
      <c r="S73">
        <f t="shared" si="3"/>
        <v>160000</v>
      </c>
    </row>
    <row r="74" spans="1:19" x14ac:dyDescent="0.25">
      <c r="A74" s="59" t="s">
        <v>27</v>
      </c>
      <c r="B74" s="35">
        <v>20000</v>
      </c>
      <c r="C74" s="46" t="s">
        <v>142</v>
      </c>
      <c r="D74" s="35">
        <v>1</v>
      </c>
      <c r="E74" s="33">
        <v>0</v>
      </c>
      <c r="F74" s="33">
        <v>80000</v>
      </c>
      <c r="G74" s="47">
        <v>80000</v>
      </c>
      <c r="H74" s="33">
        <v>80000</v>
      </c>
      <c r="I74" s="33">
        <v>0</v>
      </c>
      <c r="J74" s="33">
        <v>195000</v>
      </c>
      <c r="K74" s="33">
        <v>195000</v>
      </c>
      <c r="L74" s="33">
        <v>195000</v>
      </c>
      <c r="M74" s="33">
        <v>64000</v>
      </c>
      <c r="N74" s="33">
        <v>64000</v>
      </c>
      <c r="O74" s="19">
        <v>113000</v>
      </c>
      <c r="P74" s="19">
        <v>113000</v>
      </c>
      <c r="R74" s="95">
        <f t="shared" si="2"/>
        <v>113000</v>
      </c>
      <c r="S74">
        <f t="shared" si="3"/>
        <v>113000</v>
      </c>
    </row>
    <row r="75" spans="1:19" ht="15.75" customHeight="1" x14ac:dyDescent="0.25">
      <c r="A75" s="59" t="s">
        <v>27</v>
      </c>
      <c r="B75" s="32">
        <v>20000</v>
      </c>
      <c r="C75" s="48" t="s">
        <v>143</v>
      </c>
      <c r="D75" s="32">
        <v>1</v>
      </c>
      <c r="E75" s="30">
        <v>0</v>
      </c>
      <c r="F75" s="30">
        <v>90000</v>
      </c>
      <c r="G75" s="47">
        <v>90000</v>
      </c>
      <c r="H75" s="30">
        <v>90000</v>
      </c>
      <c r="I75" s="30">
        <v>0</v>
      </c>
      <c r="J75" s="30">
        <v>315000</v>
      </c>
      <c r="K75" s="30">
        <v>315000</v>
      </c>
      <c r="L75" s="30">
        <v>315000</v>
      </c>
      <c r="M75" s="30">
        <v>240000</v>
      </c>
      <c r="N75" s="30">
        <v>240000</v>
      </c>
      <c r="O75" s="19">
        <v>215000</v>
      </c>
      <c r="P75" s="19">
        <v>215000</v>
      </c>
      <c r="R75" s="95">
        <f t="shared" si="2"/>
        <v>215000</v>
      </c>
      <c r="S75">
        <f t="shared" si="3"/>
        <v>215000</v>
      </c>
    </row>
    <row r="76" spans="1:19" ht="15.75" customHeight="1" x14ac:dyDescent="0.25">
      <c r="A76" s="49" t="s">
        <v>164</v>
      </c>
      <c r="B76" s="60"/>
      <c r="C76" s="50"/>
      <c r="D76" s="50"/>
      <c r="E76" s="50"/>
      <c r="F76" s="50"/>
      <c r="G76" s="51">
        <v>1438527.45483976</v>
      </c>
      <c r="H76" s="51">
        <v>1438527.45483976</v>
      </c>
      <c r="I76" s="50"/>
      <c r="J76" s="50"/>
      <c r="K76" s="51">
        <v>3215000</v>
      </c>
      <c r="L76" s="51">
        <v>3215000</v>
      </c>
      <c r="M76" s="50"/>
      <c r="N76" s="50"/>
      <c r="O76" s="99">
        <f>SUM(O68:O75)</f>
        <v>2004176</v>
      </c>
      <c r="P76" s="51">
        <f>SUM(P68:P75)</f>
        <v>2004176</v>
      </c>
      <c r="R76" s="95">
        <f t="shared" si="2"/>
        <v>2004176</v>
      </c>
      <c r="S76">
        <f t="shared" si="3"/>
        <v>0</v>
      </c>
    </row>
    <row r="77" spans="1:19" ht="15.75" customHeight="1" x14ac:dyDescent="0.25">
      <c r="A77" s="54" t="s">
        <v>27</v>
      </c>
      <c r="B77" s="43" t="s">
        <v>165</v>
      </c>
      <c r="C77" s="55"/>
      <c r="D77" s="21"/>
      <c r="E77" s="56"/>
      <c r="F77" s="56"/>
      <c r="G77" s="57"/>
      <c r="H77" s="56"/>
      <c r="I77" s="56"/>
      <c r="J77" s="56"/>
      <c r="K77" s="56"/>
      <c r="L77" s="56"/>
      <c r="M77" s="58"/>
      <c r="N77" s="58"/>
      <c r="O77" s="44"/>
      <c r="P77" s="44"/>
      <c r="R77" s="95">
        <f t="shared" si="2"/>
        <v>0</v>
      </c>
      <c r="S77">
        <f t="shared" si="3"/>
        <v>0</v>
      </c>
    </row>
    <row r="78" spans="1:19" x14ac:dyDescent="0.25">
      <c r="A78" s="59" t="s">
        <v>27</v>
      </c>
      <c r="B78" s="35">
        <v>30000</v>
      </c>
      <c r="C78" s="46" t="s">
        <v>137</v>
      </c>
      <c r="D78" s="35">
        <v>1</v>
      </c>
      <c r="E78" s="33">
        <v>49560.7080384</v>
      </c>
      <c r="F78" s="33">
        <v>128000</v>
      </c>
      <c r="G78" s="47">
        <v>177560.70803839999</v>
      </c>
      <c r="H78" s="33">
        <v>177560.70803839999</v>
      </c>
      <c r="I78" s="33">
        <v>1150000</v>
      </c>
      <c r="J78" s="33">
        <v>125000</v>
      </c>
      <c r="K78" s="33">
        <v>1275000</v>
      </c>
      <c r="L78" s="33">
        <v>1275000</v>
      </c>
      <c r="M78" s="33">
        <v>399000</v>
      </c>
      <c r="N78" s="33">
        <v>399000</v>
      </c>
      <c r="O78" s="19">
        <v>617187</v>
      </c>
      <c r="P78" s="19">
        <v>617187</v>
      </c>
      <c r="R78" s="95">
        <f t="shared" si="2"/>
        <v>617187</v>
      </c>
      <c r="S78">
        <f t="shared" si="3"/>
        <v>617187</v>
      </c>
    </row>
    <row r="79" spans="1:19" x14ac:dyDescent="0.25">
      <c r="A79" s="59" t="s">
        <v>27</v>
      </c>
      <c r="B79" s="32">
        <v>30000</v>
      </c>
      <c r="C79" s="48" t="s">
        <v>138</v>
      </c>
      <c r="D79" s="32">
        <v>1</v>
      </c>
      <c r="E79" s="30">
        <v>225039.76690532401</v>
      </c>
      <c r="F79" s="30">
        <v>25586.323199999999</v>
      </c>
      <c r="G79" s="47">
        <v>250626.09010532399</v>
      </c>
      <c r="H79" s="30">
        <v>250626.09010532399</v>
      </c>
      <c r="I79" s="30">
        <v>250000</v>
      </c>
      <c r="J79" s="30">
        <v>55000</v>
      </c>
      <c r="K79" s="30">
        <v>305000</v>
      </c>
      <c r="L79" s="30">
        <v>305000</v>
      </c>
      <c r="M79" s="30">
        <v>120000</v>
      </c>
      <c r="N79" s="30">
        <v>120000</v>
      </c>
      <c r="O79" s="19">
        <v>225209</v>
      </c>
      <c r="P79" s="19">
        <v>225209</v>
      </c>
      <c r="R79" s="95">
        <f t="shared" si="2"/>
        <v>225209</v>
      </c>
      <c r="S79">
        <f t="shared" si="3"/>
        <v>225209</v>
      </c>
    </row>
    <row r="80" spans="1:19" x14ac:dyDescent="0.25">
      <c r="A80" s="59" t="s">
        <v>27</v>
      </c>
      <c r="B80" s="35">
        <v>30000</v>
      </c>
      <c r="C80" s="46" t="s">
        <v>149</v>
      </c>
      <c r="D80" s="35">
        <v>1</v>
      </c>
      <c r="E80" s="33">
        <v>243659.18483071201</v>
      </c>
      <c r="F80" s="33">
        <v>46055.381759999997</v>
      </c>
      <c r="G80" s="47">
        <v>289714.566590712</v>
      </c>
      <c r="H80" s="33">
        <v>289714.566590712</v>
      </c>
      <c r="I80" s="33">
        <v>285000</v>
      </c>
      <c r="J80" s="33">
        <v>55000</v>
      </c>
      <c r="K80" s="33">
        <v>340000</v>
      </c>
      <c r="L80" s="33">
        <v>340000</v>
      </c>
      <c r="M80" s="33">
        <v>216000</v>
      </c>
      <c r="N80" s="33">
        <v>216000</v>
      </c>
      <c r="O80" s="19">
        <v>281905</v>
      </c>
      <c r="P80" s="19">
        <v>281905</v>
      </c>
      <c r="R80" s="95">
        <f t="shared" si="2"/>
        <v>281905</v>
      </c>
      <c r="S80">
        <f t="shared" si="3"/>
        <v>281905</v>
      </c>
    </row>
    <row r="81" spans="1:19" x14ac:dyDescent="0.25">
      <c r="A81" s="59" t="s">
        <v>27</v>
      </c>
      <c r="B81" s="32">
        <v>30000</v>
      </c>
      <c r="C81" s="48" t="s">
        <v>139</v>
      </c>
      <c r="D81" s="32">
        <v>1</v>
      </c>
      <c r="E81" s="30">
        <v>225039.76690532401</v>
      </c>
      <c r="F81" s="30">
        <v>25586.323199999999</v>
      </c>
      <c r="G81" s="47">
        <v>250626.09010532399</v>
      </c>
      <c r="H81" s="30">
        <v>250626.09010532399</v>
      </c>
      <c r="I81" s="30">
        <v>265000</v>
      </c>
      <c r="J81" s="30">
        <v>55000</v>
      </c>
      <c r="K81" s="30">
        <v>320000</v>
      </c>
      <c r="L81" s="30">
        <v>320000</v>
      </c>
      <c r="M81" s="30">
        <v>160000</v>
      </c>
      <c r="N81" s="30">
        <v>160000</v>
      </c>
      <c r="O81" s="19">
        <v>243542</v>
      </c>
      <c r="P81" s="19">
        <v>243542</v>
      </c>
      <c r="R81" s="95">
        <f t="shared" si="2"/>
        <v>243542</v>
      </c>
      <c r="S81">
        <f t="shared" si="3"/>
        <v>243542</v>
      </c>
    </row>
    <row r="82" spans="1:19" x14ac:dyDescent="0.25">
      <c r="A82" s="59" t="s">
        <v>27</v>
      </c>
      <c r="B82" s="35">
        <v>30000</v>
      </c>
      <c r="C82" s="46" t="s">
        <v>140</v>
      </c>
      <c r="D82" s="35">
        <v>1</v>
      </c>
      <c r="E82" s="33">
        <v>0</v>
      </c>
      <c r="F82" s="33">
        <v>150000</v>
      </c>
      <c r="G82" s="47">
        <v>150000</v>
      </c>
      <c r="H82" s="33">
        <v>150000</v>
      </c>
      <c r="I82" s="33">
        <v>0</v>
      </c>
      <c r="J82" s="33">
        <v>215000</v>
      </c>
      <c r="K82" s="33">
        <v>215000</v>
      </c>
      <c r="L82" s="33">
        <v>215000</v>
      </c>
      <c r="M82" s="33">
        <v>80000</v>
      </c>
      <c r="N82" s="33">
        <v>80000</v>
      </c>
      <c r="O82" s="19">
        <v>148333</v>
      </c>
      <c r="P82" s="19">
        <v>148333</v>
      </c>
      <c r="R82" s="95">
        <f t="shared" si="2"/>
        <v>148333</v>
      </c>
      <c r="S82">
        <f t="shared" si="3"/>
        <v>148333</v>
      </c>
    </row>
    <row r="83" spans="1:19" x14ac:dyDescent="0.25">
      <c r="A83" s="59" t="s">
        <v>27</v>
      </c>
      <c r="B83" s="32">
        <v>30000</v>
      </c>
      <c r="C83" s="48" t="s">
        <v>141</v>
      </c>
      <c r="D83" s="32">
        <v>1</v>
      </c>
      <c r="E83" s="30">
        <v>0</v>
      </c>
      <c r="F83" s="30">
        <v>150000</v>
      </c>
      <c r="G83" s="47">
        <v>150000</v>
      </c>
      <c r="H83" s="30">
        <v>150000</v>
      </c>
      <c r="I83" s="30">
        <v>0</v>
      </c>
      <c r="J83" s="30">
        <v>250000</v>
      </c>
      <c r="K83" s="30">
        <v>250000</v>
      </c>
      <c r="L83" s="30">
        <v>250000</v>
      </c>
      <c r="M83" s="30">
        <v>80000</v>
      </c>
      <c r="N83" s="30">
        <v>80000</v>
      </c>
      <c r="O83" s="19">
        <v>160000</v>
      </c>
      <c r="P83" s="19">
        <v>160000</v>
      </c>
      <c r="R83" s="95">
        <f t="shared" si="2"/>
        <v>160000</v>
      </c>
      <c r="S83">
        <f t="shared" si="3"/>
        <v>160000</v>
      </c>
    </row>
    <row r="84" spans="1:19" x14ac:dyDescent="0.25">
      <c r="A84" s="59" t="s">
        <v>27</v>
      </c>
      <c r="B84" s="35">
        <v>30000</v>
      </c>
      <c r="C84" s="46" t="s">
        <v>142</v>
      </c>
      <c r="D84" s="35">
        <v>1</v>
      </c>
      <c r="E84" s="33">
        <v>0</v>
      </c>
      <c r="F84" s="33">
        <v>80000</v>
      </c>
      <c r="G84" s="47">
        <v>80000</v>
      </c>
      <c r="H84" s="33">
        <v>80000</v>
      </c>
      <c r="I84" s="33">
        <v>0</v>
      </c>
      <c r="J84" s="33">
        <v>195000</v>
      </c>
      <c r="K84" s="33">
        <v>195000</v>
      </c>
      <c r="L84" s="33">
        <v>195000</v>
      </c>
      <c r="M84" s="33">
        <v>64000</v>
      </c>
      <c r="N84" s="33">
        <v>64000</v>
      </c>
      <c r="O84" s="19">
        <v>113000</v>
      </c>
      <c r="P84" s="19">
        <v>113000</v>
      </c>
      <c r="R84" s="95">
        <f t="shared" si="2"/>
        <v>113000</v>
      </c>
      <c r="S84">
        <f t="shared" si="3"/>
        <v>113000</v>
      </c>
    </row>
    <row r="85" spans="1:19" ht="15.75" customHeight="1" x14ac:dyDescent="0.25">
      <c r="A85" s="59" t="s">
        <v>27</v>
      </c>
      <c r="B85" s="32">
        <v>30000</v>
      </c>
      <c r="C85" s="48" t="s">
        <v>143</v>
      </c>
      <c r="D85" s="32">
        <v>1</v>
      </c>
      <c r="E85" s="30">
        <v>0</v>
      </c>
      <c r="F85" s="30">
        <v>90000</v>
      </c>
      <c r="G85" s="47">
        <v>90000</v>
      </c>
      <c r="H85" s="30">
        <v>90000</v>
      </c>
      <c r="I85" s="30">
        <v>0</v>
      </c>
      <c r="J85" s="30">
        <v>315000</v>
      </c>
      <c r="K85" s="30">
        <v>315000</v>
      </c>
      <c r="L85" s="30">
        <v>315000</v>
      </c>
      <c r="M85" s="30">
        <v>240000</v>
      </c>
      <c r="N85" s="30">
        <v>240000</v>
      </c>
      <c r="O85" s="19">
        <v>215000</v>
      </c>
      <c r="P85" s="19">
        <v>215000</v>
      </c>
      <c r="R85" s="95">
        <f t="shared" si="2"/>
        <v>215000</v>
      </c>
      <c r="S85">
        <f t="shared" si="3"/>
        <v>215000</v>
      </c>
    </row>
    <row r="86" spans="1:19" ht="15.75" customHeight="1" x14ac:dyDescent="0.25">
      <c r="A86" s="49" t="s">
        <v>166</v>
      </c>
      <c r="B86" s="60"/>
      <c r="C86" s="50"/>
      <c r="D86" s="50"/>
      <c r="E86" s="50"/>
      <c r="F86" s="50"/>
      <c r="G86" s="51">
        <v>1438527.45483976</v>
      </c>
      <c r="H86" s="51">
        <v>1438527.45483976</v>
      </c>
      <c r="I86" s="50"/>
      <c r="J86" s="50"/>
      <c r="K86" s="51">
        <v>3215000</v>
      </c>
      <c r="L86" s="51">
        <v>3215000</v>
      </c>
      <c r="M86" s="50"/>
      <c r="N86" s="50"/>
      <c r="O86" s="99">
        <f>SUM(O78:O85)</f>
        <v>2004176</v>
      </c>
      <c r="P86" s="51">
        <f>SUM(P78:P85)</f>
        <v>2004176</v>
      </c>
      <c r="R86" s="95">
        <f t="shared" si="2"/>
        <v>2004176</v>
      </c>
      <c r="S86">
        <f t="shared" si="3"/>
        <v>0</v>
      </c>
    </row>
    <row r="87" spans="1:19" ht="15.75" customHeight="1" x14ac:dyDescent="0.25">
      <c r="A87" s="54" t="s">
        <v>27</v>
      </c>
      <c r="B87" s="43" t="s">
        <v>167</v>
      </c>
      <c r="C87" s="55"/>
      <c r="D87" s="21"/>
      <c r="E87" s="56"/>
      <c r="F87" s="56"/>
      <c r="G87" s="57"/>
      <c r="H87" s="56"/>
      <c r="I87" s="56"/>
      <c r="J87" s="56"/>
      <c r="K87" s="56"/>
      <c r="L87" s="56"/>
      <c r="M87" s="58"/>
      <c r="N87" s="58"/>
      <c r="O87" s="44"/>
      <c r="P87" s="44"/>
      <c r="R87" s="95">
        <f t="shared" si="2"/>
        <v>0</v>
      </c>
      <c r="S87">
        <f t="shared" si="3"/>
        <v>0</v>
      </c>
    </row>
    <row r="88" spans="1:19" x14ac:dyDescent="0.25">
      <c r="A88" s="59" t="s">
        <v>27</v>
      </c>
      <c r="B88" s="35">
        <v>40000</v>
      </c>
      <c r="C88" s="46" t="s">
        <v>137</v>
      </c>
      <c r="D88" s="35">
        <v>7</v>
      </c>
      <c r="E88" s="33">
        <v>49560.7080384</v>
      </c>
      <c r="F88" s="33">
        <v>128000</v>
      </c>
      <c r="G88" s="47">
        <v>177560.70803839999</v>
      </c>
      <c r="H88" s="33">
        <v>1242924.9562688</v>
      </c>
      <c r="I88" s="33">
        <v>1150000</v>
      </c>
      <c r="J88" s="33">
        <v>125000</v>
      </c>
      <c r="K88" s="33">
        <v>1275000</v>
      </c>
      <c r="L88" s="33">
        <v>8925000</v>
      </c>
      <c r="M88" s="33">
        <v>399000</v>
      </c>
      <c r="N88" s="33">
        <v>2793000</v>
      </c>
      <c r="O88" s="19">
        <v>617187</v>
      </c>
      <c r="P88" s="19">
        <v>4320309</v>
      </c>
      <c r="R88" s="95">
        <f t="shared" si="2"/>
        <v>617187</v>
      </c>
      <c r="S88">
        <f t="shared" si="3"/>
        <v>4320309</v>
      </c>
    </row>
    <row r="89" spans="1:19" x14ac:dyDescent="0.25">
      <c r="A89" s="59" t="s">
        <v>27</v>
      </c>
      <c r="B89" s="32">
        <v>40000</v>
      </c>
      <c r="C89" s="48" t="s">
        <v>138</v>
      </c>
      <c r="D89" s="32">
        <v>7</v>
      </c>
      <c r="E89" s="30">
        <v>225039.76690532401</v>
      </c>
      <c r="F89" s="30">
        <v>25586.323199999999</v>
      </c>
      <c r="G89" s="47">
        <v>250626.09010532399</v>
      </c>
      <c r="H89" s="30">
        <v>1754382.63073727</v>
      </c>
      <c r="I89" s="30">
        <v>250000</v>
      </c>
      <c r="J89" s="30">
        <v>55000</v>
      </c>
      <c r="K89" s="30">
        <v>305000</v>
      </c>
      <c r="L89" s="30">
        <v>2135000</v>
      </c>
      <c r="M89" s="30">
        <v>120000</v>
      </c>
      <c r="N89" s="30">
        <v>840000</v>
      </c>
      <c r="O89" s="19">
        <v>225209</v>
      </c>
      <c r="P89" s="19">
        <v>1576463</v>
      </c>
      <c r="R89" s="95">
        <f t="shared" si="2"/>
        <v>225209</v>
      </c>
      <c r="S89">
        <f t="shared" si="3"/>
        <v>1576463</v>
      </c>
    </row>
    <row r="90" spans="1:19" x14ac:dyDescent="0.25">
      <c r="A90" s="59" t="s">
        <v>27</v>
      </c>
      <c r="B90" s="35">
        <v>40000</v>
      </c>
      <c r="C90" s="46" t="s">
        <v>149</v>
      </c>
      <c r="D90" s="35">
        <v>7</v>
      </c>
      <c r="E90" s="33">
        <v>243659.18483071201</v>
      </c>
      <c r="F90" s="33">
        <v>46055.381759999997</v>
      </c>
      <c r="G90" s="47">
        <v>289714.566590712</v>
      </c>
      <c r="H90" s="33">
        <v>2028001.9661349801</v>
      </c>
      <c r="I90" s="33">
        <v>285000</v>
      </c>
      <c r="J90" s="33">
        <v>55000</v>
      </c>
      <c r="K90" s="33">
        <v>340000</v>
      </c>
      <c r="L90" s="33">
        <v>2380000</v>
      </c>
      <c r="M90" s="33">
        <v>216000</v>
      </c>
      <c r="N90" s="33">
        <v>1512000</v>
      </c>
      <c r="O90" s="19">
        <v>281905</v>
      </c>
      <c r="P90" s="19">
        <v>1973335</v>
      </c>
      <c r="R90" s="95">
        <f t="shared" si="2"/>
        <v>281905</v>
      </c>
      <c r="S90">
        <f t="shared" si="3"/>
        <v>1973335</v>
      </c>
    </row>
    <row r="91" spans="1:19" x14ac:dyDescent="0.25">
      <c r="A91" s="59" t="s">
        <v>27</v>
      </c>
      <c r="B91" s="32">
        <v>40000</v>
      </c>
      <c r="C91" s="48" t="s">
        <v>139</v>
      </c>
      <c r="D91" s="32">
        <v>7</v>
      </c>
      <c r="E91" s="30">
        <v>225039.76690532401</v>
      </c>
      <c r="F91" s="30">
        <v>25586.323199999999</v>
      </c>
      <c r="G91" s="47">
        <v>250626.09010532399</v>
      </c>
      <c r="H91" s="30">
        <v>1754382.63073727</v>
      </c>
      <c r="I91" s="30">
        <v>265000</v>
      </c>
      <c r="J91" s="30">
        <v>55000</v>
      </c>
      <c r="K91" s="30">
        <v>320000</v>
      </c>
      <c r="L91" s="30">
        <v>2240000</v>
      </c>
      <c r="M91" s="30">
        <v>160000</v>
      </c>
      <c r="N91" s="30">
        <v>1120000</v>
      </c>
      <c r="O91" s="19">
        <v>243542</v>
      </c>
      <c r="P91" s="19">
        <v>1704794</v>
      </c>
      <c r="R91" s="95">
        <f t="shared" si="2"/>
        <v>243542</v>
      </c>
      <c r="S91">
        <f t="shared" si="3"/>
        <v>1704794</v>
      </c>
    </row>
    <row r="92" spans="1:19" x14ac:dyDescent="0.25">
      <c r="A92" s="59" t="s">
        <v>27</v>
      </c>
      <c r="B92" s="35">
        <v>40000</v>
      </c>
      <c r="C92" s="46" t="s">
        <v>140</v>
      </c>
      <c r="D92" s="35">
        <v>7</v>
      </c>
      <c r="E92" s="33">
        <v>0</v>
      </c>
      <c r="F92" s="33">
        <v>150000</v>
      </c>
      <c r="G92" s="47">
        <v>150000</v>
      </c>
      <c r="H92" s="33">
        <v>1050000</v>
      </c>
      <c r="I92" s="33">
        <v>0</v>
      </c>
      <c r="J92" s="33">
        <v>215000</v>
      </c>
      <c r="K92" s="33">
        <v>215000</v>
      </c>
      <c r="L92" s="33">
        <v>1505000</v>
      </c>
      <c r="M92" s="33">
        <v>80000</v>
      </c>
      <c r="N92" s="33">
        <v>560000</v>
      </c>
      <c r="O92" s="19">
        <v>148333</v>
      </c>
      <c r="P92" s="19">
        <v>1038331</v>
      </c>
      <c r="R92" s="95">
        <f t="shared" si="2"/>
        <v>148333</v>
      </c>
      <c r="S92">
        <f t="shared" si="3"/>
        <v>1038331</v>
      </c>
    </row>
    <row r="93" spans="1:19" x14ac:dyDescent="0.25">
      <c r="A93" s="59" t="s">
        <v>27</v>
      </c>
      <c r="B93" s="32">
        <v>40000</v>
      </c>
      <c r="C93" s="48" t="s">
        <v>141</v>
      </c>
      <c r="D93" s="32">
        <v>7</v>
      </c>
      <c r="E93" s="30">
        <v>0</v>
      </c>
      <c r="F93" s="30">
        <v>150000</v>
      </c>
      <c r="G93" s="47">
        <v>150000</v>
      </c>
      <c r="H93" s="30">
        <v>1050000</v>
      </c>
      <c r="I93" s="30">
        <v>0</v>
      </c>
      <c r="J93" s="30">
        <v>250000</v>
      </c>
      <c r="K93" s="30">
        <v>250000</v>
      </c>
      <c r="L93" s="30">
        <v>1750000</v>
      </c>
      <c r="M93" s="30">
        <v>80000</v>
      </c>
      <c r="N93" s="30">
        <v>560000</v>
      </c>
      <c r="O93" s="19">
        <v>160000</v>
      </c>
      <c r="P93" s="19">
        <v>1120000</v>
      </c>
      <c r="R93" s="95">
        <f t="shared" si="2"/>
        <v>160000</v>
      </c>
      <c r="S93">
        <f t="shared" si="3"/>
        <v>1120000</v>
      </c>
    </row>
    <row r="94" spans="1:19" x14ac:dyDescent="0.25">
      <c r="A94" s="59" t="s">
        <v>27</v>
      </c>
      <c r="B94" s="35">
        <v>40000</v>
      </c>
      <c r="C94" s="46" t="s">
        <v>142</v>
      </c>
      <c r="D94" s="35">
        <v>7</v>
      </c>
      <c r="E94" s="33">
        <v>0</v>
      </c>
      <c r="F94" s="33">
        <v>80000</v>
      </c>
      <c r="G94" s="47">
        <v>80000</v>
      </c>
      <c r="H94" s="33">
        <v>560000</v>
      </c>
      <c r="I94" s="33">
        <v>0</v>
      </c>
      <c r="J94" s="33">
        <v>195000</v>
      </c>
      <c r="K94" s="33">
        <v>195000</v>
      </c>
      <c r="L94" s="33">
        <v>1365000</v>
      </c>
      <c r="M94" s="33">
        <v>64000</v>
      </c>
      <c r="N94" s="33">
        <v>448000</v>
      </c>
      <c r="O94" s="19">
        <v>113000</v>
      </c>
      <c r="P94" s="19">
        <v>791000</v>
      </c>
      <c r="R94" s="95">
        <f t="shared" si="2"/>
        <v>113000</v>
      </c>
      <c r="S94">
        <f t="shared" si="3"/>
        <v>791000</v>
      </c>
    </row>
    <row r="95" spans="1:19" ht="15.75" customHeight="1" x14ac:dyDescent="0.25">
      <c r="A95" s="59" t="s">
        <v>27</v>
      </c>
      <c r="B95" s="32">
        <v>40000</v>
      </c>
      <c r="C95" s="48" t="s">
        <v>143</v>
      </c>
      <c r="D95" s="32">
        <v>7</v>
      </c>
      <c r="E95" s="30">
        <v>0</v>
      </c>
      <c r="F95" s="30">
        <v>90000</v>
      </c>
      <c r="G95" s="47">
        <v>90000</v>
      </c>
      <c r="H95" s="30">
        <v>630000</v>
      </c>
      <c r="I95" s="30">
        <v>0</v>
      </c>
      <c r="J95" s="30">
        <v>315000</v>
      </c>
      <c r="K95" s="30">
        <v>315000</v>
      </c>
      <c r="L95" s="30">
        <v>2205000</v>
      </c>
      <c r="M95" s="30">
        <v>240000</v>
      </c>
      <c r="N95" s="30">
        <v>1680000</v>
      </c>
      <c r="O95" s="19">
        <v>215000</v>
      </c>
      <c r="P95" s="19">
        <v>1505000</v>
      </c>
      <c r="R95" s="95">
        <f t="shared" si="2"/>
        <v>215000</v>
      </c>
      <c r="S95">
        <f t="shared" si="3"/>
        <v>1505000</v>
      </c>
    </row>
    <row r="96" spans="1:19" ht="15.75" customHeight="1" x14ac:dyDescent="0.25">
      <c r="A96" s="49" t="s">
        <v>168</v>
      </c>
      <c r="B96" s="60"/>
      <c r="C96" s="50"/>
      <c r="D96" s="50"/>
      <c r="E96" s="50"/>
      <c r="F96" s="50"/>
      <c r="G96" s="51">
        <v>1438527.45483976</v>
      </c>
      <c r="H96" s="51">
        <v>10069692.183878301</v>
      </c>
      <c r="I96" s="50"/>
      <c r="J96" s="50"/>
      <c r="K96" s="51">
        <v>3215000</v>
      </c>
      <c r="L96" s="51">
        <v>22505000</v>
      </c>
      <c r="M96" s="50"/>
      <c r="N96" s="50"/>
      <c r="O96" s="51">
        <f>SUM(O88:O95)</f>
        <v>2004176</v>
      </c>
      <c r="P96" s="51">
        <f>SUM(P88:P95)</f>
        <v>14029232</v>
      </c>
      <c r="R96" s="95">
        <f t="shared" si="2"/>
        <v>2004176</v>
      </c>
      <c r="S96">
        <f t="shared" si="3"/>
        <v>0</v>
      </c>
    </row>
    <row r="97" spans="1:19" ht="15.75" customHeight="1" x14ac:dyDescent="0.25">
      <c r="A97" s="54" t="s">
        <v>27</v>
      </c>
      <c r="B97" s="43" t="s">
        <v>169</v>
      </c>
      <c r="C97" s="55"/>
      <c r="D97" s="21"/>
      <c r="E97" s="56"/>
      <c r="F97" s="56"/>
      <c r="G97" s="57"/>
      <c r="H97" s="56"/>
      <c r="I97" s="56"/>
      <c r="J97" s="56"/>
      <c r="K97" s="56"/>
      <c r="L97" s="56"/>
      <c r="M97" s="58"/>
      <c r="N97" s="58"/>
      <c r="O97" s="44"/>
      <c r="P97" s="44"/>
      <c r="R97" s="95">
        <f t="shared" si="2"/>
        <v>0</v>
      </c>
      <c r="S97">
        <f t="shared" si="3"/>
        <v>0</v>
      </c>
    </row>
    <row r="98" spans="1:19" x14ac:dyDescent="0.25">
      <c r="A98" s="59" t="s">
        <v>27</v>
      </c>
      <c r="B98" s="35">
        <v>50000</v>
      </c>
      <c r="C98" s="46" t="s">
        <v>137</v>
      </c>
      <c r="D98" s="35">
        <v>7</v>
      </c>
      <c r="E98" s="33">
        <v>49560.7080384</v>
      </c>
      <c r="F98" s="33">
        <v>128000</v>
      </c>
      <c r="G98" s="47">
        <v>177560.70803839999</v>
      </c>
      <c r="H98" s="33">
        <v>1242924.9562688</v>
      </c>
      <c r="I98" s="33">
        <v>1150000</v>
      </c>
      <c r="J98" s="33">
        <v>125000</v>
      </c>
      <c r="K98" s="33">
        <v>1275000</v>
      </c>
      <c r="L98" s="33">
        <v>8925000</v>
      </c>
      <c r="M98" s="33">
        <v>399000</v>
      </c>
      <c r="N98" s="33">
        <v>2793000</v>
      </c>
      <c r="O98" s="19">
        <v>617187</v>
      </c>
      <c r="P98" s="19">
        <v>4320309</v>
      </c>
      <c r="R98" s="95">
        <f t="shared" si="2"/>
        <v>617187</v>
      </c>
      <c r="S98">
        <f t="shared" si="3"/>
        <v>4320309</v>
      </c>
    </row>
    <row r="99" spans="1:19" x14ac:dyDescent="0.25">
      <c r="A99" s="59" t="s">
        <v>27</v>
      </c>
      <c r="B99" s="32">
        <v>50000</v>
      </c>
      <c r="C99" s="48" t="s">
        <v>138</v>
      </c>
      <c r="D99" s="32">
        <v>7</v>
      </c>
      <c r="E99" s="30">
        <v>225039.76690532401</v>
      </c>
      <c r="F99" s="30">
        <v>25586.323199999999</v>
      </c>
      <c r="G99" s="47">
        <v>250626.09010532399</v>
      </c>
      <c r="H99" s="30">
        <v>1754382.63073727</v>
      </c>
      <c r="I99" s="30">
        <v>250000</v>
      </c>
      <c r="J99" s="30">
        <v>55000</v>
      </c>
      <c r="K99" s="30">
        <v>305000</v>
      </c>
      <c r="L99" s="30">
        <v>2135000</v>
      </c>
      <c r="M99" s="30">
        <v>120000</v>
      </c>
      <c r="N99" s="30">
        <v>840000</v>
      </c>
      <c r="O99" s="19">
        <v>225209</v>
      </c>
      <c r="P99" s="19">
        <v>1576463</v>
      </c>
      <c r="R99" s="95">
        <f t="shared" si="2"/>
        <v>225209</v>
      </c>
      <c r="S99">
        <f t="shared" si="3"/>
        <v>1576463</v>
      </c>
    </row>
    <row r="100" spans="1:19" x14ac:dyDescent="0.25">
      <c r="A100" s="59" t="s">
        <v>27</v>
      </c>
      <c r="B100" s="35">
        <v>50000</v>
      </c>
      <c r="C100" s="46" t="s">
        <v>149</v>
      </c>
      <c r="D100" s="35">
        <v>7</v>
      </c>
      <c r="E100" s="33">
        <v>243659.18483071201</v>
      </c>
      <c r="F100" s="33">
        <v>46055.381759999997</v>
      </c>
      <c r="G100" s="47">
        <v>289714.566590712</v>
      </c>
      <c r="H100" s="33">
        <v>2028001.9661349801</v>
      </c>
      <c r="I100" s="33">
        <v>285000</v>
      </c>
      <c r="J100" s="33">
        <v>55000</v>
      </c>
      <c r="K100" s="33">
        <v>340000</v>
      </c>
      <c r="L100" s="33">
        <v>2380000</v>
      </c>
      <c r="M100" s="33">
        <v>216000</v>
      </c>
      <c r="N100" s="33">
        <v>1512000</v>
      </c>
      <c r="O100" s="19">
        <v>281905</v>
      </c>
      <c r="P100" s="19">
        <v>1973335</v>
      </c>
      <c r="R100" s="95">
        <f t="shared" si="2"/>
        <v>281905</v>
      </c>
      <c r="S100">
        <f t="shared" si="3"/>
        <v>1973335</v>
      </c>
    </row>
    <row r="101" spans="1:19" x14ac:dyDescent="0.25">
      <c r="A101" s="59" t="s">
        <v>27</v>
      </c>
      <c r="B101" s="32">
        <v>50000</v>
      </c>
      <c r="C101" s="48" t="s">
        <v>139</v>
      </c>
      <c r="D101" s="32">
        <v>7</v>
      </c>
      <c r="E101" s="30">
        <v>225039.76690532401</v>
      </c>
      <c r="F101" s="30">
        <v>25586.323199999999</v>
      </c>
      <c r="G101" s="47">
        <v>250626.09010532399</v>
      </c>
      <c r="H101" s="30">
        <v>1754382.63073727</v>
      </c>
      <c r="I101" s="30">
        <v>265000</v>
      </c>
      <c r="J101" s="30">
        <v>55000</v>
      </c>
      <c r="K101" s="30">
        <v>320000</v>
      </c>
      <c r="L101" s="30">
        <v>2240000</v>
      </c>
      <c r="M101" s="30">
        <v>160000</v>
      </c>
      <c r="N101" s="30">
        <v>1120000</v>
      </c>
      <c r="O101" s="19">
        <v>243542</v>
      </c>
      <c r="P101" s="19">
        <v>1704794</v>
      </c>
      <c r="R101" s="95">
        <f t="shared" si="2"/>
        <v>243542</v>
      </c>
      <c r="S101">
        <f t="shared" si="3"/>
        <v>1704794</v>
      </c>
    </row>
    <row r="102" spans="1:19" x14ac:dyDescent="0.25">
      <c r="A102" s="59" t="s">
        <v>27</v>
      </c>
      <c r="B102" s="35">
        <v>50000</v>
      </c>
      <c r="C102" s="46" t="s">
        <v>140</v>
      </c>
      <c r="D102" s="35">
        <v>7</v>
      </c>
      <c r="E102" s="33">
        <v>0</v>
      </c>
      <c r="F102" s="33">
        <v>150000</v>
      </c>
      <c r="G102" s="47">
        <v>150000</v>
      </c>
      <c r="H102" s="33">
        <v>1050000</v>
      </c>
      <c r="I102" s="33">
        <v>0</v>
      </c>
      <c r="J102" s="33">
        <v>215000</v>
      </c>
      <c r="K102" s="33">
        <v>215000</v>
      </c>
      <c r="L102" s="33">
        <v>1505000</v>
      </c>
      <c r="M102" s="33">
        <v>80000</v>
      </c>
      <c r="N102" s="33">
        <v>560000</v>
      </c>
      <c r="O102" s="19">
        <v>148333</v>
      </c>
      <c r="P102" s="19">
        <v>1038331</v>
      </c>
      <c r="R102" s="95">
        <f t="shared" si="2"/>
        <v>148333</v>
      </c>
      <c r="S102">
        <f t="shared" si="3"/>
        <v>1038331</v>
      </c>
    </row>
    <row r="103" spans="1:19" x14ac:dyDescent="0.25">
      <c r="A103" s="59" t="s">
        <v>27</v>
      </c>
      <c r="B103" s="32">
        <v>50000</v>
      </c>
      <c r="C103" s="48" t="s">
        <v>141</v>
      </c>
      <c r="D103" s="32">
        <v>7</v>
      </c>
      <c r="E103" s="30">
        <v>0</v>
      </c>
      <c r="F103" s="30">
        <v>150000</v>
      </c>
      <c r="G103" s="47">
        <v>150000</v>
      </c>
      <c r="H103" s="30">
        <v>1050000</v>
      </c>
      <c r="I103" s="30">
        <v>0</v>
      </c>
      <c r="J103" s="30">
        <v>250000</v>
      </c>
      <c r="K103" s="30">
        <v>250000</v>
      </c>
      <c r="L103" s="30">
        <v>1750000</v>
      </c>
      <c r="M103" s="30">
        <v>80000</v>
      </c>
      <c r="N103" s="30">
        <v>560000</v>
      </c>
      <c r="O103" s="19">
        <v>160000</v>
      </c>
      <c r="P103" s="19">
        <v>1120000</v>
      </c>
      <c r="R103" s="95">
        <f t="shared" si="2"/>
        <v>160000</v>
      </c>
      <c r="S103">
        <f t="shared" si="3"/>
        <v>1120000</v>
      </c>
    </row>
    <row r="104" spans="1:19" x14ac:dyDescent="0.25">
      <c r="A104" s="59" t="s">
        <v>27</v>
      </c>
      <c r="B104" s="35">
        <v>50000</v>
      </c>
      <c r="C104" s="46" t="s">
        <v>170</v>
      </c>
      <c r="D104" s="35">
        <v>7</v>
      </c>
      <c r="E104" s="33">
        <v>0</v>
      </c>
      <c r="F104" s="33">
        <v>80000</v>
      </c>
      <c r="G104" s="47">
        <v>80000</v>
      </c>
      <c r="H104" s="33">
        <v>560000</v>
      </c>
      <c r="I104" s="33">
        <v>0</v>
      </c>
      <c r="J104" s="33">
        <v>195000</v>
      </c>
      <c r="K104" s="33">
        <v>195000</v>
      </c>
      <c r="L104" s="33">
        <v>1365000</v>
      </c>
      <c r="M104" s="33">
        <v>64000</v>
      </c>
      <c r="N104" s="33">
        <v>448000</v>
      </c>
      <c r="O104" s="19">
        <v>113000</v>
      </c>
      <c r="P104" s="19">
        <v>791000</v>
      </c>
      <c r="R104" s="95">
        <f t="shared" si="2"/>
        <v>113000</v>
      </c>
      <c r="S104">
        <f t="shared" si="3"/>
        <v>791000</v>
      </c>
    </row>
    <row r="105" spans="1:19" ht="15.75" customHeight="1" x14ac:dyDescent="0.25">
      <c r="A105" s="59" t="s">
        <v>27</v>
      </c>
      <c r="B105" s="32">
        <v>50000</v>
      </c>
      <c r="C105" s="48" t="s">
        <v>142</v>
      </c>
      <c r="D105" s="32">
        <v>7</v>
      </c>
      <c r="E105" s="30">
        <v>0</v>
      </c>
      <c r="F105" s="30">
        <v>90000</v>
      </c>
      <c r="G105" s="47">
        <v>90000</v>
      </c>
      <c r="H105" s="30">
        <v>630000</v>
      </c>
      <c r="I105" s="30">
        <v>0</v>
      </c>
      <c r="J105" s="30">
        <v>315000</v>
      </c>
      <c r="K105" s="30">
        <v>315000</v>
      </c>
      <c r="L105" s="30">
        <v>2205000</v>
      </c>
      <c r="M105" s="30">
        <v>64000</v>
      </c>
      <c r="N105" s="30">
        <v>448000</v>
      </c>
      <c r="O105" s="19">
        <v>156333</v>
      </c>
      <c r="P105" s="19">
        <v>1094331</v>
      </c>
      <c r="R105" s="95">
        <f t="shared" si="2"/>
        <v>156333</v>
      </c>
      <c r="S105">
        <f t="shared" si="3"/>
        <v>1094331</v>
      </c>
    </row>
    <row r="106" spans="1:19" ht="15.75" customHeight="1" x14ac:dyDescent="0.25">
      <c r="A106" s="49" t="s">
        <v>171</v>
      </c>
      <c r="B106" s="50"/>
      <c r="C106" s="50"/>
      <c r="D106" s="50"/>
      <c r="E106" s="50"/>
      <c r="F106" s="50"/>
      <c r="G106" s="51">
        <v>1438527.45483976</v>
      </c>
      <c r="H106" s="51">
        <v>10069692.183878301</v>
      </c>
      <c r="I106" s="50"/>
      <c r="J106" s="50"/>
      <c r="K106" s="51">
        <v>3215000</v>
      </c>
      <c r="L106" s="51">
        <v>22505000</v>
      </c>
      <c r="M106" s="50"/>
      <c r="N106" s="50"/>
      <c r="O106" s="99">
        <f>SUM(O98:O105)</f>
        <v>1945509</v>
      </c>
      <c r="P106" s="99">
        <f>SUM(P98:P105)</f>
        <v>13618563</v>
      </c>
      <c r="R106" s="95">
        <f t="shared" si="2"/>
        <v>1945509</v>
      </c>
      <c r="S106">
        <f t="shared" si="3"/>
        <v>0</v>
      </c>
    </row>
    <row r="107" spans="1:19" ht="15.75" customHeight="1" x14ac:dyDescent="0.25">
      <c r="A107" s="53" t="s">
        <v>113</v>
      </c>
      <c r="B107" s="61"/>
      <c r="C107" s="38"/>
      <c r="D107" s="38"/>
      <c r="E107" s="38"/>
      <c r="F107" s="38"/>
      <c r="G107" s="38"/>
      <c r="H107" s="39">
        <v>23016439.277436201</v>
      </c>
      <c r="I107" s="38"/>
      <c r="J107" s="38"/>
      <c r="K107" s="38"/>
      <c r="L107" s="39">
        <v>51440000</v>
      </c>
      <c r="M107" s="38"/>
      <c r="N107" s="39">
        <v>20512000</v>
      </c>
      <c r="O107" s="38"/>
      <c r="P107" s="39">
        <f>+P106+P96+P86+P76</f>
        <v>31656147</v>
      </c>
      <c r="R107" s="95">
        <f t="shared" si="2"/>
        <v>0</v>
      </c>
      <c r="S107">
        <f t="shared" si="3"/>
        <v>0</v>
      </c>
    </row>
    <row r="108" spans="1:19" ht="18" customHeight="1" x14ac:dyDescent="0.25">
      <c r="A108" s="118" t="s">
        <v>114</v>
      </c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R108" s="95">
        <f t="shared" si="2"/>
        <v>0</v>
      </c>
      <c r="S108">
        <f t="shared" si="3"/>
        <v>0</v>
      </c>
    </row>
    <row r="109" spans="1:19" ht="15.75" customHeight="1" x14ac:dyDescent="0.25">
      <c r="A109" s="62" t="s">
        <v>39</v>
      </c>
      <c r="B109" s="43" t="s">
        <v>172</v>
      </c>
      <c r="C109" s="55"/>
      <c r="D109" s="21"/>
      <c r="E109" s="56"/>
      <c r="F109" s="56"/>
      <c r="G109" s="57"/>
      <c r="H109" s="56"/>
      <c r="I109" s="56"/>
      <c r="J109" s="56"/>
      <c r="K109" s="56"/>
      <c r="L109" s="56"/>
      <c r="M109" s="58"/>
      <c r="N109" s="58"/>
      <c r="O109" s="44"/>
      <c r="P109" s="44"/>
      <c r="R109" s="95">
        <f t="shared" si="2"/>
        <v>0</v>
      </c>
      <c r="S109">
        <f t="shared" si="3"/>
        <v>0</v>
      </c>
    </row>
    <row r="110" spans="1:19" x14ac:dyDescent="0.25">
      <c r="A110" s="63" t="s">
        <v>39</v>
      </c>
      <c r="B110" s="35">
        <v>30000</v>
      </c>
      <c r="C110" s="46" t="s">
        <v>137</v>
      </c>
      <c r="D110" s="35">
        <v>4</v>
      </c>
      <c r="E110" s="33">
        <v>46582.715925365199</v>
      </c>
      <c r="F110" s="33">
        <v>120000</v>
      </c>
      <c r="G110" s="47">
        <v>166582.71592536499</v>
      </c>
      <c r="H110" s="33">
        <v>666330.863701461</v>
      </c>
      <c r="I110" s="33">
        <v>900000</v>
      </c>
      <c r="J110" s="33">
        <v>62000</v>
      </c>
      <c r="K110" s="33">
        <v>962000</v>
      </c>
      <c r="L110" s="33">
        <v>3848000</v>
      </c>
      <c r="M110" s="33">
        <v>386000</v>
      </c>
      <c r="N110" s="33">
        <v>1544000</v>
      </c>
      <c r="O110" s="19">
        <v>504861</v>
      </c>
      <c r="P110" s="19">
        <v>2019444</v>
      </c>
      <c r="R110" s="95">
        <f t="shared" si="2"/>
        <v>504861</v>
      </c>
      <c r="S110">
        <f t="shared" si="3"/>
        <v>2019444</v>
      </c>
    </row>
    <row r="111" spans="1:19" x14ac:dyDescent="0.25">
      <c r="A111" s="63" t="s">
        <v>39</v>
      </c>
      <c r="B111" s="32">
        <v>30000</v>
      </c>
      <c r="C111" s="48" t="s">
        <v>138</v>
      </c>
      <c r="D111" s="32">
        <v>4</v>
      </c>
      <c r="E111" s="30">
        <v>119026.870692054</v>
      </c>
      <c r="F111" s="30">
        <v>21561.081196651299</v>
      </c>
      <c r="G111" s="47">
        <v>140587.95188870499</v>
      </c>
      <c r="H111" s="30">
        <v>562351.80755481997</v>
      </c>
      <c r="I111" s="30">
        <v>215000</v>
      </c>
      <c r="J111" s="30">
        <v>55000</v>
      </c>
      <c r="K111" s="30">
        <v>270000</v>
      </c>
      <c r="L111" s="30">
        <v>1080000</v>
      </c>
      <c r="M111" s="30">
        <v>117000</v>
      </c>
      <c r="N111" s="30">
        <v>468000</v>
      </c>
      <c r="O111" s="19">
        <v>175863</v>
      </c>
      <c r="P111" s="19">
        <v>703452</v>
      </c>
      <c r="R111" s="95">
        <f t="shared" si="2"/>
        <v>175863</v>
      </c>
      <c r="S111">
        <f t="shared" si="3"/>
        <v>703452</v>
      </c>
    </row>
    <row r="112" spans="1:19" x14ac:dyDescent="0.25">
      <c r="A112" s="63" t="s">
        <v>39</v>
      </c>
      <c r="B112" s="35">
        <v>30000</v>
      </c>
      <c r="C112" s="46" t="s">
        <v>139</v>
      </c>
      <c r="D112" s="35">
        <v>4</v>
      </c>
      <c r="E112" s="33">
        <v>195165.516721789</v>
      </c>
      <c r="F112" s="33">
        <v>21561.081196651299</v>
      </c>
      <c r="G112" s="47">
        <v>216726.59791844001</v>
      </c>
      <c r="H112" s="33">
        <v>866906.39167375898</v>
      </c>
      <c r="I112" s="33">
        <v>245000</v>
      </c>
      <c r="J112" s="33">
        <v>55000</v>
      </c>
      <c r="K112" s="33">
        <v>300000</v>
      </c>
      <c r="L112" s="33">
        <v>1200000</v>
      </c>
      <c r="M112" s="33">
        <v>155000</v>
      </c>
      <c r="N112" s="33">
        <v>620000</v>
      </c>
      <c r="O112" s="19">
        <v>223909</v>
      </c>
      <c r="P112" s="19">
        <v>895636</v>
      </c>
      <c r="R112" s="95">
        <f t="shared" si="2"/>
        <v>223909</v>
      </c>
      <c r="S112">
        <f t="shared" si="3"/>
        <v>895636</v>
      </c>
    </row>
    <row r="113" spans="1:19" x14ac:dyDescent="0.25">
      <c r="A113" s="63" t="s">
        <v>39</v>
      </c>
      <c r="B113" s="32">
        <v>30000</v>
      </c>
      <c r="C113" s="48" t="s">
        <v>140</v>
      </c>
      <c r="D113" s="32">
        <v>4</v>
      </c>
      <c r="E113" s="30">
        <v>0</v>
      </c>
      <c r="F113" s="30">
        <v>150000</v>
      </c>
      <c r="G113" s="47">
        <v>150000</v>
      </c>
      <c r="H113" s="30">
        <v>600000</v>
      </c>
      <c r="I113" s="30">
        <v>0</v>
      </c>
      <c r="J113" s="30">
        <v>215000</v>
      </c>
      <c r="K113" s="30">
        <v>215000</v>
      </c>
      <c r="L113" s="30">
        <v>860000</v>
      </c>
      <c r="M113" s="30">
        <v>80000</v>
      </c>
      <c r="N113" s="30">
        <v>320000</v>
      </c>
      <c r="O113" s="19">
        <v>148333</v>
      </c>
      <c r="P113" s="19">
        <v>593332</v>
      </c>
      <c r="R113" s="95">
        <f t="shared" si="2"/>
        <v>148333</v>
      </c>
      <c r="S113">
        <f t="shared" si="3"/>
        <v>593332</v>
      </c>
    </row>
    <row r="114" spans="1:19" x14ac:dyDescent="0.25">
      <c r="A114" s="63" t="s">
        <v>39</v>
      </c>
      <c r="B114" s="35">
        <v>30000</v>
      </c>
      <c r="C114" s="46" t="s">
        <v>141</v>
      </c>
      <c r="D114" s="35">
        <v>4</v>
      </c>
      <c r="E114" s="33">
        <v>0</v>
      </c>
      <c r="F114" s="33">
        <v>150000</v>
      </c>
      <c r="G114" s="47">
        <v>150000</v>
      </c>
      <c r="H114" s="33">
        <v>600000</v>
      </c>
      <c r="I114" s="33">
        <v>0</v>
      </c>
      <c r="J114" s="33">
        <v>250000</v>
      </c>
      <c r="K114" s="33">
        <v>250000</v>
      </c>
      <c r="L114" s="33">
        <v>1000000</v>
      </c>
      <c r="M114" s="33">
        <v>80000</v>
      </c>
      <c r="N114" s="33">
        <v>320000</v>
      </c>
      <c r="O114" s="19">
        <v>160000</v>
      </c>
      <c r="P114" s="19">
        <v>640000</v>
      </c>
      <c r="R114" s="95">
        <f t="shared" si="2"/>
        <v>160000</v>
      </c>
      <c r="S114">
        <f t="shared" si="3"/>
        <v>640000</v>
      </c>
    </row>
    <row r="115" spans="1:19" ht="15.75" customHeight="1" x14ac:dyDescent="0.25">
      <c r="A115" s="63" t="s">
        <v>39</v>
      </c>
      <c r="B115" s="32">
        <v>30000</v>
      </c>
      <c r="C115" s="48" t="s">
        <v>142</v>
      </c>
      <c r="D115" s="32">
        <v>4</v>
      </c>
      <c r="E115" s="30">
        <v>0</v>
      </c>
      <c r="F115" s="30">
        <v>80000</v>
      </c>
      <c r="G115" s="47">
        <v>80000</v>
      </c>
      <c r="H115" s="30">
        <v>320000</v>
      </c>
      <c r="I115" s="30">
        <v>0</v>
      </c>
      <c r="J115" s="30">
        <v>195000</v>
      </c>
      <c r="K115" s="30">
        <v>195000</v>
      </c>
      <c r="L115" s="30">
        <v>780000</v>
      </c>
      <c r="M115" s="30">
        <v>64000</v>
      </c>
      <c r="N115" s="30">
        <v>256000</v>
      </c>
      <c r="O115" s="19">
        <v>113000</v>
      </c>
      <c r="P115" s="19">
        <v>452000</v>
      </c>
      <c r="R115" s="95">
        <f t="shared" si="2"/>
        <v>113000</v>
      </c>
      <c r="S115">
        <f t="shared" si="3"/>
        <v>452000</v>
      </c>
    </row>
    <row r="116" spans="1:19" ht="15.75" customHeight="1" x14ac:dyDescent="0.25">
      <c r="A116" s="63" t="s">
        <v>39</v>
      </c>
      <c r="B116" s="35">
        <v>30000</v>
      </c>
      <c r="C116" s="46" t="s">
        <v>143</v>
      </c>
      <c r="D116" s="35">
        <v>4</v>
      </c>
      <c r="E116" s="33">
        <v>0</v>
      </c>
      <c r="F116" s="33">
        <v>90000</v>
      </c>
      <c r="G116" s="47">
        <v>90000</v>
      </c>
      <c r="H116" s="33">
        <v>360000</v>
      </c>
      <c r="I116" s="33">
        <v>0</v>
      </c>
      <c r="J116" s="33">
        <v>315000</v>
      </c>
      <c r="K116" s="33">
        <v>315000</v>
      </c>
      <c r="L116" s="33">
        <v>1260000</v>
      </c>
      <c r="M116" s="33">
        <v>235000</v>
      </c>
      <c r="N116" s="33">
        <v>940000</v>
      </c>
      <c r="O116" s="19">
        <v>213333</v>
      </c>
      <c r="P116" s="19">
        <v>853332</v>
      </c>
      <c r="R116" s="95">
        <f t="shared" si="2"/>
        <v>213333</v>
      </c>
      <c r="S116">
        <f t="shared" si="3"/>
        <v>853332</v>
      </c>
    </row>
    <row r="117" spans="1:19" ht="15.75" customHeight="1" x14ac:dyDescent="0.25">
      <c r="A117" s="49" t="s">
        <v>173</v>
      </c>
      <c r="B117" s="64"/>
      <c r="C117" s="65"/>
      <c r="D117" s="64"/>
      <c r="E117" s="66"/>
      <c r="F117" s="66"/>
      <c r="G117" s="51">
        <v>993897.26573251002</v>
      </c>
      <c r="H117" s="51">
        <v>3975589.0629300401</v>
      </c>
      <c r="I117" s="66"/>
      <c r="J117" s="66"/>
      <c r="K117" s="51">
        <v>2507000</v>
      </c>
      <c r="L117" s="51">
        <v>10028000</v>
      </c>
      <c r="M117" s="67"/>
      <c r="N117" s="67"/>
      <c r="O117" s="51">
        <f>SUM(O110:O116)</f>
        <v>1539299</v>
      </c>
      <c r="P117" s="51">
        <f>SUM(P110:P116)</f>
        <v>6157196</v>
      </c>
      <c r="R117" s="95">
        <f t="shared" si="2"/>
        <v>1539299</v>
      </c>
      <c r="S117">
        <f t="shared" si="3"/>
        <v>0</v>
      </c>
    </row>
    <row r="118" spans="1:19" ht="15.75" customHeight="1" x14ac:dyDescent="0.25">
      <c r="A118" s="62" t="s">
        <v>39</v>
      </c>
      <c r="B118" s="43" t="s">
        <v>174</v>
      </c>
      <c r="C118" s="55"/>
      <c r="D118" s="21"/>
      <c r="E118" s="56"/>
      <c r="F118" s="56"/>
      <c r="G118" s="57"/>
      <c r="H118" s="56"/>
      <c r="I118" s="56"/>
      <c r="J118" s="56"/>
      <c r="K118" s="56"/>
      <c r="L118" s="56"/>
      <c r="M118" s="58"/>
      <c r="N118" s="58"/>
      <c r="O118" s="44"/>
      <c r="P118" s="44"/>
      <c r="R118" s="95">
        <f t="shared" si="2"/>
        <v>0</v>
      </c>
      <c r="S118">
        <f t="shared" si="3"/>
        <v>0</v>
      </c>
    </row>
    <row r="119" spans="1:19" x14ac:dyDescent="0.25">
      <c r="A119" s="63" t="s">
        <v>39</v>
      </c>
      <c r="B119" s="32">
        <v>40000</v>
      </c>
      <c r="C119" s="48" t="s">
        <v>137</v>
      </c>
      <c r="D119" s="32">
        <v>4</v>
      </c>
      <c r="E119" s="30">
        <v>46582.715925365199</v>
      </c>
      <c r="F119" s="30">
        <v>120000</v>
      </c>
      <c r="G119" s="47">
        <v>166582.71592536499</v>
      </c>
      <c r="H119" s="30">
        <v>666330.863701461</v>
      </c>
      <c r="I119" s="30">
        <v>900000</v>
      </c>
      <c r="J119" s="30">
        <v>62000</v>
      </c>
      <c r="K119" s="30">
        <v>962000</v>
      </c>
      <c r="L119" s="30">
        <v>3848000</v>
      </c>
      <c r="M119" s="30">
        <v>386000</v>
      </c>
      <c r="N119" s="30">
        <v>1544000</v>
      </c>
      <c r="O119" s="19">
        <v>504861</v>
      </c>
      <c r="P119" s="19">
        <v>2019444</v>
      </c>
      <c r="R119" s="95">
        <f t="shared" si="2"/>
        <v>504861</v>
      </c>
      <c r="S119">
        <f t="shared" si="3"/>
        <v>2019444</v>
      </c>
    </row>
    <row r="120" spans="1:19" x14ac:dyDescent="0.25">
      <c r="A120" s="63" t="s">
        <v>39</v>
      </c>
      <c r="B120" s="35">
        <v>40000</v>
      </c>
      <c r="C120" s="46" t="s">
        <v>138</v>
      </c>
      <c r="D120" s="35">
        <v>4</v>
      </c>
      <c r="E120" s="33">
        <v>119026.870692054</v>
      </c>
      <c r="F120" s="33">
        <v>21561.081196651299</v>
      </c>
      <c r="G120" s="47">
        <v>140587.95188870499</v>
      </c>
      <c r="H120" s="33">
        <v>562351.80755481997</v>
      </c>
      <c r="I120" s="33">
        <v>215000</v>
      </c>
      <c r="J120" s="33">
        <v>55000</v>
      </c>
      <c r="K120" s="33">
        <v>270000</v>
      </c>
      <c r="L120" s="33">
        <v>1080000</v>
      </c>
      <c r="M120" s="33">
        <v>117000</v>
      </c>
      <c r="N120" s="33">
        <v>468000</v>
      </c>
      <c r="O120" s="19">
        <v>175863</v>
      </c>
      <c r="P120" s="19">
        <v>703452</v>
      </c>
      <c r="R120" s="95">
        <f t="shared" si="2"/>
        <v>175863</v>
      </c>
      <c r="S120">
        <f t="shared" si="3"/>
        <v>703452</v>
      </c>
    </row>
    <row r="121" spans="1:19" x14ac:dyDescent="0.25">
      <c r="A121" s="63" t="s">
        <v>39</v>
      </c>
      <c r="B121" s="32">
        <v>40000</v>
      </c>
      <c r="C121" s="48" t="s">
        <v>149</v>
      </c>
      <c r="D121" s="32">
        <v>4</v>
      </c>
      <c r="E121" s="30">
        <v>144567.049423547</v>
      </c>
      <c r="F121" s="30">
        <v>38809.9461539724</v>
      </c>
      <c r="G121" s="47">
        <v>183376.995577519</v>
      </c>
      <c r="H121" s="30">
        <v>733507.98231007799</v>
      </c>
      <c r="I121" s="30">
        <v>235000</v>
      </c>
      <c r="J121" s="30">
        <v>55000</v>
      </c>
      <c r="K121" s="30">
        <v>290000</v>
      </c>
      <c r="L121" s="30">
        <v>1160000</v>
      </c>
      <c r="M121" s="30">
        <v>209000</v>
      </c>
      <c r="N121" s="30">
        <v>836000</v>
      </c>
      <c r="O121" s="19">
        <v>227459</v>
      </c>
      <c r="P121" s="19">
        <v>909836</v>
      </c>
      <c r="R121" s="95">
        <f t="shared" si="2"/>
        <v>227459</v>
      </c>
      <c r="S121">
        <f t="shared" si="3"/>
        <v>909836</v>
      </c>
    </row>
    <row r="122" spans="1:19" x14ac:dyDescent="0.25">
      <c r="A122" s="63" t="s">
        <v>39</v>
      </c>
      <c r="B122" s="35">
        <v>40000</v>
      </c>
      <c r="C122" s="46" t="s">
        <v>139</v>
      </c>
      <c r="D122" s="35">
        <v>4</v>
      </c>
      <c r="E122" s="33">
        <v>195165.516721789</v>
      </c>
      <c r="F122" s="33">
        <v>21561.081196651299</v>
      </c>
      <c r="G122" s="47">
        <v>216726.59791844001</v>
      </c>
      <c r="H122" s="33">
        <v>866906.39167375898</v>
      </c>
      <c r="I122" s="33">
        <v>245000</v>
      </c>
      <c r="J122" s="33">
        <v>55000</v>
      </c>
      <c r="K122" s="33">
        <v>300000</v>
      </c>
      <c r="L122" s="33">
        <v>1200000</v>
      </c>
      <c r="M122" s="33">
        <v>155000</v>
      </c>
      <c r="N122" s="33">
        <v>620000</v>
      </c>
      <c r="O122" s="19">
        <v>223909</v>
      </c>
      <c r="P122" s="19">
        <v>895636</v>
      </c>
      <c r="R122" s="95">
        <f t="shared" si="2"/>
        <v>223909</v>
      </c>
      <c r="S122">
        <f t="shared" si="3"/>
        <v>895636</v>
      </c>
    </row>
    <row r="123" spans="1:19" x14ac:dyDescent="0.25">
      <c r="A123" s="63" t="s">
        <v>39</v>
      </c>
      <c r="B123" s="32">
        <v>40000</v>
      </c>
      <c r="C123" s="48" t="s">
        <v>140</v>
      </c>
      <c r="D123" s="32">
        <v>4</v>
      </c>
      <c r="E123" s="30">
        <v>0</v>
      </c>
      <c r="F123" s="30">
        <v>150000</v>
      </c>
      <c r="G123" s="47">
        <v>150000</v>
      </c>
      <c r="H123" s="30">
        <v>600000</v>
      </c>
      <c r="I123" s="30">
        <v>0</v>
      </c>
      <c r="J123" s="30">
        <v>215000</v>
      </c>
      <c r="K123" s="30">
        <v>215000</v>
      </c>
      <c r="L123" s="30">
        <v>860000</v>
      </c>
      <c r="M123" s="30">
        <v>80000</v>
      </c>
      <c r="N123" s="30">
        <v>320000</v>
      </c>
      <c r="O123" s="19">
        <v>148333</v>
      </c>
      <c r="P123" s="19">
        <v>593332</v>
      </c>
      <c r="R123" s="95">
        <f t="shared" si="2"/>
        <v>148333</v>
      </c>
      <c r="S123">
        <f t="shared" si="3"/>
        <v>593332</v>
      </c>
    </row>
    <row r="124" spans="1:19" x14ac:dyDescent="0.25">
      <c r="A124" s="63" t="s">
        <v>39</v>
      </c>
      <c r="B124" s="35">
        <v>40000</v>
      </c>
      <c r="C124" s="46" t="s">
        <v>141</v>
      </c>
      <c r="D124" s="35">
        <v>4</v>
      </c>
      <c r="E124" s="33">
        <v>0</v>
      </c>
      <c r="F124" s="33">
        <v>150000</v>
      </c>
      <c r="G124" s="47">
        <v>150000</v>
      </c>
      <c r="H124" s="33">
        <v>600000</v>
      </c>
      <c r="I124" s="33">
        <v>0</v>
      </c>
      <c r="J124" s="33">
        <v>250000</v>
      </c>
      <c r="K124" s="33">
        <v>250000</v>
      </c>
      <c r="L124" s="33">
        <v>1000000</v>
      </c>
      <c r="M124" s="33">
        <v>80000</v>
      </c>
      <c r="N124" s="33">
        <v>320000</v>
      </c>
      <c r="O124" s="19">
        <v>160000</v>
      </c>
      <c r="P124" s="19">
        <v>640000</v>
      </c>
      <c r="R124" s="95">
        <f t="shared" si="2"/>
        <v>160000</v>
      </c>
      <c r="S124">
        <f t="shared" si="3"/>
        <v>640000</v>
      </c>
    </row>
    <row r="125" spans="1:19" ht="15.75" customHeight="1" x14ac:dyDescent="0.25">
      <c r="A125" s="63" t="s">
        <v>39</v>
      </c>
      <c r="B125" s="32">
        <v>40000</v>
      </c>
      <c r="C125" s="48" t="s">
        <v>142</v>
      </c>
      <c r="D125" s="32">
        <v>4</v>
      </c>
      <c r="E125" s="30">
        <v>0</v>
      </c>
      <c r="F125" s="30">
        <v>80000</v>
      </c>
      <c r="G125" s="47">
        <v>80000</v>
      </c>
      <c r="H125" s="30">
        <v>320000</v>
      </c>
      <c r="I125" s="30">
        <v>0</v>
      </c>
      <c r="J125" s="30">
        <v>195000</v>
      </c>
      <c r="K125" s="30">
        <v>195000</v>
      </c>
      <c r="L125" s="30">
        <v>780000</v>
      </c>
      <c r="M125" s="30">
        <v>64000</v>
      </c>
      <c r="N125" s="30">
        <v>256000</v>
      </c>
      <c r="O125" s="19">
        <v>113000</v>
      </c>
      <c r="P125" s="19">
        <v>452000</v>
      </c>
      <c r="R125" s="95">
        <f t="shared" si="2"/>
        <v>113000</v>
      </c>
      <c r="S125">
        <f t="shared" si="3"/>
        <v>452000</v>
      </c>
    </row>
    <row r="126" spans="1:19" ht="15.75" customHeight="1" x14ac:dyDescent="0.25">
      <c r="A126" s="63" t="s">
        <v>39</v>
      </c>
      <c r="B126" s="35">
        <v>40000</v>
      </c>
      <c r="C126" s="46" t="s">
        <v>143</v>
      </c>
      <c r="D126" s="35">
        <v>4</v>
      </c>
      <c r="E126" s="33">
        <v>0</v>
      </c>
      <c r="F126" s="33">
        <v>90000</v>
      </c>
      <c r="G126" s="47">
        <v>90000</v>
      </c>
      <c r="H126" s="33">
        <v>360000</v>
      </c>
      <c r="I126" s="33">
        <v>0</v>
      </c>
      <c r="J126" s="33">
        <v>315000</v>
      </c>
      <c r="K126" s="33">
        <v>315000</v>
      </c>
      <c r="L126" s="33">
        <v>1260000</v>
      </c>
      <c r="M126" s="33">
        <v>235000</v>
      </c>
      <c r="N126" s="33">
        <v>940000</v>
      </c>
      <c r="O126" s="19">
        <v>213333</v>
      </c>
      <c r="P126" s="19">
        <v>853332</v>
      </c>
      <c r="R126" s="95">
        <f t="shared" si="2"/>
        <v>213333</v>
      </c>
      <c r="S126">
        <f t="shared" si="3"/>
        <v>853332</v>
      </c>
    </row>
    <row r="127" spans="1:19" ht="15.75" customHeight="1" x14ac:dyDescent="0.25">
      <c r="A127" s="49" t="s">
        <v>175</v>
      </c>
      <c r="B127" s="64"/>
      <c r="C127" s="65"/>
      <c r="D127" s="64"/>
      <c r="E127" s="66"/>
      <c r="F127" s="66"/>
      <c r="G127" s="51">
        <v>1177274.26131003</v>
      </c>
      <c r="H127" s="51">
        <v>4709097.04524012</v>
      </c>
      <c r="I127" s="66"/>
      <c r="J127" s="66"/>
      <c r="K127" s="51">
        <v>2797000</v>
      </c>
      <c r="L127" s="51">
        <v>11188000</v>
      </c>
      <c r="M127" s="67"/>
      <c r="N127" s="67"/>
      <c r="O127" s="51">
        <f>SUM(O119:O126)</f>
        <v>1766758</v>
      </c>
      <c r="P127" s="51">
        <f>SUM(P119:P126)</f>
        <v>7067032</v>
      </c>
      <c r="R127" s="95">
        <f t="shared" si="2"/>
        <v>1766758</v>
      </c>
      <c r="S127">
        <f t="shared" si="3"/>
        <v>0</v>
      </c>
    </row>
    <row r="128" spans="1:19" ht="15.75" customHeight="1" x14ac:dyDescent="0.25">
      <c r="A128" s="62" t="s">
        <v>39</v>
      </c>
      <c r="B128" s="43" t="s">
        <v>176</v>
      </c>
      <c r="C128" s="55"/>
      <c r="D128" s="21"/>
      <c r="E128" s="56"/>
      <c r="F128" s="56"/>
      <c r="G128" s="57"/>
      <c r="H128" s="56"/>
      <c r="I128" s="56"/>
      <c r="J128" s="56"/>
      <c r="K128" s="56"/>
      <c r="L128" s="56"/>
      <c r="M128" s="58"/>
      <c r="N128" s="58"/>
      <c r="O128" s="44"/>
      <c r="P128" s="44"/>
      <c r="R128" s="95">
        <f t="shared" si="2"/>
        <v>0</v>
      </c>
      <c r="S128">
        <f t="shared" si="3"/>
        <v>0</v>
      </c>
    </row>
    <row r="129" spans="1:19" x14ac:dyDescent="0.25">
      <c r="A129" s="63" t="s">
        <v>39</v>
      </c>
      <c r="B129" s="32">
        <v>50000</v>
      </c>
      <c r="C129" s="48" t="s">
        <v>137</v>
      </c>
      <c r="D129" s="32">
        <v>4</v>
      </c>
      <c r="E129" s="30">
        <v>46582.715925365199</v>
      </c>
      <c r="F129" s="30">
        <v>120000</v>
      </c>
      <c r="G129" s="47">
        <v>166582.71592536499</v>
      </c>
      <c r="H129" s="30">
        <v>666330.863701461</v>
      </c>
      <c r="I129" s="30">
        <v>900000</v>
      </c>
      <c r="J129" s="30">
        <v>62000</v>
      </c>
      <c r="K129" s="30">
        <v>962000</v>
      </c>
      <c r="L129" s="30">
        <v>3848000</v>
      </c>
      <c r="M129" s="30">
        <v>386000</v>
      </c>
      <c r="N129" s="30">
        <v>1544000</v>
      </c>
      <c r="O129" s="19">
        <v>504861</v>
      </c>
      <c r="P129" s="19">
        <v>2019444</v>
      </c>
      <c r="R129" s="95">
        <f t="shared" si="2"/>
        <v>504861</v>
      </c>
      <c r="S129">
        <f t="shared" si="3"/>
        <v>2019444</v>
      </c>
    </row>
    <row r="130" spans="1:19" x14ac:dyDescent="0.25">
      <c r="A130" s="63" t="s">
        <v>39</v>
      </c>
      <c r="B130" s="35">
        <v>50000</v>
      </c>
      <c r="C130" s="46" t="s">
        <v>138</v>
      </c>
      <c r="D130" s="35">
        <v>4</v>
      </c>
      <c r="E130" s="33">
        <v>119026.870692054</v>
      </c>
      <c r="F130" s="33">
        <v>21561.081196651299</v>
      </c>
      <c r="G130" s="47">
        <v>140587.95188870499</v>
      </c>
      <c r="H130" s="33">
        <v>562351.80755481997</v>
      </c>
      <c r="I130" s="33">
        <v>215000</v>
      </c>
      <c r="J130" s="33">
        <v>55000</v>
      </c>
      <c r="K130" s="33">
        <v>270000</v>
      </c>
      <c r="L130" s="33">
        <v>1080000</v>
      </c>
      <c r="M130" s="33">
        <v>117000</v>
      </c>
      <c r="N130" s="33">
        <v>468000</v>
      </c>
      <c r="O130" s="19">
        <v>175863</v>
      </c>
      <c r="P130" s="19">
        <v>703452</v>
      </c>
      <c r="R130" s="95">
        <f t="shared" si="2"/>
        <v>175863</v>
      </c>
      <c r="S130">
        <f t="shared" si="3"/>
        <v>703452</v>
      </c>
    </row>
    <row r="131" spans="1:19" x14ac:dyDescent="0.25">
      <c r="A131" s="63" t="s">
        <v>39</v>
      </c>
      <c r="B131" s="32">
        <v>50000</v>
      </c>
      <c r="C131" s="48" t="s">
        <v>149</v>
      </c>
      <c r="D131" s="32">
        <v>4</v>
      </c>
      <c r="E131" s="30">
        <v>144567.049423547</v>
      </c>
      <c r="F131" s="30">
        <v>38809.9461539724</v>
      </c>
      <c r="G131" s="47">
        <v>183376.995577519</v>
      </c>
      <c r="H131" s="30">
        <v>733507.98231007799</v>
      </c>
      <c r="I131" s="30">
        <v>235000</v>
      </c>
      <c r="J131" s="30">
        <v>55000</v>
      </c>
      <c r="K131" s="30">
        <v>290000</v>
      </c>
      <c r="L131" s="30">
        <v>1160000</v>
      </c>
      <c r="M131" s="30">
        <v>209000</v>
      </c>
      <c r="N131" s="30">
        <v>836000</v>
      </c>
      <c r="O131" s="19">
        <v>227459</v>
      </c>
      <c r="P131" s="19">
        <v>909836</v>
      </c>
      <c r="R131" s="95">
        <f t="shared" si="2"/>
        <v>227459</v>
      </c>
      <c r="S131">
        <f t="shared" si="3"/>
        <v>909836</v>
      </c>
    </row>
    <row r="132" spans="1:19" x14ac:dyDescent="0.25">
      <c r="A132" s="63" t="s">
        <v>39</v>
      </c>
      <c r="B132" s="35">
        <v>50000</v>
      </c>
      <c r="C132" s="46" t="s">
        <v>139</v>
      </c>
      <c r="D132" s="35">
        <v>4</v>
      </c>
      <c r="E132" s="33">
        <v>195165.516721789</v>
      </c>
      <c r="F132" s="33">
        <v>21561.081196651299</v>
      </c>
      <c r="G132" s="47">
        <v>216726.59791844001</v>
      </c>
      <c r="H132" s="33">
        <v>866906.39167375898</v>
      </c>
      <c r="I132" s="33">
        <v>245000</v>
      </c>
      <c r="J132" s="33">
        <v>55000</v>
      </c>
      <c r="K132" s="33">
        <v>300000</v>
      </c>
      <c r="L132" s="33">
        <v>1200000</v>
      </c>
      <c r="M132" s="33">
        <v>155000</v>
      </c>
      <c r="N132" s="33">
        <v>620000</v>
      </c>
      <c r="O132" s="19">
        <v>223909</v>
      </c>
      <c r="P132" s="19">
        <v>895636</v>
      </c>
      <c r="R132" s="95">
        <f t="shared" si="2"/>
        <v>223909</v>
      </c>
      <c r="S132">
        <f t="shared" si="3"/>
        <v>895636</v>
      </c>
    </row>
    <row r="133" spans="1:19" x14ac:dyDescent="0.25">
      <c r="A133" s="63" t="s">
        <v>39</v>
      </c>
      <c r="B133" s="32">
        <v>50000</v>
      </c>
      <c r="C133" s="48" t="s">
        <v>140</v>
      </c>
      <c r="D133" s="32">
        <v>4</v>
      </c>
      <c r="E133" s="30">
        <v>0</v>
      </c>
      <c r="F133" s="30">
        <v>150000</v>
      </c>
      <c r="G133" s="47">
        <v>150000</v>
      </c>
      <c r="H133" s="30">
        <v>600000</v>
      </c>
      <c r="I133" s="30">
        <v>0</v>
      </c>
      <c r="J133" s="30">
        <v>215000</v>
      </c>
      <c r="K133" s="30">
        <v>215000</v>
      </c>
      <c r="L133" s="30">
        <v>860000</v>
      </c>
      <c r="M133" s="30">
        <v>80000</v>
      </c>
      <c r="N133" s="30">
        <v>320000</v>
      </c>
      <c r="O133" s="19">
        <v>148333</v>
      </c>
      <c r="P133" s="19">
        <v>593332</v>
      </c>
      <c r="R133" s="95">
        <f t="shared" si="2"/>
        <v>148333</v>
      </c>
      <c r="S133">
        <f t="shared" si="3"/>
        <v>593332</v>
      </c>
    </row>
    <row r="134" spans="1:19" x14ac:dyDescent="0.25">
      <c r="A134" s="63" t="s">
        <v>39</v>
      </c>
      <c r="B134" s="35">
        <v>50000</v>
      </c>
      <c r="C134" s="46" t="s">
        <v>141</v>
      </c>
      <c r="D134" s="35">
        <v>4</v>
      </c>
      <c r="E134" s="33">
        <v>0</v>
      </c>
      <c r="F134" s="33">
        <v>150000</v>
      </c>
      <c r="G134" s="47">
        <v>150000</v>
      </c>
      <c r="H134" s="33">
        <v>600000</v>
      </c>
      <c r="I134" s="33">
        <v>0</v>
      </c>
      <c r="J134" s="33">
        <v>250000</v>
      </c>
      <c r="K134" s="33">
        <v>250000</v>
      </c>
      <c r="L134" s="33">
        <v>1000000</v>
      </c>
      <c r="M134" s="33">
        <v>80000</v>
      </c>
      <c r="N134" s="33">
        <v>320000</v>
      </c>
      <c r="O134" s="19">
        <v>160000</v>
      </c>
      <c r="P134" s="19">
        <v>640000</v>
      </c>
      <c r="R134" s="95">
        <f t="shared" si="2"/>
        <v>160000</v>
      </c>
      <c r="S134">
        <f t="shared" si="3"/>
        <v>640000</v>
      </c>
    </row>
    <row r="135" spans="1:19" ht="15.75" customHeight="1" x14ac:dyDescent="0.25">
      <c r="A135" s="63" t="s">
        <v>39</v>
      </c>
      <c r="B135" s="32">
        <v>50000</v>
      </c>
      <c r="C135" s="48" t="s">
        <v>142</v>
      </c>
      <c r="D135" s="32">
        <v>4</v>
      </c>
      <c r="E135" s="30">
        <v>0</v>
      </c>
      <c r="F135" s="30">
        <v>80000</v>
      </c>
      <c r="G135" s="47">
        <v>80000</v>
      </c>
      <c r="H135" s="30">
        <v>320000</v>
      </c>
      <c r="I135" s="30">
        <v>0</v>
      </c>
      <c r="J135" s="30">
        <v>195000</v>
      </c>
      <c r="K135" s="30">
        <v>195000</v>
      </c>
      <c r="L135" s="30">
        <v>780000</v>
      </c>
      <c r="M135" s="30">
        <v>64000</v>
      </c>
      <c r="N135" s="30">
        <v>256000</v>
      </c>
      <c r="O135" s="19">
        <v>113000</v>
      </c>
      <c r="P135" s="19">
        <v>452000</v>
      </c>
      <c r="R135" s="95">
        <f t="shared" ref="R135:R160" si="4">+ROUND(O135,0)</f>
        <v>113000</v>
      </c>
      <c r="S135">
        <f t="shared" ref="S135:S160" si="5">+R135*D135</f>
        <v>452000</v>
      </c>
    </row>
    <row r="136" spans="1:19" ht="18" customHeight="1" x14ac:dyDescent="0.25">
      <c r="A136" s="63" t="s">
        <v>39</v>
      </c>
      <c r="B136" s="35">
        <v>50000</v>
      </c>
      <c r="C136" s="46" t="s">
        <v>143</v>
      </c>
      <c r="D136" s="35">
        <v>4</v>
      </c>
      <c r="E136" s="33">
        <v>0</v>
      </c>
      <c r="F136" s="33">
        <v>90000</v>
      </c>
      <c r="G136" s="47">
        <v>90000</v>
      </c>
      <c r="H136" s="33">
        <v>360000</v>
      </c>
      <c r="I136" s="33">
        <v>0</v>
      </c>
      <c r="J136" s="33">
        <v>315000</v>
      </c>
      <c r="K136" s="33">
        <v>315000</v>
      </c>
      <c r="L136" s="33">
        <v>1260000</v>
      </c>
      <c r="M136" s="33">
        <v>235000</v>
      </c>
      <c r="N136" s="33">
        <v>940000</v>
      </c>
      <c r="O136" s="19">
        <v>213333</v>
      </c>
      <c r="P136" s="19">
        <v>853332</v>
      </c>
      <c r="R136" s="95">
        <f t="shared" si="4"/>
        <v>213333</v>
      </c>
      <c r="S136">
        <f t="shared" si="5"/>
        <v>853332</v>
      </c>
    </row>
    <row r="137" spans="1:19" ht="15.75" customHeight="1" x14ac:dyDescent="0.25">
      <c r="A137" s="49" t="s">
        <v>177</v>
      </c>
      <c r="B137" s="60"/>
      <c r="C137" s="50"/>
      <c r="D137" s="50"/>
      <c r="E137" s="50"/>
      <c r="F137" s="50"/>
      <c r="G137" s="51">
        <v>1177274.26131003</v>
      </c>
      <c r="H137" s="51">
        <v>4709097.04524012</v>
      </c>
      <c r="I137" s="50"/>
      <c r="J137" s="50"/>
      <c r="K137" s="51">
        <v>2797000</v>
      </c>
      <c r="L137" s="51">
        <v>11188000</v>
      </c>
      <c r="M137" s="50"/>
      <c r="N137" s="50"/>
      <c r="O137" s="51">
        <f>SUM(O129:O136)</f>
        <v>1766758</v>
      </c>
      <c r="P137" s="51">
        <f>SUM(P129:P136)</f>
        <v>7067032</v>
      </c>
      <c r="R137" s="95">
        <f t="shared" si="4"/>
        <v>1766758</v>
      </c>
      <c r="S137">
        <f t="shared" si="5"/>
        <v>0</v>
      </c>
    </row>
    <row r="138" spans="1:19" ht="15.75" customHeight="1" x14ac:dyDescent="0.25">
      <c r="A138" s="53" t="s">
        <v>115</v>
      </c>
      <c r="B138" s="68"/>
      <c r="C138" s="69"/>
      <c r="D138" s="68"/>
      <c r="E138" s="70"/>
      <c r="F138" s="70"/>
      <c r="G138" s="71"/>
      <c r="H138" s="39">
        <v>13393783.153410301</v>
      </c>
      <c r="I138" s="70"/>
      <c r="J138" s="70"/>
      <c r="K138" s="70"/>
      <c r="L138" s="39">
        <v>32404000</v>
      </c>
      <c r="M138" s="72"/>
      <c r="N138" s="39">
        <v>15076000</v>
      </c>
      <c r="O138" s="38"/>
      <c r="P138" s="39">
        <f>+P137+P127+P117</f>
        <v>20291260</v>
      </c>
      <c r="R138" s="95">
        <f t="shared" si="4"/>
        <v>0</v>
      </c>
      <c r="S138">
        <f t="shared" si="5"/>
        <v>0</v>
      </c>
    </row>
    <row r="139" spans="1:19" ht="18" customHeight="1" x14ac:dyDescent="0.25">
      <c r="A139" s="118" t="s">
        <v>116</v>
      </c>
      <c r="B139" s="118"/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R139" s="95">
        <f t="shared" si="4"/>
        <v>0</v>
      </c>
      <c r="S139">
        <f t="shared" si="5"/>
        <v>0</v>
      </c>
    </row>
    <row r="140" spans="1:19" ht="15.75" customHeight="1" x14ac:dyDescent="0.25">
      <c r="A140" s="73" t="s">
        <v>61</v>
      </c>
      <c r="B140" s="43" t="s">
        <v>178</v>
      </c>
      <c r="C140" s="55"/>
      <c r="D140" s="21"/>
      <c r="E140" s="56"/>
      <c r="F140" s="56"/>
      <c r="G140" s="57"/>
      <c r="H140" s="56"/>
      <c r="I140" s="56"/>
      <c r="J140" s="56"/>
      <c r="K140" s="56"/>
      <c r="L140" s="56"/>
      <c r="M140" s="58"/>
      <c r="N140" s="58"/>
      <c r="O140" s="44"/>
      <c r="P140" s="44"/>
      <c r="R140" s="95">
        <f t="shared" si="4"/>
        <v>0</v>
      </c>
      <c r="S140">
        <f t="shared" si="5"/>
        <v>0</v>
      </c>
    </row>
    <row r="141" spans="1:19" x14ac:dyDescent="0.25">
      <c r="A141" s="74" t="s">
        <v>61</v>
      </c>
      <c r="B141" s="32">
        <v>10000</v>
      </c>
      <c r="C141" s="48" t="s">
        <v>179</v>
      </c>
      <c r="D141" s="32">
        <v>1</v>
      </c>
      <c r="E141" s="30">
        <v>46582.715925365199</v>
      </c>
      <c r="F141" s="30">
        <v>128000</v>
      </c>
      <c r="G141" s="47">
        <v>174582.71592536499</v>
      </c>
      <c r="H141" s="30">
        <v>174582.71592536499</v>
      </c>
      <c r="I141" s="30">
        <v>1150000</v>
      </c>
      <c r="J141" s="30">
        <v>125000</v>
      </c>
      <c r="K141" s="30">
        <v>1275000</v>
      </c>
      <c r="L141" s="30">
        <v>1275000</v>
      </c>
      <c r="M141" s="30">
        <v>438000</v>
      </c>
      <c r="N141" s="30">
        <v>438000</v>
      </c>
      <c r="O141" s="19">
        <v>629194</v>
      </c>
      <c r="P141" s="19">
        <v>629194</v>
      </c>
      <c r="R141" s="95">
        <f t="shared" si="4"/>
        <v>629194</v>
      </c>
      <c r="S141">
        <f t="shared" si="5"/>
        <v>629194</v>
      </c>
    </row>
    <row r="142" spans="1:19" x14ac:dyDescent="0.25">
      <c r="A142" s="74" t="s">
        <v>61</v>
      </c>
      <c r="B142" s="35">
        <v>10000</v>
      </c>
      <c r="C142" s="46" t="s">
        <v>180</v>
      </c>
      <c r="D142" s="35">
        <v>1</v>
      </c>
      <c r="E142" s="33">
        <v>69070.923613472507</v>
      </c>
      <c r="F142" s="33">
        <v>24358.179686399999</v>
      </c>
      <c r="G142" s="47">
        <v>93429.103299872499</v>
      </c>
      <c r="H142" s="33">
        <v>93429.103299872499</v>
      </c>
      <c r="I142" s="33">
        <v>250000</v>
      </c>
      <c r="J142" s="33">
        <v>55000</v>
      </c>
      <c r="K142" s="33">
        <v>305000</v>
      </c>
      <c r="L142" s="33">
        <v>305000</v>
      </c>
      <c r="M142" s="33">
        <v>130000</v>
      </c>
      <c r="N142" s="33">
        <v>130000</v>
      </c>
      <c r="O142" s="19">
        <v>176143</v>
      </c>
      <c r="P142" s="19">
        <v>176143</v>
      </c>
      <c r="R142" s="95">
        <f t="shared" si="4"/>
        <v>176143</v>
      </c>
      <c r="S142">
        <f t="shared" si="5"/>
        <v>176143</v>
      </c>
    </row>
    <row r="143" spans="1:19" x14ac:dyDescent="0.25">
      <c r="A143" s="74" t="s">
        <v>61</v>
      </c>
      <c r="B143" s="32">
        <v>10000</v>
      </c>
      <c r="C143" s="48" t="s">
        <v>181</v>
      </c>
      <c r="D143" s="32">
        <v>1</v>
      </c>
      <c r="E143" s="30">
        <v>189543.464799762</v>
      </c>
      <c r="F143" s="30">
        <v>43122.162393302599</v>
      </c>
      <c r="G143" s="47">
        <v>232665.62719306399</v>
      </c>
      <c r="H143" s="30">
        <v>232665.62719306399</v>
      </c>
      <c r="I143" s="30">
        <v>285000</v>
      </c>
      <c r="J143" s="30">
        <v>55000</v>
      </c>
      <c r="K143" s="30">
        <v>340000</v>
      </c>
      <c r="L143" s="30">
        <v>340000</v>
      </c>
      <c r="M143" s="30">
        <v>234000</v>
      </c>
      <c r="N143" s="30">
        <v>234000</v>
      </c>
      <c r="O143" s="19">
        <v>268889</v>
      </c>
      <c r="P143" s="19">
        <v>268889</v>
      </c>
      <c r="R143" s="95">
        <f t="shared" si="4"/>
        <v>268889</v>
      </c>
      <c r="S143">
        <f t="shared" si="5"/>
        <v>268889</v>
      </c>
    </row>
    <row r="144" spans="1:19" x14ac:dyDescent="0.25">
      <c r="A144" s="74" t="s">
        <v>61</v>
      </c>
      <c r="B144" s="35">
        <v>10000</v>
      </c>
      <c r="C144" s="46" t="s">
        <v>182</v>
      </c>
      <c r="D144" s="35">
        <v>1</v>
      </c>
      <c r="E144" s="33">
        <v>159023.75436590199</v>
      </c>
      <c r="F144" s="33">
        <v>25586.323199999999</v>
      </c>
      <c r="G144" s="47">
        <v>184610.077565902</v>
      </c>
      <c r="H144" s="33">
        <v>184610.077565902</v>
      </c>
      <c r="I144" s="33">
        <v>265000</v>
      </c>
      <c r="J144" s="33">
        <v>55000</v>
      </c>
      <c r="K144" s="33">
        <v>320000</v>
      </c>
      <c r="L144" s="33">
        <v>320000</v>
      </c>
      <c r="M144" s="33">
        <v>175000</v>
      </c>
      <c r="N144" s="33">
        <v>175000</v>
      </c>
      <c r="O144" s="19">
        <v>226537</v>
      </c>
      <c r="P144" s="19">
        <v>226537</v>
      </c>
      <c r="R144" s="95">
        <f t="shared" si="4"/>
        <v>226537</v>
      </c>
      <c r="S144">
        <f t="shared" si="5"/>
        <v>226537</v>
      </c>
    </row>
    <row r="145" spans="1:19" x14ac:dyDescent="0.25">
      <c r="A145" s="74" t="s">
        <v>61</v>
      </c>
      <c r="B145" s="32">
        <v>10000</v>
      </c>
      <c r="C145" s="48" t="s">
        <v>183</v>
      </c>
      <c r="D145" s="32">
        <v>1</v>
      </c>
      <c r="E145" s="30">
        <v>230000</v>
      </c>
      <c r="F145" s="30">
        <v>25000</v>
      </c>
      <c r="G145" s="47">
        <v>255000</v>
      </c>
      <c r="H145" s="30">
        <v>255000</v>
      </c>
      <c r="I145" s="30">
        <v>265000</v>
      </c>
      <c r="J145" s="30">
        <v>55000</v>
      </c>
      <c r="K145" s="30">
        <v>320000</v>
      </c>
      <c r="L145" s="30">
        <v>320000</v>
      </c>
      <c r="M145" s="30">
        <v>175000</v>
      </c>
      <c r="N145" s="30">
        <v>175000</v>
      </c>
      <c r="O145" s="19">
        <v>250000</v>
      </c>
      <c r="P145" s="19">
        <v>250000</v>
      </c>
      <c r="R145" s="95">
        <f t="shared" si="4"/>
        <v>250000</v>
      </c>
      <c r="S145">
        <f t="shared" si="5"/>
        <v>250000</v>
      </c>
    </row>
    <row r="146" spans="1:19" x14ac:dyDescent="0.25">
      <c r="A146" s="74" t="s">
        <v>61</v>
      </c>
      <c r="B146" s="35">
        <v>10000</v>
      </c>
      <c r="C146" s="46" t="s">
        <v>184</v>
      </c>
      <c r="D146" s="35">
        <v>1</v>
      </c>
      <c r="E146" s="33">
        <v>0</v>
      </c>
      <c r="F146" s="33">
        <v>132000</v>
      </c>
      <c r="G146" s="47">
        <v>132000</v>
      </c>
      <c r="H146" s="33">
        <v>132000</v>
      </c>
      <c r="I146" s="33">
        <v>0</v>
      </c>
      <c r="J146" s="33">
        <v>215000</v>
      </c>
      <c r="K146" s="33">
        <v>215000</v>
      </c>
      <c r="L146" s="33">
        <v>215000</v>
      </c>
      <c r="M146" s="33">
        <v>80000</v>
      </c>
      <c r="N146" s="33">
        <v>80000</v>
      </c>
      <c r="O146" s="19">
        <v>142333</v>
      </c>
      <c r="P146" s="19">
        <v>142333</v>
      </c>
      <c r="R146" s="95">
        <f t="shared" si="4"/>
        <v>142333</v>
      </c>
      <c r="S146">
        <f t="shared" si="5"/>
        <v>142333</v>
      </c>
    </row>
    <row r="147" spans="1:19" ht="15.75" customHeight="1" x14ac:dyDescent="0.25">
      <c r="A147" s="74" t="s">
        <v>61</v>
      </c>
      <c r="B147" s="32">
        <v>10000</v>
      </c>
      <c r="C147" s="48" t="s">
        <v>185</v>
      </c>
      <c r="D147" s="32">
        <v>1</v>
      </c>
      <c r="E147" s="30">
        <v>0</v>
      </c>
      <c r="F147" s="30">
        <v>140000</v>
      </c>
      <c r="G147" s="47">
        <v>140000</v>
      </c>
      <c r="H147" s="30">
        <v>140000</v>
      </c>
      <c r="I147" s="30">
        <v>0</v>
      </c>
      <c r="J147" s="30">
        <v>250000</v>
      </c>
      <c r="K147" s="30">
        <v>250000</v>
      </c>
      <c r="L147" s="30">
        <v>250000</v>
      </c>
      <c r="M147" s="30">
        <v>80000</v>
      </c>
      <c r="N147" s="30">
        <v>80000</v>
      </c>
      <c r="O147" s="19">
        <v>156667</v>
      </c>
      <c r="P147" s="19">
        <v>156667</v>
      </c>
      <c r="R147" s="95">
        <f t="shared" si="4"/>
        <v>156667</v>
      </c>
      <c r="S147">
        <f t="shared" si="5"/>
        <v>156667</v>
      </c>
    </row>
    <row r="148" spans="1:19" ht="15.75" customHeight="1" x14ac:dyDescent="0.25">
      <c r="A148" s="74" t="s">
        <v>61</v>
      </c>
      <c r="B148" s="35">
        <v>10000</v>
      </c>
      <c r="C148" s="46" t="s">
        <v>186</v>
      </c>
      <c r="D148" s="35">
        <v>1</v>
      </c>
      <c r="E148" s="33">
        <v>0</v>
      </c>
      <c r="F148" s="33">
        <v>90000</v>
      </c>
      <c r="G148" s="47">
        <v>90000</v>
      </c>
      <c r="H148" s="33">
        <v>90000</v>
      </c>
      <c r="I148" s="33">
        <v>0</v>
      </c>
      <c r="J148" s="33">
        <v>195000</v>
      </c>
      <c r="K148" s="33">
        <v>195000</v>
      </c>
      <c r="L148" s="33">
        <v>195000</v>
      </c>
      <c r="M148" s="33">
        <v>64000</v>
      </c>
      <c r="N148" s="33">
        <v>64000</v>
      </c>
      <c r="O148" s="19">
        <v>116333</v>
      </c>
      <c r="P148" s="19">
        <v>116333</v>
      </c>
      <c r="R148" s="95">
        <f t="shared" si="4"/>
        <v>116333</v>
      </c>
      <c r="S148">
        <f t="shared" si="5"/>
        <v>116333</v>
      </c>
    </row>
    <row r="149" spans="1:19" x14ac:dyDescent="0.25">
      <c r="A149" s="74" t="s">
        <v>61</v>
      </c>
      <c r="B149" s="32">
        <v>10000</v>
      </c>
      <c r="C149" s="48" t="s">
        <v>143</v>
      </c>
      <c r="D149" s="32">
        <v>1</v>
      </c>
      <c r="E149" s="30">
        <v>0</v>
      </c>
      <c r="F149" s="30">
        <v>90000</v>
      </c>
      <c r="G149" s="47">
        <v>90000</v>
      </c>
      <c r="H149" s="30">
        <v>90000</v>
      </c>
      <c r="I149" s="30">
        <v>0</v>
      </c>
      <c r="J149" s="30">
        <v>315000</v>
      </c>
      <c r="K149" s="30">
        <v>315000</v>
      </c>
      <c r="L149" s="30">
        <v>315000</v>
      </c>
      <c r="M149" s="30">
        <v>255000</v>
      </c>
      <c r="N149" s="30">
        <v>255000</v>
      </c>
      <c r="O149" s="19">
        <v>220000</v>
      </c>
      <c r="P149" s="19">
        <v>220000</v>
      </c>
      <c r="R149" s="95">
        <f t="shared" si="4"/>
        <v>220000</v>
      </c>
      <c r="S149">
        <f t="shared" si="5"/>
        <v>220000</v>
      </c>
    </row>
    <row r="150" spans="1:19" ht="15.75" customHeight="1" x14ac:dyDescent="0.25">
      <c r="A150" s="49" t="s">
        <v>187</v>
      </c>
      <c r="B150" s="64"/>
      <c r="C150" s="65"/>
      <c r="D150" s="64"/>
      <c r="E150" s="66"/>
      <c r="F150" s="66"/>
      <c r="G150" s="51">
        <v>1392287.5239842001</v>
      </c>
      <c r="H150" s="51">
        <v>1392287.5239842001</v>
      </c>
      <c r="I150" s="66"/>
      <c r="J150" s="66"/>
      <c r="K150" s="51">
        <v>3535000</v>
      </c>
      <c r="L150" s="51">
        <v>3535000</v>
      </c>
      <c r="M150" s="67"/>
      <c r="N150" s="67"/>
      <c r="O150" s="51">
        <f>SUM(O141:O149)</f>
        <v>2186096</v>
      </c>
      <c r="P150" s="51">
        <f>SUM(P141:P149)</f>
        <v>2186096</v>
      </c>
      <c r="R150" s="95">
        <f t="shared" si="4"/>
        <v>2186096</v>
      </c>
      <c r="S150">
        <f t="shared" si="5"/>
        <v>0</v>
      </c>
    </row>
    <row r="151" spans="1:19" ht="15.75" customHeight="1" x14ac:dyDescent="0.25">
      <c r="A151" s="73" t="s">
        <v>61</v>
      </c>
      <c r="B151" s="43" t="s">
        <v>163</v>
      </c>
      <c r="C151" s="55"/>
      <c r="D151" s="21"/>
      <c r="E151" s="56"/>
      <c r="F151" s="56"/>
      <c r="G151" s="57"/>
      <c r="H151" s="56"/>
      <c r="I151" s="56"/>
      <c r="J151" s="56"/>
      <c r="K151" s="56"/>
      <c r="L151" s="56"/>
      <c r="M151" s="58"/>
      <c r="N151" s="58"/>
      <c r="O151" s="44"/>
      <c r="P151" s="44"/>
      <c r="R151" s="95">
        <f t="shared" si="4"/>
        <v>0</v>
      </c>
      <c r="S151">
        <f t="shared" si="5"/>
        <v>0</v>
      </c>
    </row>
    <row r="152" spans="1:19" x14ac:dyDescent="0.25">
      <c r="A152" s="74" t="s">
        <v>61</v>
      </c>
      <c r="B152" s="35">
        <v>20000</v>
      </c>
      <c r="C152" s="46" t="s">
        <v>137</v>
      </c>
      <c r="D152" s="35">
        <v>1</v>
      </c>
      <c r="E152" s="33">
        <v>46582.715925365199</v>
      </c>
      <c r="F152" s="33">
        <v>128000</v>
      </c>
      <c r="G152" s="47">
        <v>174582.71592536499</v>
      </c>
      <c r="H152" s="33">
        <v>174582.71592536499</v>
      </c>
      <c r="I152" s="33">
        <v>1150000</v>
      </c>
      <c r="J152" s="33">
        <v>125000</v>
      </c>
      <c r="K152" s="33">
        <v>1275000</v>
      </c>
      <c r="L152" s="33">
        <v>1275000</v>
      </c>
      <c r="M152" s="33">
        <v>438000</v>
      </c>
      <c r="N152" s="33">
        <v>438000</v>
      </c>
      <c r="O152" s="19">
        <v>629194</v>
      </c>
      <c r="P152" s="19">
        <v>629194</v>
      </c>
      <c r="R152" s="95">
        <f t="shared" si="4"/>
        <v>629194</v>
      </c>
      <c r="S152">
        <f t="shared" si="5"/>
        <v>629194</v>
      </c>
    </row>
    <row r="153" spans="1:19" x14ac:dyDescent="0.25">
      <c r="A153" s="74" t="s">
        <v>61</v>
      </c>
      <c r="B153" s="32">
        <v>20000</v>
      </c>
      <c r="C153" s="48" t="s">
        <v>138</v>
      </c>
      <c r="D153" s="32">
        <v>1</v>
      </c>
      <c r="E153" s="30">
        <v>69070.923613472507</v>
      </c>
      <c r="F153" s="30">
        <v>24358.179686399999</v>
      </c>
      <c r="G153" s="47">
        <v>93429.103299872499</v>
      </c>
      <c r="H153" s="30">
        <v>93429.103299872499</v>
      </c>
      <c r="I153" s="30">
        <v>250000</v>
      </c>
      <c r="J153" s="30">
        <v>55000</v>
      </c>
      <c r="K153" s="30">
        <v>305000</v>
      </c>
      <c r="L153" s="30">
        <v>305000</v>
      </c>
      <c r="M153" s="30">
        <v>130000</v>
      </c>
      <c r="N153" s="30">
        <v>130000</v>
      </c>
      <c r="O153" s="19">
        <v>176143</v>
      </c>
      <c r="P153" s="19">
        <v>176143</v>
      </c>
      <c r="R153" s="95">
        <f t="shared" si="4"/>
        <v>176143</v>
      </c>
      <c r="S153">
        <f t="shared" si="5"/>
        <v>176143</v>
      </c>
    </row>
    <row r="154" spans="1:19" x14ac:dyDescent="0.25">
      <c r="A154" s="74" t="s">
        <v>61</v>
      </c>
      <c r="B154" s="35">
        <v>20000</v>
      </c>
      <c r="C154" s="46" t="s">
        <v>149</v>
      </c>
      <c r="D154" s="35">
        <v>1</v>
      </c>
      <c r="E154" s="33">
        <v>189543.464799762</v>
      </c>
      <c r="F154" s="33">
        <v>43122.162393302599</v>
      </c>
      <c r="G154" s="47">
        <v>232665.62719306399</v>
      </c>
      <c r="H154" s="33">
        <v>232665.62719306399</v>
      </c>
      <c r="I154" s="33">
        <v>285000</v>
      </c>
      <c r="J154" s="33">
        <v>55000</v>
      </c>
      <c r="K154" s="33">
        <v>340000</v>
      </c>
      <c r="L154" s="33">
        <v>340000</v>
      </c>
      <c r="M154" s="33">
        <v>234000</v>
      </c>
      <c r="N154" s="33">
        <v>234000</v>
      </c>
      <c r="O154" s="19">
        <v>268889</v>
      </c>
      <c r="P154" s="19">
        <v>268889</v>
      </c>
      <c r="R154" s="95">
        <f t="shared" si="4"/>
        <v>268889</v>
      </c>
      <c r="S154">
        <f t="shared" si="5"/>
        <v>268889</v>
      </c>
    </row>
    <row r="155" spans="1:19" x14ac:dyDescent="0.25">
      <c r="A155" s="74" t="s">
        <v>61</v>
      </c>
      <c r="B155" s="32">
        <v>20000</v>
      </c>
      <c r="C155" s="48" t="s">
        <v>139</v>
      </c>
      <c r="D155" s="32">
        <v>1</v>
      </c>
      <c r="E155" s="30">
        <v>159023.75436590199</v>
      </c>
      <c r="F155" s="30">
        <v>25586.323199999999</v>
      </c>
      <c r="G155" s="47">
        <v>184610.077565902</v>
      </c>
      <c r="H155" s="30">
        <v>184610.077565902</v>
      </c>
      <c r="I155" s="30">
        <v>265000</v>
      </c>
      <c r="J155" s="30">
        <v>55000</v>
      </c>
      <c r="K155" s="30">
        <v>320000</v>
      </c>
      <c r="L155" s="30">
        <v>320000</v>
      </c>
      <c r="M155" s="30">
        <v>175000</v>
      </c>
      <c r="N155" s="30">
        <v>175000</v>
      </c>
      <c r="O155" s="19">
        <v>226537</v>
      </c>
      <c r="P155" s="19">
        <v>226537</v>
      </c>
      <c r="R155" s="95">
        <f t="shared" si="4"/>
        <v>226537</v>
      </c>
      <c r="S155">
        <f t="shared" si="5"/>
        <v>226537</v>
      </c>
    </row>
    <row r="156" spans="1:19" x14ac:dyDescent="0.25">
      <c r="A156" s="74" t="s">
        <v>61</v>
      </c>
      <c r="B156" s="35">
        <v>20000</v>
      </c>
      <c r="C156" s="46" t="s">
        <v>188</v>
      </c>
      <c r="D156" s="35">
        <v>1</v>
      </c>
      <c r="E156" s="33">
        <v>230000</v>
      </c>
      <c r="F156" s="33">
        <v>25000</v>
      </c>
      <c r="G156" s="47">
        <v>255000</v>
      </c>
      <c r="H156" s="33">
        <v>255000</v>
      </c>
      <c r="I156" s="33">
        <v>265000</v>
      </c>
      <c r="J156" s="33">
        <v>55000</v>
      </c>
      <c r="K156" s="33">
        <v>320000</v>
      </c>
      <c r="L156" s="33">
        <v>320000</v>
      </c>
      <c r="M156" s="33">
        <v>175000</v>
      </c>
      <c r="N156" s="33">
        <v>175000</v>
      </c>
      <c r="O156" s="19">
        <v>250000</v>
      </c>
      <c r="P156" s="19">
        <v>250000</v>
      </c>
      <c r="R156" s="95">
        <f t="shared" si="4"/>
        <v>250000</v>
      </c>
      <c r="S156">
        <f t="shared" si="5"/>
        <v>250000</v>
      </c>
    </row>
    <row r="157" spans="1:19" x14ac:dyDescent="0.25">
      <c r="A157" s="74" t="s">
        <v>61</v>
      </c>
      <c r="B157" s="32">
        <v>20000</v>
      </c>
      <c r="C157" s="48" t="s">
        <v>140</v>
      </c>
      <c r="D157" s="32">
        <v>1</v>
      </c>
      <c r="E157" s="30">
        <v>0</v>
      </c>
      <c r="F157" s="30">
        <v>132000</v>
      </c>
      <c r="G157" s="47">
        <v>132000</v>
      </c>
      <c r="H157" s="30">
        <v>132000</v>
      </c>
      <c r="I157" s="30">
        <v>0</v>
      </c>
      <c r="J157" s="30">
        <v>215000</v>
      </c>
      <c r="K157" s="30">
        <v>215000</v>
      </c>
      <c r="L157" s="30">
        <v>215000</v>
      </c>
      <c r="M157" s="30">
        <v>80000</v>
      </c>
      <c r="N157" s="30">
        <v>80000</v>
      </c>
      <c r="O157" s="19">
        <v>142333</v>
      </c>
      <c r="P157" s="19">
        <v>142333</v>
      </c>
      <c r="R157" s="95">
        <f t="shared" si="4"/>
        <v>142333</v>
      </c>
      <c r="S157">
        <f t="shared" si="5"/>
        <v>142333</v>
      </c>
    </row>
    <row r="158" spans="1:19" ht="15.75" customHeight="1" x14ac:dyDescent="0.25">
      <c r="A158" s="74" t="s">
        <v>61</v>
      </c>
      <c r="B158" s="35">
        <v>20000</v>
      </c>
      <c r="C158" s="46" t="s">
        <v>141</v>
      </c>
      <c r="D158" s="35">
        <v>1</v>
      </c>
      <c r="E158" s="33">
        <v>0</v>
      </c>
      <c r="F158" s="33">
        <v>140000</v>
      </c>
      <c r="G158" s="47">
        <v>140000</v>
      </c>
      <c r="H158" s="33">
        <v>140000</v>
      </c>
      <c r="I158" s="33">
        <v>0</v>
      </c>
      <c r="J158" s="33">
        <v>250000</v>
      </c>
      <c r="K158" s="33">
        <v>250000</v>
      </c>
      <c r="L158" s="33">
        <v>250000</v>
      </c>
      <c r="M158" s="33">
        <v>80000</v>
      </c>
      <c r="N158" s="33">
        <v>80000</v>
      </c>
      <c r="O158" s="19">
        <v>156667</v>
      </c>
      <c r="P158" s="19">
        <v>156667</v>
      </c>
      <c r="R158" s="95">
        <f t="shared" si="4"/>
        <v>156667</v>
      </c>
      <c r="S158">
        <f t="shared" si="5"/>
        <v>156667</v>
      </c>
    </row>
    <row r="159" spans="1:19" x14ac:dyDescent="0.25">
      <c r="A159" s="74" t="s">
        <v>61</v>
      </c>
      <c r="B159" s="32">
        <v>20000</v>
      </c>
      <c r="C159" s="48" t="s">
        <v>142</v>
      </c>
      <c r="D159" s="32">
        <v>1</v>
      </c>
      <c r="E159" s="30">
        <v>0</v>
      </c>
      <c r="F159" s="30">
        <v>90000</v>
      </c>
      <c r="G159" s="47">
        <v>90000</v>
      </c>
      <c r="H159" s="30">
        <v>90000</v>
      </c>
      <c r="I159" s="30">
        <v>0</v>
      </c>
      <c r="J159" s="30">
        <v>195000</v>
      </c>
      <c r="K159" s="30">
        <v>195000</v>
      </c>
      <c r="L159" s="30">
        <v>195000</v>
      </c>
      <c r="M159" s="30">
        <v>64000</v>
      </c>
      <c r="N159" s="30">
        <v>64000</v>
      </c>
      <c r="O159" s="19">
        <v>116333</v>
      </c>
      <c r="P159" s="19">
        <v>116333</v>
      </c>
      <c r="R159" s="95">
        <f t="shared" si="4"/>
        <v>116333</v>
      </c>
      <c r="S159">
        <f t="shared" si="5"/>
        <v>116333</v>
      </c>
    </row>
    <row r="160" spans="1:19" x14ac:dyDescent="0.25">
      <c r="A160" s="74" t="s">
        <v>61</v>
      </c>
      <c r="B160" s="35">
        <v>20000</v>
      </c>
      <c r="C160" s="46" t="s">
        <v>143</v>
      </c>
      <c r="D160" s="35">
        <v>1</v>
      </c>
      <c r="E160" s="33">
        <v>0</v>
      </c>
      <c r="F160" s="33">
        <v>90000</v>
      </c>
      <c r="G160" s="47">
        <v>90000</v>
      </c>
      <c r="H160" s="33">
        <v>90000</v>
      </c>
      <c r="I160" s="33">
        <v>0</v>
      </c>
      <c r="J160" s="33">
        <v>315000</v>
      </c>
      <c r="K160" s="33">
        <v>315000</v>
      </c>
      <c r="L160" s="33">
        <v>315000</v>
      </c>
      <c r="M160" s="33">
        <v>255000</v>
      </c>
      <c r="N160" s="33">
        <v>255000</v>
      </c>
      <c r="O160" s="19">
        <v>220000</v>
      </c>
      <c r="P160" s="19">
        <v>220000</v>
      </c>
      <c r="R160" s="95">
        <f t="shared" si="4"/>
        <v>220000</v>
      </c>
      <c r="S160">
        <f t="shared" si="5"/>
        <v>220000</v>
      </c>
    </row>
    <row r="161" spans="1:16" ht="15.75" customHeight="1" x14ac:dyDescent="0.25">
      <c r="A161" s="49" t="s">
        <v>189</v>
      </c>
      <c r="B161" s="50"/>
      <c r="C161" s="50"/>
      <c r="D161" s="50"/>
      <c r="E161" s="50"/>
      <c r="F161" s="50"/>
      <c r="G161" s="51">
        <v>1392287.5239842001</v>
      </c>
      <c r="H161" s="51">
        <v>1392287.5239842001</v>
      </c>
      <c r="I161" s="50"/>
      <c r="J161" s="50"/>
      <c r="K161" s="51">
        <v>3535000</v>
      </c>
      <c r="L161" s="51">
        <v>3535000</v>
      </c>
      <c r="M161" s="50"/>
      <c r="N161" s="50"/>
      <c r="O161" s="51">
        <f>SUM(O152:O160)</f>
        <v>2186096</v>
      </c>
      <c r="P161" s="51">
        <f>SUM(P152:P160)</f>
        <v>2186096</v>
      </c>
    </row>
    <row r="162" spans="1:16" ht="15.75" customHeight="1" x14ac:dyDescent="0.25">
      <c r="A162" s="53" t="s">
        <v>118</v>
      </c>
      <c r="B162" s="38"/>
      <c r="C162" s="38"/>
      <c r="D162" s="38"/>
      <c r="E162" s="38"/>
      <c r="F162" s="38"/>
      <c r="G162" s="38"/>
      <c r="H162" s="39">
        <v>2784575.04796841</v>
      </c>
      <c r="I162" s="38"/>
      <c r="J162" s="38"/>
      <c r="K162" s="38"/>
      <c r="L162" s="39">
        <v>7070000</v>
      </c>
      <c r="M162" s="38"/>
      <c r="N162" s="39">
        <v>3262000</v>
      </c>
      <c r="O162" s="38"/>
      <c r="P162" s="39">
        <f>+P161+P150</f>
        <v>4372192</v>
      </c>
    </row>
    <row r="163" spans="1:16" x14ac:dyDescent="0.25">
      <c r="A163" s="75" t="s">
        <v>119</v>
      </c>
      <c r="B163" s="27"/>
      <c r="C163" s="27"/>
      <c r="D163" s="27"/>
      <c r="E163" s="27"/>
      <c r="F163" s="27"/>
      <c r="G163" s="27"/>
      <c r="H163" s="28">
        <v>63674152.527807698</v>
      </c>
      <c r="I163" s="27"/>
      <c r="J163" s="27"/>
      <c r="K163" s="27"/>
      <c r="L163" s="28">
        <v>122972000</v>
      </c>
      <c r="M163" s="27"/>
      <c r="N163" s="28">
        <v>56852000</v>
      </c>
      <c r="O163" s="27"/>
      <c r="P163" s="28">
        <f>+P162+P138+P107+P65</f>
        <v>81166051</v>
      </c>
    </row>
    <row r="164" spans="1:16" x14ac:dyDescent="0.25">
      <c r="P164" s="95">
        <f>SUM(P160:P162)</f>
        <v>6778288</v>
      </c>
    </row>
  </sheetData>
  <mergeCells count="4">
    <mergeCell ref="A4:P4"/>
    <mergeCell ref="A66:P66"/>
    <mergeCell ref="A108:P108"/>
    <mergeCell ref="A139:P139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"/>
  <sheetViews>
    <sheetView zoomScaleNormal="100" workbookViewId="0">
      <selection activeCell="H9" sqref="H9"/>
    </sheetView>
  </sheetViews>
  <sheetFormatPr baseColWidth="10" defaultColWidth="8.5703125" defaultRowHeight="15" x14ac:dyDescent="0.25"/>
  <cols>
    <col min="1" max="8" width="25" customWidth="1"/>
    <col min="9" max="9" width="16" customWidth="1"/>
  </cols>
  <sheetData>
    <row r="1" spans="1:9" ht="30" customHeight="1" x14ac:dyDescent="0.25">
      <c r="A1" s="102" t="s">
        <v>190</v>
      </c>
      <c r="B1" s="102"/>
      <c r="C1" s="102"/>
      <c r="D1" s="102"/>
      <c r="E1" s="102"/>
      <c r="F1" s="102"/>
      <c r="G1" s="102"/>
      <c r="H1" s="102"/>
    </row>
    <row r="2" spans="1:9" ht="18" customHeight="1" x14ac:dyDescent="0.25">
      <c r="A2" s="103" t="s">
        <v>191</v>
      </c>
      <c r="B2" s="103"/>
      <c r="C2" s="103"/>
      <c r="D2" s="103"/>
      <c r="E2" s="103"/>
      <c r="F2" s="103"/>
      <c r="G2" s="103"/>
      <c r="H2" s="103"/>
    </row>
    <row r="3" spans="1:9" ht="27.75" customHeight="1" x14ac:dyDescent="0.25">
      <c r="A3" s="14" t="s">
        <v>5</v>
      </c>
      <c r="B3" s="14" t="s">
        <v>192</v>
      </c>
      <c r="C3" s="14" t="s">
        <v>92</v>
      </c>
      <c r="D3" s="14" t="s">
        <v>94</v>
      </c>
      <c r="E3" s="15" t="s">
        <v>74</v>
      </c>
      <c r="F3" s="15" t="s">
        <v>193</v>
      </c>
      <c r="G3" s="15" t="s">
        <v>76</v>
      </c>
      <c r="H3" s="15" t="s">
        <v>194</v>
      </c>
      <c r="I3" s="15" t="s">
        <v>99</v>
      </c>
    </row>
    <row r="4" spans="1:9" x14ac:dyDescent="0.25">
      <c r="A4" s="4" t="s">
        <v>11</v>
      </c>
      <c r="B4" s="76">
        <v>29</v>
      </c>
      <c r="C4" s="77">
        <v>36905144.417259201</v>
      </c>
      <c r="D4" s="77">
        <v>34235770</v>
      </c>
      <c r="E4" s="77">
        <v>22886000</v>
      </c>
      <c r="F4" s="78">
        <v>32510865.307539742</v>
      </c>
      <c r="G4" s="79">
        <v>-0.15073344649762699</v>
      </c>
      <c r="H4" s="78">
        <v>32510865.307539742</v>
      </c>
      <c r="I4" s="80" t="s">
        <v>102</v>
      </c>
    </row>
    <row r="5" spans="1:9" x14ac:dyDescent="0.25">
      <c r="A5" s="8" t="s">
        <v>27</v>
      </c>
      <c r="B5" s="81">
        <v>28</v>
      </c>
      <c r="C5" s="82">
        <v>38021750</v>
      </c>
      <c r="D5" s="82">
        <v>37654770.186492696</v>
      </c>
      <c r="E5" s="82">
        <v>27399000</v>
      </c>
      <c r="F5" s="78">
        <v>34358506.728830896</v>
      </c>
      <c r="G5" s="83">
        <v>-9.6345993310910094E-2</v>
      </c>
      <c r="H5" s="78">
        <v>34358506.728830896</v>
      </c>
      <c r="I5" s="84" t="s">
        <v>102</v>
      </c>
    </row>
    <row r="6" spans="1:9" x14ac:dyDescent="0.25">
      <c r="A6" s="10" t="s">
        <v>39</v>
      </c>
      <c r="B6" s="76">
        <v>29</v>
      </c>
      <c r="C6" s="77">
        <v>34060000</v>
      </c>
      <c r="D6" s="77">
        <v>46196408.395515703</v>
      </c>
      <c r="E6" s="77">
        <v>26984000</v>
      </c>
      <c r="F6" s="78">
        <v>35746802.798505202</v>
      </c>
      <c r="G6" s="85">
        <v>4.9524450924992303E-2</v>
      </c>
      <c r="H6" s="78">
        <v>35746802.798505202</v>
      </c>
      <c r="I6" s="80" t="s">
        <v>102</v>
      </c>
    </row>
    <row r="7" spans="1:9" x14ac:dyDescent="0.25">
      <c r="A7" s="12" t="s">
        <v>61</v>
      </c>
      <c r="B7" s="81">
        <v>27</v>
      </c>
      <c r="C7" s="82">
        <v>30064000</v>
      </c>
      <c r="D7" s="82">
        <v>45994170.308305398</v>
      </c>
      <c r="E7" s="82">
        <v>28775000</v>
      </c>
      <c r="F7" s="78">
        <v>34944390.102768503</v>
      </c>
      <c r="G7" s="86">
        <v>0.162333358926572</v>
      </c>
      <c r="H7" s="78">
        <v>34944390.102768503</v>
      </c>
      <c r="I7" s="84" t="s">
        <v>102</v>
      </c>
    </row>
    <row r="8" spans="1:9" x14ac:dyDescent="0.25">
      <c r="A8" s="26" t="s">
        <v>195</v>
      </c>
      <c r="B8" s="27"/>
      <c r="C8" s="28">
        <v>139050894.41725901</v>
      </c>
      <c r="D8" s="28">
        <v>164081118.89031401</v>
      </c>
      <c r="E8" s="28">
        <v>106044000</v>
      </c>
      <c r="F8" s="28">
        <f>SUM(F4:F7)</f>
        <v>137560564.93764433</v>
      </c>
      <c r="G8" s="87">
        <v>151566006.65378699</v>
      </c>
      <c r="H8" s="28">
        <f>SUM(H4:H7)</f>
        <v>137560564.93764433</v>
      </c>
    </row>
  </sheetData>
  <mergeCells count="2">
    <mergeCell ref="A1:H1"/>
    <mergeCell ref="A2:H2"/>
  </mergeCells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25"/>
  <sheetViews>
    <sheetView zoomScaleNormal="100" workbookViewId="0">
      <pane ySplit="3" topLeftCell="A99" activePane="bottomLeft" state="frozen"/>
      <selection pane="bottomLeft" activeCell="M125" sqref="M125"/>
    </sheetView>
  </sheetViews>
  <sheetFormatPr baseColWidth="10" defaultColWidth="8.5703125" defaultRowHeight="15" x14ac:dyDescent="0.25"/>
  <cols>
    <col min="1" max="1" width="13" customWidth="1"/>
    <col min="2" max="2" width="30" customWidth="1"/>
    <col min="3" max="3" width="7" customWidth="1"/>
    <col min="4" max="13" width="13" customWidth="1"/>
    <col min="15" max="15" width="8.85546875" bestFit="1" customWidth="1"/>
  </cols>
  <sheetData>
    <row r="1" spans="1:15" ht="30" customHeight="1" x14ac:dyDescent="0.25">
      <c r="A1" s="2" t="s">
        <v>196</v>
      </c>
    </row>
    <row r="2" spans="1:15" ht="18" customHeight="1" x14ac:dyDescent="0.25">
      <c r="A2" s="1" t="s">
        <v>191</v>
      </c>
    </row>
    <row r="3" spans="1:15" ht="31.5" customHeight="1" x14ac:dyDescent="0.25">
      <c r="A3" s="15" t="s">
        <v>5</v>
      </c>
      <c r="B3" s="15" t="s">
        <v>197</v>
      </c>
      <c r="C3" s="15" t="s">
        <v>198</v>
      </c>
      <c r="D3" s="15" t="s">
        <v>124</v>
      </c>
      <c r="E3" s="15" t="s">
        <v>125</v>
      </c>
      <c r="F3" s="15" t="s">
        <v>199</v>
      </c>
      <c r="G3" s="15" t="s">
        <v>128</v>
      </c>
      <c r="H3" s="15" t="s">
        <v>129</v>
      </c>
      <c r="I3" s="15" t="s">
        <v>200</v>
      </c>
      <c r="J3" s="15" t="s">
        <v>201</v>
      </c>
      <c r="K3" s="15" t="s">
        <v>202</v>
      </c>
      <c r="L3" s="15" t="s">
        <v>203</v>
      </c>
      <c r="M3" s="15" t="s">
        <v>193</v>
      </c>
    </row>
    <row r="4" spans="1:15" ht="18" customHeight="1" x14ac:dyDescent="0.25">
      <c r="A4" s="118" t="s">
        <v>100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88"/>
    </row>
    <row r="5" spans="1:15" x14ac:dyDescent="0.25">
      <c r="A5" s="45" t="s">
        <v>11</v>
      </c>
      <c r="B5" s="48" t="s">
        <v>204</v>
      </c>
      <c r="C5" s="32" t="s">
        <v>205</v>
      </c>
      <c r="D5" s="30">
        <v>2402150</v>
      </c>
      <c r="E5" s="30">
        <v>450000</v>
      </c>
      <c r="F5" s="30">
        <v>2852150</v>
      </c>
      <c r="G5" s="30">
        <v>1308572.7423654699</v>
      </c>
      <c r="H5" s="30">
        <v>215610.81196651299</v>
      </c>
      <c r="I5" s="47">
        <v>1524183.55433199</v>
      </c>
      <c r="J5" s="30">
        <v>0</v>
      </c>
      <c r="K5" s="30">
        <v>0</v>
      </c>
      <c r="L5" s="30">
        <v>0</v>
      </c>
      <c r="M5" s="19">
        <v>2188167</v>
      </c>
      <c r="N5" s="88"/>
      <c r="O5" s="95">
        <f>+ROUND(M5,0)</f>
        <v>2188167</v>
      </c>
    </row>
    <row r="6" spans="1:15" x14ac:dyDescent="0.25">
      <c r="A6" s="45" t="s">
        <v>11</v>
      </c>
      <c r="B6" s="46" t="s">
        <v>206</v>
      </c>
      <c r="C6" s="35" t="s">
        <v>207</v>
      </c>
      <c r="D6" s="33">
        <v>1128850</v>
      </c>
      <c r="E6" s="33">
        <v>385000</v>
      </c>
      <c r="F6" s="33">
        <v>1513850</v>
      </c>
      <c r="G6" s="33">
        <v>965939.67177215801</v>
      </c>
      <c r="H6" s="33">
        <v>155239.78461589001</v>
      </c>
      <c r="I6" s="47">
        <v>1121179.45638805</v>
      </c>
      <c r="J6" s="33">
        <v>0</v>
      </c>
      <c r="K6" s="33">
        <v>0</v>
      </c>
      <c r="L6" s="33">
        <v>0</v>
      </c>
      <c r="M6" s="19">
        <v>1317515</v>
      </c>
      <c r="N6" s="88"/>
      <c r="O6" s="95">
        <f t="shared" ref="O6:O69" si="0">+ROUND(M6,0)</f>
        <v>1317515</v>
      </c>
    </row>
    <row r="7" spans="1:15" x14ac:dyDescent="0.25">
      <c r="A7" s="45" t="s">
        <v>11</v>
      </c>
      <c r="B7" s="48" t="s">
        <v>208</v>
      </c>
      <c r="C7" s="32" t="s">
        <v>205</v>
      </c>
      <c r="D7" s="30">
        <v>2125020</v>
      </c>
      <c r="E7" s="30">
        <v>259000</v>
      </c>
      <c r="F7" s="30">
        <v>2384020</v>
      </c>
      <c r="G7" s="30">
        <v>1364150.74136608</v>
      </c>
      <c r="H7" s="30">
        <v>215610.81196651299</v>
      </c>
      <c r="I7" s="47">
        <v>1579761.55333259</v>
      </c>
      <c r="J7" s="30">
        <v>1232000</v>
      </c>
      <c r="K7" s="30">
        <v>223000</v>
      </c>
      <c r="L7" s="30">
        <v>1455000</v>
      </c>
      <c r="M7" s="19">
        <v>1806261</v>
      </c>
      <c r="N7" s="88"/>
      <c r="O7" s="95">
        <f t="shared" si="0"/>
        <v>1806261</v>
      </c>
    </row>
    <row r="8" spans="1:15" x14ac:dyDescent="0.25">
      <c r="A8" s="45" t="s">
        <v>11</v>
      </c>
      <c r="B8" s="46" t="s">
        <v>209</v>
      </c>
      <c r="C8" s="35" t="s">
        <v>205</v>
      </c>
      <c r="D8" s="33">
        <v>1064650</v>
      </c>
      <c r="E8" s="33">
        <v>80000</v>
      </c>
      <c r="F8" s="33">
        <v>1144650</v>
      </c>
      <c r="G8" s="33">
        <v>843307.78830402403</v>
      </c>
      <c r="H8" s="33">
        <v>70720.346325016304</v>
      </c>
      <c r="I8" s="47">
        <v>914028.13462904096</v>
      </c>
      <c r="J8" s="33">
        <v>754000</v>
      </c>
      <c r="K8" s="33">
        <v>48000</v>
      </c>
      <c r="L8" s="33">
        <v>802000</v>
      </c>
      <c r="M8" s="19">
        <v>953559</v>
      </c>
      <c r="N8" s="88"/>
      <c r="O8" s="95">
        <f t="shared" si="0"/>
        <v>953559</v>
      </c>
    </row>
    <row r="9" spans="1:15" x14ac:dyDescent="0.25">
      <c r="A9" s="45" t="s">
        <v>11</v>
      </c>
      <c r="B9" s="48" t="s">
        <v>210</v>
      </c>
      <c r="C9" s="32" t="s">
        <v>205</v>
      </c>
      <c r="D9" s="30">
        <v>588500</v>
      </c>
      <c r="E9" s="30">
        <v>250000</v>
      </c>
      <c r="F9" s="47">
        <v>838500</v>
      </c>
      <c r="G9" s="30">
        <v>1521969.77032012</v>
      </c>
      <c r="H9" s="30">
        <v>155239.78461589001</v>
      </c>
      <c r="I9" s="30">
        <v>1677209.5549360099</v>
      </c>
      <c r="J9" s="30">
        <v>377000</v>
      </c>
      <c r="K9" s="30">
        <v>160000</v>
      </c>
      <c r="L9" s="30">
        <v>537000</v>
      </c>
      <c r="M9" s="19">
        <v>1017570</v>
      </c>
      <c r="N9" s="88"/>
      <c r="O9" s="95">
        <f t="shared" si="0"/>
        <v>1017570</v>
      </c>
    </row>
    <row r="10" spans="1:15" x14ac:dyDescent="0.25">
      <c r="A10" s="45" t="s">
        <v>11</v>
      </c>
      <c r="B10" s="46" t="s">
        <v>211</v>
      </c>
      <c r="C10" s="35" t="s">
        <v>205</v>
      </c>
      <c r="D10" s="33">
        <v>2354000</v>
      </c>
      <c r="E10" s="33">
        <v>450000</v>
      </c>
      <c r="F10" s="33">
        <v>2804000</v>
      </c>
      <c r="G10" s="33">
        <v>677576.68582287605</v>
      </c>
      <c r="H10" s="33">
        <v>307035.87839999999</v>
      </c>
      <c r="I10" s="47">
        <v>984612.56422287598</v>
      </c>
      <c r="J10" s="33">
        <v>1044000</v>
      </c>
      <c r="K10" s="33">
        <v>399000</v>
      </c>
      <c r="L10" s="33">
        <v>1443000</v>
      </c>
      <c r="M10" s="19">
        <v>1743871</v>
      </c>
      <c r="N10" s="88"/>
      <c r="O10" s="95">
        <f t="shared" si="0"/>
        <v>1743871</v>
      </c>
    </row>
    <row r="11" spans="1:15" x14ac:dyDescent="0.25">
      <c r="A11" s="45" t="s">
        <v>11</v>
      </c>
      <c r="B11" s="48" t="s">
        <v>212</v>
      </c>
      <c r="C11" s="32" t="s">
        <v>205</v>
      </c>
      <c r="D11" s="30">
        <v>1605000</v>
      </c>
      <c r="E11" s="30">
        <v>380000</v>
      </c>
      <c r="F11" s="47">
        <v>1985000</v>
      </c>
      <c r="G11" s="30">
        <v>1490646.9096116901</v>
      </c>
      <c r="H11" s="30">
        <v>508071.03129215998</v>
      </c>
      <c r="I11" s="30">
        <v>1998717.9409038499</v>
      </c>
      <c r="J11" s="30">
        <v>942000</v>
      </c>
      <c r="K11" s="30">
        <v>558000</v>
      </c>
      <c r="L11" s="30">
        <v>1500000</v>
      </c>
      <c r="M11" s="19">
        <v>1827906</v>
      </c>
      <c r="N11" s="88"/>
      <c r="O11" s="95">
        <f t="shared" si="0"/>
        <v>1827906</v>
      </c>
    </row>
    <row r="12" spans="1:15" x14ac:dyDescent="0.25">
      <c r="A12" s="45" t="s">
        <v>11</v>
      </c>
      <c r="B12" s="46" t="s">
        <v>213</v>
      </c>
      <c r="C12" s="35" t="s">
        <v>205</v>
      </c>
      <c r="D12" s="33">
        <v>1284000</v>
      </c>
      <c r="E12" s="33">
        <v>380000</v>
      </c>
      <c r="F12" s="33">
        <v>1664000</v>
      </c>
      <c r="G12" s="33">
        <v>719622.64601943397</v>
      </c>
      <c r="H12" s="33">
        <v>155239.78461589001</v>
      </c>
      <c r="I12" s="47">
        <v>874862.43063532398</v>
      </c>
      <c r="J12" s="33">
        <v>609000</v>
      </c>
      <c r="K12" s="33">
        <v>399000</v>
      </c>
      <c r="L12" s="33">
        <v>1008000</v>
      </c>
      <c r="M12" s="19">
        <v>1182287</v>
      </c>
      <c r="N12" s="88"/>
      <c r="O12" s="95">
        <f t="shared" si="0"/>
        <v>1182287</v>
      </c>
    </row>
    <row r="13" spans="1:15" x14ac:dyDescent="0.25">
      <c r="A13" s="45" t="s">
        <v>11</v>
      </c>
      <c r="B13" s="48" t="s">
        <v>214</v>
      </c>
      <c r="C13" s="32" t="s">
        <v>205</v>
      </c>
      <c r="D13" s="30">
        <v>58850</v>
      </c>
      <c r="E13" s="30">
        <v>15000</v>
      </c>
      <c r="F13" s="47">
        <v>73850</v>
      </c>
      <c r="G13" s="30">
        <v>67767.120063467999</v>
      </c>
      <c r="H13" s="30">
        <v>20907.437564160002</v>
      </c>
      <c r="I13" s="30">
        <v>88674.557627628004</v>
      </c>
      <c r="J13" s="30">
        <v>36000</v>
      </c>
      <c r="K13" s="30">
        <v>32000</v>
      </c>
      <c r="L13" s="30">
        <v>68000</v>
      </c>
      <c r="M13" s="19">
        <v>76842</v>
      </c>
      <c r="N13" s="88"/>
      <c r="O13" s="95">
        <f t="shared" si="0"/>
        <v>76842</v>
      </c>
    </row>
    <row r="14" spans="1:15" x14ac:dyDescent="0.25">
      <c r="A14" s="45" t="s">
        <v>11</v>
      </c>
      <c r="B14" s="46" t="s">
        <v>215</v>
      </c>
      <c r="C14" s="35" t="s">
        <v>205</v>
      </c>
      <c r="D14" s="33">
        <v>197950</v>
      </c>
      <c r="E14" s="33">
        <v>155000</v>
      </c>
      <c r="F14" s="47">
        <v>352950</v>
      </c>
      <c r="G14" s="33">
        <v>431649.14550886798</v>
      </c>
      <c r="H14" s="33">
        <v>93271.529715840006</v>
      </c>
      <c r="I14" s="33">
        <v>524920.67522470804</v>
      </c>
      <c r="J14" s="33">
        <v>174000</v>
      </c>
      <c r="K14" s="33">
        <v>160000</v>
      </c>
      <c r="L14" s="33">
        <v>334000</v>
      </c>
      <c r="M14" s="19">
        <v>403957</v>
      </c>
      <c r="N14" s="88"/>
      <c r="O14" s="95">
        <f t="shared" si="0"/>
        <v>403957</v>
      </c>
    </row>
    <row r="15" spans="1:15" x14ac:dyDescent="0.25">
      <c r="A15" s="45" t="s">
        <v>11</v>
      </c>
      <c r="B15" s="48" t="s">
        <v>216</v>
      </c>
      <c r="C15" s="32" t="s">
        <v>205</v>
      </c>
      <c r="D15" s="30">
        <v>133750</v>
      </c>
      <c r="E15" s="30">
        <v>285000</v>
      </c>
      <c r="F15" s="30">
        <v>418750</v>
      </c>
      <c r="G15" s="30">
        <v>72283.524711773498</v>
      </c>
      <c r="H15" s="30">
        <v>22125.34654848</v>
      </c>
      <c r="I15" s="47">
        <v>94408.871260253494</v>
      </c>
      <c r="J15" s="30">
        <v>65000</v>
      </c>
      <c r="K15" s="30">
        <v>80000</v>
      </c>
      <c r="L15" s="30">
        <v>145000</v>
      </c>
      <c r="M15" s="19">
        <v>219386</v>
      </c>
      <c r="N15" s="88"/>
      <c r="O15" s="95">
        <f t="shared" si="0"/>
        <v>219386</v>
      </c>
    </row>
    <row r="16" spans="1:15" x14ac:dyDescent="0.25">
      <c r="A16" s="45" t="s">
        <v>11</v>
      </c>
      <c r="B16" s="46" t="s">
        <v>217</v>
      </c>
      <c r="C16" s="35" t="s">
        <v>205</v>
      </c>
      <c r="D16" s="33">
        <v>299600</v>
      </c>
      <c r="E16" s="33">
        <v>195000</v>
      </c>
      <c r="F16" s="47">
        <v>494600</v>
      </c>
      <c r="G16" s="33">
        <v>421536.06064584001</v>
      </c>
      <c r="H16" s="33">
        <v>184221.52703999999</v>
      </c>
      <c r="I16" s="33">
        <v>605757.58768583997</v>
      </c>
      <c r="J16" s="33">
        <v>276000</v>
      </c>
      <c r="K16" s="33">
        <v>160000</v>
      </c>
      <c r="L16" s="33">
        <v>436000</v>
      </c>
      <c r="M16" s="19">
        <v>512119</v>
      </c>
      <c r="N16" s="88"/>
      <c r="O16" s="95">
        <f t="shared" si="0"/>
        <v>512119</v>
      </c>
    </row>
    <row r="17" spans="1:15" x14ac:dyDescent="0.25">
      <c r="A17" s="45" t="s">
        <v>11</v>
      </c>
      <c r="B17" s="48" t="s">
        <v>218</v>
      </c>
      <c r="C17" s="32" t="s">
        <v>205</v>
      </c>
      <c r="D17" s="30">
        <v>1605000</v>
      </c>
      <c r="E17" s="30">
        <v>995000</v>
      </c>
      <c r="F17" s="30">
        <v>2600000</v>
      </c>
      <c r="G17" s="30">
        <v>203255.3</v>
      </c>
      <c r="H17" s="30">
        <v>122031.6</v>
      </c>
      <c r="I17" s="47">
        <v>325286.90000000002</v>
      </c>
      <c r="J17" s="30">
        <v>652000</v>
      </c>
      <c r="K17" s="30">
        <v>319000</v>
      </c>
      <c r="L17" s="30">
        <v>971000</v>
      </c>
      <c r="M17" s="19">
        <v>1298762</v>
      </c>
      <c r="N17" s="88"/>
      <c r="O17" s="95">
        <f t="shared" si="0"/>
        <v>1298762</v>
      </c>
    </row>
    <row r="18" spans="1:15" x14ac:dyDescent="0.25">
      <c r="A18" s="45" t="s">
        <v>11</v>
      </c>
      <c r="B18" s="46" t="s">
        <v>219</v>
      </c>
      <c r="C18" s="35" t="s">
        <v>205</v>
      </c>
      <c r="D18" s="33">
        <v>422650</v>
      </c>
      <c r="E18" s="33">
        <v>205000</v>
      </c>
      <c r="F18" s="47">
        <v>627650</v>
      </c>
      <c r="G18" s="33">
        <v>554707.43000000005</v>
      </c>
      <c r="H18" s="33">
        <v>119964.03</v>
      </c>
      <c r="I18" s="33">
        <v>674671.46</v>
      </c>
      <c r="J18" s="33">
        <v>188000</v>
      </c>
      <c r="K18" s="33">
        <v>160000</v>
      </c>
      <c r="L18" s="33">
        <v>348000</v>
      </c>
      <c r="M18" s="19">
        <v>550107</v>
      </c>
      <c r="N18" s="88"/>
      <c r="O18" s="95">
        <f t="shared" si="0"/>
        <v>550107</v>
      </c>
    </row>
    <row r="19" spans="1:15" x14ac:dyDescent="0.25">
      <c r="A19" s="45" t="s">
        <v>11</v>
      </c>
      <c r="B19" s="48" t="s">
        <v>220</v>
      </c>
      <c r="C19" s="32" t="s">
        <v>205</v>
      </c>
      <c r="D19" s="30">
        <v>63130</v>
      </c>
      <c r="E19" s="30">
        <v>65000</v>
      </c>
      <c r="F19" s="30">
        <v>128130</v>
      </c>
      <c r="G19" s="30">
        <v>0</v>
      </c>
      <c r="H19" s="30">
        <v>52142.6</v>
      </c>
      <c r="I19" s="47">
        <v>52142.6</v>
      </c>
      <c r="J19" s="30">
        <v>36000</v>
      </c>
      <c r="K19" s="30">
        <v>48000</v>
      </c>
      <c r="L19" s="30">
        <v>84000</v>
      </c>
      <c r="M19" s="19">
        <v>88091</v>
      </c>
      <c r="N19" s="88"/>
      <c r="O19" s="95">
        <f t="shared" si="0"/>
        <v>88091</v>
      </c>
    </row>
    <row r="20" spans="1:15" x14ac:dyDescent="0.25">
      <c r="A20" s="45" t="s">
        <v>11</v>
      </c>
      <c r="B20" s="46" t="s">
        <v>221</v>
      </c>
      <c r="C20" s="35" t="s">
        <v>205</v>
      </c>
      <c r="D20" s="33">
        <v>422650</v>
      </c>
      <c r="E20" s="33">
        <v>159000</v>
      </c>
      <c r="F20" s="47">
        <v>581650</v>
      </c>
      <c r="G20" s="33">
        <v>630472.96554157999</v>
      </c>
      <c r="H20" s="33">
        <v>155239.78461589001</v>
      </c>
      <c r="I20" s="33">
        <v>785712.75015747</v>
      </c>
      <c r="J20" s="33">
        <v>464000</v>
      </c>
      <c r="K20" s="33">
        <v>239000</v>
      </c>
      <c r="L20" s="33">
        <v>703000</v>
      </c>
      <c r="M20" s="19">
        <v>690121</v>
      </c>
      <c r="N20" s="88"/>
      <c r="O20" s="95">
        <f t="shared" si="0"/>
        <v>690121</v>
      </c>
    </row>
    <row r="21" spans="1:15" x14ac:dyDescent="0.25">
      <c r="A21" s="45" t="s">
        <v>11</v>
      </c>
      <c r="B21" s="48" t="s">
        <v>222</v>
      </c>
      <c r="C21" s="32" t="s">
        <v>205</v>
      </c>
      <c r="D21" s="30">
        <v>1016500</v>
      </c>
      <c r="E21" s="30">
        <v>250000</v>
      </c>
      <c r="F21" s="47">
        <v>1266500</v>
      </c>
      <c r="G21" s="30">
        <v>7453234.5480584297</v>
      </c>
      <c r="H21" s="30">
        <v>2287740.5346297598</v>
      </c>
      <c r="I21" s="30">
        <v>9740975.08268819</v>
      </c>
      <c r="J21" s="30">
        <v>986000</v>
      </c>
      <c r="K21" s="30">
        <v>160000</v>
      </c>
      <c r="L21" s="30">
        <v>1146000</v>
      </c>
      <c r="M21" s="19">
        <v>4051158</v>
      </c>
      <c r="N21" s="88"/>
      <c r="O21" s="95">
        <f t="shared" si="0"/>
        <v>4051158</v>
      </c>
    </row>
    <row r="22" spans="1:15" x14ac:dyDescent="0.25">
      <c r="A22" s="45" t="s">
        <v>11</v>
      </c>
      <c r="B22" s="46" t="s">
        <v>223</v>
      </c>
      <c r="C22" s="35" t="s">
        <v>205</v>
      </c>
      <c r="D22" s="33">
        <v>1016500</v>
      </c>
      <c r="E22" s="33">
        <v>780000</v>
      </c>
      <c r="F22" s="33">
        <v>1796500</v>
      </c>
      <c r="G22" s="33">
        <v>1357919.3011880701</v>
      </c>
      <c r="H22" s="33">
        <v>293553.06522112002</v>
      </c>
      <c r="I22" s="47">
        <v>1651472.36640919</v>
      </c>
      <c r="J22" s="33">
        <v>1305000</v>
      </c>
      <c r="K22" s="33">
        <v>638000</v>
      </c>
      <c r="L22" s="33">
        <v>1943000</v>
      </c>
      <c r="M22" s="19">
        <v>1796991</v>
      </c>
      <c r="N22" s="88"/>
      <c r="O22" s="95">
        <f t="shared" si="0"/>
        <v>1796991</v>
      </c>
    </row>
    <row r="23" spans="1:15" x14ac:dyDescent="0.25">
      <c r="A23" s="45" t="s">
        <v>11</v>
      </c>
      <c r="B23" s="48" t="s">
        <v>224</v>
      </c>
      <c r="C23" s="32" t="s">
        <v>205</v>
      </c>
      <c r="D23" s="30">
        <v>342400</v>
      </c>
      <c r="E23" s="30">
        <v>155000</v>
      </c>
      <c r="F23" s="47">
        <v>497400</v>
      </c>
      <c r="G23" s="30">
        <v>523801.087017768</v>
      </c>
      <c r="H23" s="30">
        <v>113164.04312640001</v>
      </c>
      <c r="I23" s="30">
        <v>636965.13014416804</v>
      </c>
      <c r="J23" s="30">
        <v>319000</v>
      </c>
      <c r="K23" s="30">
        <v>160000</v>
      </c>
      <c r="L23" s="30">
        <v>479000</v>
      </c>
      <c r="M23" s="19">
        <v>537788</v>
      </c>
      <c r="N23" s="88"/>
      <c r="O23" s="95">
        <f t="shared" si="0"/>
        <v>537788</v>
      </c>
    </row>
    <row r="24" spans="1:15" x14ac:dyDescent="0.25">
      <c r="A24" s="45" t="s">
        <v>11</v>
      </c>
      <c r="B24" s="46" t="s">
        <v>225</v>
      </c>
      <c r="C24" s="35" t="s">
        <v>205</v>
      </c>
      <c r="D24" s="33">
        <v>1712000</v>
      </c>
      <c r="E24" s="33">
        <v>250000</v>
      </c>
      <c r="F24" s="33">
        <v>1962000</v>
      </c>
      <c r="G24" s="33">
        <v>1169386.79978158</v>
      </c>
      <c r="H24" s="33">
        <v>301855.13675311801</v>
      </c>
      <c r="I24" s="47">
        <v>1471241.9365347</v>
      </c>
      <c r="J24" s="33">
        <v>754000</v>
      </c>
      <c r="K24" s="33">
        <v>287000</v>
      </c>
      <c r="L24" s="33">
        <v>1041000</v>
      </c>
      <c r="M24" s="19">
        <v>1491414</v>
      </c>
      <c r="N24" s="88"/>
      <c r="O24" s="95">
        <f t="shared" si="0"/>
        <v>1491414</v>
      </c>
    </row>
    <row r="25" spans="1:15" x14ac:dyDescent="0.25">
      <c r="A25" s="45" t="s">
        <v>11</v>
      </c>
      <c r="B25" s="48" t="s">
        <v>226</v>
      </c>
      <c r="C25" s="32" t="s">
        <v>227</v>
      </c>
      <c r="D25" s="30">
        <v>2086500</v>
      </c>
      <c r="E25" s="30">
        <v>480000</v>
      </c>
      <c r="F25" s="47">
        <v>2566500</v>
      </c>
      <c r="G25" s="30">
        <v>3135717.91122131</v>
      </c>
      <c r="H25" s="30">
        <v>562899.11040000001</v>
      </c>
      <c r="I25" s="30">
        <v>3698617.0216213102</v>
      </c>
      <c r="J25" s="30">
        <v>2102000</v>
      </c>
      <c r="K25" s="30">
        <v>798000</v>
      </c>
      <c r="L25" s="30">
        <v>2900000</v>
      </c>
      <c r="M25" s="19">
        <v>3055039</v>
      </c>
      <c r="N25" s="88"/>
      <c r="O25" s="95">
        <f t="shared" si="0"/>
        <v>3055039</v>
      </c>
    </row>
    <row r="26" spans="1:15" x14ac:dyDescent="0.25">
      <c r="A26" s="45" t="s">
        <v>11</v>
      </c>
      <c r="B26" s="46" t="s">
        <v>228</v>
      </c>
      <c r="C26" s="35" t="s">
        <v>207</v>
      </c>
      <c r="D26" s="33">
        <v>1016500</v>
      </c>
      <c r="E26" s="33">
        <v>600000</v>
      </c>
      <c r="F26" s="47">
        <v>1616500</v>
      </c>
      <c r="G26" s="33">
        <v>1954284</v>
      </c>
      <c r="H26" s="33">
        <v>536996.36966976</v>
      </c>
      <c r="I26" s="33">
        <v>2491280.3696697601</v>
      </c>
      <c r="J26" s="33">
        <v>1378000</v>
      </c>
      <c r="K26" s="33">
        <v>718000</v>
      </c>
      <c r="L26" s="33">
        <v>2096000</v>
      </c>
      <c r="M26" s="19">
        <v>2067927</v>
      </c>
      <c r="N26" s="88"/>
      <c r="O26" s="95">
        <f t="shared" si="0"/>
        <v>2067927</v>
      </c>
    </row>
    <row r="27" spans="1:15" x14ac:dyDescent="0.25">
      <c r="A27" s="45" t="s">
        <v>11</v>
      </c>
      <c r="B27" s="48" t="s">
        <v>229</v>
      </c>
      <c r="C27" s="32" t="s">
        <v>205</v>
      </c>
      <c r="D27" s="30">
        <v>0</v>
      </c>
      <c r="E27" s="30">
        <v>195000</v>
      </c>
      <c r="F27" s="30">
        <v>195000</v>
      </c>
      <c r="G27" s="30">
        <v>0</v>
      </c>
      <c r="H27" s="30">
        <v>95400</v>
      </c>
      <c r="I27" s="47">
        <v>95400</v>
      </c>
      <c r="J27" s="30">
        <v>51000</v>
      </c>
      <c r="K27" s="30">
        <v>48000</v>
      </c>
      <c r="L27" s="30">
        <v>99000</v>
      </c>
      <c r="M27" s="19">
        <v>129800</v>
      </c>
      <c r="N27" s="88"/>
      <c r="O27" s="95">
        <f t="shared" si="0"/>
        <v>129800</v>
      </c>
    </row>
    <row r="28" spans="1:15" x14ac:dyDescent="0.25">
      <c r="A28" s="45" t="s">
        <v>11</v>
      </c>
      <c r="B28" s="46" t="s">
        <v>230</v>
      </c>
      <c r="C28" s="35" t="s">
        <v>207</v>
      </c>
      <c r="D28" s="33">
        <v>149800</v>
      </c>
      <c r="E28" s="33">
        <v>50000</v>
      </c>
      <c r="F28" s="33">
        <v>199800</v>
      </c>
      <c r="G28" s="33">
        <v>122686.57965852</v>
      </c>
      <c r="H28" s="33">
        <v>8525.3628902399996</v>
      </c>
      <c r="I28" s="47">
        <v>131211.94254876001</v>
      </c>
      <c r="J28" s="33">
        <v>123000</v>
      </c>
      <c r="K28" s="33">
        <v>32000</v>
      </c>
      <c r="L28" s="33">
        <v>155000</v>
      </c>
      <c r="M28" s="19">
        <v>162004</v>
      </c>
      <c r="N28" s="88"/>
      <c r="O28" s="95">
        <f t="shared" si="0"/>
        <v>162004</v>
      </c>
    </row>
    <row r="29" spans="1:15" x14ac:dyDescent="0.25">
      <c r="A29" s="45" t="s">
        <v>11</v>
      </c>
      <c r="B29" s="48" t="s">
        <v>231</v>
      </c>
      <c r="C29" s="32" t="s">
        <v>205</v>
      </c>
      <c r="D29" s="30">
        <v>0</v>
      </c>
      <c r="E29" s="30">
        <v>500000</v>
      </c>
      <c r="F29" s="30">
        <v>500000</v>
      </c>
      <c r="G29" s="30">
        <v>0</v>
      </c>
      <c r="H29" s="30">
        <v>396000</v>
      </c>
      <c r="I29" s="47">
        <v>396000</v>
      </c>
      <c r="J29" s="30">
        <v>406000</v>
      </c>
      <c r="K29" s="30">
        <v>0</v>
      </c>
      <c r="L29" s="30">
        <v>406000</v>
      </c>
      <c r="M29" s="19">
        <v>434000</v>
      </c>
      <c r="N29" s="88"/>
      <c r="O29" s="95">
        <f t="shared" si="0"/>
        <v>434000</v>
      </c>
    </row>
    <row r="30" spans="1:15" x14ac:dyDescent="0.25">
      <c r="A30" s="45" t="s">
        <v>11</v>
      </c>
      <c r="B30" s="46" t="s">
        <v>232</v>
      </c>
      <c r="C30" s="35" t="s">
        <v>205</v>
      </c>
      <c r="D30" s="33">
        <v>128400</v>
      </c>
      <c r="E30" s="33">
        <v>85000</v>
      </c>
      <c r="F30" s="47">
        <v>213400</v>
      </c>
      <c r="G30" s="33">
        <v>324378.40820085001</v>
      </c>
      <c r="H30" s="33">
        <v>184221.52703999999</v>
      </c>
      <c r="I30" s="33">
        <v>508599.93524085003</v>
      </c>
      <c r="J30" s="33">
        <v>261000</v>
      </c>
      <c r="K30" s="33">
        <v>191000</v>
      </c>
      <c r="L30" s="33">
        <v>452000</v>
      </c>
      <c r="M30" s="19">
        <v>391333</v>
      </c>
      <c r="N30" s="88"/>
      <c r="O30" s="95">
        <f t="shared" si="0"/>
        <v>391333</v>
      </c>
    </row>
    <row r="31" spans="1:15" x14ac:dyDescent="0.25">
      <c r="A31" s="45" t="s">
        <v>11</v>
      </c>
      <c r="B31" s="48" t="s">
        <v>233</v>
      </c>
      <c r="C31" s="32" t="s">
        <v>205</v>
      </c>
      <c r="D31" s="30">
        <v>481500</v>
      </c>
      <c r="E31" s="30">
        <v>280000</v>
      </c>
      <c r="F31" s="30">
        <v>761500</v>
      </c>
      <c r="G31" s="30">
        <v>354751.47627989302</v>
      </c>
      <c r="H31" s="30">
        <v>103493.18974392601</v>
      </c>
      <c r="I31" s="47">
        <v>458244.66602381901</v>
      </c>
      <c r="J31" s="30">
        <v>218000</v>
      </c>
      <c r="K31" s="30">
        <v>160000</v>
      </c>
      <c r="L31" s="30">
        <v>378000</v>
      </c>
      <c r="M31" s="19">
        <v>532582</v>
      </c>
      <c r="N31" s="88"/>
      <c r="O31" s="95">
        <f t="shared" si="0"/>
        <v>532582</v>
      </c>
    </row>
    <row r="32" spans="1:15" x14ac:dyDescent="0.25">
      <c r="A32" s="45" t="s">
        <v>11</v>
      </c>
      <c r="B32" s="46" t="s">
        <v>234</v>
      </c>
      <c r="C32" s="35" t="s">
        <v>205</v>
      </c>
      <c r="D32" s="33">
        <v>487920</v>
      </c>
      <c r="E32" s="33">
        <v>320000</v>
      </c>
      <c r="F32" s="33">
        <v>807920</v>
      </c>
      <c r="G32" s="33">
        <v>504526.6</v>
      </c>
      <c r="H32" s="33">
        <v>184221.52703999999</v>
      </c>
      <c r="I32" s="47">
        <v>688748.12704000005</v>
      </c>
      <c r="J32" s="33">
        <v>696000</v>
      </c>
      <c r="K32" s="33">
        <v>239000</v>
      </c>
      <c r="L32" s="33">
        <v>935000</v>
      </c>
      <c r="M32" s="19">
        <v>810556</v>
      </c>
      <c r="N32" s="88"/>
      <c r="O32" s="95">
        <f t="shared" si="0"/>
        <v>810556</v>
      </c>
    </row>
    <row r="33" spans="1:15" x14ac:dyDescent="0.25">
      <c r="A33" s="45" t="s">
        <v>11</v>
      </c>
      <c r="B33" s="48" t="s">
        <v>235</v>
      </c>
      <c r="C33" s="32" t="s">
        <v>205</v>
      </c>
      <c r="D33" s="30">
        <v>1284000</v>
      </c>
      <c r="E33" s="30">
        <v>105000</v>
      </c>
      <c r="F33" s="30">
        <v>1389000</v>
      </c>
      <c r="G33" s="30">
        <v>1059511.04032284</v>
      </c>
      <c r="H33" s="30">
        <v>50746.20768</v>
      </c>
      <c r="I33" s="47">
        <v>1110257.24800284</v>
      </c>
      <c r="J33" s="30">
        <v>942000</v>
      </c>
      <c r="K33" s="30">
        <v>80000</v>
      </c>
      <c r="L33" s="30">
        <v>1022000</v>
      </c>
      <c r="M33" s="19">
        <v>1173752</v>
      </c>
      <c r="N33" s="88"/>
      <c r="O33" s="95">
        <f t="shared" si="0"/>
        <v>1173752</v>
      </c>
    </row>
    <row r="34" spans="1:15" ht="15.75" customHeight="1" x14ac:dyDescent="0.25">
      <c r="A34" s="53" t="s">
        <v>107</v>
      </c>
      <c r="B34" s="38"/>
      <c r="C34" s="38"/>
      <c r="D34" s="38"/>
      <c r="E34" s="38"/>
      <c r="F34" s="39">
        <v>34235770</v>
      </c>
      <c r="G34" s="38"/>
      <c r="H34" s="38"/>
      <c r="I34" s="39">
        <v>36905144.417259201</v>
      </c>
      <c r="J34" s="89"/>
      <c r="K34" s="38"/>
      <c r="L34" s="39">
        <v>22886000</v>
      </c>
      <c r="M34" s="39">
        <f>SUM(M5:M33)</f>
        <v>32510865</v>
      </c>
      <c r="N34" s="88"/>
      <c r="O34" s="95">
        <f t="shared" si="0"/>
        <v>32510865</v>
      </c>
    </row>
    <row r="35" spans="1:15" ht="18" customHeight="1" x14ac:dyDescent="0.25">
      <c r="A35" s="118" t="s">
        <v>108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88"/>
      <c r="O35" s="95">
        <f t="shared" si="0"/>
        <v>0</v>
      </c>
    </row>
    <row r="36" spans="1:15" x14ac:dyDescent="0.25">
      <c r="A36" s="59" t="s">
        <v>27</v>
      </c>
      <c r="B36" s="46" t="s">
        <v>204</v>
      </c>
      <c r="C36" s="35" t="s">
        <v>205</v>
      </c>
      <c r="D36" s="33">
        <v>1264652.6000000001</v>
      </c>
      <c r="E36" s="33">
        <v>215610.81200000001</v>
      </c>
      <c r="F36" s="47">
        <v>1480263.412</v>
      </c>
      <c r="G36" s="33">
        <v>2806250</v>
      </c>
      <c r="H36" s="33">
        <v>450000</v>
      </c>
      <c r="I36" s="33">
        <v>3256250</v>
      </c>
      <c r="J36" s="33">
        <v>1515000</v>
      </c>
      <c r="K36" s="33">
        <v>239000</v>
      </c>
      <c r="L36" s="33">
        <v>1754000</v>
      </c>
      <c r="M36" s="19">
        <v>2163504</v>
      </c>
      <c r="N36" s="88"/>
      <c r="O36" s="95">
        <f t="shared" si="0"/>
        <v>2163504</v>
      </c>
    </row>
    <row r="37" spans="1:15" x14ac:dyDescent="0.25">
      <c r="A37" s="59" t="s">
        <v>27</v>
      </c>
      <c r="B37" s="48" t="s">
        <v>206</v>
      </c>
      <c r="C37" s="32" t="s">
        <v>207</v>
      </c>
      <c r="D37" s="30">
        <v>791424.28056646301</v>
      </c>
      <c r="E37" s="30">
        <v>155239.78461589001</v>
      </c>
      <c r="F37" s="47">
        <v>946664.06518235197</v>
      </c>
      <c r="G37" s="30">
        <v>1318750</v>
      </c>
      <c r="H37" s="30">
        <v>385000</v>
      </c>
      <c r="I37" s="30">
        <v>1703750</v>
      </c>
      <c r="J37" s="30">
        <v>1212000</v>
      </c>
      <c r="K37" s="30">
        <v>351000</v>
      </c>
      <c r="L37" s="30">
        <v>1563000</v>
      </c>
      <c r="M37" s="19">
        <v>1404471</v>
      </c>
      <c r="N37" s="88"/>
      <c r="O37" s="95">
        <f t="shared" si="0"/>
        <v>1404471</v>
      </c>
    </row>
    <row r="38" spans="1:15" x14ac:dyDescent="0.25">
      <c r="A38" s="59" t="s">
        <v>27</v>
      </c>
      <c r="B38" s="46" t="s">
        <v>208</v>
      </c>
      <c r="C38" s="35" t="s">
        <v>205</v>
      </c>
      <c r="D38" s="33">
        <v>1364150.74136608</v>
      </c>
      <c r="E38" s="33">
        <v>215610.81196651299</v>
      </c>
      <c r="F38" s="47">
        <v>1579761.55333259</v>
      </c>
      <c r="G38" s="33">
        <v>2482500</v>
      </c>
      <c r="H38" s="33">
        <v>259000</v>
      </c>
      <c r="I38" s="33">
        <v>2741500</v>
      </c>
      <c r="J38" s="33">
        <v>1356000</v>
      </c>
      <c r="K38" s="33">
        <v>223000</v>
      </c>
      <c r="L38" s="33">
        <v>1579000</v>
      </c>
      <c r="M38" s="19">
        <v>1966754</v>
      </c>
      <c r="N38" s="88"/>
      <c r="O38" s="95">
        <f t="shared" si="0"/>
        <v>1966754</v>
      </c>
    </row>
    <row r="39" spans="1:15" x14ac:dyDescent="0.25">
      <c r="A39" s="59" t="s">
        <v>27</v>
      </c>
      <c r="B39" s="48" t="s">
        <v>209</v>
      </c>
      <c r="C39" s="32" t="s">
        <v>205</v>
      </c>
      <c r="D39" s="30">
        <v>891225.4</v>
      </c>
      <c r="E39" s="30">
        <v>182000.15</v>
      </c>
      <c r="F39" s="47">
        <v>1073225.55</v>
      </c>
      <c r="G39" s="30">
        <v>1243750</v>
      </c>
      <c r="H39" s="30">
        <v>80000</v>
      </c>
      <c r="I39" s="30">
        <v>1323750</v>
      </c>
      <c r="J39" s="30">
        <v>829000</v>
      </c>
      <c r="K39" s="30">
        <v>48000</v>
      </c>
      <c r="L39" s="30">
        <v>877000</v>
      </c>
      <c r="M39" s="19">
        <v>1091325</v>
      </c>
      <c r="N39" s="88"/>
      <c r="O39" s="95">
        <f t="shared" si="0"/>
        <v>1091325</v>
      </c>
    </row>
    <row r="40" spans="1:15" x14ac:dyDescent="0.25">
      <c r="A40" s="59" t="s">
        <v>27</v>
      </c>
      <c r="B40" s="46" t="s">
        <v>210</v>
      </c>
      <c r="C40" s="35" t="s">
        <v>205</v>
      </c>
      <c r="D40" s="33">
        <v>434254.5</v>
      </c>
      <c r="E40" s="33">
        <v>132435.76</v>
      </c>
      <c r="F40" s="47">
        <v>566690.26</v>
      </c>
      <c r="G40" s="33">
        <v>687500</v>
      </c>
      <c r="H40" s="33">
        <v>250000</v>
      </c>
      <c r="I40" s="33">
        <v>937500</v>
      </c>
      <c r="J40" s="33">
        <v>415000</v>
      </c>
      <c r="K40" s="33">
        <v>160000</v>
      </c>
      <c r="L40" s="33">
        <v>575000</v>
      </c>
      <c r="M40" s="19">
        <v>693063</v>
      </c>
      <c r="N40" s="88"/>
      <c r="O40" s="95">
        <f t="shared" si="0"/>
        <v>693063</v>
      </c>
    </row>
    <row r="41" spans="1:15" x14ac:dyDescent="0.25">
      <c r="A41" s="59" t="s">
        <v>27</v>
      </c>
      <c r="B41" s="48" t="s">
        <v>211</v>
      </c>
      <c r="C41" s="32" t="s">
        <v>205</v>
      </c>
      <c r="D41" s="30">
        <v>677576.68582287605</v>
      </c>
      <c r="E41" s="30">
        <v>460553.81760000001</v>
      </c>
      <c r="F41" s="47">
        <v>1138130.5034228801</v>
      </c>
      <c r="G41" s="30">
        <v>2750000</v>
      </c>
      <c r="H41" s="30">
        <v>450000</v>
      </c>
      <c r="I41" s="30">
        <v>3200000</v>
      </c>
      <c r="J41" s="30">
        <v>1148000</v>
      </c>
      <c r="K41" s="30">
        <v>399000</v>
      </c>
      <c r="L41" s="30">
        <v>1547000</v>
      </c>
      <c r="M41" s="19">
        <v>1961710</v>
      </c>
      <c r="N41" s="88"/>
      <c r="O41" s="95">
        <f t="shared" si="0"/>
        <v>1961710</v>
      </c>
    </row>
    <row r="42" spans="1:15" x14ac:dyDescent="0.25">
      <c r="A42" s="59" t="s">
        <v>27</v>
      </c>
      <c r="B42" s="46" t="s">
        <v>212</v>
      </c>
      <c r="C42" s="35" t="s">
        <v>205</v>
      </c>
      <c r="D42" s="33">
        <v>5332809.2264170898</v>
      </c>
      <c r="E42" s="33">
        <v>1152547.86882816</v>
      </c>
      <c r="F42" s="33">
        <v>6485357.0952452496</v>
      </c>
      <c r="G42" s="33">
        <v>1875000</v>
      </c>
      <c r="H42" s="33">
        <v>380000</v>
      </c>
      <c r="I42" s="47">
        <v>2255000</v>
      </c>
      <c r="J42" s="33">
        <v>1037000</v>
      </c>
      <c r="K42" s="33">
        <v>558000</v>
      </c>
      <c r="L42" s="33">
        <v>1595000</v>
      </c>
      <c r="M42" s="19">
        <v>3445119</v>
      </c>
      <c r="N42" s="88"/>
      <c r="O42" s="95">
        <f t="shared" si="0"/>
        <v>3445119</v>
      </c>
    </row>
    <row r="43" spans="1:15" x14ac:dyDescent="0.25">
      <c r="A43" s="59" t="s">
        <v>27</v>
      </c>
      <c r="B43" s="48" t="s">
        <v>213</v>
      </c>
      <c r="C43" s="32" t="s">
        <v>205</v>
      </c>
      <c r="D43" s="30">
        <v>1358555.9048707001</v>
      </c>
      <c r="E43" s="30">
        <v>293617.55763648002</v>
      </c>
      <c r="F43" s="47">
        <v>1652173.4625071799</v>
      </c>
      <c r="G43" s="30">
        <v>1500000</v>
      </c>
      <c r="H43" s="30">
        <v>380000</v>
      </c>
      <c r="I43" s="30">
        <v>1880000</v>
      </c>
      <c r="J43" s="30">
        <v>670000</v>
      </c>
      <c r="K43" s="30">
        <v>399000</v>
      </c>
      <c r="L43" s="30">
        <v>1069000</v>
      </c>
      <c r="M43" s="19">
        <v>1533724</v>
      </c>
      <c r="N43" s="88"/>
      <c r="O43" s="95">
        <f t="shared" si="0"/>
        <v>1533724</v>
      </c>
    </row>
    <row r="44" spans="1:15" x14ac:dyDescent="0.25">
      <c r="A44" s="59" t="s">
        <v>27</v>
      </c>
      <c r="B44" s="46" t="s">
        <v>214</v>
      </c>
      <c r="C44" s="35" t="s">
        <v>205</v>
      </c>
      <c r="D44" s="33">
        <v>82442.331640799996</v>
      </c>
      <c r="E44" s="33">
        <v>20907.437564160002</v>
      </c>
      <c r="F44" s="33">
        <v>103349.76920496</v>
      </c>
      <c r="G44" s="33">
        <v>68750</v>
      </c>
      <c r="H44" s="33">
        <v>15000</v>
      </c>
      <c r="I44" s="47">
        <v>83750</v>
      </c>
      <c r="J44" s="33">
        <v>40000</v>
      </c>
      <c r="K44" s="33">
        <v>32000</v>
      </c>
      <c r="L44" s="33">
        <v>72000</v>
      </c>
      <c r="M44" s="19">
        <v>86367</v>
      </c>
      <c r="N44" s="88"/>
      <c r="O44" s="95">
        <f t="shared" si="0"/>
        <v>86367</v>
      </c>
    </row>
    <row r="45" spans="1:15" x14ac:dyDescent="0.25">
      <c r="A45" s="59" t="s">
        <v>27</v>
      </c>
      <c r="B45" s="48" t="s">
        <v>236</v>
      </c>
      <c r="C45" s="32" t="s">
        <v>205</v>
      </c>
      <c r="D45" s="30">
        <v>431649.14550886798</v>
      </c>
      <c r="E45" s="30">
        <v>93271.529715840006</v>
      </c>
      <c r="F45" s="30">
        <v>524920.67522470804</v>
      </c>
      <c r="G45" s="30">
        <v>231250</v>
      </c>
      <c r="H45" s="30">
        <v>155000</v>
      </c>
      <c r="I45" s="47">
        <v>386250</v>
      </c>
      <c r="J45" s="30">
        <v>191000</v>
      </c>
      <c r="K45" s="30">
        <v>160000</v>
      </c>
      <c r="L45" s="30">
        <v>351000</v>
      </c>
      <c r="M45" s="19">
        <v>420724</v>
      </c>
      <c r="N45" s="88"/>
      <c r="O45" s="95">
        <f t="shared" si="0"/>
        <v>420724</v>
      </c>
    </row>
    <row r="46" spans="1:15" x14ac:dyDescent="0.25">
      <c r="A46" s="59" t="s">
        <v>27</v>
      </c>
      <c r="B46" s="46" t="s">
        <v>216</v>
      </c>
      <c r="C46" s="35" t="s">
        <v>205</v>
      </c>
      <c r="D46" s="33">
        <v>506162.1</v>
      </c>
      <c r="E46" s="33">
        <v>82254.31</v>
      </c>
      <c r="F46" s="33">
        <v>588416.41</v>
      </c>
      <c r="G46" s="33">
        <v>156250</v>
      </c>
      <c r="H46" s="33">
        <v>285000</v>
      </c>
      <c r="I46" s="47">
        <v>441250</v>
      </c>
      <c r="J46" s="33">
        <v>72000</v>
      </c>
      <c r="K46" s="33">
        <v>80000</v>
      </c>
      <c r="L46" s="33">
        <v>152000</v>
      </c>
      <c r="M46" s="19">
        <v>393889</v>
      </c>
      <c r="N46" s="88"/>
      <c r="O46" s="95">
        <f t="shared" si="0"/>
        <v>393889</v>
      </c>
    </row>
    <row r="47" spans="1:15" x14ac:dyDescent="0.25">
      <c r="A47" s="59" t="s">
        <v>27</v>
      </c>
      <c r="B47" s="48" t="s">
        <v>217</v>
      </c>
      <c r="C47" s="32" t="s">
        <v>205</v>
      </c>
      <c r="D47" s="30">
        <v>457924.26319038001</v>
      </c>
      <c r="E47" s="30">
        <v>98955.104976000002</v>
      </c>
      <c r="F47" s="30">
        <v>556879.36816637998</v>
      </c>
      <c r="G47" s="30">
        <v>350000</v>
      </c>
      <c r="H47" s="30">
        <v>195000</v>
      </c>
      <c r="I47" s="47">
        <v>545000</v>
      </c>
      <c r="J47" s="30">
        <v>303000</v>
      </c>
      <c r="K47" s="30">
        <v>160000</v>
      </c>
      <c r="L47" s="30">
        <v>463000</v>
      </c>
      <c r="M47" s="19">
        <v>521626</v>
      </c>
      <c r="N47" s="88"/>
      <c r="O47" s="95">
        <f t="shared" si="0"/>
        <v>521626</v>
      </c>
    </row>
    <row r="48" spans="1:15" x14ac:dyDescent="0.25">
      <c r="A48" s="59" t="s">
        <v>27</v>
      </c>
      <c r="B48" s="46" t="s">
        <v>218</v>
      </c>
      <c r="C48" s="35" t="s">
        <v>205</v>
      </c>
      <c r="D48" s="33">
        <v>203255.3</v>
      </c>
      <c r="E48" s="33">
        <v>122031.6</v>
      </c>
      <c r="F48" s="47">
        <v>325286.90000000002</v>
      </c>
      <c r="G48" s="33">
        <v>1875000</v>
      </c>
      <c r="H48" s="33">
        <v>995000</v>
      </c>
      <c r="I48" s="33">
        <v>2870000</v>
      </c>
      <c r="J48" s="33">
        <v>718000</v>
      </c>
      <c r="K48" s="33">
        <v>319000</v>
      </c>
      <c r="L48" s="33">
        <v>1037000</v>
      </c>
      <c r="M48" s="19">
        <v>1410762</v>
      </c>
      <c r="N48" s="88"/>
      <c r="O48" s="95">
        <f t="shared" si="0"/>
        <v>1410762</v>
      </c>
    </row>
    <row r="49" spans="1:15" x14ac:dyDescent="0.25">
      <c r="A49" s="59" t="s">
        <v>27</v>
      </c>
      <c r="B49" s="48" t="s">
        <v>219</v>
      </c>
      <c r="C49" s="32" t="s">
        <v>205</v>
      </c>
      <c r="D49" s="30">
        <v>275888.73565587599</v>
      </c>
      <c r="E49" s="30">
        <v>59677.540231680003</v>
      </c>
      <c r="F49" s="47">
        <v>335566.27588755602</v>
      </c>
      <c r="G49" s="30">
        <v>493750</v>
      </c>
      <c r="H49" s="30">
        <v>205000</v>
      </c>
      <c r="I49" s="30">
        <v>698750</v>
      </c>
      <c r="J49" s="30">
        <v>207000</v>
      </c>
      <c r="K49" s="30">
        <v>160000</v>
      </c>
      <c r="L49" s="30">
        <v>367000</v>
      </c>
      <c r="M49" s="19">
        <v>467105</v>
      </c>
      <c r="N49" s="88"/>
      <c r="O49" s="95">
        <f t="shared" si="0"/>
        <v>467105</v>
      </c>
    </row>
    <row r="50" spans="1:15" x14ac:dyDescent="0.25">
      <c r="A50" s="59" t="s">
        <v>27</v>
      </c>
      <c r="B50" s="46" t="s">
        <v>220</v>
      </c>
      <c r="C50" s="35" t="s">
        <v>205</v>
      </c>
      <c r="D50" s="33">
        <v>0</v>
      </c>
      <c r="E50" s="33">
        <v>52142.6</v>
      </c>
      <c r="F50" s="47">
        <v>52142.6</v>
      </c>
      <c r="G50" s="33">
        <v>73750</v>
      </c>
      <c r="H50" s="33">
        <v>65000</v>
      </c>
      <c r="I50" s="33">
        <v>138750</v>
      </c>
      <c r="J50" s="33">
        <v>40000</v>
      </c>
      <c r="K50" s="33">
        <v>48000</v>
      </c>
      <c r="L50" s="33">
        <v>88000</v>
      </c>
      <c r="M50" s="19">
        <v>92964</v>
      </c>
      <c r="N50" s="88"/>
      <c r="O50" s="95">
        <f t="shared" si="0"/>
        <v>92964</v>
      </c>
    </row>
    <row r="51" spans="1:15" x14ac:dyDescent="0.25">
      <c r="A51" s="59" t="s">
        <v>27</v>
      </c>
      <c r="B51" s="48" t="s">
        <v>221</v>
      </c>
      <c r="C51" s="32" t="s">
        <v>205</v>
      </c>
      <c r="D51" s="30">
        <v>902238.39348098403</v>
      </c>
      <c r="E51" s="30">
        <v>184221.52703999999</v>
      </c>
      <c r="F51" s="30">
        <v>1086459.9205209799</v>
      </c>
      <c r="G51" s="30">
        <v>493750</v>
      </c>
      <c r="H51" s="30">
        <v>159000</v>
      </c>
      <c r="I51" s="47">
        <v>652750</v>
      </c>
      <c r="J51" s="30">
        <v>510000</v>
      </c>
      <c r="K51" s="30">
        <v>239000</v>
      </c>
      <c r="L51" s="30">
        <v>749000</v>
      </c>
      <c r="M51" s="19">
        <v>829403</v>
      </c>
      <c r="N51" s="88"/>
      <c r="O51" s="95">
        <f t="shared" si="0"/>
        <v>829403</v>
      </c>
    </row>
    <row r="52" spans="1:15" x14ac:dyDescent="0.25">
      <c r="A52" s="59" t="s">
        <v>27</v>
      </c>
      <c r="B52" s="46" t="s">
        <v>222</v>
      </c>
      <c r="C52" s="35" t="s">
        <v>205</v>
      </c>
      <c r="D52" s="33">
        <v>1187500</v>
      </c>
      <c r="E52" s="33">
        <v>250000</v>
      </c>
      <c r="F52" s="33">
        <v>1437500</v>
      </c>
      <c r="G52" s="33">
        <v>1187500</v>
      </c>
      <c r="H52" s="33">
        <v>250000</v>
      </c>
      <c r="I52" s="33">
        <v>1437500</v>
      </c>
      <c r="J52" s="33">
        <v>1085000</v>
      </c>
      <c r="K52" s="33">
        <v>160000</v>
      </c>
      <c r="L52" s="33">
        <v>1245000</v>
      </c>
      <c r="M52" s="19">
        <v>1373333</v>
      </c>
      <c r="N52" s="88"/>
      <c r="O52" s="95">
        <f t="shared" si="0"/>
        <v>1373333</v>
      </c>
    </row>
    <row r="53" spans="1:15" x14ac:dyDescent="0.25">
      <c r="A53" s="59" t="s">
        <v>27</v>
      </c>
      <c r="B53" s="48" t="s">
        <v>237</v>
      </c>
      <c r="C53" s="32" t="s">
        <v>205</v>
      </c>
      <c r="D53" s="30">
        <v>3869737.2724361899</v>
      </c>
      <c r="E53" s="30">
        <v>885202.12698367995</v>
      </c>
      <c r="F53" s="30">
        <v>4754939.3994198702</v>
      </c>
      <c r="G53" s="30">
        <v>1187500</v>
      </c>
      <c r="H53" s="30">
        <v>780000</v>
      </c>
      <c r="I53" s="47">
        <v>1967500</v>
      </c>
      <c r="J53" s="30">
        <v>1436000</v>
      </c>
      <c r="K53" s="30">
        <v>638000</v>
      </c>
      <c r="L53" s="30">
        <v>2074000</v>
      </c>
      <c r="M53" s="19">
        <v>2932146</v>
      </c>
      <c r="N53" s="88"/>
      <c r="O53" s="95">
        <f t="shared" si="0"/>
        <v>2932146</v>
      </c>
    </row>
    <row r="54" spans="1:15" x14ac:dyDescent="0.25">
      <c r="A54" s="59" t="s">
        <v>27</v>
      </c>
      <c r="B54" s="46" t="s">
        <v>224</v>
      </c>
      <c r="C54" s="35" t="s">
        <v>205</v>
      </c>
      <c r="D54" s="33">
        <v>523801.087017768</v>
      </c>
      <c r="E54" s="33">
        <v>113164.04312640001</v>
      </c>
      <c r="F54" s="33">
        <v>636965.13014416804</v>
      </c>
      <c r="G54" s="33">
        <v>400000</v>
      </c>
      <c r="H54" s="33">
        <v>155000</v>
      </c>
      <c r="I54" s="47">
        <v>555000</v>
      </c>
      <c r="J54" s="33">
        <v>351000</v>
      </c>
      <c r="K54" s="33">
        <v>160000</v>
      </c>
      <c r="L54" s="33">
        <v>511000</v>
      </c>
      <c r="M54" s="19">
        <v>567655</v>
      </c>
      <c r="N54" s="88"/>
      <c r="O54" s="95">
        <f t="shared" si="0"/>
        <v>567655</v>
      </c>
    </row>
    <row r="55" spans="1:15" x14ac:dyDescent="0.25">
      <c r="A55" s="59" t="s">
        <v>27</v>
      </c>
      <c r="B55" s="48" t="s">
        <v>225</v>
      </c>
      <c r="C55" s="32" t="s">
        <v>205</v>
      </c>
      <c r="D55" s="30">
        <v>1670454.7838238999</v>
      </c>
      <c r="E55" s="30">
        <v>358208.52480000001</v>
      </c>
      <c r="F55" s="47">
        <v>2028663.3086238999</v>
      </c>
      <c r="G55" s="30">
        <v>2000000</v>
      </c>
      <c r="H55" s="30">
        <v>250000</v>
      </c>
      <c r="I55" s="30">
        <v>2250000</v>
      </c>
      <c r="J55" s="30">
        <v>829000</v>
      </c>
      <c r="K55" s="30">
        <v>287000</v>
      </c>
      <c r="L55" s="30">
        <v>1116000</v>
      </c>
      <c r="M55" s="19">
        <v>1798221</v>
      </c>
      <c r="N55" s="88"/>
      <c r="O55" s="95">
        <f t="shared" si="0"/>
        <v>1798221</v>
      </c>
    </row>
    <row r="56" spans="1:15" x14ac:dyDescent="0.25">
      <c r="A56" s="59" t="s">
        <v>27</v>
      </c>
      <c r="B56" s="46" t="s">
        <v>226</v>
      </c>
      <c r="C56" s="35" t="s">
        <v>227</v>
      </c>
      <c r="D56" s="33">
        <v>3135717.91122131</v>
      </c>
      <c r="E56" s="33">
        <v>562899.11040000001</v>
      </c>
      <c r="F56" s="33">
        <v>3698617.0216213102</v>
      </c>
      <c r="G56" s="33">
        <v>2437500</v>
      </c>
      <c r="H56" s="33">
        <v>480000</v>
      </c>
      <c r="I56" s="47">
        <v>2917500</v>
      </c>
      <c r="J56" s="33">
        <v>2313000</v>
      </c>
      <c r="K56" s="33">
        <v>798000</v>
      </c>
      <c r="L56" s="33">
        <v>3111000</v>
      </c>
      <c r="M56" s="19">
        <v>3242372</v>
      </c>
      <c r="N56" s="88"/>
      <c r="O56" s="95">
        <f t="shared" si="0"/>
        <v>3242372</v>
      </c>
    </row>
    <row r="57" spans="1:15" x14ac:dyDescent="0.25">
      <c r="A57" s="59" t="s">
        <v>27</v>
      </c>
      <c r="B57" s="48" t="s">
        <v>228</v>
      </c>
      <c r="C57" s="32" t="s">
        <v>207</v>
      </c>
      <c r="D57" s="30">
        <v>1954284</v>
      </c>
      <c r="E57" s="30">
        <v>536996.36966976</v>
      </c>
      <c r="F57" s="30">
        <v>2491280.3696697601</v>
      </c>
      <c r="G57" s="30">
        <v>1187500</v>
      </c>
      <c r="H57" s="30">
        <v>600000</v>
      </c>
      <c r="I57" s="47">
        <v>1787500</v>
      </c>
      <c r="J57" s="30">
        <v>1515000</v>
      </c>
      <c r="K57" s="30">
        <v>718000</v>
      </c>
      <c r="L57" s="30">
        <v>2233000</v>
      </c>
      <c r="M57" s="19">
        <v>2170593</v>
      </c>
      <c r="N57" s="88"/>
      <c r="O57" s="95">
        <f t="shared" si="0"/>
        <v>2170593</v>
      </c>
    </row>
    <row r="58" spans="1:15" x14ac:dyDescent="0.25">
      <c r="A58" s="59" t="s">
        <v>27</v>
      </c>
      <c r="B58" s="46" t="s">
        <v>229</v>
      </c>
      <c r="C58" s="35" t="s">
        <v>205</v>
      </c>
      <c r="D58" s="33">
        <v>0</v>
      </c>
      <c r="E58" s="33">
        <v>85000</v>
      </c>
      <c r="F58" s="47">
        <v>85000</v>
      </c>
      <c r="G58" s="33">
        <v>0</v>
      </c>
      <c r="H58" s="33">
        <v>195000</v>
      </c>
      <c r="I58" s="33">
        <v>195000</v>
      </c>
      <c r="J58" s="33">
        <v>56000</v>
      </c>
      <c r="K58" s="33">
        <v>48000</v>
      </c>
      <c r="L58" s="33">
        <v>104000</v>
      </c>
      <c r="M58" s="19">
        <v>128000</v>
      </c>
      <c r="N58" s="88"/>
      <c r="O58" s="95">
        <f t="shared" si="0"/>
        <v>128000</v>
      </c>
    </row>
    <row r="59" spans="1:15" x14ac:dyDescent="0.25">
      <c r="A59" s="59" t="s">
        <v>27</v>
      </c>
      <c r="B59" s="48" t="s">
        <v>230</v>
      </c>
      <c r="C59" s="32" t="s">
        <v>207</v>
      </c>
      <c r="D59" s="30">
        <v>139712.10579999999</v>
      </c>
      <c r="E59" s="30">
        <v>63432.759599999998</v>
      </c>
      <c r="F59" s="47">
        <v>203144.86540000001</v>
      </c>
      <c r="G59" s="30">
        <v>175000</v>
      </c>
      <c r="H59" s="30">
        <v>50000</v>
      </c>
      <c r="I59" s="30">
        <v>225000</v>
      </c>
      <c r="J59" s="30">
        <v>136000</v>
      </c>
      <c r="K59" s="30">
        <v>32000</v>
      </c>
      <c r="L59" s="30">
        <v>168000</v>
      </c>
      <c r="M59" s="19">
        <v>198715</v>
      </c>
      <c r="N59" s="88"/>
      <c r="O59" s="95">
        <f t="shared" si="0"/>
        <v>198715</v>
      </c>
    </row>
    <row r="60" spans="1:15" x14ac:dyDescent="0.25">
      <c r="A60" s="59" t="s">
        <v>27</v>
      </c>
      <c r="B60" s="46" t="s">
        <v>232</v>
      </c>
      <c r="C60" s="35" t="s">
        <v>205</v>
      </c>
      <c r="D60" s="33">
        <v>1297513.6328034</v>
      </c>
      <c r="E60" s="33">
        <v>184221.52703999999</v>
      </c>
      <c r="F60" s="33">
        <v>1481735.1598433999</v>
      </c>
      <c r="G60" s="33">
        <v>150000</v>
      </c>
      <c r="H60" s="33">
        <v>85000</v>
      </c>
      <c r="I60" s="47">
        <v>235000</v>
      </c>
      <c r="J60" s="33">
        <v>287000</v>
      </c>
      <c r="K60" s="33">
        <v>191000</v>
      </c>
      <c r="L60" s="33">
        <v>478000</v>
      </c>
      <c r="M60" s="19">
        <v>731578</v>
      </c>
      <c r="N60" s="88"/>
      <c r="O60" s="95">
        <f t="shared" si="0"/>
        <v>731578</v>
      </c>
    </row>
    <row r="61" spans="1:15" x14ac:dyDescent="0.25">
      <c r="A61" s="59" t="s">
        <v>27</v>
      </c>
      <c r="B61" s="48" t="s">
        <v>233</v>
      </c>
      <c r="C61" s="32" t="s">
        <v>205</v>
      </c>
      <c r="D61" s="30">
        <v>553478.737924224</v>
      </c>
      <c r="E61" s="30">
        <v>119659.55770944001</v>
      </c>
      <c r="F61" s="47">
        <v>673138.29563366401</v>
      </c>
      <c r="G61" s="30">
        <v>562500</v>
      </c>
      <c r="H61" s="30">
        <v>280000</v>
      </c>
      <c r="I61" s="30">
        <v>842500</v>
      </c>
      <c r="J61" s="30">
        <v>239000</v>
      </c>
      <c r="K61" s="30">
        <v>160000</v>
      </c>
      <c r="L61" s="30">
        <v>399000</v>
      </c>
      <c r="M61" s="19">
        <v>638213</v>
      </c>
      <c r="N61" s="88"/>
      <c r="O61" s="95">
        <f t="shared" si="0"/>
        <v>638213</v>
      </c>
    </row>
    <row r="62" spans="1:15" x14ac:dyDescent="0.25">
      <c r="A62" s="59" t="s">
        <v>27</v>
      </c>
      <c r="B62" s="46" t="s">
        <v>234</v>
      </c>
      <c r="C62" s="35" t="s">
        <v>205</v>
      </c>
      <c r="D62" s="33">
        <v>504526.6</v>
      </c>
      <c r="E62" s="33">
        <v>184221.52703999999</v>
      </c>
      <c r="F62" s="47">
        <v>688748.12704000005</v>
      </c>
      <c r="G62" s="33">
        <v>570000</v>
      </c>
      <c r="H62" s="33">
        <v>320000</v>
      </c>
      <c r="I62" s="33">
        <v>890000</v>
      </c>
      <c r="J62" s="33">
        <v>766000</v>
      </c>
      <c r="K62" s="33">
        <v>239000</v>
      </c>
      <c r="L62" s="33">
        <v>1005000</v>
      </c>
      <c r="M62" s="19">
        <v>861249</v>
      </c>
      <c r="N62" s="88"/>
      <c r="O62" s="95">
        <f t="shared" si="0"/>
        <v>861249</v>
      </c>
    </row>
    <row r="63" spans="1:15" x14ac:dyDescent="0.25">
      <c r="A63" s="59" t="s">
        <v>27</v>
      </c>
      <c r="B63" s="48" t="s">
        <v>235</v>
      </c>
      <c r="C63" s="32" t="s">
        <v>205</v>
      </c>
      <c r="D63" s="30">
        <v>947983.56239412003</v>
      </c>
      <c r="E63" s="30">
        <v>31767.126007679999</v>
      </c>
      <c r="F63" s="47">
        <v>979750.6884018</v>
      </c>
      <c r="G63" s="30">
        <v>1500000</v>
      </c>
      <c r="H63" s="30">
        <v>105000</v>
      </c>
      <c r="I63" s="30">
        <v>1605000</v>
      </c>
      <c r="J63" s="30">
        <v>1037000</v>
      </c>
      <c r="K63" s="30">
        <v>80000</v>
      </c>
      <c r="L63" s="30">
        <v>1117000</v>
      </c>
      <c r="M63" s="19">
        <v>1233917</v>
      </c>
      <c r="N63" s="88"/>
      <c r="O63" s="95">
        <f t="shared" si="0"/>
        <v>1233917</v>
      </c>
    </row>
    <row r="64" spans="1:15" ht="15.75" customHeight="1" x14ac:dyDescent="0.25">
      <c r="A64" s="53" t="s">
        <v>113</v>
      </c>
      <c r="B64" s="38"/>
      <c r="C64" s="38"/>
      <c r="D64" s="38"/>
      <c r="E64" s="38"/>
      <c r="F64" s="39">
        <v>37654770.186492696</v>
      </c>
      <c r="G64" s="38"/>
      <c r="H64" s="38"/>
      <c r="I64" s="39">
        <v>38021750</v>
      </c>
      <c r="J64" s="89"/>
      <c r="K64" s="38"/>
      <c r="L64" s="39">
        <v>27399000</v>
      </c>
      <c r="M64" s="39">
        <f>SUM(M36:M63)</f>
        <v>34358502</v>
      </c>
      <c r="N64" s="88"/>
      <c r="O64" s="95">
        <f t="shared" si="0"/>
        <v>34358502</v>
      </c>
    </row>
    <row r="65" spans="1:15" ht="18" customHeight="1" x14ac:dyDescent="0.25">
      <c r="A65" s="118" t="s">
        <v>114</v>
      </c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88"/>
      <c r="O65" s="95">
        <f t="shared" si="0"/>
        <v>0</v>
      </c>
    </row>
    <row r="66" spans="1:15" x14ac:dyDescent="0.25">
      <c r="A66" s="63" t="s">
        <v>39</v>
      </c>
      <c r="B66" s="46" t="s">
        <v>204</v>
      </c>
      <c r="C66" s="35" t="s">
        <v>205</v>
      </c>
      <c r="D66" s="33">
        <v>920811.78980053705</v>
      </c>
      <c r="E66" s="33">
        <v>215610.81196651299</v>
      </c>
      <c r="F66" s="47">
        <v>1136422.6017670501</v>
      </c>
      <c r="G66" s="33">
        <v>2245000</v>
      </c>
      <c r="H66" s="33">
        <v>450000</v>
      </c>
      <c r="I66" s="33">
        <v>2695000</v>
      </c>
      <c r="J66" s="33">
        <v>1446000</v>
      </c>
      <c r="K66" s="33">
        <v>239000</v>
      </c>
      <c r="L66" s="33">
        <v>1685000</v>
      </c>
      <c r="M66" s="19">
        <v>1838808</v>
      </c>
      <c r="N66" s="88"/>
      <c r="O66" s="95">
        <f t="shared" si="0"/>
        <v>1838808</v>
      </c>
    </row>
    <row r="67" spans="1:15" x14ac:dyDescent="0.25">
      <c r="A67" s="63" t="s">
        <v>39</v>
      </c>
      <c r="B67" s="48" t="s">
        <v>206</v>
      </c>
      <c r="C67" s="32" t="s">
        <v>207</v>
      </c>
      <c r="D67" s="30">
        <v>1000885.87217569</v>
      </c>
      <c r="E67" s="30">
        <v>155239.78461589001</v>
      </c>
      <c r="F67" s="47">
        <v>1156125.6567915799</v>
      </c>
      <c r="G67" s="30">
        <v>1055000</v>
      </c>
      <c r="H67" s="30">
        <v>385000</v>
      </c>
      <c r="I67" s="30">
        <v>1440000</v>
      </c>
      <c r="J67" s="30">
        <v>1157000</v>
      </c>
      <c r="K67" s="30">
        <v>351000</v>
      </c>
      <c r="L67" s="30">
        <v>1508000</v>
      </c>
      <c r="M67" s="19">
        <v>1368042</v>
      </c>
      <c r="N67" s="88"/>
      <c r="O67" s="95">
        <f t="shared" si="0"/>
        <v>1368042</v>
      </c>
    </row>
    <row r="68" spans="1:15" x14ac:dyDescent="0.25">
      <c r="A68" s="63" t="s">
        <v>39</v>
      </c>
      <c r="B68" s="46" t="s">
        <v>208</v>
      </c>
      <c r="C68" s="35" t="s">
        <v>205</v>
      </c>
      <c r="D68" s="33">
        <v>1364150.74136608</v>
      </c>
      <c r="E68" s="33">
        <v>215610.81196651299</v>
      </c>
      <c r="F68" s="47">
        <v>1579761.55333259</v>
      </c>
      <c r="G68" s="33">
        <v>1986000</v>
      </c>
      <c r="H68" s="33">
        <v>259000</v>
      </c>
      <c r="I68" s="33">
        <v>2245000</v>
      </c>
      <c r="J68" s="33">
        <v>1294000</v>
      </c>
      <c r="K68" s="33">
        <v>223000</v>
      </c>
      <c r="L68" s="33">
        <v>1517000</v>
      </c>
      <c r="M68" s="19">
        <v>1780587</v>
      </c>
      <c r="N68" s="88"/>
      <c r="O68" s="95">
        <f t="shared" si="0"/>
        <v>1780587</v>
      </c>
    </row>
    <row r="69" spans="1:15" x14ac:dyDescent="0.25">
      <c r="A69" s="63" t="s">
        <v>39</v>
      </c>
      <c r="B69" s="48" t="s">
        <v>209</v>
      </c>
      <c r="C69" s="32" t="s">
        <v>205</v>
      </c>
      <c r="D69" s="30">
        <v>1164567.8981341301</v>
      </c>
      <c r="E69" s="30">
        <v>70720.346325016304</v>
      </c>
      <c r="F69" s="30">
        <v>1235288.2444591499</v>
      </c>
      <c r="G69" s="30">
        <v>995000</v>
      </c>
      <c r="H69" s="30">
        <v>80000</v>
      </c>
      <c r="I69" s="47">
        <v>1075000</v>
      </c>
      <c r="J69" s="30">
        <v>792000</v>
      </c>
      <c r="K69" s="30">
        <v>48000</v>
      </c>
      <c r="L69" s="30">
        <v>840000</v>
      </c>
      <c r="M69" s="19">
        <v>1050096</v>
      </c>
      <c r="N69" s="88"/>
      <c r="O69" s="95">
        <f t="shared" si="0"/>
        <v>1050096</v>
      </c>
    </row>
    <row r="70" spans="1:15" x14ac:dyDescent="0.25">
      <c r="A70" s="63" t="s">
        <v>39</v>
      </c>
      <c r="B70" s="46" t="s">
        <v>210</v>
      </c>
      <c r="C70" s="35" t="s">
        <v>205</v>
      </c>
      <c r="D70" s="33">
        <v>702756.49025335396</v>
      </c>
      <c r="E70" s="33">
        <v>155239.78461589001</v>
      </c>
      <c r="F70" s="33">
        <v>857996.27486924303</v>
      </c>
      <c r="G70" s="33">
        <v>550000</v>
      </c>
      <c r="H70" s="33">
        <v>250000</v>
      </c>
      <c r="I70" s="47">
        <v>800000</v>
      </c>
      <c r="J70" s="33">
        <v>396000</v>
      </c>
      <c r="K70" s="33">
        <v>160000</v>
      </c>
      <c r="L70" s="33">
        <v>556000</v>
      </c>
      <c r="M70" s="19">
        <v>737999</v>
      </c>
      <c r="N70" s="88"/>
      <c r="O70" s="95">
        <f t="shared" ref="O70:O123" si="1">+ROUND(M70,0)</f>
        <v>737999</v>
      </c>
    </row>
    <row r="71" spans="1:15" x14ac:dyDescent="0.25">
      <c r="A71" s="63" t="s">
        <v>39</v>
      </c>
      <c r="B71" s="48" t="s">
        <v>211</v>
      </c>
      <c r="C71" s="32" t="s">
        <v>205</v>
      </c>
      <c r="D71" s="30">
        <v>14822941.467560999</v>
      </c>
      <c r="E71" s="30">
        <v>307035.87839999999</v>
      </c>
      <c r="F71" s="30">
        <v>15129977.345961001</v>
      </c>
      <c r="G71" s="30">
        <v>2200000</v>
      </c>
      <c r="H71" s="30">
        <v>450000</v>
      </c>
      <c r="I71" s="47">
        <v>2650000</v>
      </c>
      <c r="J71" s="30">
        <v>1096000</v>
      </c>
      <c r="K71" s="30">
        <v>399000</v>
      </c>
      <c r="L71" s="30">
        <v>1495000</v>
      </c>
      <c r="M71" s="19">
        <v>6424992</v>
      </c>
      <c r="N71" s="88"/>
      <c r="O71" s="95">
        <f t="shared" si="1"/>
        <v>6424992</v>
      </c>
    </row>
    <row r="72" spans="1:15" x14ac:dyDescent="0.25">
      <c r="A72" s="63" t="s">
        <v>39</v>
      </c>
      <c r="B72" s="46" t="s">
        <v>212</v>
      </c>
      <c r="C72" s="35" t="s">
        <v>205</v>
      </c>
      <c r="D72" s="33">
        <v>3425676.8661458599</v>
      </c>
      <c r="E72" s="33">
        <v>1152243.3915820799</v>
      </c>
      <c r="F72" s="33">
        <v>4577920.2577279396</v>
      </c>
      <c r="G72" s="33">
        <v>1500000</v>
      </c>
      <c r="H72" s="33">
        <v>380000</v>
      </c>
      <c r="I72" s="47">
        <v>1880000</v>
      </c>
      <c r="J72" s="33">
        <v>990000</v>
      </c>
      <c r="K72" s="33">
        <v>558000</v>
      </c>
      <c r="L72" s="33">
        <v>1548000</v>
      </c>
      <c r="M72" s="19">
        <v>2668640</v>
      </c>
      <c r="N72" s="88"/>
      <c r="O72" s="95">
        <f t="shared" si="1"/>
        <v>2668640</v>
      </c>
    </row>
    <row r="73" spans="1:15" x14ac:dyDescent="0.25">
      <c r="A73" s="63" t="s">
        <v>39</v>
      </c>
      <c r="B73" s="48" t="s">
        <v>213</v>
      </c>
      <c r="C73" s="32" t="s">
        <v>205</v>
      </c>
      <c r="D73" s="30">
        <v>670791.10932525794</v>
      </c>
      <c r="E73" s="30">
        <v>215610.81196651299</v>
      </c>
      <c r="F73" s="47">
        <v>886401.921291771</v>
      </c>
      <c r="G73" s="30">
        <v>1200000</v>
      </c>
      <c r="H73" s="30">
        <v>380000</v>
      </c>
      <c r="I73" s="30">
        <v>1580000</v>
      </c>
      <c r="J73" s="30">
        <v>639000</v>
      </c>
      <c r="K73" s="30">
        <v>399000</v>
      </c>
      <c r="L73" s="30">
        <v>1038000</v>
      </c>
      <c r="M73" s="19">
        <v>1168134</v>
      </c>
      <c r="N73" s="88"/>
      <c r="O73" s="95">
        <f t="shared" si="1"/>
        <v>1168134</v>
      </c>
    </row>
    <row r="74" spans="1:15" x14ac:dyDescent="0.25">
      <c r="A74" s="63" t="s">
        <v>39</v>
      </c>
      <c r="B74" s="46" t="s">
        <v>214</v>
      </c>
      <c r="C74" s="35" t="s">
        <v>205</v>
      </c>
      <c r="D74" s="33">
        <v>69472.498750760104</v>
      </c>
      <c r="E74" s="33">
        <v>23647.732778879999</v>
      </c>
      <c r="F74" s="33">
        <v>93120.231529640107</v>
      </c>
      <c r="G74" s="33">
        <v>55000</v>
      </c>
      <c r="H74" s="33">
        <v>15000</v>
      </c>
      <c r="I74" s="47">
        <v>70000</v>
      </c>
      <c r="J74" s="33">
        <v>38000</v>
      </c>
      <c r="K74" s="33">
        <v>32000</v>
      </c>
      <c r="L74" s="33">
        <v>70000</v>
      </c>
      <c r="M74" s="19">
        <v>77707</v>
      </c>
      <c r="N74" s="88"/>
      <c r="O74" s="95">
        <f t="shared" si="1"/>
        <v>77707</v>
      </c>
    </row>
    <row r="75" spans="1:15" x14ac:dyDescent="0.25">
      <c r="A75" s="63" t="s">
        <v>39</v>
      </c>
      <c r="B75" s="48" t="s">
        <v>236</v>
      </c>
      <c r="C75" s="32" t="s">
        <v>205</v>
      </c>
      <c r="D75" s="30">
        <v>226970.26759496899</v>
      </c>
      <c r="E75" s="30">
        <v>75307.372197119999</v>
      </c>
      <c r="F75" s="47">
        <v>302277.639792089</v>
      </c>
      <c r="G75" s="30">
        <v>185000</v>
      </c>
      <c r="H75" s="30">
        <v>155000</v>
      </c>
      <c r="I75" s="30">
        <v>340000</v>
      </c>
      <c r="J75" s="30">
        <v>183000</v>
      </c>
      <c r="K75" s="30">
        <v>160000</v>
      </c>
      <c r="L75" s="30">
        <v>343000</v>
      </c>
      <c r="M75" s="19">
        <v>328426</v>
      </c>
      <c r="N75" s="88"/>
      <c r="O75" s="95">
        <f t="shared" si="1"/>
        <v>328426</v>
      </c>
    </row>
    <row r="76" spans="1:15" x14ac:dyDescent="0.25">
      <c r="A76" s="63" t="s">
        <v>39</v>
      </c>
      <c r="B76" s="46" t="s">
        <v>216</v>
      </c>
      <c r="C76" s="35" t="s">
        <v>205</v>
      </c>
      <c r="D76" s="33">
        <v>166091.47678216401</v>
      </c>
      <c r="E76" s="33">
        <v>35820.852480000001</v>
      </c>
      <c r="F76" s="47">
        <v>201912.32926216401</v>
      </c>
      <c r="G76" s="33">
        <v>125000</v>
      </c>
      <c r="H76" s="33">
        <v>285000</v>
      </c>
      <c r="I76" s="33">
        <v>410000</v>
      </c>
      <c r="J76" s="33">
        <v>69000</v>
      </c>
      <c r="K76" s="33">
        <v>80000</v>
      </c>
      <c r="L76" s="33">
        <v>149000</v>
      </c>
      <c r="M76" s="19">
        <v>253637</v>
      </c>
      <c r="N76" s="88"/>
      <c r="O76" s="95">
        <f t="shared" si="1"/>
        <v>253637</v>
      </c>
    </row>
    <row r="77" spans="1:15" x14ac:dyDescent="0.25">
      <c r="A77" s="63" t="s">
        <v>39</v>
      </c>
      <c r="B77" s="48" t="s">
        <v>217</v>
      </c>
      <c r="C77" s="32" t="s">
        <v>205</v>
      </c>
      <c r="D77" s="30">
        <v>470646.06090110302</v>
      </c>
      <c r="E77" s="30">
        <v>103493.18974392601</v>
      </c>
      <c r="F77" s="30">
        <v>574139.25064503006</v>
      </c>
      <c r="G77" s="30">
        <v>280000</v>
      </c>
      <c r="H77" s="30">
        <v>195000</v>
      </c>
      <c r="I77" s="47">
        <v>475000</v>
      </c>
      <c r="J77" s="30">
        <v>289000</v>
      </c>
      <c r="K77" s="30">
        <v>160000</v>
      </c>
      <c r="L77" s="30">
        <v>449000</v>
      </c>
      <c r="M77" s="19">
        <v>499380</v>
      </c>
      <c r="N77" s="88"/>
      <c r="O77" s="95">
        <f t="shared" si="1"/>
        <v>499380</v>
      </c>
    </row>
    <row r="78" spans="1:15" x14ac:dyDescent="0.25">
      <c r="A78" s="63" t="s">
        <v>39</v>
      </c>
      <c r="B78" s="46" t="s">
        <v>218</v>
      </c>
      <c r="C78" s="35" t="s">
        <v>205</v>
      </c>
      <c r="D78" s="33">
        <v>203255.3</v>
      </c>
      <c r="E78" s="33">
        <v>122031.6</v>
      </c>
      <c r="F78" s="47">
        <v>325286.90000000002</v>
      </c>
      <c r="G78" s="33">
        <v>1500000</v>
      </c>
      <c r="H78" s="33">
        <v>995000</v>
      </c>
      <c r="I78" s="33">
        <v>2495000</v>
      </c>
      <c r="J78" s="33">
        <v>685000</v>
      </c>
      <c r="K78" s="33">
        <v>319000</v>
      </c>
      <c r="L78" s="33">
        <v>1004000</v>
      </c>
      <c r="M78" s="19">
        <v>1274762</v>
      </c>
      <c r="N78" s="88"/>
      <c r="O78" s="95">
        <f t="shared" si="1"/>
        <v>1274762</v>
      </c>
    </row>
    <row r="79" spans="1:15" x14ac:dyDescent="0.25">
      <c r="A79" s="63" t="s">
        <v>39</v>
      </c>
      <c r="B79" s="48" t="s">
        <v>219</v>
      </c>
      <c r="C79" s="32" t="s">
        <v>205</v>
      </c>
      <c r="D79" s="30">
        <v>337162.48526669497</v>
      </c>
      <c r="E79" s="30">
        <v>38809.9461539724</v>
      </c>
      <c r="F79" s="47">
        <v>375972.43142066698</v>
      </c>
      <c r="G79" s="30">
        <v>395000</v>
      </c>
      <c r="H79" s="30">
        <v>205000</v>
      </c>
      <c r="I79" s="30">
        <v>600000</v>
      </c>
      <c r="J79" s="30">
        <v>198000</v>
      </c>
      <c r="K79" s="30">
        <v>160000</v>
      </c>
      <c r="L79" s="30">
        <v>358000</v>
      </c>
      <c r="M79" s="19">
        <v>444657</v>
      </c>
      <c r="N79" s="88"/>
      <c r="O79" s="95">
        <f t="shared" si="1"/>
        <v>444657</v>
      </c>
    </row>
    <row r="80" spans="1:15" x14ac:dyDescent="0.25">
      <c r="A80" s="63" t="s">
        <v>39</v>
      </c>
      <c r="B80" s="46" t="s">
        <v>220</v>
      </c>
      <c r="C80" s="35" t="s">
        <v>205</v>
      </c>
      <c r="D80" s="33">
        <v>0</v>
      </c>
      <c r="E80" s="33">
        <v>52142.6</v>
      </c>
      <c r="F80" s="47">
        <v>52142.6</v>
      </c>
      <c r="G80" s="33">
        <v>59000</v>
      </c>
      <c r="H80" s="33">
        <v>65000</v>
      </c>
      <c r="I80" s="33">
        <v>124000</v>
      </c>
      <c r="J80" s="33">
        <v>38000</v>
      </c>
      <c r="K80" s="33">
        <v>48000</v>
      </c>
      <c r="L80" s="33">
        <v>86000</v>
      </c>
      <c r="M80" s="19">
        <v>87381</v>
      </c>
      <c r="N80" s="88"/>
      <c r="O80" s="95">
        <f t="shared" si="1"/>
        <v>87381</v>
      </c>
    </row>
    <row r="81" spans="1:15" x14ac:dyDescent="0.25">
      <c r="A81" s="63" t="s">
        <v>39</v>
      </c>
      <c r="B81" s="48" t="s">
        <v>221</v>
      </c>
      <c r="C81" s="32" t="s">
        <v>205</v>
      </c>
      <c r="D81" s="30">
        <v>363023.92410801799</v>
      </c>
      <c r="E81" s="30">
        <v>51746.594871963098</v>
      </c>
      <c r="F81" s="47">
        <v>414770.51897998102</v>
      </c>
      <c r="G81" s="30">
        <v>395000</v>
      </c>
      <c r="H81" s="30">
        <v>159000</v>
      </c>
      <c r="I81" s="30">
        <v>554000</v>
      </c>
      <c r="J81" s="30">
        <v>487000</v>
      </c>
      <c r="K81" s="30">
        <v>239000</v>
      </c>
      <c r="L81" s="30">
        <v>726000</v>
      </c>
      <c r="M81" s="19">
        <v>564924</v>
      </c>
      <c r="N81" s="88"/>
      <c r="O81" s="95">
        <f t="shared" si="1"/>
        <v>564924</v>
      </c>
    </row>
    <row r="82" spans="1:15" x14ac:dyDescent="0.25">
      <c r="A82" s="63" t="s">
        <v>39</v>
      </c>
      <c r="B82" s="46" t="s">
        <v>222</v>
      </c>
      <c r="C82" s="35" t="s">
        <v>205</v>
      </c>
      <c r="D82" s="33">
        <v>0</v>
      </c>
      <c r="E82" s="33">
        <v>0</v>
      </c>
      <c r="F82" s="47">
        <v>0</v>
      </c>
      <c r="G82" s="33">
        <v>950000</v>
      </c>
      <c r="H82" s="33">
        <v>250000</v>
      </c>
      <c r="I82" s="33">
        <v>1200000</v>
      </c>
      <c r="J82" s="33">
        <v>1035000</v>
      </c>
      <c r="K82" s="33">
        <v>160000</v>
      </c>
      <c r="L82" s="33">
        <v>1195000</v>
      </c>
      <c r="M82" s="19">
        <v>798333</v>
      </c>
      <c r="N82" s="88"/>
      <c r="O82" s="95">
        <f t="shared" si="1"/>
        <v>798333</v>
      </c>
    </row>
    <row r="83" spans="1:15" x14ac:dyDescent="0.25">
      <c r="A83" s="63" t="s">
        <v>39</v>
      </c>
      <c r="B83" s="48" t="s">
        <v>237</v>
      </c>
      <c r="C83" s="32" t="s">
        <v>205</v>
      </c>
      <c r="D83" s="30">
        <v>2464145.3574243598</v>
      </c>
      <c r="E83" s="30">
        <v>775865.90454228898</v>
      </c>
      <c r="F83" s="30">
        <v>3240011.2619666499</v>
      </c>
      <c r="G83" s="30">
        <v>950000</v>
      </c>
      <c r="H83" s="30">
        <v>780000</v>
      </c>
      <c r="I83" s="47">
        <v>1730000</v>
      </c>
      <c r="J83" s="30">
        <v>1370000</v>
      </c>
      <c r="K83" s="30">
        <v>638000</v>
      </c>
      <c r="L83" s="30">
        <v>2008000</v>
      </c>
      <c r="M83" s="19">
        <v>2326004</v>
      </c>
      <c r="N83" s="88"/>
      <c r="O83" s="95">
        <f t="shared" si="1"/>
        <v>2326004</v>
      </c>
    </row>
    <row r="84" spans="1:15" x14ac:dyDescent="0.25">
      <c r="A84" s="63" t="s">
        <v>39</v>
      </c>
      <c r="B84" s="46" t="s">
        <v>224</v>
      </c>
      <c r="C84" s="35" t="s">
        <v>205</v>
      </c>
      <c r="D84" s="33">
        <v>178540.30603808101</v>
      </c>
      <c r="E84" s="33">
        <v>54298.442217600001</v>
      </c>
      <c r="F84" s="47">
        <v>232838.74825568101</v>
      </c>
      <c r="G84" s="33">
        <v>320000</v>
      </c>
      <c r="H84" s="33">
        <v>155000</v>
      </c>
      <c r="I84" s="33">
        <v>475000</v>
      </c>
      <c r="J84" s="33">
        <v>335000</v>
      </c>
      <c r="K84" s="33">
        <v>160000</v>
      </c>
      <c r="L84" s="33">
        <v>495000</v>
      </c>
      <c r="M84" s="19">
        <v>400946</v>
      </c>
      <c r="N84" s="88"/>
      <c r="O84" s="95">
        <f t="shared" si="1"/>
        <v>400946</v>
      </c>
    </row>
    <row r="85" spans="1:15" x14ac:dyDescent="0.25">
      <c r="A85" s="63" t="s">
        <v>39</v>
      </c>
      <c r="B85" s="48" t="s">
        <v>225</v>
      </c>
      <c r="C85" s="32" t="s">
        <v>205</v>
      </c>
      <c r="D85" s="30">
        <v>740986.44332313596</v>
      </c>
      <c r="E85" s="30">
        <v>261038.49230591999</v>
      </c>
      <c r="F85" s="47">
        <v>1002024.93562906</v>
      </c>
      <c r="G85" s="30">
        <v>1600000</v>
      </c>
      <c r="H85" s="30">
        <v>250000</v>
      </c>
      <c r="I85" s="30">
        <v>1850000</v>
      </c>
      <c r="J85" s="30">
        <v>792000</v>
      </c>
      <c r="K85" s="30">
        <v>287000</v>
      </c>
      <c r="L85" s="30">
        <v>1079000</v>
      </c>
      <c r="M85" s="19">
        <v>1310342</v>
      </c>
      <c r="N85" s="88"/>
      <c r="O85" s="95">
        <f t="shared" si="1"/>
        <v>1310342</v>
      </c>
    </row>
    <row r="86" spans="1:15" x14ac:dyDescent="0.25">
      <c r="A86" s="63" t="s">
        <v>39</v>
      </c>
      <c r="B86" s="46" t="s">
        <v>226</v>
      </c>
      <c r="C86" s="35" t="s">
        <v>227</v>
      </c>
      <c r="D86" s="33">
        <v>5501579.3808405399</v>
      </c>
      <c r="E86" s="33">
        <v>560588.11111293396</v>
      </c>
      <c r="F86" s="33">
        <v>6062167.4919534801</v>
      </c>
      <c r="G86" s="33">
        <v>1950000</v>
      </c>
      <c r="H86" s="33">
        <v>480000</v>
      </c>
      <c r="I86" s="47">
        <v>2430000</v>
      </c>
      <c r="J86" s="33">
        <v>2208000</v>
      </c>
      <c r="K86" s="33">
        <v>798000</v>
      </c>
      <c r="L86" s="33">
        <v>3006000</v>
      </c>
      <c r="M86" s="19">
        <v>3832722</v>
      </c>
      <c r="N86" s="88"/>
      <c r="O86" s="95">
        <f t="shared" si="1"/>
        <v>3832722</v>
      </c>
    </row>
    <row r="87" spans="1:15" x14ac:dyDescent="0.25">
      <c r="A87" s="63" t="s">
        <v>39</v>
      </c>
      <c r="B87" s="48" t="s">
        <v>238</v>
      </c>
      <c r="C87" s="32" t="s">
        <v>207</v>
      </c>
      <c r="D87" s="30">
        <v>1328410.5541474801</v>
      </c>
      <c r="E87" s="30">
        <v>470518.83760895999</v>
      </c>
      <c r="F87" s="30">
        <v>1798929.39175644</v>
      </c>
      <c r="G87" s="30">
        <v>950000</v>
      </c>
      <c r="H87" s="30">
        <v>600000</v>
      </c>
      <c r="I87" s="47">
        <v>1550000</v>
      </c>
      <c r="J87" s="30">
        <v>1446000</v>
      </c>
      <c r="K87" s="30">
        <v>718000</v>
      </c>
      <c r="L87" s="30">
        <v>2164000</v>
      </c>
      <c r="M87" s="19">
        <v>1837643</v>
      </c>
      <c r="N87" s="88"/>
      <c r="O87" s="95">
        <f t="shared" si="1"/>
        <v>1837643</v>
      </c>
    </row>
    <row r="88" spans="1:15" x14ac:dyDescent="0.25">
      <c r="A88" s="63" t="s">
        <v>39</v>
      </c>
      <c r="B88" s="46" t="s">
        <v>229</v>
      </c>
      <c r="C88" s="35" t="s">
        <v>205</v>
      </c>
      <c r="D88" s="33">
        <v>0</v>
      </c>
      <c r="E88" s="33">
        <v>52142.6</v>
      </c>
      <c r="F88" s="47">
        <v>52142.6</v>
      </c>
      <c r="G88" s="33">
        <v>0</v>
      </c>
      <c r="H88" s="33">
        <v>195000</v>
      </c>
      <c r="I88" s="33">
        <v>195000</v>
      </c>
      <c r="J88" s="33">
        <v>53000</v>
      </c>
      <c r="K88" s="33">
        <v>48000</v>
      </c>
      <c r="L88" s="33">
        <v>101000</v>
      </c>
      <c r="M88" s="19">
        <v>116048</v>
      </c>
      <c r="N88" s="88"/>
      <c r="O88" s="95">
        <f t="shared" si="1"/>
        <v>116048</v>
      </c>
    </row>
    <row r="89" spans="1:15" x14ac:dyDescent="0.25">
      <c r="A89" s="63" t="s">
        <v>39</v>
      </c>
      <c r="B89" s="48" t="s">
        <v>239</v>
      </c>
      <c r="C89" s="32" t="s">
        <v>205</v>
      </c>
      <c r="D89" s="30">
        <v>1328410.5541474801</v>
      </c>
      <c r="E89" s="30">
        <v>470518.83760895999</v>
      </c>
      <c r="F89" s="47">
        <v>1798929.39175644</v>
      </c>
      <c r="G89" s="30">
        <v>296000</v>
      </c>
      <c r="H89" s="30">
        <v>2500000</v>
      </c>
      <c r="I89" s="30">
        <v>2796000</v>
      </c>
      <c r="J89" s="30">
        <v>350000</v>
      </c>
      <c r="K89" s="30">
        <v>160000</v>
      </c>
      <c r="L89" s="30">
        <v>510000</v>
      </c>
      <c r="M89" s="19">
        <v>1701643</v>
      </c>
      <c r="N89" s="88"/>
      <c r="O89" s="95">
        <f t="shared" si="1"/>
        <v>1701643</v>
      </c>
    </row>
    <row r="90" spans="1:15" x14ac:dyDescent="0.25">
      <c r="A90" s="63" t="s">
        <v>39</v>
      </c>
      <c r="B90" s="46" t="s">
        <v>230</v>
      </c>
      <c r="C90" s="35" t="s">
        <v>207</v>
      </c>
      <c r="D90" s="33">
        <v>112432.91394096</v>
      </c>
      <c r="E90" s="33">
        <v>8525.3628902399996</v>
      </c>
      <c r="F90" s="47">
        <v>120958.2768312</v>
      </c>
      <c r="G90" s="33">
        <v>140000</v>
      </c>
      <c r="H90" s="33">
        <v>50000</v>
      </c>
      <c r="I90" s="33">
        <v>190000</v>
      </c>
      <c r="J90" s="33">
        <v>129000</v>
      </c>
      <c r="K90" s="33">
        <v>32000</v>
      </c>
      <c r="L90" s="33">
        <v>161000</v>
      </c>
      <c r="M90" s="19">
        <v>157319</v>
      </c>
      <c r="N90" s="88"/>
      <c r="O90" s="95">
        <f t="shared" si="1"/>
        <v>157319</v>
      </c>
    </row>
    <row r="91" spans="1:15" x14ac:dyDescent="0.25">
      <c r="A91" s="63" t="s">
        <v>39</v>
      </c>
      <c r="B91" s="48" t="s">
        <v>232</v>
      </c>
      <c r="C91" s="32" t="s">
        <v>205</v>
      </c>
      <c r="D91" s="30">
        <v>331942.00848195603</v>
      </c>
      <c r="E91" s="30">
        <v>107805.40598325701</v>
      </c>
      <c r="F91" s="47">
        <v>439747.41446521197</v>
      </c>
      <c r="G91" s="30">
        <v>0</v>
      </c>
      <c r="H91" s="30">
        <v>500000</v>
      </c>
      <c r="I91" s="30">
        <v>500000</v>
      </c>
      <c r="J91" s="30">
        <v>274000</v>
      </c>
      <c r="K91" s="30">
        <v>191000</v>
      </c>
      <c r="L91" s="30">
        <v>465000</v>
      </c>
      <c r="M91" s="19">
        <v>468249</v>
      </c>
      <c r="N91" s="88"/>
      <c r="O91" s="95">
        <f t="shared" si="1"/>
        <v>468249</v>
      </c>
    </row>
    <row r="92" spans="1:15" x14ac:dyDescent="0.25">
      <c r="A92" s="63" t="s">
        <v>39</v>
      </c>
      <c r="B92" s="46" t="s">
        <v>233</v>
      </c>
      <c r="C92" s="35" t="s">
        <v>205</v>
      </c>
      <c r="D92" s="33">
        <v>314995.537688418</v>
      </c>
      <c r="E92" s="33">
        <v>107987.92994304</v>
      </c>
      <c r="F92" s="33">
        <v>422983.46763145801</v>
      </c>
      <c r="G92" s="33">
        <v>120000</v>
      </c>
      <c r="H92" s="33">
        <v>85000</v>
      </c>
      <c r="I92" s="47">
        <v>205000</v>
      </c>
      <c r="J92" s="33">
        <v>228000</v>
      </c>
      <c r="K92" s="33">
        <v>160000</v>
      </c>
      <c r="L92" s="33">
        <v>388000</v>
      </c>
      <c r="M92" s="19">
        <v>338661</v>
      </c>
      <c r="N92" s="88"/>
      <c r="O92" s="95">
        <f t="shared" si="1"/>
        <v>338661</v>
      </c>
    </row>
    <row r="93" spans="1:15" x14ac:dyDescent="0.25">
      <c r="A93" s="63" t="s">
        <v>39</v>
      </c>
      <c r="B93" s="48" t="s">
        <v>234</v>
      </c>
      <c r="C93" s="32" t="s">
        <v>205</v>
      </c>
      <c r="D93" s="30">
        <v>1447919.3150042801</v>
      </c>
      <c r="E93" s="30">
        <v>155239.78461589001</v>
      </c>
      <c r="F93" s="30">
        <v>1603159.09962017</v>
      </c>
      <c r="G93" s="30">
        <v>450000</v>
      </c>
      <c r="H93" s="30">
        <v>280000</v>
      </c>
      <c r="I93" s="47">
        <v>730000</v>
      </c>
      <c r="J93" s="30">
        <v>731000</v>
      </c>
      <c r="K93" s="30">
        <v>239000</v>
      </c>
      <c r="L93" s="30">
        <v>970000</v>
      </c>
      <c r="M93" s="19">
        <v>1101053</v>
      </c>
      <c r="N93" s="88"/>
      <c r="O93" s="95">
        <f t="shared" si="1"/>
        <v>1101053</v>
      </c>
    </row>
    <row r="94" spans="1:15" x14ac:dyDescent="0.25">
      <c r="A94" s="63" t="s">
        <v>39</v>
      </c>
      <c r="B94" s="46" t="s">
        <v>235</v>
      </c>
      <c r="C94" s="35" t="s">
        <v>205</v>
      </c>
      <c r="D94" s="33">
        <v>493149.84742000001</v>
      </c>
      <c r="E94" s="33">
        <v>29850.7104</v>
      </c>
      <c r="F94" s="47">
        <v>523000.55781999999</v>
      </c>
      <c r="G94" s="33">
        <v>456000</v>
      </c>
      <c r="H94" s="33">
        <v>320000</v>
      </c>
      <c r="I94" s="33">
        <v>776000</v>
      </c>
      <c r="J94" s="33">
        <v>990000</v>
      </c>
      <c r="K94" s="33">
        <v>80000</v>
      </c>
      <c r="L94" s="33">
        <v>1070000</v>
      </c>
      <c r="M94" s="19">
        <v>789667</v>
      </c>
      <c r="N94" s="88"/>
      <c r="O94" s="95">
        <f t="shared" si="1"/>
        <v>789667</v>
      </c>
    </row>
    <row r="95" spans="1:15" ht="15.75" customHeight="1" x14ac:dyDescent="0.25">
      <c r="A95" s="53" t="s">
        <v>115</v>
      </c>
      <c r="B95" s="38"/>
      <c r="C95" s="38"/>
      <c r="D95" s="38"/>
      <c r="E95" s="38"/>
      <c r="F95" s="39">
        <v>46196408.395515703</v>
      </c>
      <c r="G95" s="38"/>
      <c r="H95" s="38"/>
      <c r="I95" s="39">
        <v>34060000</v>
      </c>
      <c r="J95" s="89"/>
      <c r="K95" s="38"/>
      <c r="L95" s="39">
        <v>26984000</v>
      </c>
      <c r="M95" s="39">
        <f>SUM(M66:M94)</f>
        <v>35746802</v>
      </c>
      <c r="N95" s="88"/>
      <c r="O95" s="95">
        <f t="shared" si="1"/>
        <v>35746802</v>
      </c>
    </row>
    <row r="96" spans="1:15" ht="18" customHeight="1" x14ac:dyDescent="0.25">
      <c r="A96" s="118" t="s">
        <v>116</v>
      </c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88"/>
      <c r="O96" s="95">
        <f t="shared" si="1"/>
        <v>0</v>
      </c>
    </row>
    <row r="97" spans="1:15" x14ac:dyDescent="0.25">
      <c r="A97" s="74" t="s">
        <v>61</v>
      </c>
      <c r="B97" s="48" t="s">
        <v>204</v>
      </c>
      <c r="C97" s="32" t="s">
        <v>205</v>
      </c>
      <c r="D97" s="30">
        <v>3634254.9924530601</v>
      </c>
      <c r="E97" s="30">
        <v>215610.81196651299</v>
      </c>
      <c r="F97" s="30">
        <v>3849865.8044195701</v>
      </c>
      <c r="G97" s="30">
        <v>2245000</v>
      </c>
      <c r="H97" s="30">
        <v>450000</v>
      </c>
      <c r="I97" s="47">
        <v>2695000</v>
      </c>
      <c r="J97" s="30">
        <v>1722000</v>
      </c>
      <c r="K97" s="30">
        <v>239000</v>
      </c>
      <c r="L97" s="30">
        <v>1961000</v>
      </c>
      <c r="M97" s="19">
        <v>2835289</v>
      </c>
      <c r="N97" s="88"/>
      <c r="O97" s="95">
        <f t="shared" si="1"/>
        <v>2835289</v>
      </c>
    </row>
    <row r="98" spans="1:15" x14ac:dyDescent="0.25">
      <c r="A98" s="74" t="s">
        <v>61</v>
      </c>
      <c r="B98" s="46" t="s">
        <v>206</v>
      </c>
      <c r="C98" s="35" t="s">
        <v>207</v>
      </c>
      <c r="D98" s="33">
        <v>1521969.77032012</v>
      </c>
      <c r="E98" s="33">
        <v>184221.52703999999</v>
      </c>
      <c r="F98" s="33">
        <v>1706191.2973601201</v>
      </c>
      <c r="G98" s="33">
        <v>1055000</v>
      </c>
      <c r="H98" s="33">
        <v>385000</v>
      </c>
      <c r="I98" s="47">
        <v>1440000</v>
      </c>
      <c r="J98" s="33">
        <v>1378000</v>
      </c>
      <c r="K98" s="33">
        <v>351000</v>
      </c>
      <c r="L98" s="33">
        <v>1729000</v>
      </c>
      <c r="M98" s="19">
        <v>1625064</v>
      </c>
      <c r="N98" s="88"/>
      <c r="O98" s="95">
        <f t="shared" si="1"/>
        <v>1625064</v>
      </c>
    </row>
    <row r="99" spans="1:15" x14ac:dyDescent="0.25">
      <c r="A99" s="74" t="s">
        <v>61</v>
      </c>
      <c r="B99" s="48" t="s">
        <v>208</v>
      </c>
      <c r="C99" s="32" t="s">
        <v>205</v>
      </c>
      <c r="D99" s="30">
        <v>2397403.5696071601</v>
      </c>
      <c r="E99" s="30">
        <v>215610.81196651299</v>
      </c>
      <c r="F99" s="30">
        <v>2613014.3815736701</v>
      </c>
      <c r="G99" s="30">
        <v>1986000</v>
      </c>
      <c r="H99" s="30">
        <v>259000</v>
      </c>
      <c r="I99" s="47">
        <v>2245000</v>
      </c>
      <c r="J99" s="30">
        <v>1541000</v>
      </c>
      <c r="K99" s="30">
        <v>223000</v>
      </c>
      <c r="L99" s="30">
        <v>1764000</v>
      </c>
      <c r="M99" s="19">
        <v>2207338</v>
      </c>
      <c r="N99" s="88"/>
      <c r="O99" s="95">
        <f t="shared" si="1"/>
        <v>2207338</v>
      </c>
    </row>
    <row r="100" spans="1:15" x14ac:dyDescent="0.25">
      <c r="A100" s="74" t="s">
        <v>61</v>
      </c>
      <c r="B100" s="46" t="s">
        <v>209</v>
      </c>
      <c r="C100" s="35" t="s">
        <v>205</v>
      </c>
      <c r="D100" s="33">
        <v>1188662.40637139</v>
      </c>
      <c r="E100" s="33">
        <v>83923.140096000003</v>
      </c>
      <c r="F100" s="33">
        <v>1272585.5464673899</v>
      </c>
      <c r="G100" s="33">
        <v>995000</v>
      </c>
      <c r="H100" s="33">
        <v>80000</v>
      </c>
      <c r="I100" s="47">
        <v>1075000</v>
      </c>
      <c r="J100" s="33">
        <v>942000</v>
      </c>
      <c r="K100" s="33">
        <v>48000</v>
      </c>
      <c r="L100" s="33">
        <v>990000</v>
      </c>
      <c r="M100" s="19">
        <v>1112529</v>
      </c>
      <c r="N100" s="88"/>
      <c r="O100" s="95">
        <f t="shared" si="1"/>
        <v>1112529</v>
      </c>
    </row>
    <row r="101" spans="1:15" x14ac:dyDescent="0.25">
      <c r="A101" s="74" t="s">
        <v>61</v>
      </c>
      <c r="B101" s="48" t="s">
        <v>210</v>
      </c>
      <c r="C101" s="32" t="s">
        <v>205</v>
      </c>
      <c r="D101" s="30">
        <v>1188662.40637139</v>
      </c>
      <c r="E101" s="30">
        <v>83923.140096000003</v>
      </c>
      <c r="F101" s="30">
        <v>1272585.5464673899</v>
      </c>
      <c r="G101" s="30">
        <v>550000</v>
      </c>
      <c r="H101" s="30">
        <v>250000</v>
      </c>
      <c r="I101" s="47">
        <v>800000</v>
      </c>
      <c r="J101" s="30">
        <v>471000</v>
      </c>
      <c r="K101" s="30">
        <v>160000</v>
      </c>
      <c r="L101" s="30">
        <v>631000</v>
      </c>
      <c r="M101" s="19">
        <v>901195</v>
      </c>
      <c r="N101" s="88"/>
      <c r="O101" s="95">
        <f t="shared" si="1"/>
        <v>901195</v>
      </c>
    </row>
    <row r="102" spans="1:15" x14ac:dyDescent="0.25">
      <c r="A102" s="74" t="s">
        <v>61</v>
      </c>
      <c r="B102" s="46" t="s">
        <v>211</v>
      </c>
      <c r="C102" s="35" t="s">
        <v>205</v>
      </c>
      <c r="D102" s="33">
        <v>4389898.9282871904</v>
      </c>
      <c r="E102" s="33">
        <v>460553.81760000001</v>
      </c>
      <c r="F102" s="33">
        <v>4850452.7458871901</v>
      </c>
      <c r="G102" s="33">
        <v>2200000</v>
      </c>
      <c r="H102" s="33">
        <v>450000</v>
      </c>
      <c r="I102" s="47">
        <v>2650000</v>
      </c>
      <c r="J102" s="33">
        <v>1305000</v>
      </c>
      <c r="K102" s="33">
        <v>399000</v>
      </c>
      <c r="L102" s="33">
        <v>1704000</v>
      </c>
      <c r="M102" s="19">
        <v>3068151</v>
      </c>
      <c r="N102" s="88"/>
      <c r="O102" s="95">
        <f t="shared" si="1"/>
        <v>3068151</v>
      </c>
    </row>
    <row r="103" spans="1:15" x14ac:dyDescent="0.25">
      <c r="A103" s="74" t="s">
        <v>61</v>
      </c>
      <c r="B103" s="48" t="s">
        <v>212</v>
      </c>
      <c r="C103" s="32" t="s">
        <v>205</v>
      </c>
      <c r="D103" s="30">
        <v>3418368.1986472299</v>
      </c>
      <c r="E103" s="30">
        <v>1111747.9178534399</v>
      </c>
      <c r="F103" s="30">
        <v>4530116.1165006701</v>
      </c>
      <c r="G103" s="30">
        <v>1500000</v>
      </c>
      <c r="H103" s="30">
        <v>380000</v>
      </c>
      <c r="I103" s="47">
        <v>1880000</v>
      </c>
      <c r="J103" s="30">
        <v>1178000</v>
      </c>
      <c r="K103" s="30">
        <v>558000</v>
      </c>
      <c r="L103" s="30">
        <v>1736000</v>
      </c>
      <c r="M103" s="19">
        <v>2715372</v>
      </c>
      <c r="N103" s="88"/>
      <c r="O103" s="95">
        <f t="shared" si="1"/>
        <v>2715372</v>
      </c>
    </row>
    <row r="104" spans="1:15" x14ac:dyDescent="0.25">
      <c r="A104" s="74" t="s">
        <v>61</v>
      </c>
      <c r="B104" s="46" t="s">
        <v>213</v>
      </c>
      <c r="C104" s="35" t="s">
        <v>205</v>
      </c>
      <c r="D104" s="33">
        <v>3418368.1986472299</v>
      </c>
      <c r="E104" s="33">
        <v>1111747.9178534399</v>
      </c>
      <c r="F104" s="33">
        <v>4530116.1165006701</v>
      </c>
      <c r="G104" s="33">
        <v>1200000</v>
      </c>
      <c r="H104" s="33">
        <v>380000</v>
      </c>
      <c r="I104" s="47">
        <v>1580000</v>
      </c>
      <c r="J104" s="33">
        <v>761000</v>
      </c>
      <c r="K104" s="33">
        <v>399000</v>
      </c>
      <c r="L104" s="33">
        <v>1160000</v>
      </c>
      <c r="M104" s="19">
        <v>2423372</v>
      </c>
      <c r="N104" s="88"/>
      <c r="O104" s="95">
        <f t="shared" si="1"/>
        <v>2423372</v>
      </c>
    </row>
    <row r="105" spans="1:15" x14ac:dyDescent="0.25">
      <c r="A105" s="74" t="s">
        <v>61</v>
      </c>
      <c r="B105" s="48" t="s">
        <v>214</v>
      </c>
      <c r="C105" s="32" t="s">
        <v>205</v>
      </c>
      <c r="D105" s="30">
        <v>82442.331640799996</v>
      </c>
      <c r="E105" s="30">
        <v>48296.821880498901</v>
      </c>
      <c r="F105" s="30">
        <v>130739.153521299</v>
      </c>
      <c r="G105" s="30">
        <v>55000</v>
      </c>
      <c r="H105" s="30">
        <v>15000</v>
      </c>
      <c r="I105" s="47">
        <v>70000</v>
      </c>
      <c r="J105" s="30">
        <v>45000</v>
      </c>
      <c r="K105" s="30">
        <v>32000</v>
      </c>
      <c r="L105" s="30">
        <v>77000</v>
      </c>
      <c r="M105" s="19">
        <v>92580</v>
      </c>
      <c r="N105" s="88"/>
      <c r="O105" s="95">
        <f t="shared" si="1"/>
        <v>92580</v>
      </c>
    </row>
    <row r="106" spans="1:15" x14ac:dyDescent="0.25">
      <c r="A106" s="74" t="s">
        <v>61</v>
      </c>
      <c r="B106" s="46" t="s">
        <v>236</v>
      </c>
      <c r="C106" s="35" t="s">
        <v>205</v>
      </c>
      <c r="D106" s="33">
        <v>714884.05939943995</v>
      </c>
      <c r="E106" s="33">
        <v>206986.379487853</v>
      </c>
      <c r="F106" s="33">
        <v>921870.43888729298</v>
      </c>
      <c r="G106" s="33">
        <v>185000</v>
      </c>
      <c r="H106" s="33">
        <v>155000</v>
      </c>
      <c r="I106" s="47">
        <v>340000</v>
      </c>
      <c r="J106" s="33">
        <v>218000</v>
      </c>
      <c r="K106" s="33">
        <v>160000</v>
      </c>
      <c r="L106" s="33">
        <v>378000</v>
      </c>
      <c r="M106" s="19">
        <v>546623</v>
      </c>
      <c r="N106" s="88"/>
      <c r="O106" s="95">
        <f t="shared" si="1"/>
        <v>546623</v>
      </c>
    </row>
    <row r="107" spans="1:15" x14ac:dyDescent="0.25">
      <c r="A107" s="74" t="s">
        <v>61</v>
      </c>
      <c r="B107" s="48" t="s">
        <v>216</v>
      </c>
      <c r="C107" s="32" t="s">
        <v>205</v>
      </c>
      <c r="D107" s="30">
        <v>144567.049423547</v>
      </c>
      <c r="E107" s="30">
        <v>35820.852480000001</v>
      </c>
      <c r="F107" s="47">
        <v>180387.901903547</v>
      </c>
      <c r="G107" s="30">
        <v>125000</v>
      </c>
      <c r="H107" s="30">
        <v>285000</v>
      </c>
      <c r="I107" s="30">
        <v>410000</v>
      </c>
      <c r="J107" s="30">
        <v>82000</v>
      </c>
      <c r="K107" s="30">
        <v>80000</v>
      </c>
      <c r="L107" s="30">
        <v>162000</v>
      </c>
      <c r="M107" s="19">
        <v>250796</v>
      </c>
      <c r="N107" s="88"/>
      <c r="O107" s="95">
        <f t="shared" si="1"/>
        <v>250796</v>
      </c>
    </row>
    <row r="108" spans="1:15" x14ac:dyDescent="0.25">
      <c r="A108" s="74" t="s">
        <v>61</v>
      </c>
      <c r="B108" s="46" t="s">
        <v>217</v>
      </c>
      <c r="C108" s="35" t="s">
        <v>205</v>
      </c>
      <c r="D108" s="33">
        <v>756728.18870481104</v>
      </c>
      <c r="E108" s="33">
        <v>184221.52703999999</v>
      </c>
      <c r="F108" s="33">
        <v>940949.71574481099</v>
      </c>
      <c r="G108" s="33">
        <v>280000</v>
      </c>
      <c r="H108" s="33">
        <v>195000</v>
      </c>
      <c r="I108" s="47">
        <v>475000</v>
      </c>
      <c r="J108" s="33">
        <v>344000</v>
      </c>
      <c r="K108" s="33">
        <v>160000</v>
      </c>
      <c r="L108" s="33">
        <v>504000</v>
      </c>
      <c r="M108" s="19">
        <v>639983</v>
      </c>
      <c r="N108" s="88"/>
      <c r="O108" s="95">
        <f t="shared" si="1"/>
        <v>639983</v>
      </c>
    </row>
    <row r="109" spans="1:15" x14ac:dyDescent="0.25">
      <c r="A109" s="74" t="s">
        <v>61</v>
      </c>
      <c r="B109" s="48" t="s">
        <v>218</v>
      </c>
      <c r="C109" s="32" t="s">
        <v>205</v>
      </c>
      <c r="D109" s="30">
        <v>485424.02595328802</v>
      </c>
      <c r="E109" s="30">
        <v>102738.053696075</v>
      </c>
      <c r="F109" s="47">
        <v>588162.07964936295</v>
      </c>
      <c r="G109" s="30">
        <v>1500000</v>
      </c>
      <c r="H109" s="30">
        <v>995000</v>
      </c>
      <c r="I109" s="30">
        <v>2495000</v>
      </c>
      <c r="J109" s="30">
        <v>816000</v>
      </c>
      <c r="K109" s="30">
        <v>319000</v>
      </c>
      <c r="L109" s="30">
        <v>1135000</v>
      </c>
      <c r="M109" s="19">
        <v>1406054</v>
      </c>
      <c r="N109" s="88"/>
      <c r="O109" s="95">
        <f t="shared" si="1"/>
        <v>1406054</v>
      </c>
    </row>
    <row r="110" spans="1:15" x14ac:dyDescent="0.25">
      <c r="A110" s="74" t="s">
        <v>61</v>
      </c>
      <c r="B110" s="46" t="s">
        <v>219</v>
      </c>
      <c r="C110" s="35" t="s">
        <v>205</v>
      </c>
      <c r="D110" s="33">
        <v>457956.28656281403</v>
      </c>
      <c r="E110" s="33">
        <v>60371.027350623699</v>
      </c>
      <c r="F110" s="47">
        <v>518327.313913438</v>
      </c>
      <c r="G110" s="33">
        <v>395000</v>
      </c>
      <c r="H110" s="33">
        <v>205000</v>
      </c>
      <c r="I110" s="33">
        <v>600000</v>
      </c>
      <c r="J110" s="33">
        <v>236000</v>
      </c>
      <c r="K110" s="33">
        <v>160000</v>
      </c>
      <c r="L110" s="33">
        <v>396000</v>
      </c>
      <c r="M110" s="19">
        <v>504776</v>
      </c>
      <c r="N110" s="88"/>
      <c r="O110" s="95">
        <f t="shared" si="1"/>
        <v>504776</v>
      </c>
    </row>
    <row r="111" spans="1:15" x14ac:dyDescent="0.25">
      <c r="A111" s="74" t="s">
        <v>61</v>
      </c>
      <c r="B111" s="48" t="s">
        <v>220</v>
      </c>
      <c r="C111" s="32" t="s">
        <v>205</v>
      </c>
      <c r="D111" s="30">
        <v>0</v>
      </c>
      <c r="E111" s="30">
        <v>51625.737540000002</v>
      </c>
      <c r="F111" s="47">
        <v>51625.737540000002</v>
      </c>
      <c r="G111" s="30">
        <v>59000</v>
      </c>
      <c r="H111" s="30">
        <v>65000</v>
      </c>
      <c r="I111" s="30">
        <v>124000</v>
      </c>
      <c r="J111" s="30">
        <v>45000</v>
      </c>
      <c r="K111" s="30">
        <v>48000</v>
      </c>
      <c r="L111" s="30">
        <v>93000</v>
      </c>
      <c r="M111" s="19">
        <v>89542</v>
      </c>
      <c r="N111" s="88"/>
      <c r="O111" s="95">
        <f t="shared" si="1"/>
        <v>89542</v>
      </c>
    </row>
    <row r="112" spans="1:15" x14ac:dyDescent="0.25">
      <c r="A112" s="74" t="s">
        <v>61</v>
      </c>
      <c r="B112" s="46" t="s">
        <v>221</v>
      </c>
      <c r="C112" s="35" t="s">
        <v>205</v>
      </c>
      <c r="D112" s="33">
        <v>1068029.24</v>
      </c>
      <c r="E112" s="33">
        <v>184221.53</v>
      </c>
      <c r="F112" s="33">
        <v>1252250.77</v>
      </c>
      <c r="G112" s="33">
        <v>395000</v>
      </c>
      <c r="H112" s="33">
        <v>159000</v>
      </c>
      <c r="I112" s="47">
        <v>554000</v>
      </c>
      <c r="J112" s="33">
        <v>580000</v>
      </c>
      <c r="K112" s="33">
        <v>239000</v>
      </c>
      <c r="L112" s="33">
        <v>819000</v>
      </c>
      <c r="M112" s="19">
        <v>875084</v>
      </c>
      <c r="N112" s="88"/>
      <c r="O112" s="95">
        <f t="shared" si="1"/>
        <v>875084</v>
      </c>
    </row>
    <row r="113" spans="1:15" x14ac:dyDescent="0.25">
      <c r="A113" s="74" t="s">
        <v>61</v>
      </c>
      <c r="B113" s="48" t="s">
        <v>237</v>
      </c>
      <c r="C113" s="32" t="s">
        <v>205</v>
      </c>
      <c r="D113" s="30">
        <v>6424103.4272475801</v>
      </c>
      <c r="E113" s="30">
        <v>1311625.17307691</v>
      </c>
      <c r="F113" s="30">
        <v>7735728.6003244901</v>
      </c>
      <c r="G113" s="30">
        <v>950000</v>
      </c>
      <c r="H113" s="30">
        <v>780000</v>
      </c>
      <c r="I113" s="47">
        <v>1730000</v>
      </c>
      <c r="J113" s="30">
        <v>1631000</v>
      </c>
      <c r="K113" s="30">
        <v>638000</v>
      </c>
      <c r="L113" s="30">
        <v>2269000</v>
      </c>
      <c r="M113" s="19">
        <v>3911576</v>
      </c>
      <c r="N113" s="88"/>
      <c r="O113" s="95">
        <f t="shared" si="1"/>
        <v>3911576</v>
      </c>
    </row>
    <row r="114" spans="1:15" x14ac:dyDescent="0.25">
      <c r="A114" s="74" t="s">
        <v>61</v>
      </c>
      <c r="B114" s="46" t="s">
        <v>224</v>
      </c>
      <c r="C114" s="35" t="s">
        <v>205</v>
      </c>
      <c r="D114" s="33">
        <v>682677.733388972</v>
      </c>
      <c r="E114" s="33">
        <v>122814.35136</v>
      </c>
      <c r="F114" s="33">
        <v>805492.08474897197</v>
      </c>
      <c r="G114" s="33">
        <v>320000</v>
      </c>
      <c r="H114" s="33">
        <v>155000</v>
      </c>
      <c r="I114" s="47">
        <v>475000</v>
      </c>
      <c r="J114" s="33">
        <v>399000</v>
      </c>
      <c r="K114" s="33">
        <v>160000</v>
      </c>
      <c r="L114" s="33">
        <v>559000</v>
      </c>
      <c r="M114" s="19">
        <v>613164</v>
      </c>
      <c r="N114" s="88"/>
      <c r="O114" s="95">
        <f t="shared" si="1"/>
        <v>613164</v>
      </c>
    </row>
    <row r="115" spans="1:15" x14ac:dyDescent="0.25">
      <c r="A115" s="74" t="s">
        <v>61</v>
      </c>
      <c r="B115" s="48" t="s">
        <v>225</v>
      </c>
      <c r="C115" s="32" t="s">
        <v>205</v>
      </c>
      <c r="D115" s="30">
        <v>1075337.9026288199</v>
      </c>
      <c r="E115" s="30">
        <v>241484.109402495</v>
      </c>
      <c r="F115" s="47">
        <v>1316822.01203131</v>
      </c>
      <c r="G115" s="30">
        <v>1600000</v>
      </c>
      <c r="H115" s="30">
        <v>250000</v>
      </c>
      <c r="I115" s="30">
        <v>1850000</v>
      </c>
      <c r="J115" s="30">
        <v>942000</v>
      </c>
      <c r="K115" s="30">
        <v>287000</v>
      </c>
      <c r="L115" s="30">
        <v>1229000</v>
      </c>
      <c r="M115" s="19">
        <v>1465274</v>
      </c>
      <c r="N115" s="88"/>
      <c r="O115" s="95">
        <f t="shared" si="1"/>
        <v>1465274</v>
      </c>
    </row>
    <row r="116" spans="1:15" x14ac:dyDescent="0.25">
      <c r="A116" s="74" t="s">
        <v>61</v>
      </c>
      <c r="B116" s="46" t="s">
        <v>226</v>
      </c>
      <c r="C116" s="35" t="s">
        <v>227</v>
      </c>
      <c r="D116" s="33">
        <v>1544618.60806314</v>
      </c>
      <c r="E116" s="33">
        <v>539736.66488447995</v>
      </c>
      <c r="F116" s="47">
        <v>2084355.2729476199</v>
      </c>
      <c r="G116" s="33">
        <v>1950000</v>
      </c>
      <c r="H116" s="33">
        <v>480000</v>
      </c>
      <c r="I116" s="33">
        <v>2430000</v>
      </c>
      <c r="J116" s="33">
        <v>2628000</v>
      </c>
      <c r="K116" s="33">
        <v>798000</v>
      </c>
      <c r="L116" s="33">
        <v>3426000</v>
      </c>
      <c r="M116" s="19">
        <v>2646785</v>
      </c>
      <c r="N116" s="88"/>
      <c r="O116" s="95">
        <f t="shared" si="1"/>
        <v>2646785</v>
      </c>
    </row>
    <row r="117" spans="1:15" x14ac:dyDescent="0.25">
      <c r="A117" s="74" t="s">
        <v>61</v>
      </c>
      <c r="B117" s="48" t="s">
        <v>238</v>
      </c>
      <c r="C117" s="32" t="s">
        <v>207</v>
      </c>
      <c r="D117" s="30">
        <v>1234843.5471594599</v>
      </c>
      <c r="E117" s="30">
        <v>443521.85512319999</v>
      </c>
      <c r="F117" s="30">
        <v>1678365.4022826599</v>
      </c>
      <c r="G117" s="30">
        <v>950000</v>
      </c>
      <c r="H117" s="30">
        <v>600000</v>
      </c>
      <c r="I117" s="47">
        <v>1550000</v>
      </c>
      <c r="J117" s="30">
        <v>1722000</v>
      </c>
      <c r="K117" s="30">
        <v>718000</v>
      </c>
      <c r="L117" s="30">
        <v>2440000</v>
      </c>
      <c r="M117" s="19">
        <v>1889455</v>
      </c>
      <c r="N117" s="88"/>
      <c r="O117" s="95">
        <f t="shared" si="1"/>
        <v>1889455</v>
      </c>
    </row>
    <row r="118" spans="1:15" x14ac:dyDescent="0.25">
      <c r="A118" s="74" t="s">
        <v>61</v>
      </c>
      <c r="B118" s="46" t="s">
        <v>229</v>
      </c>
      <c r="C118" s="35" t="s">
        <v>205</v>
      </c>
      <c r="D118" s="33">
        <v>0</v>
      </c>
      <c r="E118" s="33">
        <v>97500</v>
      </c>
      <c r="F118" s="47">
        <v>97500</v>
      </c>
      <c r="G118" s="33">
        <v>0</v>
      </c>
      <c r="H118" s="33">
        <v>195000</v>
      </c>
      <c r="I118" s="33">
        <v>195000</v>
      </c>
      <c r="J118" s="33">
        <v>63000</v>
      </c>
      <c r="K118" s="33">
        <v>48000</v>
      </c>
      <c r="L118" s="33">
        <v>111000</v>
      </c>
      <c r="M118" s="19">
        <v>134500</v>
      </c>
      <c r="N118" s="88"/>
      <c r="O118" s="95">
        <f t="shared" si="1"/>
        <v>134500</v>
      </c>
    </row>
    <row r="119" spans="1:15" x14ac:dyDescent="0.25">
      <c r="A119" s="74" t="s">
        <v>61</v>
      </c>
      <c r="B119" s="48" t="s">
        <v>230</v>
      </c>
      <c r="C119" s="32" t="s">
        <v>207</v>
      </c>
      <c r="D119" s="30">
        <v>95356.708446959994</v>
      </c>
      <c r="E119" s="30">
        <v>8525.3628902399996</v>
      </c>
      <c r="F119" s="47">
        <v>103882.0713372</v>
      </c>
      <c r="G119" s="30">
        <v>140000</v>
      </c>
      <c r="H119" s="30">
        <v>50000</v>
      </c>
      <c r="I119" s="30">
        <v>190000</v>
      </c>
      <c r="J119" s="30">
        <v>154000</v>
      </c>
      <c r="K119" s="30">
        <v>32000</v>
      </c>
      <c r="L119" s="30">
        <v>186000</v>
      </c>
      <c r="M119" s="19">
        <v>159961</v>
      </c>
      <c r="N119" s="88"/>
      <c r="O119" s="95">
        <f t="shared" si="1"/>
        <v>159961</v>
      </c>
    </row>
    <row r="120" spans="1:15" x14ac:dyDescent="0.25">
      <c r="A120" s="74" t="s">
        <v>61</v>
      </c>
      <c r="B120" s="46" t="s">
        <v>232</v>
      </c>
      <c r="C120" s="35" t="s">
        <v>205</v>
      </c>
      <c r="D120" s="33">
        <v>358044.39240565198</v>
      </c>
      <c r="E120" s="33">
        <v>116919.26249471999</v>
      </c>
      <c r="F120" s="47">
        <v>474963.65490037203</v>
      </c>
      <c r="G120" s="33">
        <v>0</v>
      </c>
      <c r="H120" s="33">
        <v>500000</v>
      </c>
      <c r="I120" s="33">
        <v>500000</v>
      </c>
      <c r="J120" s="33">
        <v>326000</v>
      </c>
      <c r="K120" s="33">
        <v>191000</v>
      </c>
      <c r="L120" s="33">
        <v>517000</v>
      </c>
      <c r="M120" s="19">
        <v>497321</v>
      </c>
      <c r="N120" s="88"/>
      <c r="O120" s="95">
        <f t="shared" si="1"/>
        <v>497321</v>
      </c>
    </row>
    <row r="121" spans="1:15" x14ac:dyDescent="0.25">
      <c r="A121" s="74" t="s">
        <v>61</v>
      </c>
      <c r="B121" s="48" t="s">
        <v>233</v>
      </c>
      <c r="C121" s="32" t="s">
        <v>205</v>
      </c>
      <c r="D121" s="30">
        <v>811503.03743084404</v>
      </c>
      <c r="E121" s="30">
        <v>122814.35136</v>
      </c>
      <c r="F121" s="30">
        <v>934317.38879084401</v>
      </c>
      <c r="G121" s="30">
        <v>120000</v>
      </c>
      <c r="H121" s="30">
        <v>85000</v>
      </c>
      <c r="I121" s="47">
        <v>205000</v>
      </c>
      <c r="J121" s="30">
        <v>272000</v>
      </c>
      <c r="K121" s="30">
        <v>160000</v>
      </c>
      <c r="L121" s="30">
        <v>432000</v>
      </c>
      <c r="M121" s="19">
        <v>523772</v>
      </c>
      <c r="N121" s="88"/>
      <c r="O121" s="95">
        <f t="shared" si="1"/>
        <v>523772</v>
      </c>
    </row>
    <row r="122" spans="1:15" x14ac:dyDescent="0.25">
      <c r="A122" s="74" t="s">
        <v>61</v>
      </c>
      <c r="B122" s="46" t="s">
        <v>234</v>
      </c>
      <c r="C122" s="35" t="s">
        <v>205</v>
      </c>
      <c r="D122" s="33">
        <v>607181.60757889797</v>
      </c>
      <c r="E122" s="33">
        <v>172488.64957321101</v>
      </c>
      <c r="F122" s="33">
        <v>779670.25715210801</v>
      </c>
      <c r="G122" s="33">
        <v>450000</v>
      </c>
      <c r="H122" s="33">
        <v>280000</v>
      </c>
      <c r="I122" s="47">
        <v>730000</v>
      </c>
      <c r="J122" s="33">
        <v>870000</v>
      </c>
      <c r="K122" s="33">
        <v>239000</v>
      </c>
      <c r="L122" s="33">
        <v>1109000</v>
      </c>
      <c r="M122" s="19">
        <v>872890</v>
      </c>
      <c r="N122" s="88"/>
      <c r="O122" s="95">
        <f t="shared" si="1"/>
        <v>872890</v>
      </c>
    </row>
    <row r="123" spans="1:15" x14ac:dyDescent="0.25">
      <c r="A123" s="74" t="s">
        <v>61</v>
      </c>
      <c r="B123" s="48" t="s">
        <v>235</v>
      </c>
      <c r="C123" s="32" t="s">
        <v>205</v>
      </c>
      <c r="D123" s="30">
        <v>722660.25105338404</v>
      </c>
      <c r="E123" s="30">
        <v>51172.646399999998</v>
      </c>
      <c r="F123" s="47">
        <v>773832.89745338401</v>
      </c>
      <c r="G123" s="30">
        <v>456000</v>
      </c>
      <c r="H123" s="30">
        <v>320000</v>
      </c>
      <c r="I123" s="30">
        <v>776000</v>
      </c>
      <c r="J123" s="30">
        <v>1178000</v>
      </c>
      <c r="K123" s="30">
        <v>80000</v>
      </c>
      <c r="L123" s="30">
        <v>1258000</v>
      </c>
      <c r="M123" s="19">
        <v>935944</v>
      </c>
      <c r="N123" s="88"/>
      <c r="O123" s="95">
        <f t="shared" si="1"/>
        <v>935944</v>
      </c>
    </row>
    <row r="124" spans="1:15" ht="15.75" customHeight="1" x14ac:dyDescent="0.25">
      <c r="A124" s="53" t="s">
        <v>118</v>
      </c>
      <c r="B124" s="38"/>
      <c r="C124" s="38"/>
      <c r="D124" s="38"/>
      <c r="E124" s="38"/>
      <c r="F124" s="39">
        <v>45994170.308305398</v>
      </c>
      <c r="G124" s="38"/>
      <c r="H124" s="38"/>
      <c r="I124" s="39">
        <v>30064000</v>
      </c>
      <c r="J124" s="89"/>
      <c r="K124" s="38"/>
      <c r="L124" s="39">
        <v>28775000</v>
      </c>
      <c r="M124" s="39">
        <f>SUM(M97:M123)</f>
        <v>34944390</v>
      </c>
      <c r="N124" s="88"/>
    </row>
    <row r="125" spans="1:15" x14ac:dyDescent="0.25">
      <c r="A125" s="75" t="s">
        <v>195</v>
      </c>
      <c r="B125" s="27"/>
      <c r="C125" s="27"/>
      <c r="D125" s="27"/>
      <c r="E125" s="27"/>
      <c r="F125" s="28">
        <v>164081118.89031401</v>
      </c>
      <c r="G125" s="27"/>
      <c r="H125" s="27"/>
      <c r="I125" s="28">
        <v>139050894.41725901</v>
      </c>
      <c r="J125" s="87"/>
      <c r="K125" s="27"/>
      <c r="L125" s="28"/>
      <c r="M125" s="28">
        <f>+M124+M95+M64+M34</f>
        <v>137560559</v>
      </c>
      <c r="N125" s="88"/>
    </row>
  </sheetData>
  <mergeCells count="4">
    <mergeCell ref="A4:M4"/>
    <mergeCell ref="A35:M35"/>
    <mergeCell ref="A65:M65"/>
    <mergeCell ref="A96:M9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Inventario Flota</vt:lpstr>
      <vt:lpstr>Resumen Presupuestal</vt:lpstr>
      <vt:lpstr>2. Prev - Comparativo</vt:lpstr>
      <vt:lpstr> Detalle Preventivo</vt:lpstr>
      <vt:lpstr>3. Corr - Comparativo</vt:lpstr>
      <vt:lpstr> Detalle Correctivo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Tatiana Paez Forero</cp:lastModifiedBy>
  <cp:revision>0</cp:revision>
  <dcterms:created xsi:type="dcterms:W3CDTF">2026-05-22T17:58:53Z</dcterms:created>
  <dcterms:modified xsi:type="dcterms:W3CDTF">2026-07-01T23:27:41Z</dcterms:modified>
  <dc:language>en-US</dc:language>
</cp:coreProperties>
</file>