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juspemil-my.sharepoint.com/personal/tatiana_paez_justiciamilitar_gov_co/Documents/CONTRATOS/2026/Men. C/Mantenimiento de vehiculos/"/>
    </mc:Choice>
  </mc:AlternateContent>
  <xr:revisionPtr revIDLastSave="0" documentId="8_{C8EBA3EE-D3D1-4BF6-9193-226D254C7298}" xr6:coauthVersionLast="47" xr6:coauthVersionMax="47" xr10:uidLastSave="{00000000-0000-0000-0000-000000000000}"/>
  <bookViews>
    <workbookView xWindow="-120" yWindow="-120" windowWidth="29040" windowHeight="15720" tabRatio="500" activeTab="3" xr2:uid="{00000000-000D-0000-FFFF-FFFF00000000}"/>
  </bookViews>
  <sheets>
    <sheet name="1. Resumen Ejecutivo" sheetId="1" r:id="rId1"/>
    <sheet name="2. Mantenimiento preventivo Mot" sheetId="5" r:id="rId2"/>
    <sheet name="3. Detalle Correctivo" sheetId="3" r:id="rId3"/>
    <sheet name="4. Comparativo por Marca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46" i="5" l="1"/>
  <c r="H13" i="5"/>
  <c r="H45" i="5" s="1"/>
  <c r="H5" i="5"/>
  <c r="J32" i="5"/>
  <c r="F7" i="4"/>
  <c r="D7" i="4"/>
  <c r="C7" i="4"/>
  <c r="F5" i="4"/>
  <c r="D5" i="4"/>
  <c r="E6" i="4"/>
  <c r="C5" i="4"/>
  <c r="G208" i="3"/>
  <c r="G205" i="3"/>
  <c r="G104" i="3"/>
  <c r="G32" i="5"/>
  <c r="H36" i="5"/>
  <c r="H37" i="5"/>
  <c r="H38" i="5"/>
  <c r="H39" i="5"/>
  <c r="H40" i="5"/>
  <c r="H35" i="5"/>
  <c r="H27" i="5"/>
  <c r="H28" i="5"/>
  <c r="H29" i="5"/>
  <c r="H30" i="5"/>
  <c r="H31" i="5"/>
  <c r="H17" i="5"/>
  <c r="H18" i="5"/>
  <c r="H19" i="5"/>
  <c r="H20" i="5"/>
  <c r="H21" i="5"/>
  <c r="H22" i="5"/>
  <c r="H23" i="5"/>
  <c r="H16" i="5"/>
  <c r="H6" i="5"/>
  <c r="H7" i="5"/>
  <c r="H8" i="5"/>
  <c r="H9" i="5"/>
  <c r="H10" i="5"/>
  <c r="H11" i="5"/>
  <c r="H12" i="5"/>
  <c r="F41" i="5"/>
  <c r="E41" i="5"/>
  <c r="F32" i="5"/>
  <c r="E32" i="5"/>
  <c r="F24" i="5"/>
  <c r="E24" i="5"/>
  <c r="F13" i="5"/>
  <c r="E13" i="5"/>
  <c r="B14" i="4"/>
  <c r="B13" i="4"/>
  <c r="E8" i="4"/>
  <c r="D8" i="4"/>
  <c r="C8" i="4"/>
  <c r="D6" i="4"/>
  <c r="C6" i="4"/>
  <c r="E205" i="3"/>
  <c r="D205" i="3"/>
  <c r="C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E104" i="3"/>
  <c r="D104" i="3"/>
  <c r="C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H24" i="5" l="1"/>
  <c r="H41" i="5"/>
  <c r="H26" i="5"/>
  <c r="H32" i="5"/>
  <c r="G13" i="5"/>
  <c r="G24" i="5"/>
  <c r="G41" i="5"/>
  <c r="C14" i="4"/>
  <c r="D14" i="4"/>
  <c r="D13" i="4"/>
  <c r="C13" i="4"/>
  <c r="E8" i="1" l="1"/>
  <c r="E7" i="1"/>
  <c r="F8" i="4"/>
  <c r="E9" i="1"/>
  <c r="F6" i="4"/>
  <c r="E10" i="1"/>
  <c r="E18" i="1" l="1"/>
  <c r="E14" i="1"/>
  <c r="G48" i="5"/>
  <c r="E13" i="1"/>
  <c r="E17" i="1"/>
  <c r="E19" i="1" l="1"/>
</calcChain>
</file>

<file path=xl/sharedStrings.xml><?xml version="1.0" encoding="utf-8"?>
<sst xmlns="http://schemas.openxmlformats.org/spreadsheetml/2006/main" count="324" uniqueCount="185">
  <si>
    <t>PRESUPUESTO MANTENIMIENTO FLOTA MOTOCICLETAS 2026</t>
  </si>
  <si>
    <t>2 Motocicletas HERO + 2 Motocicletas YAMAHA — Promedio Aritmético Multi-Fuente | Valores en COP (IVA incluido)</t>
  </si>
  <si>
    <t>METODOLOGÍA: Correctivo = Promedio (AUTOINVERCOL + PRECAR + Contrato 2025 Indexado) ÷ N fuentes disponibles (2 ó 3; se excluye el Contrato 2025 cuando su valor es $0, es decir, ítem no cotizado en el contrato vigente) | Preventivo = Promedio Simple (AUTOINVERCOL + PRECAR) ÷ 2, sin Contrato 2025 por incompatibilidad de alcance con el plan anterior.</t>
  </si>
  <si>
    <t>MARCA</t>
  </si>
  <si>
    <t>TIPO DE MANTENIMIENTO</t>
  </si>
  <si>
    <t>N° MOTOS</t>
  </si>
  <si>
    <t>N° ÍTEMS</t>
  </si>
  <si>
    <t>PRESUPUESTO (COP)</t>
  </si>
  <si>
    <t>YAMAHA</t>
  </si>
  <si>
    <t>Preventivo (plan por kilometraje)</t>
  </si>
  <si>
    <t>23</t>
  </si>
  <si>
    <t>Correctivo (catálogo de repuestos)</t>
  </si>
  <si>
    <t>—</t>
  </si>
  <si>
    <t>99</t>
  </si>
  <si>
    <t>HERO</t>
  </si>
  <si>
    <t>19</t>
  </si>
  <si>
    <t>SUBTOTAL POR MARCA</t>
  </si>
  <si>
    <t>YAMAHA — Total (Preventivo + Correctivo)</t>
  </si>
  <si>
    <t>HERO — Total (Preventivo + Correctivo)</t>
  </si>
  <si>
    <t>CONSOLIDADO GENERAL</t>
  </si>
  <si>
    <t>Total Preventivo (Yamaha + Hero)</t>
  </si>
  <si>
    <t>Total Correctivo (Yamaha + Hero)</t>
  </si>
  <si>
    <t>TOTAL PRESUPUESTO MANTENIMIENTO FLOTA 2026</t>
  </si>
  <si>
    <t>NOTA: El correctivo corresponde al catálogo completo de repuestos cotizados por marca y no se multiplica por el número de motocicletas, pues representa el universo de posibles reparaciones disponibles para esa marca. El preventivo ya está calculado para las 2 unidades de cada marca, conforme a su plan de mantenimiento por kilometraje.</t>
  </si>
  <si>
    <t>DETALLE ÍTEM A ÍTEM — MANTENIMIENTO PREVENTIVO POR KILOMETRAJE</t>
  </si>
  <si>
    <t>Promedio Simple = (AUTOINVERCOL + PRECAR) ÷ 2 por ítem | Ya calculado para 2 motocicletas por marca | COP IVA incluido</t>
  </si>
  <si>
    <t>KM</t>
  </si>
  <si>
    <t>SERVICIO / ÍTEM</t>
  </si>
  <si>
    <t>AUTOINVERCOL
(V. Total)</t>
  </si>
  <si>
    <t>PRECAR
(V. Total)</t>
  </si>
  <si>
    <t>PROMEDIO
(2 fuentes)</t>
  </si>
  <si>
    <t>SUBTOTAL
KM</t>
  </si>
  <si>
    <t>60.000 KM</t>
  </si>
  <si>
    <t>Cambio de aceite del motor</t>
  </si>
  <si>
    <t>Cambio filtro de aceite</t>
  </si>
  <si>
    <t>Calibración de válvulas</t>
  </si>
  <si>
    <t xml:space="preserve">inspección cuerpo de aceleración </t>
  </si>
  <si>
    <t>Calibración cadena de distribución</t>
  </si>
  <si>
    <t>Inspección tren delantero</t>
  </si>
  <si>
    <t>Revisión de frenos</t>
  </si>
  <si>
    <t>Cambio filtro de aire</t>
  </si>
  <si>
    <t>Subtotal 60.000 KM</t>
  </si>
  <si>
    <t>70.000 KM</t>
  </si>
  <si>
    <t>Cambio de kit de arrastre</t>
  </si>
  <si>
    <t>Revisión de rodamientos</t>
  </si>
  <si>
    <t>Revisión de pastillas</t>
  </si>
  <si>
    <t>Revisión de discos</t>
  </si>
  <si>
    <t>Verificación sistema eléctrico</t>
  </si>
  <si>
    <t>Subtotal 70.000 KM</t>
  </si>
  <si>
    <t>10.000 KM</t>
  </si>
  <si>
    <t xml:space="preserve">Mantenimiento transmisión </t>
  </si>
  <si>
    <t>Revisión general</t>
  </si>
  <si>
    <t>Subtotal 10.000 KM</t>
  </si>
  <si>
    <t>Mantenimiento Sistema de eléctrico</t>
  </si>
  <si>
    <t>20.000 KM</t>
  </si>
  <si>
    <t>Mantenimiento kit de arrastre</t>
  </si>
  <si>
    <t>Subtotal 20.000 KM</t>
  </si>
  <si>
    <t>TOTALES POR MARCA — MANTENIMIENTO PREVENTIVO (2 MOTOS)</t>
  </si>
  <si>
    <t>YAMAHA — Total Preventivo (2 motos)</t>
  </si>
  <si>
    <t>HERO — Total Preventivo (2 motos)</t>
  </si>
  <si>
    <t>TOTAL PRESUPUESTO PREVENTIVO (YAMAHA + HERO)</t>
  </si>
  <si>
    <t>DETALLE ÍTEM A ÍTEM — MANTENIMIENTO CORRECTIVO (CATÁLOGO DE REPUESTOS)</t>
  </si>
  <si>
    <t>Promedio = (AUTOINVERCOL + PRECAR + Contrato 2025) ÷ N fuentes disponibles | Si Contrato 2025 = 0 (no cotizado), se excluye del promedio (÷2) | COP IVA incluido</t>
  </si>
  <si>
    <t>REPUESTO / ÍTEM</t>
  </si>
  <si>
    <t>CONTRATO 2025
(Indexado)</t>
  </si>
  <si>
    <t>N° FUENTES</t>
  </si>
  <si>
    <t>PROMEDIO
FINAL</t>
  </si>
  <si>
    <t>ACEITE</t>
  </si>
  <si>
    <t>AGUJA CARBURADOR</t>
  </si>
  <si>
    <t>ALTERNADOR</t>
  </si>
  <si>
    <t xml:space="preserve">AMORTIGUADOR </t>
  </si>
  <si>
    <t>ANILLOS</t>
  </si>
  <si>
    <t>ARRANQUE</t>
  </si>
  <si>
    <t>AUTOMATICO ARRANQUE</t>
  </si>
  <si>
    <t>BALANCIN</t>
  </si>
  <si>
    <t>BANDAS FRENO</t>
  </si>
  <si>
    <t>BATERIA</t>
  </si>
  <si>
    <t>BOBINA</t>
  </si>
  <si>
    <t>BOMBA ACEITE</t>
  </si>
  <si>
    <t xml:space="preserve">BOMBA FRENO </t>
  </si>
  <si>
    <t>BOMBA EMBRAGUE</t>
  </si>
  <si>
    <t>BOMBILLO</t>
  </si>
  <si>
    <t>BUJIA</t>
  </si>
  <si>
    <t>CALIPER</t>
  </si>
  <si>
    <t xml:space="preserve">CAMPANA </t>
  </si>
  <si>
    <t>CAÑA ACELERADOR</t>
  </si>
  <si>
    <t>CAPUCHON BUJIA</t>
  </si>
  <si>
    <t>CASQUETES</t>
  </si>
  <si>
    <t>CDI UNIDAD ELECTRONICA</t>
  </si>
  <si>
    <t>CIGÜEÑAL</t>
  </si>
  <si>
    <t>CILINDRO MOTOR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</si>
  <si>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</si>
  <si>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</si>
  <si>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</si>
  <si>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</si>
  <si>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</si>
  <si>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</si>
  <si>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</si>
  <si>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</t>
  </si>
  <si>
    <t>DISCO EMBRAGUE</t>
  </si>
  <si>
    <t xml:space="preserve">DISCO FRENO </t>
  </si>
  <si>
    <t xml:space="preserve">EJE </t>
  </si>
  <si>
    <t>EMBRAGUE DEL ARRANQUECOMPLETO</t>
  </si>
  <si>
    <t xml:space="preserve">EMPAQUETADURA </t>
  </si>
  <si>
    <t xml:space="preserve">ENGRANAJE </t>
  </si>
  <si>
    <t>ESCOBILLA ARRANQUE</t>
  </si>
  <si>
    <t>ESFERAS DE LA DIRECCION</t>
  </si>
  <si>
    <t xml:space="preserve">ESPEJO </t>
  </si>
  <si>
    <t xml:space="preserve">FAROLA </t>
  </si>
  <si>
    <t>FILTROS JUEGO</t>
  </si>
  <si>
    <t>GUAYA</t>
  </si>
  <si>
    <t>INTERRUPTOR APAGADO RUN</t>
  </si>
  <si>
    <t>INYECTOR</t>
  </si>
  <si>
    <t>JUEGO DISCOS EMBRAGUE</t>
  </si>
  <si>
    <t>KIT BIELA</t>
  </si>
  <si>
    <t xml:space="preserve">KIT BUJES </t>
  </si>
  <si>
    <t>KIT CARBURADOR</t>
  </si>
  <si>
    <t>KIT DE ARRASTRE</t>
  </si>
  <si>
    <t>KIT PISTON</t>
  </si>
  <si>
    <t>KIT RETENEDORES</t>
  </si>
  <si>
    <t>KIT RODAMIETOS CAJA CAMBIOS 4</t>
  </si>
  <si>
    <t>LIQUIDO FRENOS</t>
  </si>
  <si>
    <t>LLANTA</t>
  </si>
  <si>
    <t>LLAVE DE PASO COMBUSTIBLE</t>
  </si>
  <si>
    <t>MANDO</t>
  </si>
  <si>
    <t>MANIGUETA</t>
  </si>
  <si>
    <t>MOTOR ARRANQUE</t>
  </si>
  <si>
    <t xml:space="preserve">NEUMATICO </t>
  </si>
  <si>
    <t>NUCLEO EMBRAGUE</t>
  </si>
  <si>
    <t>PALANCA CAMBIOS</t>
  </si>
  <si>
    <t>PASTILLAS FRENO</t>
  </si>
  <si>
    <t>PEDAL</t>
  </si>
  <si>
    <t>PERA</t>
  </si>
  <si>
    <t xml:space="preserve">PIÑON </t>
  </si>
  <si>
    <t>PLATINA RETEN EJE CAMBIOS</t>
  </si>
  <si>
    <t>PRENSA EMBRAGUE</t>
  </si>
  <si>
    <t>PULVERIZADOR</t>
  </si>
  <si>
    <t>RADIADOR</t>
  </si>
  <si>
    <t>RADIO TRASERO</t>
  </si>
  <si>
    <t>REGULADOR CORRIENTE</t>
  </si>
  <si>
    <t>RETENEDORES</t>
  </si>
  <si>
    <t>RIN TRASERO</t>
  </si>
  <si>
    <t>RODAMIENTOS</t>
  </si>
  <si>
    <t>ROLDANA</t>
  </si>
  <si>
    <t>RUEDA DE ARRANQUE</t>
  </si>
  <si>
    <t>SELLO VALVULAS</t>
  </si>
  <si>
    <t>SENSOR VELOCIMETRO</t>
  </si>
  <si>
    <t>SEPARADORES DISCOS CLUTCH</t>
  </si>
  <si>
    <t>SOPORTE MOTOR</t>
  </si>
  <si>
    <t>SPROKET</t>
  </si>
  <si>
    <t>STOP</t>
  </si>
  <si>
    <t xml:space="preserve">SWITCH </t>
  </si>
  <si>
    <t>TAPA CENTRO EMBRAGUE</t>
  </si>
  <si>
    <t>TAPA VALVULA</t>
  </si>
  <si>
    <t>TENSOR</t>
  </si>
  <si>
    <t>TERMINAL</t>
  </si>
  <si>
    <t>TERMOSTATO</t>
  </si>
  <si>
    <t>TORQUE CARBURADOR</t>
  </si>
  <si>
    <t>TUBO DE ESCAPE COMPLETO</t>
  </si>
  <si>
    <t>UNIDAD ARRANQUE</t>
  </si>
  <si>
    <t>UNIDAD ELECTRONICA</t>
  </si>
  <si>
    <t>VALVULAS</t>
  </si>
  <si>
    <t>VARILLA IMPULSADOR</t>
  </si>
  <si>
    <t>VENTILADOR</t>
  </si>
  <si>
    <t>LAVADO</t>
  </si>
  <si>
    <t>DESPINCHADO</t>
  </si>
  <si>
    <t>TOTAL YAMAHA — CORRECTIVO (CATÁLOGO)</t>
  </si>
  <si>
    <t>TOTAL HERO — CORRECTIVO (CATÁLOGO)</t>
  </si>
  <si>
    <t>TOTAL PRESUPUESTO CORRECTIVO (YAMAHA + HERO)</t>
  </si>
  <si>
    <t>COMPARATIVO DE PRESUPUESTO POR PROVEEDOR Y POR MARCA</t>
  </si>
  <si>
    <t>Valores en COP (IVA incluido) — Referencia de las tres fuentes evaluadas</t>
  </si>
  <si>
    <t>TIPO</t>
  </si>
  <si>
    <t>AUTOINVERCOL</t>
  </si>
  <si>
    <t>PRECAR</t>
  </si>
  <si>
    <t>CONTRATO 2025
(indexado)</t>
  </si>
  <si>
    <t>PROMEDIO FINAL
(metodología)</t>
  </si>
  <si>
    <t>Preventivo (2 motos)</t>
  </si>
  <si>
    <t>N/A — no incluido</t>
  </si>
  <si>
    <t>Correctivo (catálogo)</t>
  </si>
  <si>
    <t>TRAZABILIDAD DE ÍTEMS — MANTENIMIENTO CORRECTIVO</t>
  </si>
  <si>
    <t>ÍTEMS COTIZADOS
(AI + PRECAR)</t>
  </si>
  <si>
    <t>ÍTEMS CON CONTRATO 2025
(promedio de 3 fuentes)</t>
  </si>
  <si>
    <t>ÍTEMS SIN CONTRATO 2025
(promedio de 2 fuentes)</t>
  </si>
  <si>
    <t>NOTA: No todos los ítems cotizados en correctivo se encuentran en el Contrato 2025 indexado; en esos casos el valor de referencia es $0 y el promedio se calcula únicamente con AUTOINVERCOL y PRECAR (2 fuentes). Cuando el ítem sí existe en el Contrato 2025, el promedio incorpora las 3 fuentes.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</si>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</sst>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#,##0;&quot;($&quot;#,##0\);\-"/>
    <numFmt numFmtId="165" formatCode="\$#,##0.00;&quot;($&quot;#,##0.00\);\-"/>
    <numFmt numFmtId="166" formatCode="\$#,##0.000;&quot;($&quot;#,##0.000\);\-"/>
  </numFmts>
  <fonts count="14" x14ac:knownFonts="1">
    <font>
      <sz val="11"/>
      <color theme="1"/>
      <name val="Calibri"/>
      <family val="2"/>
      <charset val="1"/>
    </font>
    <font>
      <b/>
      <sz val="14"/>
      <color rgb="FFFFFFFF"/>
      <name val="Arial"/>
      <family val="2"/>
    </font>
    <font>
      <b/>
      <sz val="9"/>
      <color rgb="FFFFFFFF"/>
      <name val="Arial"/>
      <family val="2"/>
    </font>
    <font>
      <b/>
      <i/>
      <sz val="9"/>
      <color rgb="FF1F3864"/>
      <name val="Arial"/>
      <family val="2"/>
    </font>
    <font>
      <b/>
      <sz val="9.5"/>
      <color rgb="FFFFFFFF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b/>
      <sz val="11"/>
      <color rgb="FFFFFFFF"/>
      <name val="Arial"/>
      <family val="2"/>
    </font>
    <font>
      <i/>
      <sz val="8.5"/>
      <color rgb="FF1F3864"/>
      <name val="Arial"/>
      <family val="2"/>
    </font>
    <font>
      <b/>
      <sz val="13"/>
      <color rgb="FFFFFFFF"/>
      <name val="Arial"/>
      <family val="2"/>
    </font>
    <font>
      <b/>
      <i/>
      <sz val="9.5"/>
      <name val="Arial"/>
      <family val="2"/>
    </font>
    <font>
      <i/>
      <sz val="9.5"/>
      <name val="Arial"/>
      <family val="2"/>
    </font>
    <font>
      <b/>
      <sz val="10"/>
      <color rgb="FFFFFFFF"/>
      <name val="Arial"/>
      <family val="2"/>
    </font>
    <font>
      <b/>
      <sz val="8.5"/>
      <color rgb="FFFFFF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1F3864"/>
        <bgColor rgb="FF2E5395"/>
      </patternFill>
    </fill>
    <fill>
      <patternFill patternType="solid">
        <fgColor rgb="FF2E5395"/>
        <bgColor rgb="FF1F3864"/>
      </patternFill>
    </fill>
    <fill>
      <patternFill patternType="solid">
        <fgColor rgb="FFD9E2F3"/>
        <bgColor rgb="FFE2EFDA"/>
      </patternFill>
    </fill>
    <fill>
      <patternFill patternType="solid">
        <fgColor rgb="FFFCE4D6"/>
        <bgColor rgb="FFFFF2CC"/>
      </patternFill>
    </fill>
    <fill>
      <patternFill patternType="solid">
        <fgColor rgb="FF375623"/>
        <bgColor rgb="FF333300"/>
      </patternFill>
    </fill>
    <fill>
      <patternFill patternType="solid">
        <fgColor rgb="FFE2EFDA"/>
        <bgColor rgb="FFF2F2F2"/>
      </patternFill>
    </fill>
    <fill>
      <patternFill patternType="solid">
        <fgColor rgb="FFF2F2F2"/>
        <bgColor rgb="FFE2EFDA"/>
      </patternFill>
    </fill>
    <fill>
      <patternFill patternType="solid">
        <fgColor rgb="FFFFF2CC"/>
        <bgColor rgb="FFFCE4D6"/>
      </patternFill>
    </fill>
    <fill>
      <patternFill patternType="solid">
        <fgColor rgb="FF4472C4"/>
        <bgColor rgb="FF666699"/>
      </patternFill>
    </fill>
  </fills>
  <borders count="5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/>
      <bottom/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/>
    </xf>
    <xf numFmtId="0" fontId="5" fillId="5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right" vertical="center"/>
    </xf>
    <xf numFmtId="0" fontId="0" fillId="2" borderId="0" xfId="0" applyFill="1"/>
    <xf numFmtId="0" fontId="7" fillId="2" borderId="1" xfId="0" applyFont="1" applyFill="1" applyBorder="1" applyAlignment="1">
      <alignment horizontal="lef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164" fontId="11" fillId="8" borderId="1" xfId="0" applyNumberFormat="1" applyFont="1" applyFill="1" applyBorder="1" applyAlignment="1">
      <alignment horizontal="right" vertical="center"/>
    </xf>
    <xf numFmtId="164" fontId="10" fillId="8" borderId="1" xfId="0" applyNumberFormat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left" vertical="center"/>
    </xf>
    <xf numFmtId="164" fontId="12" fillId="2" borderId="1" xfId="0" applyNumberFormat="1" applyFont="1" applyFill="1" applyBorder="1" applyAlignment="1">
      <alignment horizontal="right" vertical="center"/>
    </xf>
    <xf numFmtId="164" fontId="11" fillId="9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8" borderId="1" xfId="0" applyFont="1" applyFill="1" applyBorder="1" applyAlignment="1">
      <alignment horizontal="left" vertical="center"/>
    </xf>
    <xf numFmtId="164" fontId="5" fillId="8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165" fontId="5" fillId="0" borderId="1" xfId="0" applyNumberFormat="1" applyFont="1" applyBorder="1" applyAlignment="1">
      <alignment horizontal="right" vertical="center"/>
    </xf>
    <xf numFmtId="166" fontId="5" fillId="0" borderId="1" xfId="0" applyNumberFormat="1" applyFont="1" applyBorder="1" applyAlignment="1">
      <alignment horizontal="right" vertical="center"/>
    </xf>
    <xf numFmtId="166" fontId="0" fillId="0" borderId="0" xfId="0" applyNumberFormat="1"/>
    <xf numFmtId="164" fontId="0" fillId="0" borderId="0" xfId="0" applyNumberFormat="1"/>
    <xf numFmtId="165" fontId="10" fillId="8" borderId="1" xfId="0" applyNumberFormat="1" applyFont="1" applyFill="1" applyBorder="1" applyAlignment="1">
      <alignment horizontal="right" vertical="center"/>
    </xf>
    <xf numFmtId="165" fontId="0" fillId="0" borderId="0" xfId="0" applyNumberFormat="1"/>
    <xf numFmtId="166" fontId="10" fillId="8" borderId="1" xfId="0" applyNumberFormat="1" applyFont="1" applyFill="1" applyBorder="1" applyAlignment="1">
      <alignment horizontal="right" vertical="center"/>
    </xf>
    <xf numFmtId="1" fontId="0" fillId="0" borderId="0" xfId="0" applyNumberFormat="1"/>
    <xf numFmtId="164" fontId="4" fillId="3" borderId="1" xfId="0" applyNumberFormat="1" applyFont="1" applyFill="1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CE4D6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2E5395"/>
      <rgbColor rgb="FF3756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zoomScaleNormal="100" workbookViewId="0">
      <selection activeCell="C7" sqref="C7"/>
    </sheetView>
  </sheetViews>
  <sheetFormatPr baseColWidth="10" defaultColWidth="8.5703125" defaultRowHeight="15" x14ac:dyDescent="0.25"/>
  <cols>
    <col min="1" max="1" width="22" customWidth="1"/>
    <col min="2" max="2" width="40" customWidth="1"/>
    <col min="3" max="3" width="12" customWidth="1"/>
    <col min="4" max="4" width="10" customWidth="1"/>
    <col min="5" max="5" width="22" customWidth="1"/>
  </cols>
  <sheetData>
    <row r="1" spans="1:7" ht="27.75" customHeight="1" x14ac:dyDescent="0.25">
      <c r="A1" s="44" t="s">
        <v>0</v>
      </c>
      <c r="B1" s="44"/>
      <c r="C1" s="44"/>
      <c r="D1" s="44"/>
      <c r="E1" s="44"/>
      <c r="F1" s="44"/>
      <c r="G1" s="44"/>
    </row>
    <row r="2" spans="1:7" ht="18" customHeight="1" x14ac:dyDescent="0.25">
      <c r="A2" s="42" t="s">
        <v>1</v>
      </c>
      <c r="B2" s="42"/>
      <c r="C2" s="42"/>
      <c r="D2" s="42"/>
      <c r="E2" s="42"/>
      <c r="F2" s="42"/>
      <c r="G2" s="42"/>
    </row>
    <row r="4" spans="1:7" ht="42" customHeight="1" x14ac:dyDescent="0.25">
      <c r="A4" s="45" t="s">
        <v>2</v>
      </c>
      <c r="B4" s="45"/>
      <c r="C4" s="45"/>
      <c r="D4" s="45"/>
      <c r="E4" s="45"/>
      <c r="F4" s="45"/>
      <c r="G4" s="45"/>
    </row>
    <row r="6" spans="1:7" ht="30" customHeight="1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</row>
    <row r="7" spans="1:7" ht="15" customHeight="1" x14ac:dyDescent="0.25">
      <c r="A7" s="2" t="s">
        <v>8</v>
      </c>
      <c r="B7" s="2" t="s">
        <v>9</v>
      </c>
      <c r="C7" s="4">
        <v>2</v>
      </c>
      <c r="D7" s="4" t="s">
        <v>10</v>
      </c>
      <c r="E7" s="5">
        <f>+'2. Mantenimiento preventivo Mot'!H13+'2. Mantenimiento preventivo Mot'!H24</f>
        <v>4815248</v>
      </c>
    </row>
    <row r="8" spans="1:7" ht="15" customHeight="1" x14ac:dyDescent="0.25">
      <c r="A8" s="2" t="s">
        <v>14</v>
      </c>
      <c r="B8" s="2" t="s">
        <v>9</v>
      </c>
      <c r="C8" s="4">
        <v>2</v>
      </c>
      <c r="D8" s="4" t="s">
        <v>15</v>
      </c>
      <c r="E8" s="5">
        <f>+'2. Mantenimiento preventivo Mot'!H32+'2. Mantenimiento preventivo Mot'!H41</f>
        <v>3449918</v>
      </c>
    </row>
    <row r="9" spans="1:7" ht="15" customHeight="1" x14ac:dyDescent="0.25">
      <c r="A9" s="6" t="s">
        <v>14</v>
      </c>
      <c r="B9" s="6" t="s">
        <v>11</v>
      </c>
      <c r="C9" s="4" t="s">
        <v>12</v>
      </c>
      <c r="D9" s="4" t="s">
        <v>13</v>
      </c>
      <c r="E9" s="5">
        <f>'3. Detalle Correctivo'!G205</f>
        <v>37656663</v>
      </c>
    </row>
    <row r="10" spans="1:7" ht="15" customHeight="1" x14ac:dyDescent="0.25">
      <c r="A10" s="6" t="s">
        <v>8</v>
      </c>
      <c r="B10" s="6" t="s">
        <v>11</v>
      </c>
      <c r="C10" s="4" t="s">
        <v>12</v>
      </c>
      <c r="D10" s="4" t="s">
        <v>13</v>
      </c>
      <c r="E10" s="5">
        <f>'3. Detalle Correctivo'!G104</f>
        <v>40754105</v>
      </c>
    </row>
    <row r="11" spans="1:7" x14ac:dyDescent="0.25">
      <c r="E11" s="34"/>
    </row>
    <row r="12" spans="1:7" ht="30" customHeight="1" x14ac:dyDescent="0.25">
      <c r="A12" s="7"/>
      <c r="B12" s="7" t="s">
        <v>16</v>
      </c>
      <c r="C12" s="7"/>
      <c r="D12" s="7"/>
      <c r="E12" s="39" t="s">
        <v>7</v>
      </c>
    </row>
    <row r="13" spans="1:7" ht="15" customHeight="1" x14ac:dyDescent="0.25">
      <c r="B13" s="8" t="s">
        <v>17</v>
      </c>
      <c r="E13" s="9">
        <f>E7+E10</f>
        <v>45569353</v>
      </c>
    </row>
    <row r="14" spans="1:7" ht="15" customHeight="1" x14ac:dyDescent="0.25">
      <c r="B14" s="8" t="s">
        <v>18</v>
      </c>
      <c r="E14" s="10">
        <f>E8+E9</f>
        <v>41106581</v>
      </c>
    </row>
    <row r="15" spans="1:7" x14ac:dyDescent="0.25">
      <c r="E15" s="34"/>
    </row>
    <row r="16" spans="1:7" ht="30" customHeight="1" x14ac:dyDescent="0.25">
      <c r="A16" s="11"/>
      <c r="B16" s="11" t="s">
        <v>19</v>
      </c>
      <c r="C16" s="11"/>
      <c r="D16" s="11"/>
      <c r="E16" s="40" t="s">
        <v>7</v>
      </c>
    </row>
    <row r="17" spans="1:7" ht="15" customHeight="1" x14ac:dyDescent="0.25">
      <c r="B17" s="8" t="s">
        <v>20</v>
      </c>
      <c r="E17" s="12">
        <f>E7+E8</f>
        <v>8265166</v>
      </c>
    </row>
    <row r="18" spans="1:7" ht="15" customHeight="1" x14ac:dyDescent="0.25">
      <c r="B18" s="8" t="s">
        <v>21</v>
      </c>
      <c r="E18" s="12">
        <f>E10+E9</f>
        <v>78410768</v>
      </c>
    </row>
    <row r="19" spans="1:7" ht="24" customHeight="1" x14ac:dyDescent="0.25">
      <c r="A19" s="13"/>
      <c r="B19" s="14" t="s">
        <v>22</v>
      </c>
      <c r="C19" s="13"/>
      <c r="D19" s="13"/>
      <c r="E19" s="15">
        <f>E17+E18</f>
        <v>86675934</v>
      </c>
    </row>
    <row r="21" spans="1:7" ht="31.5" customHeight="1" x14ac:dyDescent="0.25">
      <c r="A21" s="43" t="s">
        <v>23</v>
      </c>
      <c r="B21" s="43"/>
      <c r="C21" s="43"/>
      <c r="D21" s="43"/>
      <c r="E21" s="43"/>
      <c r="F21" s="43"/>
      <c r="G21" s="43"/>
    </row>
  </sheetData>
  <mergeCells count="4">
    <mergeCell ref="A1:G1"/>
    <mergeCell ref="A2:G2"/>
    <mergeCell ref="A4:G4"/>
    <mergeCell ref="A21:G21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D1B0-6300-44EA-AC2B-A8D6F3D72221}">
  <dimension ref="A1:J48"/>
  <sheetViews>
    <sheetView zoomScaleNormal="100" workbookViewId="0">
      <pane ySplit="4" topLeftCell="A5" activePane="bottomLeft" state="frozen"/>
      <selection pane="bottomLeft" activeCell="H46" sqref="H46"/>
    </sheetView>
  </sheetViews>
  <sheetFormatPr baseColWidth="10" defaultColWidth="8.5703125" defaultRowHeight="15" x14ac:dyDescent="0.25"/>
  <cols>
    <col min="1" max="1" width="12" customWidth="1"/>
    <col min="2" max="2" width="10" customWidth="1"/>
    <col min="3" max="4" width="42" customWidth="1"/>
    <col min="5" max="7" width="16" customWidth="1"/>
    <col min="8" max="8" width="29.5703125" customWidth="1"/>
    <col min="9" max="9" width="4" customWidth="1"/>
    <col min="10" max="10" width="14.5703125" customWidth="1"/>
  </cols>
  <sheetData>
    <row r="1" spans="1:10" ht="25.5" customHeight="1" x14ac:dyDescent="0.25">
      <c r="A1" s="41" t="s">
        <v>24</v>
      </c>
      <c r="B1" s="41"/>
      <c r="C1" s="41"/>
      <c r="D1" s="41"/>
      <c r="E1" s="41"/>
      <c r="F1" s="41"/>
      <c r="G1" s="41"/>
      <c r="H1" s="41"/>
      <c r="I1" s="41"/>
    </row>
    <row r="2" spans="1:10" ht="18" customHeight="1" x14ac:dyDescent="0.25">
      <c r="A2" s="42" t="s">
        <v>25</v>
      </c>
      <c r="B2" s="42"/>
      <c r="C2" s="42"/>
      <c r="D2" s="42"/>
      <c r="E2" s="42"/>
      <c r="F2" s="42"/>
      <c r="G2" s="42"/>
      <c r="H2" s="42"/>
      <c r="I2" s="42"/>
    </row>
    <row r="4" spans="1:10" ht="31.5" customHeight="1" x14ac:dyDescent="0.25">
      <c r="A4" s="1" t="s">
        <v>3</v>
      </c>
      <c r="B4" s="1" t="s">
        <v>26</v>
      </c>
      <c r="C4" s="1" t="s">
        <v>27</v>
      </c>
      <c r="D4" s="1" t="s">
        <v>184</v>
      </c>
      <c r="E4" s="1" t="s">
        <v>28</v>
      </c>
      <c r="F4" s="1" t="s">
        <v>29</v>
      </c>
      <c r="G4" s="1" t="s">
        <v>30</v>
      </c>
      <c r="H4" s="1" t="s">
        <v>31</v>
      </c>
      <c r="I4" s="1"/>
    </row>
    <row r="5" spans="1:10" ht="15" customHeight="1" x14ac:dyDescent="0.25">
      <c r="A5" s="46" t="s">
        <v>8</v>
      </c>
      <c r="B5" s="49" t="s">
        <v>32</v>
      </c>
      <c r="C5" s="3" t="s">
        <v>33</v>
      </c>
      <c r="D5" s="4">
        <v>2</v>
      </c>
      <c r="E5" s="5">
        <v>104281.77911472099</v>
      </c>
      <c r="F5" s="5">
        <v>75000</v>
      </c>
      <c r="G5" s="32">
        <v>89641</v>
      </c>
      <c r="H5" s="17">
        <f>+G5*D5</f>
        <v>179282</v>
      </c>
      <c r="J5" s="33"/>
    </row>
    <row r="6" spans="1:10" ht="15" customHeight="1" x14ac:dyDescent="0.25">
      <c r="A6" s="47"/>
      <c r="B6" s="50"/>
      <c r="C6" s="3" t="s">
        <v>34</v>
      </c>
      <c r="D6" s="4">
        <v>2</v>
      </c>
      <c r="E6" s="5">
        <v>191673.60514993101</v>
      </c>
      <c r="F6" s="5">
        <v>59000</v>
      </c>
      <c r="G6" s="32">
        <v>125337</v>
      </c>
      <c r="H6" s="17">
        <f t="shared" ref="H6:H12" si="0">+G6*D6</f>
        <v>250674</v>
      </c>
      <c r="J6" s="33"/>
    </row>
    <row r="7" spans="1:10" ht="15" customHeight="1" x14ac:dyDescent="0.25">
      <c r="A7" s="47"/>
      <c r="B7" s="50"/>
      <c r="C7" s="3" t="s">
        <v>35</v>
      </c>
      <c r="D7" s="4">
        <v>2</v>
      </c>
      <c r="E7" s="5">
        <v>243930.042918094</v>
      </c>
      <c r="F7" s="5">
        <v>128000</v>
      </c>
      <c r="G7" s="32">
        <v>185965</v>
      </c>
      <c r="H7" s="17">
        <f t="shared" si="0"/>
        <v>371930</v>
      </c>
      <c r="J7" s="33"/>
    </row>
    <row r="8" spans="1:10" ht="15" customHeight="1" x14ac:dyDescent="0.25">
      <c r="A8" s="47"/>
      <c r="B8" s="50"/>
      <c r="C8" s="3" t="s">
        <v>36</v>
      </c>
      <c r="D8" s="4">
        <v>2</v>
      </c>
      <c r="E8" s="5">
        <v>198452.6</v>
      </c>
      <c r="F8" s="5">
        <v>80000</v>
      </c>
      <c r="G8" s="32">
        <v>139226</v>
      </c>
      <c r="H8" s="31">
        <f t="shared" si="0"/>
        <v>278452</v>
      </c>
      <c r="J8" s="33"/>
    </row>
    <row r="9" spans="1:10" ht="15" customHeight="1" x14ac:dyDescent="0.25">
      <c r="A9" s="47"/>
      <c r="B9" s="50"/>
      <c r="C9" s="3" t="s">
        <v>37</v>
      </c>
      <c r="D9" s="4">
        <v>2</v>
      </c>
      <c r="E9" s="5">
        <v>91486.266094285107</v>
      </c>
      <c r="F9" s="5">
        <v>128000</v>
      </c>
      <c r="G9" s="32">
        <v>109743</v>
      </c>
      <c r="H9" s="31">
        <f t="shared" si="0"/>
        <v>219486</v>
      </c>
      <c r="J9" s="33"/>
    </row>
    <row r="10" spans="1:10" ht="15" customHeight="1" x14ac:dyDescent="0.25">
      <c r="A10" s="47"/>
      <c r="B10" s="50"/>
      <c r="C10" s="3" t="s">
        <v>38</v>
      </c>
      <c r="D10" s="4">
        <v>2</v>
      </c>
      <c r="E10" s="5">
        <v>74521.600000000006</v>
      </c>
      <c r="F10" s="5">
        <v>80000</v>
      </c>
      <c r="G10" s="32">
        <v>77261</v>
      </c>
      <c r="H10" s="31">
        <f t="shared" si="0"/>
        <v>154522</v>
      </c>
      <c r="J10" s="33"/>
    </row>
    <row r="11" spans="1:10" ht="15" customHeight="1" x14ac:dyDescent="0.25">
      <c r="A11" s="47"/>
      <c r="B11" s="50"/>
      <c r="C11" s="3" t="s">
        <v>39</v>
      </c>
      <c r="D11" s="4">
        <v>2</v>
      </c>
      <c r="E11" s="5">
        <v>243930.042918094</v>
      </c>
      <c r="F11" s="5">
        <v>80000</v>
      </c>
      <c r="G11" s="32">
        <v>161965</v>
      </c>
      <c r="H11" s="31">
        <f t="shared" si="0"/>
        <v>323930</v>
      </c>
      <c r="J11" s="33"/>
    </row>
    <row r="12" spans="1:10" ht="15" customHeight="1" x14ac:dyDescent="0.25">
      <c r="A12" s="47"/>
      <c r="B12" s="50"/>
      <c r="C12" s="3" t="s">
        <v>40</v>
      </c>
      <c r="D12" s="4">
        <v>2</v>
      </c>
      <c r="E12" s="5">
        <v>292716.05150171201</v>
      </c>
      <c r="F12" s="5">
        <v>101000</v>
      </c>
      <c r="G12" s="32">
        <v>196858</v>
      </c>
      <c r="H12" s="31">
        <f t="shared" si="0"/>
        <v>393716</v>
      </c>
      <c r="J12" s="33"/>
    </row>
    <row r="13" spans="1:10" ht="15" customHeight="1" x14ac:dyDescent="0.25">
      <c r="A13" s="48"/>
      <c r="B13" s="51"/>
      <c r="C13" s="18" t="s">
        <v>41</v>
      </c>
      <c r="D13" s="18"/>
      <c r="E13" s="19">
        <f>SUM(E5:E12)</f>
        <v>1440991.9876968372</v>
      </c>
      <c r="F13" s="19">
        <f>SUM(F5:F12)</f>
        <v>731000</v>
      </c>
      <c r="G13" s="37">
        <f>SUM(G5:G12)</f>
        <v>1085996</v>
      </c>
      <c r="H13" s="35">
        <f>SUM(H5:H12)</f>
        <v>2171992</v>
      </c>
      <c r="J13" s="33"/>
    </row>
    <row r="14" spans="1:10" x14ac:dyDescent="0.25">
      <c r="G14" s="33"/>
      <c r="H14" s="36"/>
      <c r="J14" s="33"/>
    </row>
    <row r="15" spans="1:10" x14ac:dyDescent="0.25">
      <c r="G15" s="33"/>
      <c r="H15" s="36"/>
      <c r="J15" s="33"/>
    </row>
    <row r="16" spans="1:10" ht="15" customHeight="1" x14ac:dyDescent="0.25">
      <c r="A16" s="46" t="s">
        <v>8</v>
      </c>
      <c r="B16" s="49" t="s">
        <v>42</v>
      </c>
      <c r="C16" s="3" t="s">
        <v>33</v>
      </c>
      <c r="D16" s="4">
        <v>2</v>
      </c>
      <c r="E16" s="5">
        <v>104281.77911472099</v>
      </c>
      <c r="F16" s="5">
        <v>75000</v>
      </c>
      <c r="G16" s="32">
        <v>89641</v>
      </c>
      <c r="H16" s="31">
        <f>+G16*D16</f>
        <v>179282</v>
      </c>
      <c r="J16" s="33"/>
    </row>
    <row r="17" spans="1:10" ht="15" customHeight="1" x14ac:dyDescent="0.25">
      <c r="A17" s="47"/>
      <c r="B17" s="50"/>
      <c r="C17" s="3" t="s">
        <v>34</v>
      </c>
      <c r="D17" s="4">
        <v>2</v>
      </c>
      <c r="E17" s="5">
        <v>191673.60514993101</v>
      </c>
      <c r="F17" s="5">
        <v>59000</v>
      </c>
      <c r="G17" s="32">
        <v>125337</v>
      </c>
      <c r="H17" s="31">
        <f t="shared" ref="H17:H23" si="1">+G17*D17</f>
        <v>250674</v>
      </c>
      <c r="J17" s="33"/>
    </row>
    <row r="18" spans="1:10" ht="15" customHeight="1" x14ac:dyDescent="0.25">
      <c r="A18" s="47"/>
      <c r="B18" s="50"/>
      <c r="C18" s="3" t="s">
        <v>43</v>
      </c>
      <c r="D18" s="4">
        <v>2</v>
      </c>
      <c r="E18" s="5">
        <v>827651.93132924603</v>
      </c>
      <c r="F18" s="5">
        <v>426000</v>
      </c>
      <c r="G18" s="32">
        <v>626826</v>
      </c>
      <c r="H18" s="31">
        <f t="shared" si="1"/>
        <v>1253652</v>
      </c>
      <c r="J18" s="33"/>
    </row>
    <row r="19" spans="1:10" ht="15" customHeight="1" x14ac:dyDescent="0.25">
      <c r="A19" s="47"/>
      <c r="B19" s="50"/>
      <c r="C19" s="3" t="s">
        <v>39</v>
      </c>
      <c r="D19" s="4">
        <v>2</v>
      </c>
      <c r="E19" s="5">
        <v>243930.042918094</v>
      </c>
      <c r="F19" s="5">
        <v>80000</v>
      </c>
      <c r="G19" s="32">
        <v>161965</v>
      </c>
      <c r="H19" s="31">
        <f t="shared" si="1"/>
        <v>323930</v>
      </c>
      <c r="J19" s="33"/>
    </row>
    <row r="20" spans="1:10" ht="15" customHeight="1" x14ac:dyDescent="0.25">
      <c r="A20" s="47"/>
      <c r="B20" s="50"/>
      <c r="C20" s="3" t="s">
        <v>44</v>
      </c>
      <c r="D20" s="4">
        <v>2</v>
      </c>
      <c r="E20" s="5">
        <v>75421.600000000006</v>
      </c>
      <c r="F20" s="5">
        <v>80000</v>
      </c>
      <c r="G20" s="32">
        <v>77711</v>
      </c>
      <c r="H20" s="31">
        <f t="shared" si="1"/>
        <v>155422</v>
      </c>
      <c r="J20" s="33"/>
    </row>
    <row r="21" spans="1:10" ht="15" customHeight="1" x14ac:dyDescent="0.25">
      <c r="A21" s="47"/>
      <c r="B21" s="50"/>
      <c r="C21" s="3" t="s">
        <v>45</v>
      </c>
      <c r="D21" s="4">
        <v>2</v>
      </c>
      <c r="E21" s="5">
        <v>75421.600000000006</v>
      </c>
      <c r="F21" s="5">
        <v>64000</v>
      </c>
      <c r="G21" s="32">
        <v>69711</v>
      </c>
      <c r="H21" s="31">
        <f t="shared" si="1"/>
        <v>139422</v>
      </c>
      <c r="J21" s="33"/>
    </row>
    <row r="22" spans="1:10" ht="15" customHeight="1" x14ac:dyDescent="0.25">
      <c r="A22" s="47"/>
      <c r="B22" s="50"/>
      <c r="C22" s="3" t="s">
        <v>46</v>
      </c>
      <c r="D22" s="4">
        <v>2</v>
      </c>
      <c r="E22" s="5">
        <v>75421.600000000006</v>
      </c>
      <c r="F22" s="5">
        <v>64000</v>
      </c>
      <c r="G22" s="32">
        <v>69711</v>
      </c>
      <c r="H22" s="31">
        <f t="shared" si="1"/>
        <v>139422</v>
      </c>
      <c r="J22" s="33"/>
    </row>
    <row r="23" spans="1:10" ht="15" customHeight="1" x14ac:dyDescent="0.25">
      <c r="A23" s="48"/>
      <c r="B23" s="51"/>
      <c r="C23" s="3" t="s">
        <v>47</v>
      </c>
      <c r="D23" s="4">
        <v>2</v>
      </c>
      <c r="E23" s="5">
        <v>121452.6</v>
      </c>
      <c r="F23" s="5">
        <v>80000</v>
      </c>
      <c r="G23" s="32">
        <v>100726</v>
      </c>
      <c r="H23" s="31">
        <f t="shared" si="1"/>
        <v>201452</v>
      </c>
      <c r="J23" s="33"/>
    </row>
    <row r="24" spans="1:10" ht="15" customHeight="1" x14ac:dyDescent="0.25">
      <c r="A24" s="3"/>
      <c r="B24" s="3"/>
      <c r="C24" s="18" t="s">
        <v>48</v>
      </c>
      <c r="D24" s="18"/>
      <c r="E24" s="19">
        <f>SUM(E16:E23)</f>
        <v>1715254.7585119924</v>
      </c>
      <c r="F24" s="19">
        <f>SUM(F16:F23)</f>
        <v>928000</v>
      </c>
      <c r="G24" s="37">
        <f>SUM(G16:G23)</f>
        <v>1321628</v>
      </c>
      <c r="H24" s="35">
        <f>SUM(H16:H23)</f>
        <v>2643256</v>
      </c>
      <c r="J24" s="33"/>
    </row>
    <row r="25" spans="1:10" x14ac:dyDescent="0.25">
      <c r="G25" s="33"/>
      <c r="H25" s="36"/>
      <c r="J25" s="33"/>
    </row>
    <row r="26" spans="1:10" ht="15" customHeight="1" x14ac:dyDescent="0.25">
      <c r="A26" s="52" t="s">
        <v>14</v>
      </c>
      <c r="B26" s="16" t="s">
        <v>49</v>
      </c>
      <c r="C26" s="3" t="s">
        <v>33</v>
      </c>
      <c r="D26" s="4">
        <v>2</v>
      </c>
      <c r="E26" s="5">
        <v>100110.507950132</v>
      </c>
      <c r="F26" s="5">
        <v>74000</v>
      </c>
      <c r="G26" s="32">
        <v>87055</v>
      </c>
      <c r="H26" s="31">
        <f>+G26*D26</f>
        <v>174110</v>
      </c>
      <c r="J26" s="33"/>
    </row>
    <row r="27" spans="1:10" ht="15" customHeight="1" x14ac:dyDescent="0.25">
      <c r="A27" s="53"/>
      <c r="B27" s="4"/>
      <c r="C27" s="3" t="s">
        <v>34</v>
      </c>
      <c r="D27" s="4">
        <v>2</v>
      </c>
      <c r="E27" s="5">
        <v>187143.04721002301</v>
      </c>
      <c r="F27" s="5">
        <v>58000</v>
      </c>
      <c r="G27" s="32">
        <v>122572</v>
      </c>
      <c r="H27" s="31">
        <f t="shared" ref="H27:H31" si="2">+G27*D27</f>
        <v>245144</v>
      </c>
      <c r="J27" s="33"/>
    </row>
    <row r="28" spans="1:10" ht="15" customHeight="1" x14ac:dyDescent="0.25">
      <c r="A28" s="53"/>
      <c r="B28" s="4"/>
      <c r="C28" s="3" t="s">
        <v>47</v>
      </c>
      <c r="D28" s="4">
        <v>2</v>
      </c>
      <c r="E28" s="5">
        <v>116594.496</v>
      </c>
      <c r="F28" s="5">
        <v>80000</v>
      </c>
      <c r="G28" s="32">
        <v>98297</v>
      </c>
      <c r="H28" s="31">
        <f t="shared" si="2"/>
        <v>196594</v>
      </c>
      <c r="J28" s="33"/>
    </row>
    <row r="29" spans="1:10" ht="15" customHeight="1" x14ac:dyDescent="0.25">
      <c r="A29" s="53"/>
      <c r="B29" s="4"/>
      <c r="C29" s="3" t="s">
        <v>39</v>
      </c>
      <c r="D29" s="4">
        <v>2</v>
      </c>
      <c r="E29" s="5">
        <v>234172.84120137</v>
      </c>
      <c r="F29" s="5">
        <v>80000</v>
      </c>
      <c r="G29" s="32">
        <v>157086</v>
      </c>
      <c r="H29" s="31">
        <f t="shared" si="2"/>
        <v>314172</v>
      </c>
      <c r="J29" s="33"/>
    </row>
    <row r="30" spans="1:10" ht="15" customHeight="1" x14ac:dyDescent="0.25">
      <c r="A30" s="53"/>
      <c r="B30" s="4"/>
      <c r="C30" s="3" t="s">
        <v>50</v>
      </c>
      <c r="D30" s="4">
        <v>2</v>
      </c>
      <c r="E30" s="5">
        <v>324516.59999999998</v>
      </c>
      <c r="F30" s="5">
        <v>164000</v>
      </c>
      <c r="G30" s="32">
        <v>244258</v>
      </c>
      <c r="H30" s="31">
        <f t="shared" si="2"/>
        <v>488516</v>
      </c>
      <c r="J30" s="33"/>
    </row>
    <row r="31" spans="1:10" ht="15" customHeight="1" x14ac:dyDescent="0.25">
      <c r="A31" s="53"/>
      <c r="B31" s="4"/>
      <c r="C31" s="3" t="s">
        <v>51</v>
      </c>
      <c r="D31" s="4">
        <v>2</v>
      </c>
      <c r="E31" s="5">
        <v>189545</v>
      </c>
      <c r="F31" s="5">
        <v>128000</v>
      </c>
      <c r="G31" s="32">
        <v>158773</v>
      </c>
      <c r="H31" s="31">
        <f t="shared" si="2"/>
        <v>317546</v>
      </c>
      <c r="J31" s="33"/>
    </row>
    <row r="32" spans="1:10" ht="15" customHeight="1" x14ac:dyDescent="0.25">
      <c r="A32" s="54"/>
      <c r="B32" s="3"/>
      <c r="C32" s="18" t="s">
        <v>52</v>
      </c>
      <c r="D32" s="18"/>
      <c r="E32" s="19">
        <f>SUM(E26:E31)</f>
        <v>1152082.4923615251</v>
      </c>
      <c r="F32" s="19">
        <f>SUM(F26:F31)</f>
        <v>584000</v>
      </c>
      <c r="G32" s="20">
        <f>SUM(G26:G31)</f>
        <v>868041</v>
      </c>
      <c r="H32" s="35">
        <f>SUM(H26:H31)</f>
        <v>1736082</v>
      </c>
      <c r="J32" s="33">
        <f>+H32+H41</f>
        <v>3449918</v>
      </c>
    </row>
    <row r="33" spans="1:10" x14ac:dyDescent="0.25">
      <c r="H33" s="36"/>
      <c r="J33" s="33"/>
    </row>
    <row r="34" spans="1:10" x14ac:dyDescent="0.25">
      <c r="H34" s="36"/>
      <c r="J34" s="33"/>
    </row>
    <row r="35" spans="1:10" ht="15" customHeight="1" x14ac:dyDescent="0.25">
      <c r="A35" s="52" t="s">
        <v>14</v>
      </c>
      <c r="B35" s="16" t="s">
        <v>54</v>
      </c>
      <c r="C35" s="3" t="s">
        <v>33</v>
      </c>
      <c r="D35" s="4">
        <v>2</v>
      </c>
      <c r="E35" s="5">
        <v>100110.507950132</v>
      </c>
      <c r="F35" s="5">
        <v>74000</v>
      </c>
      <c r="G35" s="17">
        <v>87055</v>
      </c>
      <c r="H35" s="31">
        <f>+G35*D35</f>
        <v>174110</v>
      </c>
      <c r="J35" s="33"/>
    </row>
    <row r="36" spans="1:10" ht="15" customHeight="1" x14ac:dyDescent="0.25">
      <c r="A36" s="53"/>
      <c r="B36" s="4"/>
      <c r="C36" s="3" t="s">
        <v>34</v>
      </c>
      <c r="D36" s="4">
        <v>2</v>
      </c>
      <c r="E36" s="5">
        <v>187143.04721002301</v>
      </c>
      <c r="F36" s="5">
        <v>58000</v>
      </c>
      <c r="G36" s="17">
        <v>122572</v>
      </c>
      <c r="H36" s="31">
        <f t="shared" ref="H36:H40" si="3">+G36*D36</f>
        <v>245144</v>
      </c>
      <c r="J36" s="33"/>
    </row>
    <row r="37" spans="1:10" ht="15" customHeight="1" x14ac:dyDescent="0.25">
      <c r="A37" s="53"/>
      <c r="B37" s="4"/>
      <c r="C37" s="3" t="s">
        <v>35</v>
      </c>
      <c r="D37" s="4">
        <v>2</v>
      </c>
      <c r="E37" s="5">
        <v>234172.84120137</v>
      </c>
      <c r="F37" s="5">
        <v>128000</v>
      </c>
      <c r="G37" s="17">
        <v>181086</v>
      </c>
      <c r="H37" s="31">
        <f t="shared" si="3"/>
        <v>362172</v>
      </c>
      <c r="J37" s="33"/>
    </row>
    <row r="38" spans="1:10" ht="15" customHeight="1" x14ac:dyDescent="0.25">
      <c r="A38" s="53"/>
      <c r="B38" s="4"/>
      <c r="C38" s="3" t="s">
        <v>50</v>
      </c>
      <c r="D38" s="4">
        <v>2</v>
      </c>
      <c r="E38" s="5">
        <v>324516.59999999998</v>
      </c>
      <c r="F38" s="5">
        <v>164000</v>
      </c>
      <c r="G38" s="17">
        <v>244258</v>
      </c>
      <c r="H38" s="31">
        <f t="shared" si="3"/>
        <v>488516</v>
      </c>
      <c r="J38" s="33"/>
    </row>
    <row r="39" spans="1:10" ht="15" customHeight="1" x14ac:dyDescent="0.25">
      <c r="A39" s="53"/>
      <c r="B39" s="4"/>
      <c r="C39" s="3" t="s">
        <v>53</v>
      </c>
      <c r="D39" s="4">
        <v>2</v>
      </c>
      <c r="E39" s="5">
        <v>116594.496</v>
      </c>
      <c r="F39" s="5">
        <v>80000</v>
      </c>
      <c r="G39" s="17">
        <v>98297</v>
      </c>
      <c r="H39" s="31">
        <f t="shared" si="3"/>
        <v>196594</v>
      </c>
      <c r="J39" s="33"/>
    </row>
    <row r="40" spans="1:10" ht="15" customHeight="1" x14ac:dyDescent="0.25">
      <c r="A40" s="53"/>
      <c r="B40" s="4"/>
      <c r="C40" s="3" t="s">
        <v>55</v>
      </c>
      <c r="D40" s="4">
        <v>2</v>
      </c>
      <c r="E40" s="5">
        <v>167300.600858121</v>
      </c>
      <c r="F40" s="5">
        <v>80000</v>
      </c>
      <c r="G40" s="17">
        <v>123650</v>
      </c>
      <c r="H40" s="31">
        <f t="shared" si="3"/>
        <v>247300</v>
      </c>
      <c r="J40" s="33"/>
    </row>
    <row r="41" spans="1:10" ht="15" customHeight="1" x14ac:dyDescent="0.25">
      <c r="A41" s="54"/>
      <c r="B41" s="3"/>
      <c r="C41" s="18" t="s">
        <v>56</v>
      </c>
      <c r="D41" s="18"/>
      <c r="E41" s="19">
        <f>SUM(E35:E40)</f>
        <v>1129838.093219646</v>
      </c>
      <c r="F41" s="19">
        <f>SUM(F35:F40)</f>
        <v>584000</v>
      </c>
      <c r="G41" s="20">
        <f>SUM(G35:G40)</f>
        <v>856918</v>
      </c>
      <c r="H41" s="35">
        <f>SUM(H35:H40)</f>
        <v>1713836</v>
      </c>
    </row>
    <row r="44" spans="1:10" ht="31.5" customHeight="1" x14ac:dyDescent="0.25">
      <c r="A44" s="7" t="s">
        <v>57</v>
      </c>
      <c r="B44" s="7"/>
      <c r="C44" s="7"/>
      <c r="D44" s="7"/>
      <c r="E44" s="7"/>
      <c r="F44" s="7"/>
      <c r="G44" s="7"/>
      <c r="H44" s="7"/>
      <c r="I44" s="7"/>
    </row>
    <row r="45" spans="1:10" ht="15" customHeight="1" x14ac:dyDescent="0.25">
      <c r="C45" s="8" t="s">
        <v>58</v>
      </c>
      <c r="D45" s="29"/>
      <c r="H45" s="9">
        <f>+H13+H24</f>
        <v>4815248</v>
      </c>
    </row>
    <row r="46" spans="1:10" ht="15" customHeight="1" x14ac:dyDescent="0.25">
      <c r="C46" s="8" t="s">
        <v>59</v>
      </c>
      <c r="D46" s="29"/>
      <c r="H46" s="10">
        <f>+'4. Comparativo por Marca'!G7</f>
        <v>0</v>
      </c>
    </row>
    <row r="48" spans="1:10" ht="15" customHeight="1" x14ac:dyDescent="0.25">
      <c r="C48" s="21" t="s">
        <v>60</v>
      </c>
      <c r="D48" s="30"/>
      <c r="E48" s="13"/>
      <c r="F48" s="13"/>
      <c r="G48" s="22">
        <f>H45+H46</f>
        <v>4815248</v>
      </c>
    </row>
  </sheetData>
  <mergeCells count="8">
    <mergeCell ref="A16:A23"/>
    <mergeCell ref="B16:B23"/>
    <mergeCell ref="A26:A32"/>
    <mergeCell ref="A35:A41"/>
    <mergeCell ref="A1:I1"/>
    <mergeCell ref="A2:I2"/>
    <mergeCell ref="A5:A13"/>
    <mergeCell ref="B5:B13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2"/>
  <sheetViews>
    <sheetView zoomScaleNormal="100" workbookViewId="0">
      <pane ySplit="4" topLeftCell="A5" activePane="bottomLeft" state="frozen"/>
      <selection pane="bottomLeft" activeCell="L17" sqref="L17"/>
    </sheetView>
  </sheetViews>
  <sheetFormatPr baseColWidth="10" defaultColWidth="8.5703125" defaultRowHeight="15" x14ac:dyDescent="0.25"/>
  <cols>
    <col min="1" max="1" width="12" customWidth="1"/>
    <col min="2" max="2" width="38" customWidth="1"/>
    <col min="3" max="5" width="16" customWidth="1"/>
    <col min="6" max="6" width="11" customWidth="1"/>
    <col min="7" max="7" width="16" customWidth="1"/>
    <col min="8" max="8" width="4" customWidth="1"/>
    <col min="9" max="9" width="16.42578125" bestFit="1" customWidth="1"/>
  </cols>
  <sheetData>
    <row r="1" spans="1:9" ht="25.5" customHeight="1" x14ac:dyDescent="0.25">
      <c r="A1" s="41" t="s">
        <v>61</v>
      </c>
      <c r="B1" s="41"/>
      <c r="C1" s="41"/>
      <c r="D1" s="41"/>
      <c r="E1" s="41"/>
      <c r="F1" s="41"/>
      <c r="G1" s="41"/>
      <c r="H1" s="41"/>
    </row>
    <row r="2" spans="1:9" ht="25.5" customHeight="1" x14ac:dyDescent="0.25">
      <c r="A2" s="55" t="s">
        <v>62</v>
      </c>
      <c r="B2" s="55"/>
      <c r="C2" s="55"/>
      <c r="D2" s="55"/>
      <c r="E2" s="55"/>
      <c r="F2" s="55"/>
      <c r="G2" s="55"/>
      <c r="H2" s="55"/>
    </row>
    <row r="4" spans="1:9" ht="31.5" customHeight="1" x14ac:dyDescent="0.25">
      <c r="A4" s="1" t="s">
        <v>3</v>
      </c>
      <c r="B4" s="1" t="s">
        <v>63</v>
      </c>
      <c r="C4" s="1" t="s">
        <v>28</v>
      </c>
      <c r="D4" s="1" t="s">
        <v>29</v>
      </c>
      <c r="E4" s="1" t="s">
        <v>64</v>
      </c>
      <c r="F4" s="1" t="s">
        <v>65</v>
      </c>
      <c r="G4" s="1" t="s">
        <v>66</v>
      </c>
      <c r="H4" s="1"/>
    </row>
    <row r="5" spans="1:9" ht="15" customHeight="1" x14ac:dyDescent="0.25">
      <c r="A5" s="2" t="s">
        <v>8</v>
      </c>
      <c r="B5" s="3" t="s">
        <v>67</v>
      </c>
      <c r="C5" s="5">
        <v>104281.77911472099</v>
      </c>
      <c r="D5" s="5">
        <v>74000</v>
      </c>
      <c r="E5" s="23">
        <v>0</v>
      </c>
      <c r="F5" s="4">
        <f t="shared" ref="F5:F36" si="0">IF(E5=0,2,3)</f>
        <v>2</v>
      </c>
      <c r="G5" s="17">
        <v>89141</v>
      </c>
      <c r="I5" s="38"/>
    </row>
    <row r="6" spans="1:9" ht="15" customHeight="1" x14ac:dyDescent="0.25">
      <c r="A6" s="3"/>
      <c r="B6" s="3" t="s">
        <v>68</v>
      </c>
      <c r="C6" s="5">
        <v>93075.051043655694</v>
      </c>
      <c r="D6" s="5">
        <v>164000</v>
      </c>
      <c r="E6" s="5">
        <v>275818.13400000002</v>
      </c>
      <c r="F6" s="4">
        <f t="shared" si="0"/>
        <v>3</v>
      </c>
      <c r="G6" s="17">
        <v>177631</v>
      </c>
      <c r="I6" s="38"/>
    </row>
    <row r="7" spans="1:9" ht="15" customHeight="1" x14ac:dyDescent="0.25">
      <c r="A7" s="3"/>
      <c r="B7" s="3" t="s">
        <v>69</v>
      </c>
      <c r="C7" s="5">
        <v>1829525.3218857001</v>
      </c>
      <c r="D7" s="5">
        <v>346000</v>
      </c>
      <c r="E7" s="23">
        <v>0</v>
      </c>
      <c r="F7" s="4">
        <f t="shared" si="0"/>
        <v>2</v>
      </c>
      <c r="G7" s="17">
        <v>1087763</v>
      </c>
      <c r="I7" s="38"/>
    </row>
    <row r="8" spans="1:9" ht="15" customHeight="1" x14ac:dyDescent="0.25">
      <c r="A8" s="3"/>
      <c r="B8" s="3" t="s">
        <v>70</v>
      </c>
      <c r="C8" s="5">
        <v>1370264.3880974799</v>
      </c>
      <c r="D8" s="5">
        <v>251000</v>
      </c>
      <c r="E8" s="5">
        <v>114471.76700000001</v>
      </c>
      <c r="F8" s="4">
        <f t="shared" si="0"/>
        <v>3</v>
      </c>
      <c r="G8" s="17">
        <v>578579</v>
      </c>
      <c r="I8" s="38"/>
    </row>
    <row r="9" spans="1:9" ht="15" customHeight="1" x14ac:dyDescent="0.25">
      <c r="A9" s="3"/>
      <c r="B9" s="3" t="s">
        <v>71</v>
      </c>
      <c r="C9" s="5">
        <v>1132539.48497686</v>
      </c>
      <c r="D9" s="5">
        <v>464000</v>
      </c>
      <c r="E9" s="23">
        <v>0</v>
      </c>
      <c r="F9" s="4">
        <f t="shared" si="0"/>
        <v>2</v>
      </c>
      <c r="G9" s="17">
        <v>798270</v>
      </c>
      <c r="I9" s="38"/>
    </row>
    <row r="10" spans="1:9" ht="15" customHeight="1" x14ac:dyDescent="0.25">
      <c r="A10" s="3"/>
      <c r="B10" s="3" t="s">
        <v>72</v>
      </c>
      <c r="C10" s="5">
        <v>1524587.76823809</v>
      </c>
      <c r="D10" s="5">
        <v>437000</v>
      </c>
      <c r="E10" s="23">
        <v>0</v>
      </c>
      <c r="F10" s="4">
        <f t="shared" si="0"/>
        <v>2</v>
      </c>
      <c r="G10" s="17">
        <v>980794</v>
      </c>
      <c r="I10" s="38"/>
    </row>
    <row r="11" spans="1:9" ht="15" customHeight="1" x14ac:dyDescent="0.25">
      <c r="A11" s="3"/>
      <c r="B11" s="3" t="s">
        <v>73</v>
      </c>
      <c r="C11" s="5">
        <v>522764.37768162898</v>
      </c>
      <c r="D11" s="5">
        <v>183000</v>
      </c>
      <c r="E11" s="5">
        <v>78054.616999999998</v>
      </c>
      <c r="F11" s="4">
        <f t="shared" si="0"/>
        <v>3</v>
      </c>
      <c r="G11" s="17">
        <v>261273</v>
      </c>
      <c r="I11" s="38"/>
    </row>
    <row r="12" spans="1:9" ht="15" customHeight="1" x14ac:dyDescent="0.25">
      <c r="A12" s="3"/>
      <c r="B12" s="3" t="s">
        <v>74</v>
      </c>
      <c r="C12" s="5">
        <v>479209.01287482702</v>
      </c>
      <c r="D12" s="5">
        <v>179000</v>
      </c>
      <c r="E12" s="23">
        <v>0</v>
      </c>
      <c r="F12" s="4">
        <f t="shared" si="0"/>
        <v>2</v>
      </c>
      <c r="G12" s="17">
        <v>329105</v>
      </c>
      <c r="I12" s="38"/>
    </row>
    <row r="13" spans="1:9" ht="15" customHeight="1" x14ac:dyDescent="0.25">
      <c r="A13" s="3"/>
      <c r="B13" s="3" t="s">
        <v>75</v>
      </c>
      <c r="C13" s="5">
        <v>522764.37768162898</v>
      </c>
      <c r="D13" s="5">
        <v>183000</v>
      </c>
      <c r="E13" s="23">
        <v>0</v>
      </c>
      <c r="F13" s="4">
        <f t="shared" si="0"/>
        <v>2</v>
      </c>
      <c r="G13" s="17">
        <v>352882</v>
      </c>
      <c r="I13" s="38"/>
    </row>
    <row r="14" spans="1:9" ht="15" customHeight="1" x14ac:dyDescent="0.25">
      <c r="A14" s="3"/>
      <c r="B14" s="3" t="s">
        <v>76</v>
      </c>
      <c r="C14" s="5">
        <v>766644.420599723</v>
      </c>
      <c r="D14" s="5">
        <v>236000</v>
      </c>
      <c r="E14" s="5">
        <v>629933.66599999997</v>
      </c>
      <c r="F14" s="4">
        <f t="shared" si="0"/>
        <v>3</v>
      </c>
      <c r="G14" s="17">
        <v>544193</v>
      </c>
      <c r="I14" s="38"/>
    </row>
    <row r="15" spans="1:9" ht="15" customHeight="1" x14ac:dyDescent="0.25">
      <c r="A15" s="3"/>
      <c r="B15" s="3" t="s">
        <v>77</v>
      </c>
      <c r="C15" s="5">
        <v>308407.98283216101</v>
      </c>
      <c r="D15" s="5">
        <v>222000</v>
      </c>
      <c r="E15" s="5">
        <v>354600.04300000001</v>
      </c>
      <c r="F15" s="4">
        <f t="shared" si="0"/>
        <v>3</v>
      </c>
      <c r="G15" s="17">
        <v>295003</v>
      </c>
      <c r="I15" s="38"/>
    </row>
    <row r="16" spans="1:9" ht="15" customHeight="1" x14ac:dyDescent="0.25">
      <c r="A16" s="3"/>
      <c r="B16" s="3" t="s">
        <v>78</v>
      </c>
      <c r="C16" s="5">
        <v>522764.37768162898</v>
      </c>
      <c r="D16" s="5">
        <v>244000</v>
      </c>
      <c r="E16" s="23">
        <v>0</v>
      </c>
      <c r="F16" s="4">
        <f t="shared" si="0"/>
        <v>2</v>
      </c>
      <c r="G16" s="17">
        <v>383382</v>
      </c>
      <c r="I16" s="38"/>
    </row>
    <row r="17" spans="1:9" ht="15" customHeight="1" x14ac:dyDescent="0.25">
      <c r="A17" s="3"/>
      <c r="B17" s="3" t="s">
        <v>79</v>
      </c>
      <c r="C17" s="5">
        <v>507527.55114721297</v>
      </c>
      <c r="D17" s="5">
        <v>266000</v>
      </c>
      <c r="E17" s="5">
        <v>243692.217</v>
      </c>
      <c r="F17" s="4">
        <f t="shared" si="0"/>
        <v>3</v>
      </c>
      <c r="G17" s="17">
        <v>339073</v>
      </c>
      <c r="I17" s="38"/>
    </row>
    <row r="18" spans="1:9" ht="15" customHeight="1" x14ac:dyDescent="0.25">
      <c r="A18" s="3"/>
      <c r="B18" s="3" t="s">
        <v>80</v>
      </c>
      <c r="C18" s="5">
        <v>505312.23175890802</v>
      </c>
      <c r="D18" s="5">
        <v>251000</v>
      </c>
      <c r="E18" s="5">
        <v>825595.18299999996</v>
      </c>
      <c r="F18" s="4">
        <f t="shared" si="0"/>
        <v>3</v>
      </c>
      <c r="G18" s="17">
        <v>527302</v>
      </c>
      <c r="I18" s="38"/>
    </row>
    <row r="19" spans="1:9" ht="15" customHeight="1" x14ac:dyDescent="0.25">
      <c r="A19" s="3"/>
      <c r="B19" s="3" t="s">
        <v>81</v>
      </c>
      <c r="C19" s="5">
        <v>30528.755364761699</v>
      </c>
      <c r="D19" s="5">
        <v>44000</v>
      </c>
      <c r="E19" s="5">
        <v>42250.2</v>
      </c>
      <c r="F19" s="4">
        <f t="shared" si="0"/>
        <v>3</v>
      </c>
      <c r="G19" s="17">
        <v>38926</v>
      </c>
      <c r="I19" s="38"/>
    </row>
    <row r="20" spans="1:9" ht="15" customHeight="1" x14ac:dyDescent="0.25">
      <c r="A20" s="3"/>
      <c r="B20" s="3" t="s">
        <v>82</v>
      </c>
      <c r="C20" s="5">
        <v>100237.33905564601</v>
      </c>
      <c r="D20" s="5">
        <v>60000</v>
      </c>
      <c r="E20" s="5">
        <v>25434.2</v>
      </c>
      <c r="F20" s="4">
        <f t="shared" si="0"/>
        <v>3</v>
      </c>
      <c r="G20" s="17">
        <v>61891</v>
      </c>
      <c r="I20" s="38"/>
    </row>
    <row r="21" spans="1:9" ht="15" customHeight="1" x14ac:dyDescent="0.25">
      <c r="A21" s="3"/>
      <c r="B21" s="3" t="s">
        <v>83</v>
      </c>
      <c r="C21" s="5">
        <v>500986.69527822803</v>
      </c>
      <c r="D21" s="5">
        <v>316000</v>
      </c>
      <c r="E21" s="23">
        <v>0</v>
      </c>
      <c r="F21" s="4">
        <f t="shared" si="0"/>
        <v>2</v>
      </c>
      <c r="G21" s="17">
        <v>408493</v>
      </c>
      <c r="I21" s="38"/>
    </row>
    <row r="22" spans="1:9" ht="15" customHeight="1" x14ac:dyDescent="0.25">
      <c r="A22" s="3"/>
      <c r="B22" s="3" t="s">
        <v>84</v>
      </c>
      <c r="C22" s="5">
        <v>1332914.1630881601</v>
      </c>
      <c r="D22" s="5">
        <v>244000</v>
      </c>
      <c r="E22" s="23">
        <v>0</v>
      </c>
      <c r="F22" s="4">
        <f t="shared" si="0"/>
        <v>2</v>
      </c>
      <c r="G22" s="17">
        <v>788457</v>
      </c>
      <c r="I22" s="38"/>
    </row>
    <row r="23" spans="1:9" ht="15" customHeight="1" x14ac:dyDescent="0.25">
      <c r="A23" s="3"/>
      <c r="B23" s="3" t="s">
        <v>85</v>
      </c>
      <c r="C23" s="5">
        <v>274458.79828285502</v>
      </c>
      <c r="D23" s="5">
        <v>169000</v>
      </c>
      <c r="E23" s="23">
        <v>0</v>
      </c>
      <c r="F23" s="4">
        <f t="shared" si="0"/>
        <v>2</v>
      </c>
      <c r="G23" s="17">
        <v>221729</v>
      </c>
      <c r="I23" s="38"/>
    </row>
    <row r="24" spans="1:9" ht="15" customHeight="1" x14ac:dyDescent="0.25">
      <c r="A24" s="3"/>
      <c r="B24" s="3" t="s">
        <v>86</v>
      </c>
      <c r="C24" s="5">
        <v>61057.510729523397</v>
      </c>
      <c r="D24" s="5">
        <v>145000</v>
      </c>
      <c r="E24" s="23">
        <v>0</v>
      </c>
      <c r="F24" s="4">
        <f t="shared" si="0"/>
        <v>2</v>
      </c>
      <c r="G24" s="17">
        <v>103029</v>
      </c>
      <c r="I24" s="38"/>
    </row>
    <row r="25" spans="1:9" ht="15" customHeight="1" x14ac:dyDescent="0.25">
      <c r="A25" s="3"/>
      <c r="B25" s="3" t="s">
        <v>87</v>
      </c>
      <c r="C25" s="5">
        <v>548867.59656571096</v>
      </c>
      <c r="D25" s="5">
        <v>183000</v>
      </c>
      <c r="E25" s="23">
        <v>0</v>
      </c>
      <c r="F25" s="4">
        <f t="shared" si="0"/>
        <v>2</v>
      </c>
      <c r="G25" s="17">
        <v>365934</v>
      </c>
      <c r="I25" s="38"/>
    </row>
    <row r="26" spans="1:9" ht="15" customHeight="1" x14ac:dyDescent="0.25">
      <c r="A26" s="3"/>
      <c r="B26" s="3" t="s">
        <v>88</v>
      </c>
      <c r="C26" s="5">
        <v>1725012.4463493801</v>
      </c>
      <c r="D26" s="5">
        <v>389000</v>
      </c>
      <c r="E26" s="5">
        <v>869282.1</v>
      </c>
      <c r="F26" s="4">
        <f t="shared" si="0"/>
        <v>3</v>
      </c>
      <c r="G26" s="17">
        <v>994432</v>
      </c>
      <c r="I26" s="38"/>
    </row>
    <row r="27" spans="1:9" ht="15" customHeight="1" x14ac:dyDescent="0.25">
      <c r="A27" s="3"/>
      <c r="B27" s="3" t="s">
        <v>89</v>
      </c>
      <c r="C27" s="5">
        <v>1219700.2145904701</v>
      </c>
      <c r="D27" s="5">
        <v>1044000</v>
      </c>
      <c r="E27" s="23">
        <v>0</v>
      </c>
      <c r="F27" s="4">
        <f t="shared" si="0"/>
        <v>2</v>
      </c>
      <c r="G27" s="17">
        <v>1131850</v>
      </c>
      <c r="I27" s="38"/>
    </row>
    <row r="28" spans="1:9" ht="15" customHeight="1" x14ac:dyDescent="0.25">
      <c r="A28" s="3"/>
      <c r="B28" s="3" t="s">
        <v>90</v>
      </c>
      <c r="C28" s="5">
        <v>1785919.9570789</v>
      </c>
      <c r="D28" s="5">
        <v>812000</v>
      </c>
      <c r="E28" s="5">
        <v>47751.133999999998</v>
      </c>
      <c r="F28" s="4">
        <f t="shared" si="0"/>
        <v>3</v>
      </c>
      <c r="G28" s="17">
        <v>881890</v>
      </c>
      <c r="I28" s="38"/>
    </row>
    <row r="29" spans="1:9" ht="15" customHeight="1" x14ac:dyDescent="0.25">
      <c r="A29" s="3"/>
      <c r="B29" s="3" t="s">
        <v>91</v>
      </c>
      <c r="C29" s="5">
        <v>191673.60514993101</v>
      </c>
      <c r="D29" s="5">
        <v>208000</v>
      </c>
      <c r="E29" s="23">
        <v>0</v>
      </c>
      <c r="F29" s="4">
        <f t="shared" si="0"/>
        <v>2</v>
      </c>
      <c r="G29" s="17">
        <v>199837</v>
      </c>
      <c r="I29" s="38"/>
    </row>
    <row r="30" spans="1:9" ht="15" customHeight="1" x14ac:dyDescent="0.25">
      <c r="A30" s="3"/>
      <c r="B30" s="3" t="s">
        <v>92</v>
      </c>
      <c r="C30" s="5">
        <v>1176144.8497836699</v>
      </c>
      <c r="D30" s="5">
        <v>251000</v>
      </c>
      <c r="E30" s="5">
        <v>354600.04300000001</v>
      </c>
      <c r="F30" s="4">
        <f t="shared" si="0"/>
        <v>3</v>
      </c>
      <c r="G30" s="17">
        <v>593915</v>
      </c>
      <c r="I30" s="38"/>
    </row>
    <row r="31" spans="1:9" ht="15" customHeight="1" x14ac:dyDescent="0.25">
      <c r="A31" s="3"/>
      <c r="B31" s="3" t="s">
        <v>93</v>
      </c>
      <c r="C31" s="5">
        <v>461756.86695210601</v>
      </c>
      <c r="D31" s="5">
        <v>230000</v>
      </c>
      <c r="E31" s="23">
        <v>0</v>
      </c>
      <c r="F31" s="4">
        <f t="shared" si="0"/>
        <v>2</v>
      </c>
      <c r="G31" s="17">
        <v>345878</v>
      </c>
      <c r="I31" s="38"/>
    </row>
    <row r="32" spans="1:9" ht="15" customHeight="1" x14ac:dyDescent="0.25">
      <c r="A32" s="3"/>
      <c r="B32" s="3" t="s">
        <v>94</v>
      </c>
      <c r="C32" s="5">
        <v>296286.48068625701</v>
      </c>
      <c r="D32" s="5">
        <v>172000</v>
      </c>
      <c r="E32" s="5">
        <v>1162056.017</v>
      </c>
      <c r="F32" s="4">
        <f t="shared" si="0"/>
        <v>3</v>
      </c>
      <c r="G32" s="17">
        <v>543447</v>
      </c>
      <c r="I32" s="38"/>
    </row>
    <row r="33" spans="1:9" ht="15" customHeight="1" x14ac:dyDescent="0.25">
      <c r="A33" s="3"/>
      <c r="B33" s="3" t="s">
        <v>95</v>
      </c>
      <c r="C33" s="5">
        <v>1742364.5922721</v>
      </c>
      <c r="D33" s="5">
        <v>930000</v>
      </c>
      <c r="E33" s="5">
        <v>1318829.483</v>
      </c>
      <c r="F33" s="4">
        <f t="shared" si="0"/>
        <v>3</v>
      </c>
      <c r="G33" s="17">
        <v>1330398</v>
      </c>
      <c r="I33" s="38"/>
    </row>
    <row r="34" spans="1:9" ht="15" customHeight="1" x14ac:dyDescent="0.25">
      <c r="A34" s="3"/>
      <c r="B34" s="3" t="s">
        <v>96</v>
      </c>
      <c r="C34" s="5">
        <v>522764.37768162898</v>
      </c>
      <c r="D34" s="5">
        <v>381000</v>
      </c>
      <c r="E34" s="5">
        <v>230379.2</v>
      </c>
      <c r="F34" s="4">
        <f t="shared" si="0"/>
        <v>3</v>
      </c>
      <c r="G34" s="17">
        <v>378048</v>
      </c>
      <c r="I34" s="38"/>
    </row>
    <row r="35" spans="1:9" ht="15" customHeight="1" x14ac:dyDescent="0.25">
      <c r="A35" s="3"/>
      <c r="B35" s="3" t="s">
        <v>97</v>
      </c>
      <c r="C35" s="5">
        <v>300612.017166937</v>
      </c>
      <c r="D35" s="5">
        <v>179000</v>
      </c>
      <c r="E35" s="23">
        <v>0</v>
      </c>
      <c r="F35" s="4">
        <f t="shared" si="0"/>
        <v>2</v>
      </c>
      <c r="G35" s="17">
        <v>239806</v>
      </c>
      <c r="I35" s="38"/>
    </row>
    <row r="36" spans="1:9" ht="15" customHeight="1" x14ac:dyDescent="0.25">
      <c r="A36" s="3"/>
      <c r="B36" s="3" t="s">
        <v>98</v>
      </c>
      <c r="C36" s="5">
        <v>253763.77557360599</v>
      </c>
      <c r="D36" s="5">
        <v>72000</v>
      </c>
      <c r="E36" s="5">
        <v>195328.35</v>
      </c>
      <c r="F36" s="4">
        <f t="shared" si="0"/>
        <v>3</v>
      </c>
      <c r="G36" s="17">
        <v>173697</v>
      </c>
      <c r="I36" s="38"/>
    </row>
    <row r="37" spans="1:9" ht="15" customHeight="1" x14ac:dyDescent="0.25">
      <c r="A37" s="3"/>
      <c r="B37" s="3" t="s">
        <v>99</v>
      </c>
      <c r="C37" s="5">
        <v>958318.02574965404</v>
      </c>
      <c r="D37" s="5">
        <v>244000</v>
      </c>
      <c r="E37" s="5">
        <v>825595.18299999996</v>
      </c>
      <c r="F37" s="4">
        <f t="shared" ref="F37:F68" si="1">IF(E37=0,2,3)</f>
        <v>3</v>
      </c>
      <c r="G37" s="17">
        <v>675971</v>
      </c>
      <c r="I37" s="38"/>
    </row>
    <row r="38" spans="1:9" ht="15" customHeight="1" x14ac:dyDescent="0.25">
      <c r="A38" s="3"/>
      <c r="B38" s="3" t="s">
        <v>100</v>
      </c>
      <c r="C38" s="5">
        <v>810249.78540652501</v>
      </c>
      <c r="D38" s="5">
        <v>258000</v>
      </c>
      <c r="E38" s="5">
        <v>60713.116999999998</v>
      </c>
      <c r="F38" s="4">
        <f t="shared" si="1"/>
        <v>3</v>
      </c>
      <c r="G38" s="17">
        <v>376321</v>
      </c>
      <c r="I38" s="38"/>
    </row>
    <row r="39" spans="1:9" ht="15" customHeight="1" x14ac:dyDescent="0.25">
      <c r="A39" s="3"/>
      <c r="B39" s="3" t="s">
        <v>101</v>
      </c>
      <c r="C39" s="5">
        <v>322610.59999999998</v>
      </c>
      <c r="D39" s="5">
        <v>208000</v>
      </c>
      <c r="E39" s="5">
        <v>665647.69700000004</v>
      </c>
      <c r="F39" s="4">
        <f t="shared" si="1"/>
        <v>3</v>
      </c>
      <c r="G39" s="17">
        <v>398753</v>
      </c>
      <c r="I39" s="38"/>
    </row>
    <row r="40" spans="1:9" ht="15" customHeight="1" x14ac:dyDescent="0.25">
      <c r="A40" s="3"/>
      <c r="B40" s="3" t="s">
        <v>102</v>
      </c>
      <c r="C40" s="5">
        <v>435653.64806802402</v>
      </c>
      <c r="D40" s="5">
        <v>389000</v>
      </c>
      <c r="E40" s="5">
        <v>825595.18299999996</v>
      </c>
      <c r="F40" s="4">
        <f t="shared" si="1"/>
        <v>3</v>
      </c>
      <c r="G40" s="17">
        <v>550083</v>
      </c>
      <c r="I40" s="38"/>
    </row>
    <row r="41" spans="1:9" ht="15" customHeight="1" x14ac:dyDescent="0.25">
      <c r="A41" s="3"/>
      <c r="B41" s="3" t="s">
        <v>103</v>
      </c>
      <c r="C41" s="5">
        <v>784096.56652244402</v>
      </c>
      <c r="D41" s="5">
        <v>193000</v>
      </c>
      <c r="E41" s="23">
        <v>0</v>
      </c>
      <c r="F41" s="4">
        <f t="shared" si="1"/>
        <v>2</v>
      </c>
      <c r="G41" s="17">
        <v>488548</v>
      </c>
      <c r="I41" s="38"/>
    </row>
    <row r="42" spans="1:9" ht="15" customHeight="1" x14ac:dyDescent="0.25">
      <c r="A42" s="3"/>
      <c r="B42" s="3" t="s">
        <v>104</v>
      </c>
      <c r="C42" s="5">
        <v>374646.13733850099</v>
      </c>
      <c r="D42" s="5">
        <v>237000</v>
      </c>
      <c r="E42" s="5">
        <v>121916</v>
      </c>
      <c r="F42" s="4">
        <f t="shared" si="1"/>
        <v>3</v>
      </c>
      <c r="G42" s="17">
        <v>244521</v>
      </c>
      <c r="I42" s="38"/>
    </row>
    <row r="43" spans="1:9" ht="15" customHeight="1" x14ac:dyDescent="0.25">
      <c r="A43" s="3"/>
      <c r="B43" s="3" t="s">
        <v>105</v>
      </c>
      <c r="C43" s="5">
        <v>248305.57939877399</v>
      </c>
      <c r="D43" s="5">
        <v>179000</v>
      </c>
      <c r="E43" s="23">
        <v>0</v>
      </c>
      <c r="F43" s="4">
        <f t="shared" si="1"/>
        <v>2</v>
      </c>
      <c r="G43" s="17">
        <v>213653</v>
      </c>
      <c r="I43" s="38"/>
    </row>
    <row r="44" spans="1:9" ht="15" customHeight="1" x14ac:dyDescent="0.25">
      <c r="A44" s="3"/>
      <c r="B44" s="3" t="s">
        <v>106</v>
      </c>
      <c r="C44" s="5">
        <v>457381.33047142602</v>
      </c>
      <c r="D44" s="5">
        <v>193000</v>
      </c>
      <c r="E44" s="23">
        <v>0</v>
      </c>
      <c r="F44" s="4">
        <f t="shared" si="1"/>
        <v>2</v>
      </c>
      <c r="G44" s="17">
        <v>325191</v>
      </c>
      <c r="I44" s="38"/>
    </row>
    <row r="45" spans="1:9" ht="15" customHeight="1" x14ac:dyDescent="0.25">
      <c r="A45" s="3"/>
      <c r="B45" s="3" t="s">
        <v>107</v>
      </c>
      <c r="C45" s="5">
        <v>161244.849785169</v>
      </c>
      <c r="D45" s="5">
        <v>164000</v>
      </c>
      <c r="E45" s="5">
        <v>214327.277</v>
      </c>
      <c r="F45" s="4">
        <f t="shared" si="1"/>
        <v>3</v>
      </c>
      <c r="G45" s="17">
        <v>179857</v>
      </c>
      <c r="I45" s="38"/>
    </row>
    <row r="46" spans="1:9" ht="15" customHeight="1" x14ac:dyDescent="0.25">
      <c r="A46" s="3"/>
      <c r="B46" s="3" t="s">
        <v>108</v>
      </c>
      <c r="C46" s="5">
        <v>836353.00429060694</v>
      </c>
      <c r="D46" s="5">
        <v>258000</v>
      </c>
      <c r="E46" s="23">
        <v>0</v>
      </c>
      <c r="F46" s="4">
        <f t="shared" si="1"/>
        <v>2</v>
      </c>
      <c r="G46" s="17">
        <v>547177</v>
      </c>
      <c r="I46" s="38"/>
    </row>
    <row r="47" spans="1:9" ht="15" customHeight="1" x14ac:dyDescent="0.25">
      <c r="A47" s="3"/>
      <c r="B47" s="3" t="s">
        <v>109</v>
      </c>
      <c r="C47" s="5">
        <v>741070.11952823901</v>
      </c>
      <c r="D47" s="5">
        <v>129000</v>
      </c>
      <c r="E47" s="5">
        <v>196921.666</v>
      </c>
      <c r="F47" s="4">
        <f t="shared" si="1"/>
        <v>3</v>
      </c>
      <c r="G47" s="17">
        <v>355664</v>
      </c>
      <c r="I47" s="38"/>
    </row>
    <row r="48" spans="1:9" ht="15" customHeight="1" x14ac:dyDescent="0.25">
      <c r="A48" s="3"/>
      <c r="B48" s="3" t="s">
        <v>110</v>
      </c>
      <c r="C48" s="5">
        <v>262158.57424884301</v>
      </c>
      <c r="D48" s="5">
        <v>121000</v>
      </c>
      <c r="E48" s="5">
        <v>78825</v>
      </c>
      <c r="F48" s="4">
        <f t="shared" si="1"/>
        <v>3</v>
      </c>
      <c r="G48" s="17">
        <v>153995</v>
      </c>
      <c r="I48" s="38"/>
    </row>
    <row r="49" spans="1:9" ht="15" customHeight="1" x14ac:dyDescent="0.25">
      <c r="A49" s="3"/>
      <c r="B49" s="3" t="s">
        <v>111</v>
      </c>
      <c r="C49" s="5">
        <v>226527.89699537301</v>
      </c>
      <c r="D49" s="5">
        <v>174000</v>
      </c>
      <c r="E49" s="23">
        <v>0</v>
      </c>
      <c r="F49" s="4">
        <f t="shared" si="1"/>
        <v>2</v>
      </c>
      <c r="G49" s="17">
        <v>200264</v>
      </c>
      <c r="I49" s="38"/>
    </row>
    <row r="50" spans="1:9" ht="15" customHeight="1" x14ac:dyDescent="0.25">
      <c r="A50" s="3"/>
      <c r="B50" s="3" t="s">
        <v>112</v>
      </c>
      <c r="C50" s="5">
        <v>435653.64806802402</v>
      </c>
      <c r="D50" s="5">
        <v>479000</v>
      </c>
      <c r="E50" s="23">
        <v>0</v>
      </c>
      <c r="F50" s="4">
        <f t="shared" si="1"/>
        <v>2</v>
      </c>
      <c r="G50" s="17">
        <v>457327</v>
      </c>
      <c r="I50" s="38"/>
    </row>
    <row r="51" spans="1:9" ht="15" customHeight="1" x14ac:dyDescent="0.25">
      <c r="A51" s="3"/>
      <c r="B51" s="3" t="s">
        <v>113</v>
      </c>
      <c r="C51" s="5">
        <v>784096.56652244402</v>
      </c>
      <c r="D51" s="5">
        <v>251000</v>
      </c>
      <c r="E51" s="5">
        <v>825595.18299999996</v>
      </c>
      <c r="F51" s="4">
        <f t="shared" si="1"/>
        <v>3</v>
      </c>
      <c r="G51" s="17">
        <v>620231</v>
      </c>
      <c r="I51" s="38"/>
    </row>
    <row r="52" spans="1:9" ht="15" customHeight="1" x14ac:dyDescent="0.25">
      <c r="A52" s="3"/>
      <c r="B52" s="3" t="s">
        <v>114</v>
      </c>
      <c r="C52" s="5">
        <v>958318.02574965404</v>
      </c>
      <c r="D52" s="5">
        <v>360000</v>
      </c>
      <c r="E52" s="23">
        <v>0</v>
      </c>
      <c r="F52" s="4">
        <f t="shared" si="1"/>
        <v>2</v>
      </c>
      <c r="G52" s="17">
        <v>659159</v>
      </c>
      <c r="I52" s="38"/>
    </row>
    <row r="53" spans="1:9" ht="15" customHeight="1" x14ac:dyDescent="0.25">
      <c r="A53" s="3"/>
      <c r="B53" s="3" t="s">
        <v>115</v>
      </c>
      <c r="C53" s="5">
        <v>784096.56652244402</v>
      </c>
      <c r="D53" s="5">
        <v>215000</v>
      </c>
      <c r="E53" s="5">
        <v>266778.48300000001</v>
      </c>
      <c r="F53" s="4">
        <f t="shared" si="1"/>
        <v>3</v>
      </c>
      <c r="G53" s="17">
        <v>421958</v>
      </c>
      <c r="I53" s="38"/>
    </row>
    <row r="54" spans="1:9" ht="15" customHeight="1" x14ac:dyDescent="0.25">
      <c r="A54" s="3"/>
      <c r="B54" s="3" t="s">
        <v>116</v>
      </c>
      <c r="C54" s="5">
        <v>548867.59656571096</v>
      </c>
      <c r="D54" s="5">
        <v>215000</v>
      </c>
      <c r="E54" s="5">
        <v>275818.13400000002</v>
      </c>
      <c r="F54" s="4">
        <f t="shared" si="1"/>
        <v>3</v>
      </c>
      <c r="G54" s="17">
        <v>346562</v>
      </c>
      <c r="I54" s="38"/>
    </row>
    <row r="55" spans="1:9" ht="15" customHeight="1" x14ac:dyDescent="0.25">
      <c r="A55" s="3"/>
      <c r="B55" s="3" t="s">
        <v>117</v>
      </c>
      <c r="C55" s="5">
        <v>827651.93132924603</v>
      </c>
      <c r="D55" s="5">
        <v>414000</v>
      </c>
      <c r="E55" s="5">
        <v>343571.9</v>
      </c>
      <c r="F55" s="4">
        <f t="shared" si="1"/>
        <v>3</v>
      </c>
      <c r="G55" s="17">
        <v>528408</v>
      </c>
      <c r="I55" s="38"/>
    </row>
    <row r="56" spans="1:9" ht="15" customHeight="1" x14ac:dyDescent="0.25">
      <c r="A56" s="3"/>
      <c r="B56" s="3" t="s">
        <v>118</v>
      </c>
      <c r="C56" s="5">
        <v>827651.93132924603</v>
      </c>
      <c r="D56" s="5">
        <v>696000</v>
      </c>
      <c r="E56" s="23">
        <v>0</v>
      </c>
      <c r="F56" s="4">
        <f t="shared" si="1"/>
        <v>2</v>
      </c>
      <c r="G56" s="17">
        <v>761826</v>
      </c>
      <c r="I56" s="38"/>
    </row>
    <row r="57" spans="1:9" ht="15" customHeight="1" x14ac:dyDescent="0.25">
      <c r="A57" s="3"/>
      <c r="B57" s="3" t="s">
        <v>119</v>
      </c>
      <c r="C57" s="5">
        <v>617443.52056244202</v>
      </c>
      <c r="D57" s="5">
        <v>193000</v>
      </c>
      <c r="E57" s="5">
        <v>76232.183000000005</v>
      </c>
      <c r="F57" s="4">
        <f t="shared" si="1"/>
        <v>3</v>
      </c>
      <c r="G57" s="17">
        <v>295559</v>
      </c>
      <c r="I57" s="38"/>
    </row>
    <row r="58" spans="1:9" ht="15" customHeight="1" x14ac:dyDescent="0.25">
      <c r="A58" s="3"/>
      <c r="B58" s="3" t="s">
        <v>120</v>
      </c>
      <c r="C58" s="5">
        <v>653430.47210203705</v>
      </c>
      <c r="D58" s="5">
        <v>331000</v>
      </c>
      <c r="E58" s="23">
        <v>0</v>
      </c>
      <c r="F58" s="4">
        <f t="shared" si="1"/>
        <v>2</v>
      </c>
      <c r="G58" s="17">
        <v>492215</v>
      </c>
      <c r="I58" s="38"/>
    </row>
    <row r="59" spans="1:9" ht="15" customHeight="1" x14ac:dyDescent="0.25">
      <c r="A59" s="3"/>
      <c r="B59" s="3" t="s">
        <v>121</v>
      </c>
      <c r="C59" s="5">
        <v>71357.891845442005</v>
      </c>
      <c r="D59" s="5">
        <v>154000</v>
      </c>
      <c r="E59" s="23">
        <v>0</v>
      </c>
      <c r="F59" s="4">
        <f t="shared" si="1"/>
        <v>2</v>
      </c>
      <c r="G59" s="17">
        <v>112679</v>
      </c>
      <c r="I59" s="38"/>
    </row>
    <row r="60" spans="1:9" ht="15" customHeight="1" x14ac:dyDescent="0.25">
      <c r="A60" s="3"/>
      <c r="B60" s="3" t="s">
        <v>122</v>
      </c>
      <c r="C60" s="5">
        <v>689367.42364163103</v>
      </c>
      <c r="D60" s="5">
        <v>312000</v>
      </c>
      <c r="E60" s="23">
        <v>0</v>
      </c>
      <c r="F60" s="4">
        <f t="shared" si="1"/>
        <v>2</v>
      </c>
      <c r="G60" s="17">
        <v>500684</v>
      </c>
      <c r="I60" s="38"/>
    </row>
    <row r="61" spans="1:9" ht="15" customHeight="1" x14ac:dyDescent="0.25">
      <c r="A61" s="3"/>
      <c r="B61" s="3" t="s">
        <v>123</v>
      </c>
      <c r="C61" s="5">
        <v>627277.253217955</v>
      </c>
      <c r="D61" s="5">
        <v>172000</v>
      </c>
      <c r="E61" s="23">
        <v>0</v>
      </c>
      <c r="F61" s="4">
        <f t="shared" si="1"/>
        <v>2</v>
      </c>
      <c r="G61" s="17">
        <v>399639</v>
      </c>
      <c r="I61" s="38"/>
    </row>
    <row r="62" spans="1:9" ht="15" customHeight="1" x14ac:dyDescent="0.25">
      <c r="A62" s="3"/>
      <c r="B62" s="3" t="s">
        <v>124</v>
      </c>
      <c r="C62" s="5">
        <v>465225.25521827798</v>
      </c>
      <c r="D62" s="5">
        <v>193000</v>
      </c>
      <c r="E62" s="23">
        <v>0</v>
      </c>
      <c r="F62" s="4">
        <f t="shared" si="1"/>
        <v>2</v>
      </c>
      <c r="G62" s="17">
        <v>329113</v>
      </c>
      <c r="I62" s="38"/>
    </row>
    <row r="63" spans="1:9" ht="15" customHeight="1" x14ac:dyDescent="0.25">
      <c r="A63" s="3"/>
      <c r="B63" s="3" t="s">
        <v>125</v>
      </c>
      <c r="C63" s="5">
        <v>211461.47964467201</v>
      </c>
      <c r="D63" s="5">
        <v>174000</v>
      </c>
      <c r="E63" s="23">
        <v>0</v>
      </c>
      <c r="F63" s="4">
        <f t="shared" si="1"/>
        <v>2</v>
      </c>
      <c r="G63" s="17">
        <v>192731</v>
      </c>
      <c r="I63" s="38"/>
    </row>
    <row r="64" spans="1:9" ht="15" customHeight="1" x14ac:dyDescent="0.25">
      <c r="A64" s="3"/>
      <c r="B64" s="3" t="s">
        <v>126</v>
      </c>
      <c r="C64" s="5">
        <v>1772893.3476368601</v>
      </c>
      <c r="D64" s="5">
        <v>467000</v>
      </c>
      <c r="E64" s="5">
        <v>78054.616999999998</v>
      </c>
      <c r="F64" s="4">
        <f t="shared" si="1"/>
        <v>3</v>
      </c>
      <c r="G64" s="17">
        <v>772649</v>
      </c>
      <c r="I64" s="38"/>
    </row>
    <row r="65" spans="1:9" ht="15" customHeight="1" x14ac:dyDescent="0.25">
      <c r="A65" s="3"/>
      <c r="B65" s="3" t="s">
        <v>127</v>
      </c>
      <c r="C65" s="5">
        <v>230903.433476053</v>
      </c>
      <c r="D65" s="5">
        <v>115000</v>
      </c>
      <c r="E65" s="23">
        <v>0</v>
      </c>
      <c r="F65" s="4">
        <f t="shared" si="1"/>
        <v>2</v>
      </c>
      <c r="G65" s="17">
        <v>172952</v>
      </c>
      <c r="I65" s="38"/>
    </row>
    <row r="66" spans="1:9" ht="15" customHeight="1" x14ac:dyDescent="0.25">
      <c r="A66" s="3"/>
      <c r="B66" s="3" t="s">
        <v>128</v>
      </c>
      <c r="C66" s="5">
        <v>392098.28326122201</v>
      </c>
      <c r="D66" s="5">
        <v>266000</v>
      </c>
      <c r="E66" s="23">
        <v>0</v>
      </c>
      <c r="F66" s="4">
        <f t="shared" si="1"/>
        <v>2</v>
      </c>
      <c r="G66" s="17">
        <v>329049</v>
      </c>
      <c r="I66" s="38"/>
    </row>
    <row r="67" spans="1:9" ht="15" customHeight="1" x14ac:dyDescent="0.25">
      <c r="A67" s="3"/>
      <c r="B67" s="3" t="s">
        <v>129</v>
      </c>
      <c r="C67" s="5">
        <v>300612.017166937</v>
      </c>
      <c r="D67" s="5">
        <v>179000</v>
      </c>
      <c r="E67" s="5">
        <v>175096.6</v>
      </c>
      <c r="F67" s="4">
        <f t="shared" si="1"/>
        <v>3</v>
      </c>
      <c r="G67" s="17">
        <v>218236</v>
      </c>
      <c r="I67" s="38"/>
    </row>
    <row r="68" spans="1:9" ht="15" customHeight="1" x14ac:dyDescent="0.25">
      <c r="A68" s="3"/>
      <c r="B68" s="3" t="s">
        <v>130</v>
      </c>
      <c r="C68" s="5">
        <v>638594.66852690896</v>
      </c>
      <c r="D68" s="5">
        <v>161000</v>
      </c>
      <c r="E68" s="5">
        <v>99845</v>
      </c>
      <c r="F68" s="4">
        <f t="shared" si="1"/>
        <v>3</v>
      </c>
      <c r="G68" s="17">
        <v>299813</v>
      </c>
      <c r="I68" s="38"/>
    </row>
    <row r="69" spans="1:9" ht="15" customHeight="1" x14ac:dyDescent="0.25">
      <c r="A69" s="3"/>
      <c r="B69" s="3" t="s">
        <v>131</v>
      </c>
      <c r="C69" s="5">
        <v>325687.67865279497</v>
      </c>
      <c r="D69" s="5">
        <v>172000</v>
      </c>
      <c r="E69" s="23">
        <v>0</v>
      </c>
      <c r="F69" s="4">
        <f t="shared" ref="F69:F100" si="2">IF(E69=0,2,3)</f>
        <v>2</v>
      </c>
      <c r="G69" s="17">
        <v>248844</v>
      </c>
      <c r="I69" s="38"/>
    </row>
    <row r="70" spans="1:9" ht="15" customHeight="1" x14ac:dyDescent="0.25">
      <c r="A70" s="3"/>
      <c r="B70" s="3" t="s">
        <v>132</v>
      </c>
      <c r="C70" s="5">
        <v>135377.34697258999</v>
      </c>
      <c r="D70" s="5">
        <v>142000</v>
      </c>
      <c r="E70" s="23">
        <v>0</v>
      </c>
      <c r="F70" s="4">
        <f t="shared" si="2"/>
        <v>2</v>
      </c>
      <c r="G70" s="17">
        <v>138689</v>
      </c>
      <c r="I70" s="38"/>
    </row>
    <row r="71" spans="1:9" ht="15" customHeight="1" x14ac:dyDescent="0.25">
      <c r="A71" s="3"/>
      <c r="B71" s="3" t="s">
        <v>133</v>
      </c>
      <c r="C71" s="5">
        <v>505312.23175890802</v>
      </c>
      <c r="D71" s="5">
        <v>179000</v>
      </c>
      <c r="E71" s="23">
        <v>0</v>
      </c>
      <c r="F71" s="4">
        <f t="shared" si="2"/>
        <v>2</v>
      </c>
      <c r="G71" s="17">
        <v>342156</v>
      </c>
      <c r="I71" s="38"/>
    </row>
    <row r="72" spans="1:9" ht="15" customHeight="1" x14ac:dyDescent="0.25">
      <c r="A72" s="3"/>
      <c r="B72" s="3" t="s">
        <v>134</v>
      </c>
      <c r="C72" s="5">
        <v>69708.583690883897</v>
      </c>
      <c r="D72" s="5">
        <v>164000</v>
      </c>
      <c r="E72" s="23">
        <v>0</v>
      </c>
      <c r="F72" s="4">
        <f t="shared" si="2"/>
        <v>2</v>
      </c>
      <c r="G72" s="17">
        <v>116854</v>
      </c>
      <c r="I72" s="38"/>
    </row>
    <row r="73" spans="1:9" ht="15" customHeight="1" x14ac:dyDescent="0.25">
      <c r="A73" s="3"/>
      <c r="B73" s="3" t="s">
        <v>135</v>
      </c>
      <c r="C73" s="5">
        <v>522764.37768162898</v>
      </c>
      <c r="D73" s="5">
        <v>244000</v>
      </c>
      <c r="E73" s="5">
        <v>825595.18299999996</v>
      </c>
      <c r="F73" s="4">
        <f t="shared" si="2"/>
        <v>3</v>
      </c>
      <c r="G73" s="17">
        <v>530787</v>
      </c>
      <c r="I73" s="38"/>
    </row>
    <row r="74" spans="1:9" ht="15" customHeight="1" x14ac:dyDescent="0.25">
      <c r="A74" s="3"/>
      <c r="B74" s="3" t="s">
        <v>136</v>
      </c>
      <c r="C74" s="5">
        <v>261432.18884081501</v>
      </c>
      <c r="D74" s="5">
        <v>193000</v>
      </c>
      <c r="E74" s="23">
        <v>0</v>
      </c>
      <c r="F74" s="4">
        <f t="shared" si="2"/>
        <v>2</v>
      </c>
      <c r="G74" s="17">
        <v>227216</v>
      </c>
      <c r="I74" s="38"/>
    </row>
    <row r="75" spans="1:9" ht="15" customHeight="1" x14ac:dyDescent="0.25">
      <c r="A75" s="3"/>
      <c r="B75" s="3" t="s">
        <v>137</v>
      </c>
      <c r="C75" s="5">
        <v>2482905.7939877398</v>
      </c>
      <c r="D75" s="5">
        <v>500000</v>
      </c>
      <c r="E75" s="23">
        <v>0</v>
      </c>
      <c r="F75" s="4">
        <f t="shared" si="2"/>
        <v>2</v>
      </c>
      <c r="G75" s="17">
        <v>1491453</v>
      </c>
      <c r="I75" s="38"/>
    </row>
    <row r="76" spans="1:9" ht="15" customHeight="1" x14ac:dyDescent="0.25">
      <c r="A76" s="3"/>
      <c r="B76" s="3" t="s">
        <v>138</v>
      </c>
      <c r="C76" s="5">
        <v>130716.094420407</v>
      </c>
      <c r="D76" s="5">
        <v>244000</v>
      </c>
      <c r="E76" s="23">
        <v>0</v>
      </c>
      <c r="F76" s="4">
        <f t="shared" si="2"/>
        <v>2</v>
      </c>
      <c r="G76" s="17">
        <v>187358</v>
      </c>
      <c r="I76" s="38"/>
    </row>
    <row r="77" spans="1:9" ht="15" customHeight="1" x14ac:dyDescent="0.25">
      <c r="A77" s="3"/>
      <c r="B77" s="3" t="s">
        <v>139</v>
      </c>
      <c r="C77" s="5">
        <v>679533.69098611805</v>
      </c>
      <c r="D77" s="5">
        <v>258000</v>
      </c>
      <c r="E77" s="5">
        <v>629933.66599999997</v>
      </c>
      <c r="F77" s="4">
        <f t="shared" si="2"/>
        <v>3</v>
      </c>
      <c r="G77" s="17">
        <v>522489</v>
      </c>
      <c r="I77" s="38"/>
    </row>
    <row r="78" spans="1:9" ht="15" customHeight="1" x14ac:dyDescent="0.25">
      <c r="A78" s="3"/>
      <c r="B78" s="3" t="s">
        <v>140</v>
      </c>
      <c r="C78" s="5">
        <v>380620.66336041002</v>
      </c>
      <c r="D78" s="5">
        <v>174000</v>
      </c>
      <c r="E78" s="5">
        <v>128116.9</v>
      </c>
      <c r="F78" s="4">
        <f t="shared" si="2"/>
        <v>3</v>
      </c>
      <c r="G78" s="17">
        <v>227579</v>
      </c>
      <c r="I78" s="38"/>
    </row>
    <row r="79" spans="1:9" ht="15" customHeight="1" x14ac:dyDescent="0.25">
      <c r="A79" s="3"/>
      <c r="B79" s="3" t="s">
        <v>141</v>
      </c>
      <c r="C79" s="5">
        <v>827651.93132924603</v>
      </c>
      <c r="D79" s="5">
        <v>476000</v>
      </c>
      <c r="E79" s="23">
        <v>0</v>
      </c>
      <c r="F79" s="4">
        <f t="shared" si="2"/>
        <v>2</v>
      </c>
      <c r="G79" s="17">
        <v>651826</v>
      </c>
      <c r="I79" s="38"/>
    </row>
    <row r="80" spans="1:9" ht="15" customHeight="1" x14ac:dyDescent="0.25">
      <c r="A80" s="3"/>
      <c r="B80" s="3" t="s">
        <v>142</v>
      </c>
      <c r="C80" s="5">
        <v>248355.57939877399</v>
      </c>
      <c r="D80" s="5">
        <v>225000</v>
      </c>
      <c r="E80" s="23">
        <v>0</v>
      </c>
      <c r="F80" s="4">
        <f t="shared" si="2"/>
        <v>2</v>
      </c>
      <c r="G80" s="17">
        <v>236678</v>
      </c>
      <c r="I80" s="38"/>
    </row>
    <row r="81" spans="1:9" ht="15" customHeight="1" x14ac:dyDescent="0.25">
      <c r="A81" s="3"/>
      <c r="B81" s="3" t="s">
        <v>143</v>
      </c>
      <c r="C81" s="5">
        <v>348542.91845442</v>
      </c>
      <c r="D81" s="5">
        <v>150000</v>
      </c>
      <c r="E81" s="23">
        <v>0</v>
      </c>
      <c r="F81" s="4">
        <f t="shared" si="2"/>
        <v>2</v>
      </c>
      <c r="G81" s="17">
        <v>249271</v>
      </c>
      <c r="I81" s="38"/>
    </row>
    <row r="82" spans="1:9" ht="15" customHeight="1" x14ac:dyDescent="0.25">
      <c r="A82" s="3"/>
      <c r="B82" s="3" t="s">
        <v>144</v>
      </c>
      <c r="C82" s="5">
        <v>235278.969956733</v>
      </c>
      <c r="D82" s="5">
        <v>288000</v>
      </c>
      <c r="E82" s="23">
        <v>0</v>
      </c>
      <c r="F82" s="4">
        <f t="shared" si="2"/>
        <v>2</v>
      </c>
      <c r="G82" s="17">
        <v>261639</v>
      </c>
      <c r="I82" s="38"/>
    </row>
    <row r="83" spans="1:9" ht="15" customHeight="1" x14ac:dyDescent="0.25">
      <c r="A83" s="3"/>
      <c r="B83" s="3" t="s">
        <v>145</v>
      </c>
      <c r="C83" s="5">
        <v>283209.87124421599</v>
      </c>
      <c r="D83" s="5">
        <v>157000</v>
      </c>
      <c r="E83" s="23">
        <v>0</v>
      </c>
      <c r="F83" s="4">
        <f t="shared" si="2"/>
        <v>2</v>
      </c>
      <c r="G83" s="17">
        <v>220105</v>
      </c>
      <c r="I83" s="38"/>
    </row>
    <row r="84" spans="1:9" ht="15" customHeight="1" x14ac:dyDescent="0.25">
      <c r="A84" s="3"/>
      <c r="B84" s="3" t="s">
        <v>146</v>
      </c>
      <c r="C84" s="5">
        <v>540216.52360435005</v>
      </c>
      <c r="D84" s="5">
        <v>251000</v>
      </c>
      <c r="E84" s="23">
        <v>0</v>
      </c>
      <c r="F84" s="4">
        <f t="shared" si="2"/>
        <v>2</v>
      </c>
      <c r="G84" s="17">
        <v>395608</v>
      </c>
      <c r="I84" s="38"/>
    </row>
    <row r="85" spans="1:9" ht="15" customHeight="1" x14ac:dyDescent="0.25">
      <c r="A85" s="3"/>
      <c r="B85" s="3" t="s">
        <v>147</v>
      </c>
      <c r="C85" s="5">
        <v>522764.37768162898</v>
      </c>
      <c r="D85" s="5">
        <v>179000</v>
      </c>
      <c r="E85" s="5">
        <v>825595.18299999996</v>
      </c>
      <c r="F85" s="4">
        <f t="shared" si="2"/>
        <v>3</v>
      </c>
      <c r="G85" s="17">
        <v>509120</v>
      </c>
      <c r="I85" s="38"/>
    </row>
    <row r="86" spans="1:9" ht="15" customHeight="1" x14ac:dyDescent="0.25">
      <c r="A86" s="3"/>
      <c r="B86" s="3" t="s">
        <v>148</v>
      </c>
      <c r="C86" s="5">
        <v>322389.69957033801</v>
      </c>
      <c r="D86" s="5">
        <v>215000</v>
      </c>
      <c r="E86" s="23">
        <v>0</v>
      </c>
      <c r="F86" s="4">
        <f t="shared" si="2"/>
        <v>2</v>
      </c>
      <c r="G86" s="17">
        <v>268695</v>
      </c>
      <c r="I86" s="38"/>
    </row>
    <row r="87" spans="1:9" ht="15" customHeight="1" x14ac:dyDescent="0.25">
      <c r="A87" s="3"/>
      <c r="B87" s="3" t="s">
        <v>149</v>
      </c>
      <c r="C87" s="5">
        <v>148168.24034312801</v>
      </c>
      <c r="D87" s="5">
        <v>193000</v>
      </c>
      <c r="E87" s="23">
        <v>0</v>
      </c>
      <c r="F87" s="4">
        <f t="shared" si="2"/>
        <v>2</v>
      </c>
      <c r="G87" s="17">
        <v>170584</v>
      </c>
      <c r="I87" s="38"/>
    </row>
    <row r="88" spans="1:9" ht="15" customHeight="1" x14ac:dyDescent="0.25">
      <c r="A88" s="3"/>
      <c r="B88" s="3" t="s">
        <v>150</v>
      </c>
      <c r="C88" s="5">
        <v>122015.021459047</v>
      </c>
      <c r="D88" s="5">
        <v>193000</v>
      </c>
      <c r="E88" s="5">
        <v>560621.26699999999</v>
      </c>
      <c r="F88" s="4">
        <f t="shared" si="2"/>
        <v>3</v>
      </c>
      <c r="G88" s="17">
        <v>291879</v>
      </c>
      <c r="I88" s="38"/>
    </row>
    <row r="89" spans="1:9" ht="15" customHeight="1" x14ac:dyDescent="0.25">
      <c r="A89" s="3"/>
      <c r="B89" s="3" t="s">
        <v>151</v>
      </c>
      <c r="C89" s="5">
        <v>359519.51539594203</v>
      </c>
      <c r="D89" s="5">
        <v>208000</v>
      </c>
      <c r="E89" s="5">
        <v>679716.38300000003</v>
      </c>
      <c r="F89" s="4">
        <f t="shared" si="2"/>
        <v>3</v>
      </c>
      <c r="G89" s="17">
        <v>415745</v>
      </c>
      <c r="I89" s="38"/>
    </row>
    <row r="90" spans="1:9" ht="15" customHeight="1" x14ac:dyDescent="0.25">
      <c r="A90" s="3"/>
      <c r="B90" s="3" t="s">
        <v>152</v>
      </c>
      <c r="C90" s="5">
        <v>322389.69957033801</v>
      </c>
      <c r="D90" s="5">
        <v>230000</v>
      </c>
      <c r="E90" s="23">
        <v>0</v>
      </c>
      <c r="F90" s="4">
        <f t="shared" si="2"/>
        <v>2</v>
      </c>
      <c r="G90" s="17">
        <v>276195</v>
      </c>
      <c r="I90" s="38"/>
    </row>
    <row r="91" spans="1:9" ht="15" customHeight="1" x14ac:dyDescent="0.25">
      <c r="A91" s="3"/>
      <c r="B91" s="3" t="s">
        <v>153</v>
      </c>
      <c r="C91" s="5">
        <v>235278.969956733</v>
      </c>
      <c r="D91" s="5">
        <v>258000</v>
      </c>
      <c r="E91" s="23">
        <v>0</v>
      </c>
      <c r="F91" s="4">
        <f t="shared" si="2"/>
        <v>2</v>
      </c>
      <c r="G91" s="17">
        <v>246639</v>
      </c>
      <c r="I91" s="38"/>
    </row>
    <row r="92" spans="1:9" ht="15" customHeight="1" x14ac:dyDescent="0.25">
      <c r="A92" s="3"/>
      <c r="B92" s="3" t="s">
        <v>154</v>
      </c>
      <c r="C92" s="5">
        <v>252681.11587945401</v>
      </c>
      <c r="D92" s="5">
        <v>215000</v>
      </c>
      <c r="E92" s="23">
        <v>0</v>
      </c>
      <c r="F92" s="4">
        <f t="shared" si="2"/>
        <v>2</v>
      </c>
      <c r="G92" s="17">
        <v>233841</v>
      </c>
      <c r="I92" s="38"/>
    </row>
    <row r="93" spans="1:9" ht="15" customHeight="1" x14ac:dyDescent="0.25">
      <c r="A93" s="3"/>
      <c r="B93" s="3" t="s">
        <v>155</v>
      </c>
      <c r="C93" s="5">
        <v>95861.802574965404</v>
      </c>
      <c r="D93" s="5">
        <v>179000</v>
      </c>
      <c r="E93" s="23">
        <v>0</v>
      </c>
      <c r="F93" s="4">
        <f t="shared" si="2"/>
        <v>2</v>
      </c>
      <c r="G93" s="17">
        <v>137431</v>
      </c>
      <c r="I93" s="38"/>
    </row>
    <row r="94" spans="1:9" ht="15" customHeight="1" x14ac:dyDescent="0.25">
      <c r="A94" s="3"/>
      <c r="B94" s="3" t="s">
        <v>156</v>
      </c>
      <c r="C94" s="5">
        <v>500986.69527822803</v>
      </c>
      <c r="D94" s="5">
        <v>230000</v>
      </c>
      <c r="E94" s="23">
        <v>0</v>
      </c>
      <c r="F94" s="4">
        <f t="shared" si="2"/>
        <v>2</v>
      </c>
      <c r="G94" s="17">
        <v>365493</v>
      </c>
      <c r="I94" s="38"/>
    </row>
    <row r="95" spans="1:9" ht="15" customHeight="1" x14ac:dyDescent="0.25">
      <c r="A95" s="3"/>
      <c r="B95" s="3" t="s">
        <v>157</v>
      </c>
      <c r="C95" s="5">
        <v>43605.364806802398</v>
      </c>
      <c r="D95" s="5">
        <v>172000</v>
      </c>
      <c r="E95" s="23">
        <v>0</v>
      </c>
      <c r="F95" s="4">
        <f t="shared" si="2"/>
        <v>2</v>
      </c>
      <c r="G95" s="17">
        <v>107803</v>
      </c>
      <c r="I95" s="38"/>
    </row>
    <row r="96" spans="1:9" ht="15" customHeight="1" x14ac:dyDescent="0.25">
      <c r="A96" s="3"/>
      <c r="B96" s="3" t="s">
        <v>158</v>
      </c>
      <c r="C96" s="5">
        <v>740541.20171564096</v>
      </c>
      <c r="D96" s="5">
        <v>479000</v>
      </c>
      <c r="E96" s="23">
        <v>0</v>
      </c>
      <c r="F96" s="4">
        <f t="shared" si="2"/>
        <v>2</v>
      </c>
      <c r="G96" s="17">
        <v>609771</v>
      </c>
      <c r="I96" s="38"/>
    </row>
    <row r="97" spans="1:9" ht="15" customHeight="1" x14ac:dyDescent="0.25">
      <c r="A97" s="3"/>
      <c r="B97" s="3" t="s">
        <v>159</v>
      </c>
      <c r="C97" s="5">
        <v>1411323.8197404</v>
      </c>
      <c r="D97" s="5">
        <v>360000</v>
      </c>
      <c r="E97" s="5">
        <v>857528.76699999999</v>
      </c>
      <c r="F97" s="4">
        <f t="shared" si="2"/>
        <v>3</v>
      </c>
      <c r="G97" s="17">
        <v>876284</v>
      </c>
      <c r="I97" s="38"/>
    </row>
    <row r="98" spans="1:9" ht="15" customHeight="1" x14ac:dyDescent="0.25">
      <c r="A98" s="3"/>
      <c r="B98" s="3" t="s">
        <v>160</v>
      </c>
      <c r="C98" s="5">
        <v>1725012.4463493801</v>
      </c>
      <c r="D98" s="5">
        <v>389000</v>
      </c>
      <c r="E98" s="23">
        <v>0</v>
      </c>
      <c r="F98" s="4">
        <f t="shared" si="2"/>
        <v>2</v>
      </c>
      <c r="G98" s="17">
        <v>1057006</v>
      </c>
      <c r="I98" s="38"/>
    </row>
    <row r="99" spans="1:9" ht="15" customHeight="1" x14ac:dyDescent="0.25">
      <c r="A99" s="3"/>
      <c r="B99" s="3" t="s">
        <v>161</v>
      </c>
      <c r="C99" s="5">
        <v>335466.30901237897</v>
      </c>
      <c r="D99" s="5">
        <v>222000</v>
      </c>
      <c r="E99" s="23">
        <v>0</v>
      </c>
      <c r="F99" s="4">
        <f t="shared" si="2"/>
        <v>2</v>
      </c>
      <c r="G99" s="17">
        <v>278733</v>
      </c>
      <c r="I99" s="38"/>
    </row>
    <row r="100" spans="1:9" ht="15" customHeight="1" x14ac:dyDescent="0.25">
      <c r="A100" s="3"/>
      <c r="B100" s="3" t="s">
        <v>162</v>
      </c>
      <c r="C100" s="5">
        <v>148118.24034312801</v>
      </c>
      <c r="D100" s="5">
        <v>164000</v>
      </c>
      <c r="E100" s="23">
        <v>0</v>
      </c>
      <c r="F100" s="4">
        <f t="shared" si="2"/>
        <v>2</v>
      </c>
      <c r="G100" s="17">
        <v>156059</v>
      </c>
      <c r="I100" s="38"/>
    </row>
    <row r="101" spans="1:9" ht="15" customHeight="1" x14ac:dyDescent="0.25">
      <c r="A101" s="3"/>
      <c r="B101" s="3" t="s">
        <v>163</v>
      </c>
      <c r="C101" s="5">
        <v>522764.37768162898</v>
      </c>
      <c r="D101" s="5">
        <v>302000</v>
      </c>
      <c r="E101" s="23">
        <v>0</v>
      </c>
      <c r="F101" s="4">
        <f t="shared" ref="F101:F103" si="3">IF(E101=0,2,3)</f>
        <v>2</v>
      </c>
      <c r="G101" s="17">
        <v>412382</v>
      </c>
      <c r="I101" s="38"/>
    </row>
    <row r="102" spans="1:9" ht="15" customHeight="1" x14ac:dyDescent="0.25">
      <c r="A102" s="3"/>
      <c r="B102" s="3" t="s">
        <v>164</v>
      </c>
      <c r="C102" s="5">
        <v>59852.6</v>
      </c>
      <c r="D102" s="5">
        <v>66000</v>
      </c>
      <c r="E102" s="23">
        <v>0</v>
      </c>
      <c r="F102" s="4">
        <f t="shared" si="3"/>
        <v>2</v>
      </c>
      <c r="G102" s="17">
        <v>62926</v>
      </c>
      <c r="I102" s="38"/>
    </row>
    <row r="103" spans="1:9" ht="15" customHeight="1" x14ac:dyDescent="0.25">
      <c r="A103" s="3"/>
      <c r="B103" s="3" t="s">
        <v>165</v>
      </c>
      <c r="C103" s="5">
        <v>54262.6</v>
      </c>
      <c r="D103" s="5">
        <v>70000</v>
      </c>
      <c r="E103" s="23">
        <v>0</v>
      </c>
      <c r="F103" s="4">
        <f t="shared" si="3"/>
        <v>2</v>
      </c>
      <c r="G103" s="17">
        <v>62131</v>
      </c>
      <c r="I103" s="38"/>
    </row>
    <row r="104" spans="1:9" ht="15" customHeight="1" x14ac:dyDescent="0.25">
      <c r="A104" s="3"/>
      <c r="B104" s="24" t="s">
        <v>166</v>
      </c>
      <c r="C104" s="19">
        <f>SUM(C5:C103)</f>
        <v>57070652.139154077</v>
      </c>
      <c r="D104" s="19">
        <f>SUM(D5:D103)</f>
        <v>25564000</v>
      </c>
      <c r="E104" s="19">
        <f>SUM(E5:E103)</f>
        <v>16405716.925999999</v>
      </c>
      <c r="F104" s="25"/>
      <c r="G104" s="26">
        <f>SUM(G5:G103)</f>
        <v>40754105</v>
      </c>
      <c r="I104" s="38"/>
    </row>
    <row r="105" spans="1:9" x14ac:dyDescent="0.25">
      <c r="I105" s="38"/>
    </row>
    <row r="106" spans="1:9" ht="15" customHeight="1" x14ac:dyDescent="0.25">
      <c r="A106" s="6" t="s">
        <v>14</v>
      </c>
      <c r="B106" s="3" t="s">
        <v>67</v>
      </c>
      <c r="C106" s="5">
        <v>100110.507950132</v>
      </c>
      <c r="D106" s="5">
        <v>75000</v>
      </c>
      <c r="E106" s="23">
        <v>0</v>
      </c>
      <c r="F106" s="4">
        <f t="shared" ref="F106:F137" si="4">IF(E106=0,2,3)</f>
        <v>2</v>
      </c>
      <c r="G106" s="17">
        <v>87555</v>
      </c>
      <c r="I106" s="38"/>
    </row>
    <row r="107" spans="1:9" ht="15" customHeight="1" x14ac:dyDescent="0.25">
      <c r="A107" s="3"/>
      <c r="B107" s="3" t="s">
        <v>68</v>
      </c>
      <c r="C107" s="5">
        <v>90071.288032701399</v>
      </c>
      <c r="D107" s="5">
        <v>166000</v>
      </c>
      <c r="E107" s="5">
        <v>161687.94200000001</v>
      </c>
      <c r="F107" s="4">
        <f t="shared" si="4"/>
        <v>3</v>
      </c>
      <c r="G107" s="17">
        <v>139253</v>
      </c>
      <c r="I107" s="38"/>
    </row>
    <row r="108" spans="1:9" ht="15" customHeight="1" x14ac:dyDescent="0.25">
      <c r="A108" s="3"/>
      <c r="B108" s="3" t="s">
        <v>69</v>
      </c>
      <c r="C108" s="5">
        <v>1772025.7403407199</v>
      </c>
      <c r="D108" s="5">
        <v>356000</v>
      </c>
      <c r="E108" s="23">
        <v>0</v>
      </c>
      <c r="F108" s="4">
        <f t="shared" si="4"/>
        <v>2</v>
      </c>
      <c r="G108" s="17">
        <v>1064013</v>
      </c>
      <c r="I108" s="38"/>
    </row>
    <row r="109" spans="1:9" ht="15" customHeight="1" x14ac:dyDescent="0.25">
      <c r="A109" s="3"/>
      <c r="B109" s="3" t="s">
        <v>70</v>
      </c>
      <c r="C109" s="5">
        <v>1320021.8605339001</v>
      </c>
      <c r="D109" s="5">
        <v>257000</v>
      </c>
      <c r="E109" s="5">
        <v>117974.75</v>
      </c>
      <c r="F109" s="4">
        <f t="shared" si="4"/>
        <v>3</v>
      </c>
      <c r="G109" s="17">
        <v>564999</v>
      </c>
      <c r="I109" s="38"/>
    </row>
    <row r="110" spans="1:9" ht="15" customHeight="1" x14ac:dyDescent="0.25">
      <c r="A110" s="3"/>
      <c r="B110" s="3" t="s">
        <v>71</v>
      </c>
      <c r="C110" s="5">
        <v>1097692.1931314201</v>
      </c>
      <c r="D110" s="5">
        <v>468000</v>
      </c>
      <c r="E110" s="23">
        <v>0</v>
      </c>
      <c r="F110" s="4">
        <f t="shared" si="4"/>
        <v>2</v>
      </c>
      <c r="G110" s="17">
        <v>782846</v>
      </c>
      <c r="I110" s="38"/>
    </row>
    <row r="111" spans="1:9" ht="15" customHeight="1" x14ac:dyDescent="0.25">
      <c r="A111" s="3"/>
      <c r="B111" s="3" t="s">
        <v>72</v>
      </c>
      <c r="C111" s="5">
        <v>1494096.0128733199</v>
      </c>
      <c r="D111" s="5">
        <v>450000</v>
      </c>
      <c r="E111" s="23">
        <v>0</v>
      </c>
      <c r="F111" s="4">
        <f t="shared" si="4"/>
        <v>2</v>
      </c>
      <c r="G111" s="17">
        <v>972048</v>
      </c>
      <c r="I111" s="38"/>
    </row>
    <row r="112" spans="1:9" ht="15" customHeight="1" x14ac:dyDescent="0.25">
      <c r="A112" s="3"/>
      <c r="B112" s="3" t="s">
        <v>73</v>
      </c>
      <c r="C112" s="5">
        <v>510565.87553572498</v>
      </c>
      <c r="D112" s="5">
        <v>186000</v>
      </c>
      <c r="E112" s="5">
        <v>78054.616999999998</v>
      </c>
      <c r="F112" s="4">
        <f t="shared" si="4"/>
        <v>3</v>
      </c>
      <c r="G112" s="17">
        <v>258207</v>
      </c>
      <c r="I112" s="38"/>
    </row>
    <row r="113" spans="1:9" ht="15" customHeight="1" x14ac:dyDescent="0.25">
      <c r="A113" s="3"/>
      <c r="B113" s="3" t="s">
        <v>74</v>
      </c>
      <c r="C113" s="5">
        <v>464397.18884051399</v>
      </c>
      <c r="D113" s="5">
        <v>181000</v>
      </c>
      <c r="E113" s="23">
        <v>0</v>
      </c>
      <c r="F113" s="4">
        <f t="shared" si="4"/>
        <v>2</v>
      </c>
      <c r="G113" s="17">
        <v>322699</v>
      </c>
      <c r="I113" s="38"/>
    </row>
    <row r="114" spans="1:9" ht="15" customHeight="1" x14ac:dyDescent="0.25">
      <c r="A114" s="3"/>
      <c r="B114" s="3" t="s">
        <v>75</v>
      </c>
      <c r="C114" s="5">
        <v>510565.87553572498</v>
      </c>
      <c r="D114" s="5">
        <v>186000</v>
      </c>
      <c r="E114" s="23">
        <v>0</v>
      </c>
      <c r="F114" s="4">
        <f t="shared" si="4"/>
        <v>2</v>
      </c>
      <c r="G114" s="17">
        <v>348283</v>
      </c>
      <c r="I114" s="38"/>
    </row>
    <row r="115" spans="1:9" ht="15" customHeight="1" x14ac:dyDescent="0.25">
      <c r="A115" s="3"/>
      <c r="B115" s="3" t="s">
        <v>76</v>
      </c>
      <c r="C115" s="5">
        <v>735978.643775734</v>
      </c>
      <c r="D115" s="5">
        <v>246000</v>
      </c>
      <c r="E115" s="5">
        <v>538567.08299999998</v>
      </c>
      <c r="F115" s="4">
        <f t="shared" si="4"/>
        <v>3</v>
      </c>
      <c r="G115" s="17">
        <v>506849</v>
      </c>
      <c r="I115" s="38"/>
    </row>
    <row r="116" spans="1:9" ht="15" customHeight="1" x14ac:dyDescent="0.25">
      <c r="A116" s="3"/>
      <c r="B116" s="3" t="s">
        <v>77</v>
      </c>
      <c r="C116" s="5">
        <v>296585.67682359501</v>
      </c>
      <c r="D116" s="5">
        <v>227000</v>
      </c>
      <c r="E116" s="5">
        <v>255298.41</v>
      </c>
      <c r="F116" s="4">
        <f t="shared" si="4"/>
        <v>3</v>
      </c>
      <c r="G116" s="17">
        <v>259628</v>
      </c>
      <c r="I116" s="38"/>
    </row>
    <row r="117" spans="1:9" ht="15" customHeight="1" x14ac:dyDescent="0.25">
      <c r="A117" s="3"/>
      <c r="B117" s="3" t="s">
        <v>78</v>
      </c>
      <c r="C117" s="5">
        <v>502725.40987049998</v>
      </c>
      <c r="D117" s="5">
        <v>250000</v>
      </c>
      <c r="E117" s="23">
        <v>0</v>
      </c>
      <c r="F117" s="4">
        <f t="shared" si="4"/>
        <v>2</v>
      </c>
      <c r="G117" s="17">
        <v>376363</v>
      </c>
      <c r="I117" s="38"/>
    </row>
    <row r="118" spans="1:9" ht="15" customHeight="1" x14ac:dyDescent="0.25">
      <c r="A118" s="3"/>
      <c r="B118" s="3" t="s">
        <v>79</v>
      </c>
      <c r="C118" s="5">
        <v>489764.58685706003</v>
      </c>
      <c r="D118" s="5">
        <v>273000</v>
      </c>
      <c r="E118" s="5">
        <v>208500.533</v>
      </c>
      <c r="F118" s="4">
        <f t="shared" si="4"/>
        <v>3</v>
      </c>
      <c r="G118" s="17">
        <v>323755</v>
      </c>
      <c r="I118" s="38"/>
    </row>
    <row r="119" spans="1:9" ht="15" customHeight="1" x14ac:dyDescent="0.25">
      <c r="A119" s="3"/>
      <c r="B119" s="3" t="s">
        <v>80</v>
      </c>
      <c r="C119" s="5">
        <v>493637.79399068502</v>
      </c>
      <c r="D119" s="5">
        <v>257000</v>
      </c>
      <c r="E119" s="5">
        <v>239977.98300000001</v>
      </c>
      <c r="F119" s="4">
        <f t="shared" si="4"/>
        <v>3</v>
      </c>
      <c r="G119" s="17">
        <v>330205</v>
      </c>
      <c r="I119" s="38"/>
    </row>
    <row r="120" spans="1:9" ht="15" customHeight="1" x14ac:dyDescent="0.25">
      <c r="A120" s="3"/>
      <c r="B120" s="3" t="s">
        <v>81</v>
      </c>
      <c r="C120" s="5">
        <v>29787.414163046102</v>
      </c>
      <c r="D120" s="5">
        <v>44000</v>
      </c>
      <c r="E120" s="5">
        <v>98531.25</v>
      </c>
      <c r="F120" s="4">
        <f t="shared" si="4"/>
        <v>3</v>
      </c>
      <c r="G120" s="17">
        <v>57440</v>
      </c>
      <c r="I120" s="38"/>
    </row>
    <row r="121" spans="1:9" ht="15" customHeight="1" x14ac:dyDescent="0.25">
      <c r="A121" s="3"/>
      <c r="B121" s="3" t="s">
        <v>82</v>
      </c>
      <c r="C121" s="5">
        <v>96227.845493419794</v>
      </c>
      <c r="D121" s="5">
        <v>61000</v>
      </c>
      <c r="E121" s="5">
        <v>19057.782999999999</v>
      </c>
      <c r="F121" s="4">
        <f t="shared" si="4"/>
        <v>3</v>
      </c>
      <c r="G121" s="17">
        <v>58762</v>
      </c>
      <c r="I121" s="38"/>
    </row>
    <row r="122" spans="1:9" ht="15" customHeight="1" x14ac:dyDescent="0.25">
      <c r="A122" s="3"/>
      <c r="B122" s="3" t="s">
        <v>83</v>
      </c>
      <c r="C122" s="5">
        <v>485957.094419881</v>
      </c>
      <c r="D122" s="5">
        <v>326000</v>
      </c>
      <c r="E122" s="23">
        <v>0</v>
      </c>
      <c r="F122" s="4">
        <f t="shared" si="4"/>
        <v>2</v>
      </c>
      <c r="G122" s="17">
        <v>405979</v>
      </c>
      <c r="I122" s="38"/>
    </row>
    <row r="123" spans="1:9" ht="15" customHeight="1" x14ac:dyDescent="0.25">
      <c r="A123" s="3"/>
      <c r="B123" s="3" t="s">
        <v>84</v>
      </c>
      <c r="C123" s="5">
        <v>1290487.4377663301</v>
      </c>
      <c r="D123" s="5">
        <v>250000</v>
      </c>
      <c r="E123" s="23">
        <v>0</v>
      </c>
      <c r="F123" s="4">
        <f t="shared" si="4"/>
        <v>2</v>
      </c>
      <c r="G123" s="17">
        <v>770244</v>
      </c>
      <c r="I123" s="38"/>
    </row>
    <row r="124" spans="1:9" ht="15" customHeight="1" x14ac:dyDescent="0.25">
      <c r="A124" s="3"/>
      <c r="B124" s="3" t="s">
        <v>85</v>
      </c>
      <c r="C124" s="5">
        <v>265658.71459188103</v>
      </c>
      <c r="D124" s="5">
        <v>171000</v>
      </c>
      <c r="E124" s="23">
        <v>0</v>
      </c>
      <c r="F124" s="4">
        <f t="shared" si="4"/>
        <v>2</v>
      </c>
      <c r="G124" s="17">
        <v>218329</v>
      </c>
      <c r="I124" s="38"/>
    </row>
    <row r="125" spans="1:9" ht="15" customHeight="1" x14ac:dyDescent="0.25">
      <c r="A125" s="3"/>
      <c r="B125" s="3" t="s">
        <v>86</v>
      </c>
      <c r="C125" s="5">
        <v>59400.306866864899</v>
      </c>
      <c r="D125" s="5">
        <v>146000</v>
      </c>
      <c r="E125" s="23">
        <v>0</v>
      </c>
      <c r="F125" s="4">
        <f t="shared" si="4"/>
        <v>2</v>
      </c>
      <c r="G125" s="17">
        <v>102700</v>
      </c>
      <c r="I125" s="38"/>
    </row>
    <row r="126" spans="1:9" ht="15" customHeight="1" x14ac:dyDescent="0.25">
      <c r="A126" s="3"/>
      <c r="B126" s="3" t="s">
        <v>87</v>
      </c>
      <c r="C126" s="5">
        <v>529352.19313226303</v>
      </c>
      <c r="D126" s="5">
        <v>186000</v>
      </c>
      <c r="E126" s="23">
        <v>0</v>
      </c>
      <c r="F126" s="4">
        <f t="shared" si="4"/>
        <v>2</v>
      </c>
      <c r="G126" s="17">
        <v>357676</v>
      </c>
      <c r="I126" s="38"/>
    </row>
    <row r="127" spans="1:9" ht="15" customHeight="1" x14ac:dyDescent="0.25">
      <c r="A127" s="3"/>
      <c r="B127" s="3" t="s">
        <v>88</v>
      </c>
      <c r="C127" s="5">
        <v>1658887.3025726499</v>
      </c>
      <c r="D127" s="5">
        <v>402000</v>
      </c>
      <c r="E127" s="5">
        <v>510068.16700000002</v>
      </c>
      <c r="F127" s="4">
        <f t="shared" si="4"/>
        <v>3</v>
      </c>
      <c r="G127" s="17">
        <v>856985</v>
      </c>
      <c r="I127" s="38"/>
    </row>
    <row r="128" spans="1:9" ht="15" customHeight="1" x14ac:dyDescent="0.25">
      <c r="A128" s="3"/>
      <c r="B128" s="3" t="s">
        <v>89</v>
      </c>
      <c r="C128" s="5">
        <v>1170912.2060068501</v>
      </c>
      <c r="D128" s="5">
        <v>1064000</v>
      </c>
      <c r="E128" s="23">
        <v>0</v>
      </c>
      <c r="F128" s="4">
        <f t="shared" si="4"/>
        <v>2</v>
      </c>
      <c r="G128" s="17">
        <v>1117456</v>
      </c>
      <c r="I128" s="38"/>
    </row>
    <row r="129" spans="1:9" ht="15" customHeight="1" x14ac:dyDescent="0.25">
      <c r="A129" s="3"/>
      <c r="B129" s="3" t="s">
        <v>90</v>
      </c>
      <c r="C129" s="5">
        <v>1746281.0751047099</v>
      </c>
      <c r="D129" s="5">
        <v>828000</v>
      </c>
      <c r="E129" s="5">
        <v>32860.565999999999</v>
      </c>
      <c r="F129" s="4">
        <f t="shared" si="4"/>
        <v>3</v>
      </c>
      <c r="G129" s="17">
        <v>869047</v>
      </c>
      <c r="I129" s="38"/>
    </row>
    <row r="130" spans="1:9" ht="15" customHeight="1" x14ac:dyDescent="0.25">
      <c r="A130" s="3"/>
      <c r="B130" s="3" t="s">
        <v>91</v>
      </c>
      <c r="C130" s="5">
        <v>185574.85407697799</v>
      </c>
      <c r="D130" s="5">
        <v>212000</v>
      </c>
      <c r="E130" s="23">
        <v>0</v>
      </c>
      <c r="F130" s="4">
        <f t="shared" si="4"/>
        <v>2</v>
      </c>
      <c r="G130" s="17">
        <v>198787</v>
      </c>
      <c r="I130" s="38"/>
    </row>
    <row r="131" spans="1:9" ht="15" customHeight="1" x14ac:dyDescent="0.25">
      <c r="A131" s="3"/>
      <c r="B131" s="3" t="s">
        <v>92</v>
      </c>
      <c r="C131" s="5">
        <v>1140860.50429016</v>
      </c>
      <c r="D131" s="5">
        <v>257000</v>
      </c>
      <c r="E131" s="5">
        <v>255298.41</v>
      </c>
      <c r="F131" s="4">
        <f t="shared" si="4"/>
        <v>3</v>
      </c>
      <c r="G131" s="17">
        <v>551053</v>
      </c>
      <c r="I131" s="38"/>
    </row>
    <row r="132" spans="1:9" ht="15" customHeight="1" x14ac:dyDescent="0.25">
      <c r="A132" s="3"/>
      <c r="B132" s="3" t="s">
        <v>93</v>
      </c>
      <c r="C132" s="5">
        <v>450082.42918388301</v>
      </c>
      <c r="D132" s="5">
        <v>235000</v>
      </c>
      <c r="E132" s="23">
        <v>0</v>
      </c>
      <c r="F132" s="4">
        <f t="shared" si="4"/>
        <v>2</v>
      </c>
      <c r="G132" s="17">
        <v>342541</v>
      </c>
      <c r="I132" s="38"/>
    </row>
    <row r="133" spans="1:9" ht="15" customHeight="1" x14ac:dyDescent="0.25">
      <c r="A133" s="3"/>
      <c r="B133" s="3" t="s">
        <v>94</v>
      </c>
      <c r="C133" s="5">
        <v>288181.98283219099</v>
      </c>
      <c r="D133" s="5">
        <v>174000</v>
      </c>
      <c r="E133" s="5">
        <v>313075.033</v>
      </c>
      <c r="F133" s="4">
        <f t="shared" si="4"/>
        <v>3</v>
      </c>
      <c r="G133" s="17">
        <v>258419</v>
      </c>
      <c r="I133" s="38"/>
    </row>
    <row r="134" spans="1:9" ht="15" customHeight="1" x14ac:dyDescent="0.25">
      <c r="A134" s="3"/>
      <c r="B134" s="3" t="s">
        <v>95</v>
      </c>
      <c r="C134" s="5">
        <v>1683995.4034309799</v>
      </c>
      <c r="D134" s="5">
        <v>952000</v>
      </c>
      <c r="E134" s="5">
        <v>996348</v>
      </c>
      <c r="F134" s="4">
        <f t="shared" si="4"/>
        <v>3</v>
      </c>
      <c r="G134" s="17">
        <v>1210781</v>
      </c>
      <c r="I134" s="38"/>
    </row>
    <row r="135" spans="1:9" ht="15" customHeight="1" x14ac:dyDescent="0.25">
      <c r="A135" s="3"/>
      <c r="B135" s="3" t="s">
        <v>96</v>
      </c>
      <c r="C135" s="5">
        <v>508824.16094345198</v>
      </c>
      <c r="D135" s="5">
        <v>386000</v>
      </c>
      <c r="E135" s="5">
        <v>182383.18299999999</v>
      </c>
      <c r="F135" s="4">
        <f t="shared" si="4"/>
        <v>3</v>
      </c>
      <c r="G135" s="17">
        <v>359069</v>
      </c>
      <c r="I135" s="38"/>
    </row>
    <row r="136" spans="1:9" ht="15" customHeight="1" x14ac:dyDescent="0.25">
      <c r="A136" s="3"/>
      <c r="B136" s="3" t="s">
        <v>97</v>
      </c>
      <c r="C136" s="5">
        <v>290286.495707725</v>
      </c>
      <c r="D136" s="5">
        <v>181000</v>
      </c>
      <c r="E136" s="23">
        <v>0</v>
      </c>
      <c r="F136" s="4">
        <f t="shared" si="4"/>
        <v>2</v>
      </c>
      <c r="G136" s="17">
        <v>235643</v>
      </c>
      <c r="I136" s="38"/>
    </row>
    <row r="137" spans="1:9" ht="15" customHeight="1" x14ac:dyDescent="0.25">
      <c r="A137" s="3"/>
      <c r="B137" s="3" t="s">
        <v>98</v>
      </c>
      <c r="C137" s="5">
        <v>244459.27046924099</v>
      </c>
      <c r="D137" s="5">
        <v>73000</v>
      </c>
      <c r="E137" s="5">
        <v>242728.45</v>
      </c>
      <c r="F137" s="4">
        <f t="shared" si="4"/>
        <v>3</v>
      </c>
      <c r="G137" s="17">
        <v>186729</v>
      </c>
      <c r="I137" s="38"/>
    </row>
    <row r="138" spans="1:9" ht="15" customHeight="1" x14ac:dyDescent="0.25">
      <c r="A138" s="3"/>
      <c r="B138" s="3" t="s">
        <v>99</v>
      </c>
      <c r="C138" s="5">
        <v>933924.02145784395</v>
      </c>
      <c r="D138" s="5">
        <v>250000</v>
      </c>
      <c r="E138" s="5">
        <v>239977.98300000001</v>
      </c>
      <c r="F138" s="4">
        <f t="shared" ref="F138:F169" si="5">IF(E138=0,2,3)</f>
        <v>3</v>
      </c>
      <c r="G138" s="17">
        <v>474634</v>
      </c>
      <c r="I138" s="38"/>
    </row>
    <row r="139" spans="1:9" ht="15" customHeight="1" x14ac:dyDescent="0.25">
      <c r="A139" s="3"/>
      <c r="B139" s="3" t="s">
        <v>100</v>
      </c>
      <c r="C139" s="5">
        <v>777839.79399026395</v>
      </c>
      <c r="D139" s="5">
        <v>265000</v>
      </c>
      <c r="E139" s="5">
        <v>65091.582999999999</v>
      </c>
      <c r="F139" s="4">
        <f t="shared" si="5"/>
        <v>3</v>
      </c>
      <c r="G139" s="17">
        <v>369310</v>
      </c>
      <c r="I139" s="38"/>
    </row>
    <row r="140" spans="1:9" ht="15" customHeight="1" x14ac:dyDescent="0.25">
      <c r="A140" s="3"/>
      <c r="B140" s="3" t="s">
        <v>101</v>
      </c>
      <c r="C140" s="5">
        <v>311446.85600000003</v>
      </c>
      <c r="D140" s="5">
        <v>212000</v>
      </c>
      <c r="E140" s="5">
        <v>326861</v>
      </c>
      <c r="F140" s="4">
        <f t="shared" si="5"/>
        <v>3</v>
      </c>
      <c r="G140" s="17">
        <v>283436</v>
      </c>
      <c r="I140" s="38"/>
    </row>
    <row r="141" spans="1:9" ht="15" customHeight="1" x14ac:dyDescent="0.25">
      <c r="A141" s="3"/>
      <c r="B141" s="3" t="s">
        <v>102</v>
      </c>
      <c r="C141" s="5">
        <v>426940.57510666398</v>
      </c>
      <c r="D141" s="5">
        <v>402000</v>
      </c>
      <c r="E141" s="5">
        <v>239977.98300000001</v>
      </c>
      <c r="F141" s="4">
        <f t="shared" si="5"/>
        <v>3</v>
      </c>
      <c r="G141" s="17">
        <v>356306</v>
      </c>
      <c r="I141" s="38"/>
    </row>
    <row r="142" spans="1:9" ht="15" customHeight="1" x14ac:dyDescent="0.25">
      <c r="A142" s="3"/>
      <c r="B142" s="3" t="s">
        <v>103</v>
      </c>
      <c r="C142" s="5">
        <v>755346.52574995405</v>
      </c>
      <c r="D142" s="5">
        <v>197000</v>
      </c>
      <c r="E142" s="23">
        <v>0</v>
      </c>
      <c r="F142" s="4">
        <f t="shared" si="5"/>
        <v>2</v>
      </c>
      <c r="G142" s="17">
        <v>476173</v>
      </c>
      <c r="I142" s="38"/>
    </row>
    <row r="143" spans="1:9" ht="15" customHeight="1" x14ac:dyDescent="0.25">
      <c r="A143" s="3"/>
      <c r="B143" s="3" t="s">
        <v>104</v>
      </c>
      <c r="C143" s="5">
        <v>364538.89270332298</v>
      </c>
      <c r="D143" s="5">
        <v>242000</v>
      </c>
      <c r="E143" s="5">
        <v>90386</v>
      </c>
      <c r="F143" s="4">
        <f t="shared" si="5"/>
        <v>3</v>
      </c>
      <c r="G143" s="17">
        <v>232308</v>
      </c>
      <c r="I143" s="38"/>
    </row>
    <row r="144" spans="1:9" ht="15" customHeight="1" x14ac:dyDescent="0.25">
      <c r="A144" s="3"/>
      <c r="B144" s="3" t="s">
        <v>105</v>
      </c>
      <c r="C144" s="5">
        <v>240856.41201681099</v>
      </c>
      <c r="D144" s="5">
        <v>181000</v>
      </c>
      <c r="E144" s="23">
        <v>0</v>
      </c>
      <c r="F144" s="4">
        <f t="shared" si="5"/>
        <v>2</v>
      </c>
      <c r="G144" s="17">
        <v>210928</v>
      </c>
      <c r="I144" s="38"/>
    </row>
    <row r="145" spans="1:9" ht="15" customHeight="1" x14ac:dyDescent="0.25">
      <c r="A145" s="3"/>
      <c r="B145" s="3" t="s">
        <v>106</v>
      </c>
      <c r="C145" s="5">
        <v>441002.813304068</v>
      </c>
      <c r="D145" s="5">
        <v>197000</v>
      </c>
      <c r="E145" s="23">
        <v>0</v>
      </c>
      <c r="F145" s="4">
        <f t="shared" si="5"/>
        <v>2</v>
      </c>
      <c r="G145" s="17">
        <v>319001</v>
      </c>
      <c r="I145" s="38"/>
    </row>
    <row r="146" spans="1:9" ht="15" customHeight="1" x14ac:dyDescent="0.25">
      <c r="A146" s="3"/>
      <c r="B146" s="3" t="s">
        <v>107</v>
      </c>
      <c r="C146" s="5">
        <v>154795.055793762</v>
      </c>
      <c r="D146" s="5">
        <v>166000</v>
      </c>
      <c r="E146" s="5">
        <v>72484.316999999995</v>
      </c>
      <c r="F146" s="4">
        <f t="shared" si="5"/>
        <v>3</v>
      </c>
      <c r="G146" s="17">
        <v>131093</v>
      </c>
      <c r="I146" s="38"/>
    </row>
    <row r="147" spans="1:9" ht="15" customHeight="1" x14ac:dyDescent="0.25">
      <c r="A147" s="3"/>
      <c r="B147" s="3" t="s">
        <v>108</v>
      </c>
      <c r="C147" s="5">
        <v>819625.94420479506</v>
      </c>
      <c r="D147" s="5">
        <v>265000</v>
      </c>
      <c r="E147" s="23">
        <v>0</v>
      </c>
      <c r="F147" s="4">
        <f t="shared" si="5"/>
        <v>2</v>
      </c>
      <c r="G147" s="17">
        <v>542313</v>
      </c>
      <c r="I147" s="38"/>
    </row>
    <row r="148" spans="1:9" ht="15" customHeight="1" x14ac:dyDescent="0.25">
      <c r="A148" s="3"/>
      <c r="B148" s="3" t="s">
        <v>109</v>
      </c>
      <c r="C148" s="5">
        <v>713982.49314710905</v>
      </c>
      <c r="D148" s="5">
        <v>133000</v>
      </c>
      <c r="E148" s="5">
        <v>132110.70000000001</v>
      </c>
      <c r="F148" s="4">
        <f t="shared" si="5"/>
        <v>3</v>
      </c>
      <c r="G148" s="17">
        <v>326364</v>
      </c>
      <c r="I148" s="38"/>
    </row>
    <row r="149" spans="1:9" ht="15" customHeight="1" x14ac:dyDescent="0.25">
      <c r="A149" s="3"/>
      <c r="B149" s="3" t="s">
        <v>110</v>
      </c>
      <c r="C149" s="5">
        <v>256349.083021378</v>
      </c>
      <c r="D149" s="5">
        <v>123000</v>
      </c>
      <c r="E149" s="5">
        <v>69366</v>
      </c>
      <c r="F149" s="4">
        <f t="shared" si="5"/>
        <v>3</v>
      </c>
      <c r="G149" s="17">
        <v>149572</v>
      </c>
      <c r="I149" s="38"/>
    </row>
    <row r="150" spans="1:9" ht="15" customHeight="1" x14ac:dyDescent="0.25">
      <c r="A150" s="3"/>
      <c r="B150" s="3" t="s">
        <v>111</v>
      </c>
      <c r="C150" s="5">
        <v>220864.69957048801</v>
      </c>
      <c r="D150" s="5">
        <v>177000</v>
      </c>
      <c r="E150" s="23">
        <v>0</v>
      </c>
      <c r="F150" s="4">
        <f t="shared" si="5"/>
        <v>2</v>
      </c>
      <c r="G150" s="17">
        <v>198932</v>
      </c>
      <c r="I150" s="38"/>
    </row>
    <row r="151" spans="1:9" ht="15" customHeight="1" x14ac:dyDescent="0.25">
      <c r="A151" s="3"/>
      <c r="B151" s="3" t="s">
        <v>112</v>
      </c>
      <c r="C151" s="5">
        <v>420405.77038564399</v>
      </c>
      <c r="D151" s="5">
        <v>495000</v>
      </c>
      <c r="E151" s="23">
        <v>0</v>
      </c>
      <c r="F151" s="4">
        <f t="shared" si="5"/>
        <v>2</v>
      </c>
      <c r="G151" s="17">
        <v>457703</v>
      </c>
      <c r="I151" s="38"/>
    </row>
    <row r="152" spans="1:9" ht="15" customHeight="1" x14ac:dyDescent="0.25">
      <c r="A152" s="3"/>
      <c r="B152" s="3" t="s">
        <v>113</v>
      </c>
      <c r="C152" s="5">
        <v>754910.97210188594</v>
      </c>
      <c r="D152" s="5">
        <v>257000</v>
      </c>
      <c r="E152" s="5">
        <v>239977.98300000001</v>
      </c>
      <c r="F152" s="4">
        <f t="shared" si="5"/>
        <v>3</v>
      </c>
      <c r="G152" s="17">
        <v>417296</v>
      </c>
      <c r="I152" s="38"/>
    </row>
    <row r="153" spans="1:9" ht="15" customHeight="1" x14ac:dyDescent="0.25">
      <c r="A153" s="3"/>
      <c r="B153" s="3" t="s">
        <v>114</v>
      </c>
      <c r="C153" s="5">
        <v>935231.18240204803</v>
      </c>
      <c r="D153" s="5">
        <v>372000</v>
      </c>
      <c r="E153" s="23">
        <v>0</v>
      </c>
      <c r="F153" s="4">
        <f t="shared" si="5"/>
        <v>2</v>
      </c>
      <c r="G153" s="17">
        <v>653616</v>
      </c>
      <c r="I153" s="38"/>
    </row>
    <row r="154" spans="1:9" ht="15" customHeight="1" x14ac:dyDescent="0.25">
      <c r="A154" s="3"/>
      <c r="B154" s="3" t="s">
        <v>115</v>
      </c>
      <c r="C154" s="5">
        <v>757089.240342226</v>
      </c>
      <c r="D154" s="5">
        <v>219000</v>
      </c>
      <c r="E154" s="5">
        <v>253719.80799999999</v>
      </c>
      <c r="F154" s="4">
        <f t="shared" si="5"/>
        <v>3</v>
      </c>
      <c r="G154" s="17">
        <v>409936</v>
      </c>
      <c r="I154" s="38"/>
    </row>
    <row r="155" spans="1:9" ht="15" customHeight="1" x14ac:dyDescent="0.25">
      <c r="A155" s="3"/>
      <c r="B155" s="3" t="s">
        <v>116</v>
      </c>
      <c r="C155" s="5">
        <v>528481.08583612705</v>
      </c>
      <c r="D155" s="5">
        <v>219000</v>
      </c>
      <c r="E155" s="5">
        <v>161687.94200000001</v>
      </c>
      <c r="F155" s="4">
        <f t="shared" si="5"/>
        <v>3</v>
      </c>
      <c r="G155" s="17">
        <v>303056</v>
      </c>
      <c r="I155" s="38"/>
    </row>
    <row r="156" spans="1:9" ht="15" customHeight="1" x14ac:dyDescent="0.25">
      <c r="A156" s="3"/>
      <c r="B156" s="3" t="s">
        <v>117</v>
      </c>
      <c r="C156" s="5">
        <v>798031.28326062101</v>
      </c>
      <c r="D156" s="5">
        <v>426000</v>
      </c>
      <c r="E156" s="5">
        <v>339253.34100000001</v>
      </c>
      <c r="F156" s="4">
        <f t="shared" si="5"/>
        <v>3</v>
      </c>
      <c r="G156" s="17">
        <v>521095</v>
      </c>
      <c r="I156" s="38"/>
    </row>
    <row r="157" spans="1:9" ht="15" customHeight="1" x14ac:dyDescent="0.25">
      <c r="A157" s="3"/>
      <c r="B157" s="3" t="s">
        <v>118</v>
      </c>
      <c r="C157" s="5">
        <v>794545.85407607595</v>
      </c>
      <c r="D157" s="5">
        <v>706000</v>
      </c>
      <c r="E157" s="23">
        <v>0</v>
      </c>
      <c r="F157" s="4">
        <f t="shared" si="5"/>
        <v>2</v>
      </c>
      <c r="G157" s="17">
        <v>750273</v>
      </c>
      <c r="I157" s="38"/>
    </row>
    <row r="158" spans="1:9" ht="15" customHeight="1" x14ac:dyDescent="0.25">
      <c r="A158" s="3"/>
      <c r="B158" s="3" t="s">
        <v>119</v>
      </c>
      <c r="C158" s="5">
        <v>598920.21494556905</v>
      </c>
      <c r="D158" s="5">
        <v>197000</v>
      </c>
      <c r="E158" s="5">
        <v>47329.682999999997</v>
      </c>
      <c r="F158" s="4">
        <f t="shared" si="5"/>
        <v>3</v>
      </c>
      <c r="G158" s="17">
        <v>281083</v>
      </c>
      <c r="I158" s="38"/>
    </row>
    <row r="159" spans="1:9" ht="15" customHeight="1" x14ac:dyDescent="0.25">
      <c r="A159" s="3"/>
      <c r="B159" s="3" t="s">
        <v>120</v>
      </c>
      <c r="C159" s="5">
        <v>630342.62875443103</v>
      </c>
      <c r="D159" s="5">
        <v>341000</v>
      </c>
      <c r="E159" s="23">
        <v>0</v>
      </c>
      <c r="F159" s="4">
        <f t="shared" si="5"/>
        <v>2</v>
      </c>
      <c r="G159" s="17">
        <v>485671</v>
      </c>
      <c r="I159" s="38"/>
    </row>
    <row r="160" spans="1:9" ht="15" customHeight="1" x14ac:dyDescent="0.25">
      <c r="A160" s="3"/>
      <c r="B160" s="3" t="s">
        <v>121</v>
      </c>
      <c r="C160" s="5">
        <v>68875.112171624307</v>
      </c>
      <c r="D160" s="5">
        <v>155000</v>
      </c>
      <c r="E160" s="23">
        <v>0</v>
      </c>
      <c r="F160" s="4">
        <f t="shared" si="5"/>
        <v>2</v>
      </c>
      <c r="G160" s="17">
        <v>111938</v>
      </c>
      <c r="I160" s="38"/>
    </row>
    <row r="161" spans="1:9" ht="15" customHeight="1" x14ac:dyDescent="0.25">
      <c r="A161" s="3"/>
      <c r="B161" s="3" t="s">
        <v>122</v>
      </c>
      <c r="C161" s="5">
        <v>675580.07516879798</v>
      </c>
      <c r="D161" s="5">
        <v>324000</v>
      </c>
      <c r="E161" s="23">
        <v>0</v>
      </c>
      <c r="F161" s="4">
        <f t="shared" si="5"/>
        <v>2</v>
      </c>
      <c r="G161" s="17">
        <v>499790</v>
      </c>
      <c r="I161" s="38"/>
    </row>
    <row r="162" spans="1:9" ht="15" customHeight="1" x14ac:dyDescent="0.25">
      <c r="A162" s="3"/>
      <c r="B162" s="3" t="s">
        <v>123</v>
      </c>
      <c r="C162" s="5">
        <v>603231.7918446</v>
      </c>
      <c r="D162" s="5">
        <v>174000</v>
      </c>
      <c r="E162" s="23">
        <v>0</v>
      </c>
      <c r="F162" s="4">
        <f t="shared" si="5"/>
        <v>2</v>
      </c>
      <c r="G162" s="17">
        <v>388616</v>
      </c>
      <c r="I162" s="38"/>
    </row>
    <row r="163" spans="1:9" ht="15" customHeight="1" x14ac:dyDescent="0.25">
      <c r="A163" s="3"/>
      <c r="B163" s="3" t="s">
        <v>124</v>
      </c>
      <c r="C163" s="5">
        <v>450422.451643151</v>
      </c>
      <c r="D163" s="5">
        <v>197000</v>
      </c>
      <c r="E163" s="23">
        <v>0</v>
      </c>
      <c r="F163" s="4">
        <f t="shared" si="5"/>
        <v>2</v>
      </c>
      <c r="G163" s="17">
        <v>323711</v>
      </c>
      <c r="I163" s="38"/>
    </row>
    <row r="164" spans="1:9" ht="15" customHeight="1" x14ac:dyDescent="0.25">
      <c r="A164" s="3"/>
      <c r="B164" s="3" t="s">
        <v>125</v>
      </c>
      <c r="C164" s="5">
        <v>206386.20413319999</v>
      </c>
      <c r="D164" s="5">
        <v>177000</v>
      </c>
      <c r="E164" s="23">
        <v>0</v>
      </c>
      <c r="F164" s="4">
        <f t="shared" si="5"/>
        <v>2</v>
      </c>
      <c r="G164" s="17">
        <v>191693</v>
      </c>
      <c r="I164" s="38"/>
    </row>
    <row r="165" spans="1:9" ht="15" customHeight="1" x14ac:dyDescent="0.25">
      <c r="A165" s="3"/>
      <c r="B165" s="3" t="s">
        <v>126</v>
      </c>
      <c r="C165" s="5">
        <v>1719706.5472077499</v>
      </c>
      <c r="D165" s="5">
        <v>480000</v>
      </c>
      <c r="E165" s="5">
        <v>78054.616999999998</v>
      </c>
      <c r="F165" s="4">
        <f t="shared" si="5"/>
        <v>3</v>
      </c>
      <c r="G165" s="17">
        <v>759254</v>
      </c>
      <c r="I165" s="38"/>
    </row>
    <row r="166" spans="1:9" ht="15" customHeight="1" x14ac:dyDescent="0.25">
      <c r="A166" s="3"/>
      <c r="B166" s="3" t="s">
        <v>127</v>
      </c>
      <c r="C166" s="5">
        <v>223976.33047177101</v>
      </c>
      <c r="D166" s="5">
        <v>117000</v>
      </c>
      <c r="E166" s="23">
        <v>0</v>
      </c>
      <c r="F166" s="4">
        <f t="shared" si="5"/>
        <v>2</v>
      </c>
      <c r="G166" s="17">
        <v>170488</v>
      </c>
      <c r="I166" s="38"/>
    </row>
    <row r="167" spans="1:9" ht="15" customHeight="1" x14ac:dyDescent="0.25">
      <c r="A167" s="3"/>
      <c r="B167" s="3" t="s">
        <v>128</v>
      </c>
      <c r="C167" s="5">
        <v>377721.51287497702</v>
      </c>
      <c r="D167" s="5">
        <v>273000</v>
      </c>
      <c r="E167" s="23">
        <v>0</v>
      </c>
      <c r="F167" s="4">
        <f t="shared" si="5"/>
        <v>2</v>
      </c>
      <c r="G167" s="17">
        <v>325361</v>
      </c>
      <c r="I167" s="38"/>
    </row>
    <row r="168" spans="1:9" ht="15" customHeight="1" x14ac:dyDescent="0.25">
      <c r="A168" s="3"/>
      <c r="B168" s="3" t="s">
        <v>129</v>
      </c>
      <c r="C168" s="5">
        <v>290243.24034291803</v>
      </c>
      <c r="D168" s="5">
        <v>181000</v>
      </c>
      <c r="E168" s="5">
        <v>103155.65</v>
      </c>
      <c r="F168" s="4">
        <f t="shared" si="5"/>
        <v>3</v>
      </c>
      <c r="G168" s="17">
        <v>191466</v>
      </c>
      <c r="I168" s="38"/>
    </row>
    <row r="169" spans="1:9" ht="15" customHeight="1" x14ac:dyDescent="0.25">
      <c r="A169" s="3"/>
      <c r="B169" s="3" t="s">
        <v>130</v>
      </c>
      <c r="C169" s="5">
        <v>614827.17821484804</v>
      </c>
      <c r="D169" s="5">
        <v>165000</v>
      </c>
      <c r="E169" s="5">
        <v>105975.48299999999</v>
      </c>
      <c r="F169" s="4">
        <f t="shared" si="5"/>
        <v>3</v>
      </c>
      <c r="G169" s="17">
        <v>295268</v>
      </c>
      <c r="I169" s="38"/>
    </row>
    <row r="170" spans="1:9" ht="15" customHeight="1" x14ac:dyDescent="0.25">
      <c r="A170" s="3"/>
      <c r="B170" s="3" t="s">
        <v>131</v>
      </c>
      <c r="C170" s="5">
        <v>315197.809262419</v>
      </c>
      <c r="D170" s="5">
        <v>174000</v>
      </c>
      <c r="E170" s="23">
        <v>0</v>
      </c>
      <c r="F170" s="4">
        <f t="shared" ref="F170:F201" si="6">IF(E170=0,2,3)</f>
        <v>2</v>
      </c>
      <c r="G170" s="17">
        <v>244599</v>
      </c>
      <c r="I170" s="38"/>
    </row>
    <row r="171" spans="1:9" ht="15" customHeight="1" x14ac:dyDescent="0.25">
      <c r="A171" s="3"/>
      <c r="B171" s="3" t="s">
        <v>132</v>
      </c>
      <c r="C171" s="5">
        <v>131061.912787839</v>
      </c>
      <c r="D171" s="5">
        <v>143000</v>
      </c>
      <c r="E171" s="23">
        <v>0</v>
      </c>
      <c r="F171" s="4">
        <f t="shared" si="6"/>
        <v>2</v>
      </c>
      <c r="G171" s="17">
        <v>137031</v>
      </c>
      <c r="I171" s="38"/>
    </row>
    <row r="172" spans="1:9" ht="15" customHeight="1" x14ac:dyDescent="0.25">
      <c r="A172" s="3"/>
      <c r="B172" s="3" t="s">
        <v>133</v>
      </c>
      <c r="C172" s="5">
        <v>487713.56437695998</v>
      </c>
      <c r="D172" s="5">
        <v>181000</v>
      </c>
      <c r="E172" s="23">
        <v>0</v>
      </c>
      <c r="F172" s="4">
        <f t="shared" si="6"/>
        <v>2</v>
      </c>
      <c r="G172" s="17">
        <v>334357</v>
      </c>
      <c r="I172" s="38"/>
    </row>
    <row r="173" spans="1:9" ht="15" customHeight="1" x14ac:dyDescent="0.25">
      <c r="A173" s="3"/>
      <c r="B173" s="3" t="s">
        <v>134</v>
      </c>
      <c r="C173" s="5">
        <v>67051.006437668999</v>
      </c>
      <c r="D173" s="5">
        <v>166000</v>
      </c>
      <c r="E173" s="23">
        <v>0</v>
      </c>
      <c r="F173" s="4">
        <f t="shared" si="6"/>
        <v>2</v>
      </c>
      <c r="G173" s="17">
        <v>116526</v>
      </c>
      <c r="I173" s="38"/>
    </row>
    <row r="174" spans="1:9" ht="15" customHeight="1" x14ac:dyDescent="0.25">
      <c r="A174" s="3"/>
      <c r="B174" s="3" t="s">
        <v>135</v>
      </c>
      <c r="C174" s="5">
        <v>505339.23175890802</v>
      </c>
      <c r="D174" s="5">
        <v>250000</v>
      </c>
      <c r="E174" s="5">
        <v>239977.98300000001</v>
      </c>
      <c r="F174" s="4">
        <f t="shared" si="6"/>
        <v>3</v>
      </c>
      <c r="G174" s="17">
        <v>331772</v>
      </c>
      <c r="I174" s="38"/>
    </row>
    <row r="175" spans="1:9" ht="15" customHeight="1" x14ac:dyDescent="0.25">
      <c r="A175" s="3"/>
      <c r="B175" s="3" t="s">
        <v>136</v>
      </c>
      <c r="C175" s="5">
        <v>253589.22317559001</v>
      </c>
      <c r="D175" s="5">
        <v>197000</v>
      </c>
      <c r="E175" s="23">
        <v>0</v>
      </c>
      <c r="F175" s="4">
        <f t="shared" si="6"/>
        <v>2</v>
      </c>
      <c r="G175" s="17">
        <v>225295</v>
      </c>
      <c r="I175" s="38"/>
    </row>
    <row r="176" spans="1:9" ht="15" customHeight="1" x14ac:dyDescent="0.25">
      <c r="A176" s="3"/>
      <c r="B176" s="3" t="s">
        <v>137</v>
      </c>
      <c r="C176" s="5">
        <v>2389688.31330118</v>
      </c>
      <c r="D176" s="5">
        <v>513000</v>
      </c>
      <c r="E176" s="23">
        <v>0</v>
      </c>
      <c r="F176" s="4">
        <f t="shared" si="6"/>
        <v>2</v>
      </c>
      <c r="G176" s="17">
        <v>1451344</v>
      </c>
      <c r="I176" s="38"/>
    </row>
    <row r="177" spans="1:9" ht="15" customHeight="1" x14ac:dyDescent="0.25">
      <c r="A177" s="3"/>
      <c r="B177" s="3" t="s">
        <v>138</v>
      </c>
      <c r="C177" s="5">
        <v>126053.77038607901</v>
      </c>
      <c r="D177" s="5">
        <v>250000</v>
      </c>
      <c r="E177" s="23">
        <v>0</v>
      </c>
      <c r="F177" s="4">
        <f t="shared" si="6"/>
        <v>2</v>
      </c>
      <c r="G177" s="17">
        <v>188027</v>
      </c>
      <c r="I177" s="38"/>
    </row>
    <row r="178" spans="1:9" ht="15" customHeight="1" x14ac:dyDescent="0.25">
      <c r="A178" s="3"/>
      <c r="B178" s="3" t="s">
        <v>139</v>
      </c>
      <c r="C178" s="5">
        <v>664810.37768141902</v>
      </c>
      <c r="D178" s="5">
        <v>265000</v>
      </c>
      <c r="E178" s="5">
        <v>538567.08299999998</v>
      </c>
      <c r="F178" s="4">
        <f t="shared" si="6"/>
        <v>3</v>
      </c>
      <c r="G178" s="17">
        <v>489459</v>
      </c>
      <c r="I178" s="38"/>
    </row>
    <row r="179" spans="1:9" ht="15" customHeight="1" x14ac:dyDescent="0.25">
      <c r="A179" s="3"/>
      <c r="B179" s="3" t="s">
        <v>140</v>
      </c>
      <c r="C179" s="5">
        <v>365395.83682599303</v>
      </c>
      <c r="D179" s="5">
        <v>177000</v>
      </c>
      <c r="E179" s="5">
        <v>125997.033</v>
      </c>
      <c r="F179" s="4">
        <f t="shared" si="6"/>
        <v>3</v>
      </c>
      <c r="G179" s="17">
        <v>222798</v>
      </c>
      <c r="I179" s="38"/>
    </row>
    <row r="180" spans="1:9" ht="15" customHeight="1" x14ac:dyDescent="0.25">
      <c r="A180" s="3"/>
      <c r="B180" s="3" t="s">
        <v>141</v>
      </c>
      <c r="C180" s="5">
        <v>811098.89270266099</v>
      </c>
      <c r="D180" s="5">
        <v>493000</v>
      </c>
      <c r="E180" s="23">
        <v>0</v>
      </c>
      <c r="F180" s="4">
        <f t="shared" si="6"/>
        <v>2</v>
      </c>
      <c r="G180" s="17">
        <v>652049</v>
      </c>
      <c r="I180" s="38"/>
    </row>
    <row r="181" spans="1:9" ht="15" customHeight="1" x14ac:dyDescent="0.25">
      <c r="A181" s="3"/>
      <c r="B181" s="3" t="s">
        <v>142</v>
      </c>
      <c r="C181" s="5">
        <v>240904.91201681099</v>
      </c>
      <c r="D181" s="5">
        <v>229000</v>
      </c>
      <c r="E181" s="23">
        <v>0</v>
      </c>
      <c r="F181" s="4">
        <f t="shared" si="6"/>
        <v>2</v>
      </c>
      <c r="G181" s="17">
        <v>234952</v>
      </c>
      <c r="I181" s="38"/>
    </row>
    <row r="182" spans="1:9" ht="15" customHeight="1" x14ac:dyDescent="0.25">
      <c r="A182" s="3"/>
      <c r="B182" s="3" t="s">
        <v>143</v>
      </c>
      <c r="C182" s="5">
        <v>340264.89914112701</v>
      </c>
      <c r="D182" s="5">
        <v>151000</v>
      </c>
      <c r="E182" s="23">
        <v>0</v>
      </c>
      <c r="F182" s="4">
        <f t="shared" si="6"/>
        <v>2</v>
      </c>
      <c r="G182" s="17">
        <v>245632</v>
      </c>
      <c r="I182" s="38"/>
    </row>
    <row r="183" spans="1:9" ht="15" customHeight="1" x14ac:dyDescent="0.25">
      <c r="A183" s="3"/>
      <c r="B183" s="3" t="s">
        <v>144</v>
      </c>
      <c r="C183" s="5">
        <v>227174.97210266799</v>
      </c>
      <c r="D183" s="5">
        <v>295000</v>
      </c>
      <c r="E183" s="23">
        <v>0</v>
      </c>
      <c r="F183" s="4">
        <f t="shared" si="6"/>
        <v>2</v>
      </c>
      <c r="G183" s="17">
        <v>261087</v>
      </c>
      <c r="I183" s="38"/>
    </row>
    <row r="184" spans="1:9" ht="15" customHeight="1" x14ac:dyDescent="0.25">
      <c r="A184" s="3"/>
      <c r="B184" s="3" t="s">
        <v>145</v>
      </c>
      <c r="C184" s="5">
        <v>277545.67381933198</v>
      </c>
      <c r="D184" s="5">
        <v>158000</v>
      </c>
      <c r="E184" s="23">
        <v>0</v>
      </c>
      <c r="F184" s="4">
        <f t="shared" si="6"/>
        <v>2</v>
      </c>
      <c r="G184" s="17">
        <v>217773</v>
      </c>
      <c r="I184" s="38"/>
    </row>
    <row r="185" spans="1:9" ht="15" customHeight="1" x14ac:dyDescent="0.25">
      <c r="A185" s="3"/>
      <c r="B185" s="3" t="s">
        <v>146</v>
      </c>
      <c r="C185" s="5">
        <v>529412.19313226303</v>
      </c>
      <c r="D185" s="5">
        <v>257000</v>
      </c>
      <c r="E185" s="23">
        <v>0</v>
      </c>
      <c r="F185" s="4">
        <f t="shared" si="6"/>
        <v>2</v>
      </c>
      <c r="G185" s="17">
        <v>393206</v>
      </c>
      <c r="I185" s="38"/>
    </row>
    <row r="186" spans="1:9" ht="15" customHeight="1" x14ac:dyDescent="0.25">
      <c r="A186" s="3"/>
      <c r="B186" s="3" t="s">
        <v>147</v>
      </c>
      <c r="C186" s="5">
        <v>502725.40987049998</v>
      </c>
      <c r="D186" s="5">
        <v>181000</v>
      </c>
      <c r="E186" s="5">
        <v>239977.98300000001</v>
      </c>
      <c r="F186" s="4">
        <f t="shared" si="6"/>
        <v>3</v>
      </c>
      <c r="G186" s="17">
        <v>307901</v>
      </c>
      <c r="I186" s="38"/>
    </row>
    <row r="187" spans="1:9" ht="15" customHeight="1" x14ac:dyDescent="0.25">
      <c r="A187" s="3"/>
      <c r="B187" s="3" t="s">
        <v>148</v>
      </c>
      <c r="C187" s="5">
        <v>313763.63733859098</v>
      </c>
      <c r="D187" s="5">
        <v>219000</v>
      </c>
      <c r="E187" s="23">
        <v>0</v>
      </c>
      <c r="F187" s="4">
        <f t="shared" si="6"/>
        <v>2</v>
      </c>
      <c r="G187" s="17">
        <v>266382</v>
      </c>
      <c r="I187" s="38"/>
    </row>
    <row r="188" spans="1:9" ht="15" customHeight="1" x14ac:dyDescent="0.25">
      <c r="A188" s="3"/>
      <c r="B188" s="3" t="s">
        <v>149</v>
      </c>
      <c r="C188" s="5">
        <v>142982.35193111899</v>
      </c>
      <c r="D188" s="5">
        <v>197000</v>
      </c>
      <c r="E188" s="23">
        <v>0</v>
      </c>
      <c r="F188" s="4">
        <f t="shared" si="6"/>
        <v>2</v>
      </c>
      <c r="G188" s="17">
        <v>169991</v>
      </c>
      <c r="I188" s="38"/>
    </row>
    <row r="189" spans="1:9" ht="15" customHeight="1" x14ac:dyDescent="0.25">
      <c r="A189" s="3"/>
      <c r="B189" s="3" t="s">
        <v>150</v>
      </c>
      <c r="C189" s="5">
        <v>117482.963519139</v>
      </c>
      <c r="D189" s="5">
        <v>197000</v>
      </c>
      <c r="E189" s="5">
        <v>289410.717</v>
      </c>
      <c r="F189" s="4">
        <f t="shared" si="6"/>
        <v>3</v>
      </c>
      <c r="G189" s="17">
        <v>201298</v>
      </c>
      <c r="I189" s="38"/>
    </row>
    <row r="190" spans="1:9" ht="15" customHeight="1" x14ac:dyDescent="0.25">
      <c r="A190" s="3"/>
      <c r="B190" s="3" t="s">
        <v>151</v>
      </c>
      <c r="C190" s="5">
        <v>346407.80365797301</v>
      </c>
      <c r="D190" s="5">
        <v>212000</v>
      </c>
      <c r="E190" s="5">
        <v>202457.283</v>
      </c>
      <c r="F190" s="4">
        <f t="shared" si="6"/>
        <v>3</v>
      </c>
      <c r="G190" s="17">
        <v>253622</v>
      </c>
      <c r="I190" s="38"/>
    </row>
    <row r="191" spans="1:9" ht="15" customHeight="1" x14ac:dyDescent="0.25">
      <c r="A191" s="3"/>
      <c r="B191" s="3" t="s">
        <v>152</v>
      </c>
      <c r="C191" s="5">
        <v>312718.00858322799</v>
      </c>
      <c r="D191" s="5">
        <v>235000</v>
      </c>
      <c r="E191" s="23">
        <v>0</v>
      </c>
      <c r="F191" s="4">
        <f t="shared" si="6"/>
        <v>2</v>
      </c>
      <c r="G191" s="17">
        <v>273859</v>
      </c>
      <c r="I191" s="38"/>
    </row>
    <row r="192" spans="1:9" ht="15" customHeight="1" x14ac:dyDescent="0.25">
      <c r="A192" s="3"/>
      <c r="B192" s="3" t="s">
        <v>153</v>
      </c>
      <c r="C192" s="5">
        <v>230573.39055759899</v>
      </c>
      <c r="D192" s="5">
        <v>265000</v>
      </c>
      <c r="E192" s="23">
        <v>0</v>
      </c>
      <c r="F192" s="4">
        <f t="shared" si="6"/>
        <v>2</v>
      </c>
      <c r="G192" s="17">
        <v>247787</v>
      </c>
      <c r="I192" s="38"/>
    </row>
    <row r="193" spans="1:9" ht="15" customHeight="1" x14ac:dyDescent="0.25">
      <c r="A193" s="3"/>
      <c r="B193" s="3" t="s">
        <v>154</v>
      </c>
      <c r="C193" s="5">
        <v>243140.19098676401</v>
      </c>
      <c r="D193" s="5">
        <v>219000</v>
      </c>
      <c r="E193" s="23">
        <v>0</v>
      </c>
      <c r="F193" s="4">
        <f t="shared" si="6"/>
        <v>2</v>
      </c>
      <c r="G193" s="17">
        <v>231070</v>
      </c>
      <c r="I193" s="38"/>
    </row>
    <row r="194" spans="1:9" ht="15" customHeight="1" x14ac:dyDescent="0.25">
      <c r="A194" s="3"/>
      <c r="B194" s="3" t="s">
        <v>155</v>
      </c>
      <c r="C194" s="5">
        <v>93552.268240204794</v>
      </c>
      <c r="D194" s="5">
        <v>181000</v>
      </c>
      <c r="E194" s="23">
        <v>0</v>
      </c>
      <c r="F194" s="4">
        <f t="shared" si="6"/>
        <v>2</v>
      </c>
      <c r="G194" s="17">
        <v>137276</v>
      </c>
      <c r="I194" s="38"/>
    </row>
    <row r="195" spans="1:9" ht="15" customHeight="1" x14ac:dyDescent="0.25">
      <c r="A195" s="3"/>
      <c r="B195" s="3" t="s">
        <v>156</v>
      </c>
      <c r="C195" s="5">
        <v>487046.47854005097</v>
      </c>
      <c r="D195" s="5">
        <v>235000</v>
      </c>
      <c r="E195" s="23">
        <v>0</v>
      </c>
      <c r="F195" s="4">
        <f t="shared" si="6"/>
        <v>2</v>
      </c>
      <c r="G195" s="17">
        <v>361023</v>
      </c>
      <c r="I195" s="38"/>
    </row>
    <row r="196" spans="1:9" ht="15" customHeight="1" x14ac:dyDescent="0.25">
      <c r="A196" s="3"/>
      <c r="B196" s="3" t="s">
        <v>157</v>
      </c>
      <c r="C196" s="5">
        <v>42733.257510666401</v>
      </c>
      <c r="D196" s="5">
        <v>174000</v>
      </c>
      <c r="E196" s="23">
        <v>0</v>
      </c>
      <c r="F196" s="4">
        <f t="shared" si="6"/>
        <v>2</v>
      </c>
      <c r="G196" s="17">
        <v>108367</v>
      </c>
      <c r="I196" s="38"/>
    </row>
    <row r="197" spans="1:9" ht="15" customHeight="1" x14ac:dyDescent="0.25">
      <c r="A197" s="3"/>
      <c r="B197" s="3" t="s">
        <v>158</v>
      </c>
      <c r="C197" s="5">
        <v>712226.71459122002</v>
      </c>
      <c r="D197" s="5">
        <v>495000</v>
      </c>
      <c r="E197" s="23">
        <v>0</v>
      </c>
      <c r="F197" s="4">
        <f t="shared" si="6"/>
        <v>2</v>
      </c>
      <c r="G197" s="17">
        <v>603613</v>
      </c>
      <c r="I197" s="38"/>
    </row>
    <row r="198" spans="1:9" ht="15" customHeight="1" x14ac:dyDescent="0.25">
      <c r="A198" s="3"/>
      <c r="B198" s="3" t="s">
        <v>159</v>
      </c>
      <c r="C198" s="5">
        <v>1366631.8154486199</v>
      </c>
      <c r="D198" s="5">
        <v>372000</v>
      </c>
      <c r="E198" s="5">
        <v>214018.283</v>
      </c>
      <c r="F198" s="4">
        <f t="shared" si="6"/>
        <v>3</v>
      </c>
      <c r="G198" s="17">
        <v>650883</v>
      </c>
      <c r="I198" s="38"/>
    </row>
    <row r="199" spans="1:9" ht="15" customHeight="1" x14ac:dyDescent="0.25">
      <c r="A199" s="3"/>
      <c r="B199" s="3" t="s">
        <v>160</v>
      </c>
      <c r="C199" s="5">
        <v>1661762.6566498999</v>
      </c>
      <c r="D199" s="5">
        <v>402000</v>
      </c>
      <c r="E199" s="23">
        <v>0</v>
      </c>
      <c r="F199" s="4">
        <f t="shared" si="6"/>
        <v>2</v>
      </c>
      <c r="G199" s="17">
        <v>1031881</v>
      </c>
      <c r="I199" s="38"/>
    </row>
    <row r="200" spans="1:9" ht="15" customHeight="1" x14ac:dyDescent="0.25">
      <c r="A200" s="3"/>
      <c r="B200" s="3" t="s">
        <v>161</v>
      </c>
      <c r="C200" s="5">
        <v>325402.31974200701</v>
      </c>
      <c r="D200" s="5">
        <v>227000</v>
      </c>
      <c r="E200" s="23">
        <v>0</v>
      </c>
      <c r="F200" s="4">
        <f t="shared" si="6"/>
        <v>2</v>
      </c>
      <c r="G200" s="17">
        <v>276201</v>
      </c>
      <c r="I200" s="38"/>
    </row>
    <row r="201" spans="1:9" ht="15" customHeight="1" x14ac:dyDescent="0.25">
      <c r="A201" s="3"/>
      <c r="B201" s="3" t="s">
        <v>162</v>
      </c>
      <c r="C201" s="5">
        <v>145155.87553626599</v>
      </c>
      <c r="D201" s="5">
        <v>166000</v>
      </c>
      <c r="E201" s="23">
        <v>0</v>
      </c>
      <c r="F201" s="4">
        <f t="shared" si="6"/>
        <v>2</v>
      </c>
      <c r="G201" s="17">
        <v>155578</v>
      </c>
      <c r="I201" s="38"/>
    </row>
    <row r="202" spans="1:9" ht="15" customHeight="1" x14ac:dyDescent="0.25">
      <c r="A202" s="3"/>
      <c r="B202" s="3" t="s">
        <v>163</v>
      </c>
      <c r="C202" s="5">
        <v>503160.96351856802</v>
      </c>
      <c r="D202" s="5">
        <v>311000</v>
      </c>
      <c r="E202" s="23">
        <v>0</v>
      </c>
      <c r="F202" s="4">
        <f t="shared" ref="F202:F204" si="7">IF(E202=0,2,3)</f>
        <v>2</v>
      </c>
      <c r="G202" s="17">
        <v>407080</v>
      </c>
      <c r="I202" s="38"/>
    </row>
    <row r="203" spans="1:9" ht="15" customHeight="1" x14ac:dyDescent="0.25">
      <c r="A203" s="3"/>
      <c r="B203" s="3" t="s">
        <v>164</v>
      </c>
      <c r="C203" s="5">
        <v>58655.548000000003</v>
      </c>
      <c r="D203" s="5">
        <v>67000</v>
      </c>
      <c r="E203" s="23">
        <v>0</v>
      </c>
      <c r="F203" s="4">
        <f t="shared" si="7"/>
        <v>2</v>
      </c>
      <c r="G203" s="17">
        <v>62828</v>
      </c>
      <c r="I203" s="38"/>
    </row>
    <row r="204" spans="1:9" ht="15" customHeight="1" x14ac:dyDescent="0.25">
      <c r="A204" s="3"/>
      <c r="B204" s="3" t="s">
        <v>165</v>
      </c>
      <c r="C204" s="5">
        <v>53177.347999999998</v>
      </c>
      <c r="D204" s="5">
        <v>71000</v>
      </c>
      <c r="E204" s="23">
        <v>0</v>
      </c>
      <c r="F204" s="4">
        <f t="shared" si="7"/>
        <v>2</v>
      </c>
      <c r="G204" s="17">
        <v>62089</v>
      </c>
      <c r="I204" s="38"/>
    </row>
    <row r="205" spans="1:9" ht="15" customHeight="1" x14ac:dyDescent="0.25">
      <c r="A205" s="3"/>
      <c r="B205" s="24" t="s">
        <v>167</v>
      </c>
      <c r="C205" s="19">
        <f>SUM(C106:C204)</f>
        <v>55261498.778520294</v>
      </c>
      <c r="D205" s="19">
        <f>SUM(D106:D204)</f>
        <v>26136000</v>
      </c>
      <c r="E205" s="19">
        <f>SUM(E106:E204)</f>
        <v>8666228.5979999993</v>
      </c>
      <c r="F205" s="25"/>
      <c r="G205" s="26">
        <f>SUM(G106:G204)</f>
        <v>37656663</v>
      </c>
      <c r="I205" s="38"/>
    </row>
    <row r="206" spans="1:9" x14ac:dyDescent="0.25">
      <c r="I206" s="38"/>
    </row>
    <row r="207" spans="1:9" x14ac:dyDescent="0.25">
      <c r="I207" s="38"/>
    </row>
    <row r="208" spans="1:9" ht="15" customHeight="1" x14ac:dyDescent="0.25">
      <c r="B208" s="21" t="s">
        <v>168</v>
      </c>
      <c r="C208" s="13"/>
      <c r="D208" s="13"/>
      <c r="E208" s="13"/>
      <c r="F208" s="13"/>
      <c r="G208" s="22">
        <f>+G205+G104</f>
        <v>78410768</v>
      </c>
      <c r="I208" s="38"/>
    </row>
    <row r="209" spans="9:9" x14ac:dyDescent="0.25">
      <c r="I209" s="38"/>
    </row>
    <row r="210" spans="9:9" x14ac:dyDescent="0.25">
      <c r="I210" s="38"/>
    </row>
    <row r="211" spans="9:9" x14ac:dyDescent="0.25">
      <c r="I211" s="38"/>
    </row>
    <row r="212" spans="9:9" x14ac:dyDescent="0.25">
      <c r="I212" s="38"/>
    </row>
  </sheetData>
  <mergeCells count="2">
    <mergeCell ref="A1:H1"/>
    <mergeCell ref="A2:H2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6"/>
  <sheetViews>
    <sheetView tabSelected="1" zoomScaleNormal="100" workbookViewId="0">
      <selection activeCell="H9" sqref="H9"/>
    </sheetView>
  </sheetViews>
  <sheetFormatPr baseColWidth="10" defaultColWidth="8.5703125" defaultRowHeight="15" x14ac:dyDescent="0.25"/>
  <cols>
    <col min="1" max="1" width="14" customWidth="1"/>
    <col min="2" max="2" width="22" customWidth="1"/>
    <col min="3" max="4" width="20" customWidth="1"/>
    <col min="5" max="5" width="22" customWidth="1"/>
    <col min="6" max="6" width="20" customWidth="1"/>
    <col min="7" max="7" width="9.85546875" bestFit="1" customWidth="1"/>
  </cols>
  <sheetData>
    <row r="1" spans="1:7" ht="25.5" customHeight="1" x14ac:dyDescent="0.25">
      <c r="A1" s="41" t="s">
        <v>169</v>
      </c>
      <c r="B1" s="41"/>
      <c r="C1" s="41"/>
      <c r="D1" s="41"/>
      <c r="E1" s="41"/>
      <c r="F1" s="41"/>
    </row>
    <row r="2" spans="1:7" ht="18" customHeight="1" x14ac:dyDescent="0.25">
      <c r="A2" s="42" t="s">
        <v>170</v>
      </c>
      <c r="B2" s="42"/>
      <c r="C2" s="42"/>
      <c r="D2" s="42"/>
      <c r="E2" s="42"/>
      <c r="F2" s="42"/>
    </row>
    <row r="4" spans="1:7" ht="30" customHeight="1" x14ac:dyDescent="0.25">
      <c r="A4" s="1" t="s">
        <v>3</v>
      </c>
      <c r="B4" s="1" t="s">
        <v>171</v>
      </c>
      <c r="C4" s="1" t="s">
        <v>172</v>
      </c>
      <c r="D4" s="1" t="s">
        <v>173</v>
      </c>
      <c r="E4" s="1" t="s">
        <v>174</v>
      </c>
      <c r="F4" s="1" t="s">
        <v>175</v>
      </c>
    </row>
    <row r="5" spans="1:7" x14ac:dyDescent="0.25">
      <c r="A5" s="2" t="s">
        <v>8</v>
      </c>
      <c r="B5" s="3" t="s">
        <v>176</v>
      </c>
      <c r="C5" s="5">
        <f>+'2. Mantenimiento preventivo Mot'!E13+'2. Mantenimiento preventivo Mot'!E24</f>
        <v>3156246.7462088298</v>
      </c>
      <c r="D5" s="5">
        <f>+'2. Mantenimiento preventivo Mot'!F13+'2. Mantenimiento preventivo Mot'!F24</f>
        <v>1659000</v>
      </c>
      <c r="E5" s="27" t="s">
        <v>177</v>
      </c>
      <c r="F5" s="17">
        <f>+D5+C5</f>
        <v>4815246.7462088298</v>
      </c>
    </row>
    <row r="6" spans="1:7" x14ac:dyDescent="0.25">
      <c r="A6" s="2" t="s">
        <v>8</v>
      </c>
      <c r="B6" s="3" t="s">
        <v>178</v>
      </c>
      <c r="C6" s="5">
        <f>SUM('3. Detalle Correctivo'!C5:C103)</f>
        <v>57070652.139154077</v>
      </c>
      <c r="D6" s="5">
        <f>SUM('3. Detalle Correctivo'!D5:D103)</f>
        <v>25564000</v>
      </c>
      <c r="E6" s="5">
        <f>+'4. Comparativo por Marca'!C5+'2. Mantenimiento preventivo Mot'!E13+'2. Mantenimiento preventivo Mot'!E24</f>
        <v>6312493.4924176596</v>
      </c>
      <c r="F6" s="17">
        <f>'3. Detalle Correctivo'!G104</f>
        <v>40754105</v>
      </c>
    </row>
    <row r="7" spans="1:7" x14ac:dyDescent="0.25">
      <c r="A7" s="6" t="s">
        <v>14</v>
      </c>
      <c r="B7" s="3" t="s">
        <v>176</v>
      </c>
      <c r="C7" s="5">
        <f>+'2. Mantenimiento preventivo Mot'!E32+'2. Mantenimiento preventivo Mot'!E41</f>
        <v>2281920.5855811713</v>
      </c>
      <c r="D7" s="5">
        <f>+'2. Mantenimiento preventivo Mot'!F32+'2. Mantenimiento preventivo Mot'!F41</f>
        <v>1168000</v>
      </c>
      <c r="E7" s="27" t="s">
        <v>177</v>
      </c>
      <c r="F7" s="17">
        <f>+D7+C7</f>
        <v>3449920.5855811713</v>
      </c>
      <c r="G7" s="34"/>
    </row>
    <row r="8" spans="1:7" x14ac:dyDescent="0.25">
      <c r="A8" s="6" t="s">
        <v>14</v>
      </c>
      <c r="B8" s="3" t="s">
        <v>178</v>
      </c>
      <c r="C8" s="5">
        <f>SUM('3. Detalle Correctivo'!C106:C204)</f>
        <v>55261498.778520294</v>
      </c>
      <c r="D8" s="5">
        <f>SUM('3. Detalle Correctivo'!D106:D204)</f>
        <v>26136000</v>
      </c>
      <c r="E8" s="5">
        <f>SUM('3. Detalle Correctivo'!E106:E204)</f>
        <v>8666228.5979999993</v>
      </c>
      <c r="F8" s="17">
        <f>'3. Detalle Correctivo'!G205</f>
        <v>37656663</v>
      </c>
    </row>
    <row r="11" spans="1:7" ht="30" customHeight="1" x14ac:dyDescent="0.25">
      <c r="A11" s="7" t="s">
        <v>179</v>
      </c>
      <c r="B11" s="7"/>
      <c r="C11" s="7"/>
      <c r="D11" s="7"/>
      <c r="E11" s="7"/>
      <c r="F11" s="7"/>
    </row>
    <row r="12" spans="1:7" ht="30" customHeight="1" x14ac:dyDescent="0.25">
      <c r="A12" s="28" t="s">
        <v>3</v>
      </c>
      <c r="B12" s="28" t="s">
        <v>180</v>
      </c>
      <c r="C12" s="28" t="s">
        <v>181</v>
      </c>
      <c r="D12" s="28" t="s">
        <v>182</v>
      </c>
      <c r="E12" s="28"/>
      <c r="F12" s="28"/>
    </row>
    <row r="13" spans="1:7" x14ac:dyDescent="0.25">
      <c r="A13" s="2" t="s">
        <v>8</v>
      </c>
      <c r="B13" s="4">
        <f>COUNTA('3. Detalle Correctivo'!B5:B103)</f>
        <v>99</v>
      </c>
      <c r="C13" s="4">
        <f>COUNTIF('3. Detalle Correctivo'!F5:F103,3)</f>
        <v>39</v>
      </c>
      <c r="D13" s="4">
        <f>COUNTIF('3. Detalle Correctivo'!F5:F103,2)</f>
        <v>60</v>
      </c>
    </row>
    <row r="14" spans="1:7" x14ac:dyDescent="0.25">
      <c r="A14" s="6" t="s">
        <v>14</v>
      </c>
      <c r="B14" s="4">
        <f>COUNTA('3. Detalle Correctivo'!B106:B204)</f>
        <v>99</v>
      </c>
      <c r="C14" s="4">
        <f>COUNTIF('3. Detalle Correctivo'!F106:F204,3)</f>
        <v>39</v>
      </c>
      <c r="D14" s="4">
        <f>COUNTIF('3. Detalle Correctivo'!F106:F204,2)</f>
        <v>60</v>
      </c>
    </row>
    <row r="16" spans="1:7" ht="31.5" customHeight="1" x14ac:dyDescent="0.25">
      <c r="A16" s="43" t="s">
        <v>183</v>
      </c>
      <c r="B16" s="43"/>
      <c r="C16" s="43"/>
      <c r="D16" s="43"/>
      <c r="E16" s="43"/>
      <c r="F16" s="43"/>
    </row>
  </sheetData>
  <mergeCells count="3">
    <mergeCell ref="A1:F1"/>
    <mergeCell ref="A2:F2"/>
    <mergeCell ref="A16:F16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Resumen Ejecutivo</vt:lpstr>
      <vt:lpstr>2. Mantenimiento preventivo Mot</vt:lpstr>
      <vt:lpstr>3. Detalle Correctivo</vt:lpstr>
      <vt:lpstr>4. Comparativo por Marca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Tatiana Paez Forero</cp:lastModifiedBy>
  <cp:revision>0</cp:revision>
  <dcterms:created xsi:type="dcterms:W3CDTF">2026-06-19T13:40:20Z</dcterms:created>
  <dcterms:modified xsi:type="dcterms:W3CDTF">2026-07-03T17:35:52Z</dcterms:modified>
  <dc:language>en-US</dc:language>
</cp:coreProperties>
</file>