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e30b75f630f36a0b/Escritorio/CONTRATOS ESAP 2026/MANTENIMIENTO POPAYAN/SEGUNDA REVISIÓN/"/>
    </mc:Choice>
  </mc:AlternateContent>
  <xr:revisionPtr revIDLastSave="4" documentId="8_{DF0F5EF8-022B-4389-97F1-7DADE62EF0FB}" xr6:coauthVersionLast="47" xr6:coauthVersionMax="47" xr10:uidLastSave="{18DB1144-87D5-4540-9474-50E736A131D2}"/>
  <bookViews>
    <workbookView xWindow="-108" yWindow="-108" windowWidth="23256" windowHeight="12456" xr2:uid="{00000000-000D-0000-FFFF-FFFF00000000}"/>
  </bookViews>
  <sheets>
    <sheet name="ESTUDIO DE MERCADO" sheetId="5" r:id="rId1"/>
    <sheet name="CHECK" sheetId="6" state="hidden" r:id="rId2"/>
  </sheets>
  <definedNames>
    <definedName name="_xlnm._FilterDatabase" localSheetId="0" hidden="1">'ESTUDIO DE MERCADO'!$B$13:$C$56</definedName>
    <definedName name="_xlnm.Print_Area" localSheetId="0">'ESTUDIO DE MERCADO'!$A$1:$AG$71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62" i="5" l="1"/>
  <c r="U62" i="5"/>
  <c r="S62" i="5"/>
  <c r="S58" i="5"/>
  <c r="S59" i="5"/>
  <c r="S60" i="5"/>
  <c r="S61" i="5" s="1"/>
  <c r="S51" i="5"/>
  <c r="R51" i="5"/>
  <c r="V56" i="5" l="1"/>
  <c r="V54" i="5"/>
  <c r="V53" i="5"/>
  <c r="V52" i="5"/>
  <c r="W52" i="5" s="1"/>
  <c r="V51" i="5"/>
  <c r="V50" i="5"/>
  <c r="V49" i="5"/>
  <c r="W49" i="5" s="1"/>
  <c r="V48" i="5"/>
  <c r="V47" i="5"/>
  <c r="V46" i="5"/>
  <c r="V45" i="5"/>
  <c r="W45" i="5" s="1"/>
  <c r="V44" i="5"/>
  <c r="W44" i="5" s="1"/>
  <c r="V43" i="5"/>
  <c r="V42" i="5"/>
  <c r="V41" i="5"/>
  <c r="W41" i="5" s="1"/>
  <c r="V40" i="5"/>
  <c r="W40" i="5" s="1"/>
  <c r="V39" i="5"/>
  <c r="W39" i="5" s="1"/>
  <c r="V38" i="5"/>
  <c r="V37" i="5"/>
  <c r="W37" i="5" s="1"/>
  <c r="V36" i="5"/>
  <c r="V35" i="5"/>
  <c r="V34" i="5"/>
  <c r="W34" i="5" s="1"/>
  <c r="V33" i="5"/>
  <c r="W33" i="5" s="1"/>
  <c r="V32" i="5"/>
  <c r="V31" i="5"/>
  <c r="W31" i="5" s="1"/>
  <c r="V30" i="5"/>
  <c r="V29" i="5"/>
  <c r="W29" i="5" s="1"/>
  <c r="V28" i="5"/>
  <c r="V27" i="5"/>
  <c r="V26" i="5"/>
  <c r="W26" i="5" s="1"/>
  <c r="V25" i="5"/>
  <c r="W25" i="5" s="1"/>
  <c r="V24" i="5"/>
  <c r="W24" i="5" s="1"/>
  <c r="V23" i="5"/>
  <c r="V22" i="5"/>
  <c r="W22" i="5" s="1"/>
  <c r="V21" i="5"/>
  <c r="W21" i="5" s="1"/>
  <c r="V20" i="5"/>
  <c r="W20" i="5" s="1"/>
  <c r="V19" i="5"/>
  <c r="V18" i="5"/>
  <c r="V17" i="5"/>
  <c r="W17" i="5" s="1"/>
  <c r="V16" i="5"/>
  <c r="V15" i="5"/>
  <c r="W15" i="5" s="1"/>
  <c r="V14" i="5"/>
  <c r="U56" i="5"/>
  <c r="U53" i="5"/>
  <c r="U52" i="5"/>
  <c r="U49" i="5"/>
  <c r="U48" i="5"/>
  <c r="U45" i="5"/>
  <c r="U44" i="5"/>
  <c r="U40" i="5"/>
  <c r="U27" i="5"/>
  <c r="U23" i="5"/>
  <c r="U19" i="5"/>
  <c r="U15" i="5"/>
  <c r="T56" i="5"/>
  <c r="T55" i="5"/>
  <c r="U55" i="5" s="1"/>
  <c r="T54" i="5"/>
  <c r="U54" i="5" s="1"/>
  <c r="T53" i="5"/>
  <c r="T52" i="5"/>
  <c r="T51" i="5"/>
  <c r="U51" i="5" s="1"/>
  <c r="T50" i="5"/>
  <c r="U50" i="5" s="1"/>
  <c r="T49" i="5"/>
  <c r="T48" i="5"/>
  <c r="T47" i="5"/>
  <c r="U47" i="5" s="1"/>
  <c r="T46" i="5"/>
  <c r="U46" i="5" s="1"/>
  <c r="T45" i="5"/>
  <c r="T44" i="5"/>
  <c r="T42" i="5"/>
  <c r="U42" i="5" s="1"/>
  <c r="T41" i="5"/>
  <c r="U41" i="5" s="1"/>
  <c r="T40" i="5"/>
  <c r="T38" i="5"/>
  <c r="U38" i="5" s="1"/>
  <c r="T37" i="5"/>
  <c r="U37" i="5" s="1"/>
  <c r="T36" i="5"/>
  <c r="U36" i="5" s="1"/>
  <c r="T35" i="5"/>
  <c r="U35" i="5" s="1"/>
  <c r="T34" i="5"/>
  <c r="U34" i="5" s="1"/>
  <c r="T33" i="5"/>
  <c r="U33" i="5" s="1"/>
  <c r="T32" i="5"/>
  <c r="U32" i="5" s="1"/>
  <c r="T31" i="5"/>
  <c r="T30" i="5"/>
  <c r="U30" i="5" s="1"/>
  <c r="T29" i="5"/>
  <c r="U29" i="5" s="1"/>
  <c r="T28" i="5"/>
  <c r="U28" i="5" s="1"/>
  <c r="T27" i="5"/>
  <c r="T26" i="5"/>
  <c r="U26" i="5" s="1"/>
  <c r="T25" i="5"/>
  <c r="U25" i="5" s="1"/>
  <c r="T24" i="5"/>
  <c r="U24" i="5" s="1"/>
  <c r="T23" i="5"/>
  <c r="T22" i="5"/>
  <c r="U22" i="5" s="1"/>
  <c r="T21" i="5"/>
  <c r="U21" i="5" s="1"/>
  <c r="T20" i="5"/>
  <c r="U20" i="5" s="1"/>
  <c r="T19" i="5"/>
  <c r="T18" i="5"/>
  <c r="U18" i="5" s="1"/>
  <c r="T17" i="5"/>
  <c r="U17" i="5" s="1"/>
  <c r="T16" i="5"/>
  <c r="U16" i="5" s="1"/>
  <c r="T15" i="5"/>
  <c r="T14" i="5"/>
  <c r="U14" i="5" s="1"/>
  <c r="S56" i="5"/>
  <c r="S55" i="5"/>
  <c r="S52" i="5"/>
  <c r="S48" i="5"/>
  <c r="S47" i="5"/>
  <c r="S44" i="5"/>
  <c r="S43" i="5"/>
  <c r="S40" i="5"/>
  <c r="S39" i="5"/>
  <c r="S36" i="5"/>
  <c r="S35" i="5"/>
  <c r="S32" i="5"/>
  <c r="S31" i="5"/>
  <c r="S28" i="5"/>
  <c r="S27" i="5"/>
  <c r="S24" i="5"/>
  <c r="S23" i="5"/>
  <c r="S20" i="5"/>
  <c r="S19" i="5"/>
  <c r="S16" i="5"/>
  <c r="S15" i="5"/>
  <c r="R56" i="5"/>
  <c r="R55" i="5"/>
  <c r="R54" i="5"/>
  <c r="S54" i="5" s="1"/>
  <c r="R53" i="5"/>
  <c r="S53" i="5" s="1"/>
  <c r="R52" i="5"/>
  <c r="R50" i="5"/>
  <c r="S50" i="5" s="1"/>
  <c r="R49" i="5"/>
  <c r="S49" i="5" s="1"/>
  <c r="R48" i="5"/>
  <c r="R47" i="5"/>
  <c r="R46" i="5"/>
  <c r="S46" i="5" s="1"/>
  <c r="R45" i="5"/>
  <c r="S45" i="5" s="1"/>
  <c r="R44" i="5"/>
  <c r="R43" i="5"/>
  <c r="R42" i="5"/>
  <c r="S42" i="5" s="1"/>
  <c r="R41" i="5"/>
  <c r="S41" i="5" s="1"/>
  <c r="R40" i="5"/>
  <c r="R39" i="5"/>
  <c r="R38" i="5"/>
  <c r="S38" i="5" s="1"/>
  <c r="R37" i="5"/>
  <c r="S37" i="5" s="1"/>
  <c r="R36" i="5"/>
  <c r="R35" i="5"/>
  <c r="R34" i="5"/>
  <c r="S34" i="5" s="1"/>
  <c r="R33" i="5"/>
  <c r="S33" i="5" s="1"/>
  <c r="R32" i="5"/>
  <c r="R31" i="5"/>
  <c r="R30" i="5"/>
  <c r="S30" i="5" s="1"/>
  <c r="R29" i="5"/>
  <c r="S29" i="5" s="1"/>
  <c r="R28" i="5"/>
  <c r="R27" i="5"/>
  <c r="R26" i="5"/>
  <c r="S26" i="5" s="1"/>
  <c r="R25" i="5"/>
  <c r="S25" i="5" s="1"/>
  <c r="R24" i="5"/>
  <c r="R23" i="5"/>
  <c r="R22" i="5"/>
  <c r="S22" i="5" s="1"/>
  <c r="R21" i="5"/>
  <c r="S21" i="5" s="1"/>
  <c r="R20" i="5"/>
  <c r="R19" i="5"/>
  <c r="R18" i="5"/>
  <c r="S18" i="5" s="1"/>
  <c r="R17" i="5"/>
  <c r="S17" i="5" s="1"/>
  <c r="R16" i="5"/>
  <c r="R15" i="5"/>
  <c r="R14" i="5"/>
  <c r="S14" i="5" s="1"/>
  <c r="S57" i="5" s="1"/>
  <c r="O56" i="5"/>
  <c r="O55" i="5"/>
  <c r="O54" i="5"/>
  <c r="O53" i="5"/>
  <c r="O52" i="5"/>
  <c r="O51" i="5"/>
  <c r="O50" i="5"/>
  <c r="O49" i="5"/>
  <c r="O48" i="5"/>
  <c r="O47" i="5"/>
  <c r="O46" i="5"/>
  <c r="O45" i="5"/>
  <c r="O44" i="5"/>
  <c r="O43" i="5"/>
  <c r="O42" i="5"/>
  <c r="O41" i="5"/>
  <c r="O40" i="5"/>
  <c r="O39" i="5"/>
  <c r="O38" i="5"/>
  <c r="O37" i="5"/>
  <c r="O36" i="5"/>
  <c r="O35" i="5"/>
  <c r="O34" i="5"/>
  <c r="O33" i="5"/>
  <c r="O32" i="5"/>
  <c r="O31" i="5"/>
  <c r="O30" i="5"/>
  <c r="O29" i="5"/>
  <c r="O28" i="5"/>
  <c r="O27" i="5"/>
  <c r="O26" i="5"/>
  <c r="O25" i="5"/>
  <c r="O24" i="5"/>
  <c r="O23" i="5"/>
  <c r="O22" i="5"/>
  <c r="O21" i="5"/>
  <c r="O20" i="5"/>
  <c r="O19" i="5"/>
  <c r="O18" i="5"/>
  <c r="O17" i="5"/>
  <c r="O16" i="5"/>
  <c r="O15" i="5"/>
  <c r="O14" i="5"/>
  <c r="N56" i="5"/>
  <c r="N55" i="5"/>
  <c r="N54" i="5"/>
  <c r="N53" i="5"/>
  <c r="N52" i="5"/>
  <c r="N51" i="5"/>
  <c r="N50" i="5"/>
  <c r="N49" i="5"/>
  <c r="N48" i="5"/>
  <c r="N47" i="5"/>
  <c r="N46" i="5"/>
  <c r="N44" i="5"/>
  <c r="N43" i="5"/>
  <c r="N42" i="5"/>
  <c r="N41" i="5"/>
  <c r="N40" i="5"/>
  <c r="N39" i="5"/>
  <c r="N38" i="5"/>
  <c r="N37" i="5"/>
  <c r="N36" i="5"/>
  <c r="N35" i="5"/>
  <c r="N34" i="5"/>
  <c r="N33" i="5"/>
  <c r="N32" i="5"/>
  <c r="N31" i="5"/>
  <c r="N30" i="5"/>
  <c r="N29" i="5"/>
  <c r="N28" i="5"/>
  <c r="N27" i="5"/>
  <c r="N26" i="5"/>
  <c r="N25" i="5"/>
  <c r="N24" i="5"/>
  <c r="N23" i="5"/>
  <c r="N22" i="5"/>
  <c r="N21" i="5"/>
  <c r="N20" i="5"/>
  <c r="N19" i="5"/>
  <c r="N18" i="5"/>
  <c r="N17" i="5"/>
  <c r="N16" i="5"/>
  <c r="N15" i="5"/>
  <c r="N14" i="5"/>
  <c r="V55" i="5"/>
  <c r="W43" i="5"/>
  <c r="W54" i="5"/>
  <c r="T43" i="5"/>
  <c r="U43" i="5" s="1"/>
  <c r="T39" i="5"/>
  <c r="U39" i="5" s="1"/>
  <c r="W35" i="5"/>
  <c r="W30" i="5"/>
  <c r="W32" i="5"/>
  <c r="W36" i="5"/>
  <c r="W47" i="5"/>
  <c r="W48" i="5"/>
  <c r="W51" i="5"/>
  <c r="W55" i="5"/>
  <c r="W56" i="5"/>
  <c r="U31" i="5"/>
  <c r="W28" i="5"/>
  <c r="W19" i="5"/>
  <c r="W18" i="5"/>
  <c r="W16" i="5"/>
  <c r="W23" i="5"/>
  <c r="W27" i="5"/>
  <c r="W38" i="5"/>
  <c r="W42" i="5"/>
  <c r="W46" i="5"/>
  <c r="W50" i="5"/>
  <c r="W53" i="5"/>
  <c r="N45" i="5"/>
  <c r="M15" i="5"/>
  <c r="M16" i="5"/>
  <c r="M17" i="5"/>
  <c r="M18" i="5"/>
  <c r="M19" i="5"/>
  <c r="M20" i="5"/>
  <c r="M21" i="5"/>
  <c r="M22" i="5"/>
  <c r="M23" i="5"/>
  <c r="M24" i="5"/>
  <c r="M25" i="5"/>
  <c r="M26" i="5"/>
  <c r="M27" i="5"/>
  <c r="M28" i="5"/>
  <c r="M29" i="5"/>
  <c r="M30" i="5"/>
  <c r="M31" i="5"/>
  <c r="M32" i="5"/>
  <c r="M33" i="5"/>
  <c r="M34" i="5"/>
  <c r="M35" i="5"/>
  <c r="M36" i="5"/>
  <c r="M37" i="5"/>
  <c r="M38" i="5"/>
  <c r="M39" i="5"/>
  <c r="M40" i="5"/>
  <c r="M41" i="5"/>
  <c r="M42" i="5"/>
  <c r="M43" i="5"/>
  <c r="M44" i="5"/>
  <c r="M45" i="5"/>
  <c r="M46" i="5"/>
  <c r="M47" i="5"/>
  <c r="M48" i="5"/>
  <c r="M49" i="5"/>
  <c r="M50" i="5"/>
  <c r="M51" i="5"/>
  <c r="M52" i="5"/>
  <c r="M53" i="5"/>
  <c r="M54" i="5"/>
  <c r="M55" i="5"/>
  <c r="M56" i="5"/>
  <c r="M14" i="5"/>
  <c r="U57" i="5" l="1"/>
  <c r="V57" i="5"/>
  <c r="T57" i="5"/>
  <c r="R57"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14" i="5"/>
  <c r="U59" i="5" l="1"/>
  <c r="U58" i="5"/>
  <c r="U60" i="5"/>
  <c r="U61" i="5" s="1"/>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14" i="5"/>
  <c r="G15" i="5"/>
  <c r="G16" i="5"/>
  <c r="G17" i="5"/>
  <c r="G18" i="5"/>
  <c r="G19" i="5"/>
  <c r="G20" i="5"/>
  <c r="G21" i="5"/>
  <c r="G22" i="5"/>
  <c r="G23" i="5"/>
  <c r="G24" i="5"/>
  <c r="G25" i="5"/>
  <c r="G26" i="5"/>
  <c r="G27" i="5"/>
  <c r="G28" i="5"/>
  <c r="P28" i="5" s="1"/>
  <c r="G29" i="5"/>
  <c r="G30" i="5"/>
  <c r="G31" i="5"/>
  <c r="G32" i="5"/>
  <c r="G33" i="5"/>
  <c r="G34" i="5"/>
  <c r="G35" i="5"/>
  <c r="G36" i="5"/>
  <c r="P36" i="5" s="1"/>
  <c r="G37" i="5"/>
  <c r="G38" i="5"/>
  <c r="G39" i="5"/>
  <c r="G40" i="5"/>
  <c r="G41" i="5"/>
  <c r="G42" i="5"/>
  <c r="G43" i="5"/>
  <c r="G44" i="5"/>
  <c r="G45" i="5"/>
  <c r="G46" i="5"/>
  <c r="G47" i="5"/>
  <c r="P47" i="5" s="1"/>
  <c r="G48" i="5"/>
  <c r="G49" i="5"/>
  <c r="P49" i="5" s="1"/>
  <c r="G50" i="5"/>
  <c r="G51" i="5"/>
  <c r="G52" i="5"/>
  <c r="G53" i="5"/>
  <c r="G54" i="5"/>
  <c r="G55" i="5"/>
  <c r="G56" i="5"/>
  <c r="G14" i="5"/>
  <c r="H57" i="5"/>
  <c r="J57" i="5"/>
  <c r="L57" i="5"/>
  <c r="P45" i="5" l="1"/>
  <c r="Q45" i="5"/>
  <c r="P41" i="5"/>
  <c r="Q41" i="5"/>
  <c r="P37" i="5"/>
  <c r="Q37" i="5"/>
  <c r="Q33" i="5"/>
  <c r="P33" i="5"/>
  <c r="Q29" i="5"/>
  <c r="P29" i="5"/>
  <c r="P25" i="5"/>
  <c r="Q25" i="5"/>
  <c r="P21" i="5"/>
  <c r="Q21" i="5"/>
  <c r="P17" i="5"/>
  <c r="Q17" i="5"/>
  <c r="P55" i="5"/>
  <c r="Q55" i="5"/>
  <c r="P51" i="5"/>
  <c r="Q51" i="5"/>
  <c r="P43" i="5"/>
  <c r="Q43" i="5"/>
  <c r="P39" i="5"/>
  <c r="Q39" i="5"/>
  <c r="P35" i="5"/>
  <c r="Q35" i="5"/>
  <c r="P31" i="5"/>
  <c r="Q31" i="5"/>
  <c r="P27" i="5"/>
  <c r="Q27" i="5"/>
  <c r="P23" i="5"/>
  <c r="Q23" i="5"/>
  <c r="P19" i="5"/>
  <c r="Q19" i="5"/>
  <c r="P15" i="5"/>
  <c r="Q15" i="5"/>
  <c r="Q54" i="5"/>
  <c r="P54" i="5"/>
  <c r="Q50" i="5"/>
  <c r="P50" i="5"/>
  <c r="Q46" i="5"/>
  <c r="P46" i="5"/>
  <c r="Q42" i="5"/>
  <c r="P42" i="5"/>
  <c r="Q38" i="5"/>
  <c r="P38" i="5"/>
  <c r="Q34" i="5"/>
  <c r="P34" i="5"/>
  <c r="Q30" i="5"/>
  <c r="P30" i="5"/>
  <c r="Q26" i="5"/>
  <c r="P26" i="5"/>
  <c r="Q22" i="5"/>
  <c r="P22" i="5"/>
  <c r="Q18" i="5"/>
  <c r="P18" i="5"/>
  <c r="Q14" i="5"/>
  <c r="P14" i="5"/>
  <c r="P53" i="5"/>
  <c r="Q53" i="5"/>
  <c r="Q56" i="5"/>
  <c r="P56" i="5"/>
  <c r="Q52" i="5"/>
  <c r="P52" i="5"/>
  <c r="Q48" i="5"/>
  <c r="P48" i="5"/>
  <c r="Q44" i="5"/>
  <c r="P44" i="5"/>
  <c r="Q40" i="5"/>
  <c r="P40" i="5"/>
  <c r="P32" i="5"/>
  <c r="Q32" i="5"/>
  <c r="Q24" i="5"/>
  <c r="P24" i="5"/>
  <c r="Q20" i="5"/>
  <c r="P20" i="5"/>
  <c r="Q16" i="5"/>
  <c r="P16" i="5"/>
  <c r="Q36" i="5"/>
  <c r="Q28" i="5"/>
  <c r="Q47" i="5"/>
  <c r="Q49" i="5"/>
  <c r="I57" i="5"/>
  <c r="I60" i="5" l="1"/>
  <c r="I61" i="5" s="1"/>
  <c r="I58" i="5"/>
  <c r="I59" i="5"/>
  <c r="F57" i="5"/>
  <c r="I62" i="5" l="1"/>
  <c r="G57" i="5"/>
  <c r="G58" i="5" l="1"/>
  <c r="G59" i="5"/>
  <c r="G60" i="5"/>
  <c r="G61" i="5" s="1"/>
  <c r="G62" i="5" l="1"/>
  <c r="M57" i="5" l="1"/>
  <c r="M58" i="5" l="1"/>
  <c r="M59" i="5"/>
  <c r="M60" i="5"/>
  <c r="M61" i="5" s="1"/>
  <c r="M62" i="5" l="1"/>
  <c r="W14" i="5"/>
  <c r="W57" i="5" s="1"/>
  <c r="W58" i="5" l="1"/>
  <c r="W60" i="5"/>
  <c r="W61" i="5" s="1"/>
  <c r="W59" i="5"/>
  <c r="K57" i="5"/>
  <c r="K60" i="5" l="1"/>
  <c r="K61" i="5" s="1"/>
  <c r="K58" i="5"/>
  <c r="K59" i="5"/>
  <c r="K62" i="5" l="1"/>
</calcChain>
</file>

<file path=xl/sharedStrings.xml><?xml version="1.0" encoding="utf-8"?>
<sst xmlns="http://schemas.openxmlformats.org/spreadsheetml/2006/main" count="188" uniqueCount="133">
  <si>
    <t>PLANTILLA
ESTUDIO DE MERCADO</t>
  </si>
  <si>
    <t>CÓDIGO:</t>
  </si>
  <si>
    <t>GF-FO-047</t>
  </si>
  <si>
    <t>VERSIÓN:</t>
  </si>
  <si>
    <t>FECHA</t>
  </si>
  <si>
    <t>Proceso: Gestión Financiera</t>
  </si>
  <si>
    <t>Documento de referencia: Instructivo Estructuración Financiera y Económica de los Porcesos Contractuales; Manual de Contratación</t>
  </si>
  <si>
    <r>
      <rPr>
        <b/>
        <sz val="24"/>
        <color theme="0"/>
        <rFont val="Arial"/>
        <family val="2"/>
      </rPr>
      <t>OBJETO:</t>
    </r>
    <r>
      <rPr>
        <sz val="24"/>
        <color theme="0"/>
        <rFont val="Arial"/>
        <family val="2"/>
      </rPr>
      <t xml:space="preserve"> </t>
    </r>
  </si>
  <si>
    <t xml:space="preserve">Esta sección se debe ajustar de acuerdo a la necesidad del proceso, es importante mantener la línea de colores y fuentes de esta plantilla. </t>
  </si>
  <si>
    <t>EMPRESA 1- AREA MR SAS</t>
  </si>
  <si>
    <t>EMPRESA 2- DIAMONDI SAS</t>
  </si>
  <si>
    <t>EMPRESA 3- GRUPO DE INVERSIONES JR SAS</t>
  </si>
  <si>
    <t>EMPRESA 4- VERIA INGENIEROS SAS</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</si>
  <si>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</si>
  <si>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</si>
  <si>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</si>
  <si>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</si>
  <si>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</si>
  <si>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</si>
  <si>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</si>
  <si>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</si>
  <si>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</si>
  <si>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</si>
  <si>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</si>
  <si>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</si>
  <si>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</si>
  <si>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</si>
  <si>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</si>
  <si>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</si>
  <si>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CERCA EN TELA VERDE H = 2.10 M</t>
  </si>
  <si>
    <t>ML</t>
  </si>
  <si>
    <t xml:space="preserve">DESMONTE DE TEJA EXISTENTE </t>
  </si>
  <si>
    <t xml:space="preserve">M2 </t>
  </si>
  <si>
    <t xml:space="preserve">INSTALACION DE TEJA TERMOACUSTICA </t>
  </si>
  <si>
    <t>M2</t>
  </si>
  <si>
    <t xml:space="preserve">DESMONTE CIELO RAZO EXISTENTE </t>
  </si>
  <si>
    <t xml:space="preserve">INSTALACION DE CIELO RAZO EN PVC </t>
  </si>
  <si>
    <t>REVISION Y ARREGLO GRIFERIA LAVAMANOS BAÑOS, INCLUYE TODO LO NECESARIO PARA UN CORRECTO FUNCIONAMIENTO DE LAS GRIFERIAS</t>
  </si>
  <si>
    <t>UND</t>
  </si>
  <si>
    <t>REVISION Y ARREGLO GRIFERIA PUSH SANITARIOS, INCLUYE TODO LO NECESARIO PARA UN CORRECTO FUNCIONAMIENTO DE LAS GRIFERIAS</t>
  </si>
  <si>
    <t>REVISION Y ARREGLO GRIFERIA PUSH ORINALES, INCLUYE TODO LO NECESARIO PARA UN CORRECTO FUNCIONAMIENTO DE LAS GRIFERIAS</t>
  </si>
  <si>
    <t>REVISION Y ARREGLO GENERAL DE RED SANITARIA, POR BATERIA DE BAÑOS, REALIZANDO LAVADO DE CAJA DE INSPECCION Y SONDEO PARA DESTACO DE LA RED PARA CORRECTO FUNCIONAMIENTO DE LA MISMA,  INCLUYE TODO LO NECESARIO PARA UN CORRECTO FUNCIONAMIENTO DEL SISTEMA SANITARIO</t>
  </si>
  <si>
    <t xml:space="preserve">LIMPIEZA, LAVADO Y DESTACO DE BAJANTES 2" (INCLUYE TRABAJOS EN ALTURA) </t>
  </si>
  <si>
    <t xml:space="preserve">MANTENIMIENTO A SUMIDEROS, INCLUYE LAVADO Y REHABILITACION </t>
  </si>
  <si>
    <t xml:space="preserve">REPARACION DE HUMEDADES, INCLUYE RASPADO,  LIJADO Y APLICACIÓN DE ESTUCO Y  ALISTAMIENTO PARA APLICACIÓN DE PINTURA </t>
  </si>
  <si>
    <t xml:space="preserve">PINTURA VINILO 3 MANOS </t>
  </si>
  <si>
    <t xml:space="preserve">REVISION Y ARREGLO DE SALVAESCALERAS, INCLUYE CAMBIO DE PARTES Y TODO LO NECESARIO PARA UN CORRECTO FUNCIONAMIENTO </t>
  </si>
  <si>
    <t xml:space="preserve">REVISION Y ARREGLO DE SISTEMA FOTOVOLTAICO INCLUYE CAMBIO DE PARTES Y TODO LO NECESARIO PARA SU CORRECTO FUNCIONAMIENTO </t>
  </si>
  <si>
    <t>DESMONTE DE PISO EN TABLETA DE GRESS</t>
  </si>
  <si>
    <t xml:space="preserve">SUMINISTRO E INSTALACION DE TABLETA DE GRES </t>
  </si>
  <si>
    <t>PINTURA TIPO KORAZA PARA EXTERIOR (2 MANOS)</t>
  </si>
  <si>
    <t>INTERVENCION Y MANTENIMIENTO INTEGRAL DEL SISTEMA DE TRATAMIENTO DE AGUAS  PTAR</t>
  </si>
  <si>
    <t xml:space="preserve">DESMONTE DE PUERTA ENTAMBORADA </t>
  </si>
  <si>
    <t>SUMINISTRO E INSTALACION DE PUERTA ENTAMBORADA, INCLUYE CHAPA</t>
  </si>
  <si>
    <t xml:space="preserve">REVISION Y ARREGLO DE ELEMENTOS HIDRAULICOS DE TANQUES DE RESERVA DE AGUA POTABLE INCLUYE CAMBIO DE FLOTADORES Y FLANCHES </t>
  </si>
  <si>
    <t>LAVADO DE TANQUES DE ALMACENAMIENTO DE AGUA POTABLE INCLUYE DESMONTE Y REINSTALACION ( INCLUYE PRUEBA DE LABORATORIO GARANTIZANDO LA LIMPIEZA DEL MISMO)</t>
  </si>
  <si>
    <t xml:space="preserve">SUMINISTRO E INSTALACION DE PUNTO ECOLOGICO DE 3 PUESTOS 100L BLANCO VERDE NEGRO </t>
  </si>
  <si>
    <t>KIT LUMINARIA ENERGIA SOLAR 50W INCLUYE INSTALACION CON ANCLAJE Y BASE EN CONCRETO DE 3000PSI</t>
  </si>
  <si>
    <t xml:space="preserve">SUMINISTRO E INSTALACION DE KIOSKO INCLUYE LIJADO Y APLICACIÓN DE PINTURA Y/O LACA </t>
  </si>
  <si>
    <t xml:space="preserve">CAMBIO DE LETRERO INSTITUCIONAL </t>
  </si>
  <si>
    <t>SUMINISTRO E INSTALACION DE TAPAS DE SUMIDERO DE 0.80 x 0.47</t>
  </si>
  <si>
    <t xml:space="preserve">INSTALACION DE CINTA ANTIDESLIZANTE </t>
  </si>
  <si>
    <t xml:space="preserve">SUMINISTRO E INSTALACION DE LAMPARAS LED </t>
  </si>
  <si>
    <t>SUMINISTRO E INSTALACION DE MANTO FIBERGLASS 600X1</t>
  </si>
  <si>
    <t>RETIRO DE ESTRUCTURAS BIOSALUDABLE DE PARQUE FUERA DE SERVICIO INCLUYE (Desmonte y disposición final de elementos deteriorados.)</t>
  </si>
  <si>
    <t xml:space="preserve">SUMINISTRO TRANSPORTE E INSTALACION EQUIPOS DE GIMNASIOS EXTERIORES </t>
  </si>
  <si>
    <t>EXCAVACIÓN MANUAL EN MATERIAL COMÚN H=0.0-2.0 M (INCLUYE RETIRO DE SOBRANTES A UNA DISTANCIA MENOR DE 5 KM)</t>
  </si>
  <si>
    <t>M3</t>
  </si>
  <si>
    <t>SUMINISTRO E INSTALACION DE CAÑUELA PREFABRICADA TIPO A-120</t>
  </si>
  <si>
    <t>REVESTIMIENTO DE CONCRETO CON MEZCLA EN SITIO DE REVESTIMIENTO ACRÍLICO Y ACRÍLICO RESURFACER, CON COLORES CERTIFICADOS QUE GARANTICEN EL ÍNDICE DE REFLECTANCIA SRI, COLORES CERTIFICADOS CON CRÉDITOS LED LIGHT GREEN SRl:31, ICE BLUE SRI: 62. DOVE GRAY SRl:33, RED SRl:36, ACABADO ANTIDESLIZANTE POR MEDIO DE ARENA SILICE 140 EN LA SUPERFICIE, CON UN RANGO ADMINISIBLE DE 3MM INCLUYE DEMARCACION MICROFUTBOL + BALONCESTO +VOLEIBOL</t>
  </si>
  <si>
    <t xml:space="preserve">RECUPERACION DE LA SUPERFICIE DE CONCRETO CON MORTERO DE ALTA RESITENCIA PACTH BINDER ESPESOR DE 1 A 1,5 MM </t>
  </si>
  <si>
    <t xml:space="preserve">CONSTRUCCION DE JUNTAS DE DILATACION EN PLACA, INCLUYE CORTE CON DISCO DIAMNATADO, SELLO CON MATERIAL A BASE DE POLIURETANO </t>
  </si>
  <si>
    <t xml:space="preserve">CORTE CON DISCO DIAMANTADO </t>
  </si>
  <si>
    <t>ESMALTE ACRILICO BLANCO PARA ARCOS DEPORTIVOS ( LIJADO, ANTICORROSIVO, Y  ESMALTE)</t>
  </si>
  <si>
    <t>SUMINISTRO E INSTALACION DE TABLERO PARA BALONCESTO EN ACRILICO 10 MM (PAR) CON LOGO DE LA ESAP</t>
  </si>
  <si>
    <t xml:space="preserve">UND </t>
  </si>
  <si>
    <t>SUMINISTRO E INSTALACION DE MALLA TIPO CABAÑA PARA MICROFUTBOL</t>
  </si>
  <si>
    <t xml:space="preserve">SUMINISTRO E INSTALACION DE MALLA PROFESIONAL BALONCESTO </t>
  </si>
  <si>
    <t>SUBTOTAL</t>
  </si>
  <si>
    <t>ADMON</t>
  </si>
  <si>
    <t>IMPREVISTO</t>
  </si>
  <si>
    <t>UTILIDAD</t>
  </si>
  <si>
    <t>IVA/UTILIDAD</t>
  </si>
  <si>
    <t>VALOR TOTAL</t>
  </si>
  <si>
    <t>FECHA DE ELABORACIÓN</t>
  </si>
  <si>
    <t>ELABORADO POR</t>
  </si>
  <si>
    <t>KAREN LIZETH VILLAMIZAR MARTÍNEZ - PROFESIONAL CONTRATISTA- DIRECCIÓN FINANCIERA</t>
  </si>
  <si>
    <t>REVISADO POR</t>
  </si>
  <si>
    <t>ANGELICA MARIA ESCOBAR VIVAS - PROFESIONAL CONTRATISTA- DIRECCIÓN FINANCIERA</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</si>
  <si>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</si>
  <si>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</si>
  <si>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</si>
  <si>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</si>
  <si>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</si>
  <si>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</si>
  <si>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</si>
  <si>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</si>
  <si>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</si>
  <si>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</si>
  <si>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</si>
  <si>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</si>
  <si>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</si>
  <si>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</si>
  <si>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</si>
  <si>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</si>
  <si>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</si>
  <si>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</si>
  <si>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</si>
  <si>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</si>
  <si>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</si>
  <si>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</si>
  <si>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</si>
  <si>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</si>
  <si>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</si>
  <si>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</si>
  <si>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</si>
  <si>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</si>
  <si>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</si>
  <si>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</si>
  <si>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</si>
  <si>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</si>
  <si>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</si>
  <si>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</si>
  <si>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</si>
  <si>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</si>
  <si>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</si>
  <si>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</si>
  <si>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</si>
  <si>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</si>
  <si>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</si>
  <si>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t>Realizar el mantenimiento, adecuación y mejoramiento de la infraestructura física de la sede Popayán, territorial Cauca de la Escuela Superior de Administración Pública – ESAP, para garantizar condiciones de seguridad, funcionalidad y adecuado uso de las instalaciones..</t>
  </si>
  <si>
    <r>
      <t>Observaciones:</t>
    </r>
    <r>
      <rPr>
        <b/>
        <i/>
        <sz val="26"/>
        <color rgb="FFBFBFBF"/>
        <rFont val="Arial"/>
        <family val="2"/>
      </rPr>
      <t xml:space="preserve"> 
</t>
    </r>
    <r>
      <rPr>
        <sz val="26"/>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geometrica o podada, en la determinación de esta medida, la entidad que está realizando el procedimiento debe tener en cuenta la cantidad de datos con los que cuenta y la distorción que se evidencia en los datos y que no desea tener en cuenta en su análisis. En este análisis no se tomaron en cuenta por contarse con 4 cotizaciones para el proceso.
3.La media aritmética o promedio; esta medida es muy sensible a los datos atipicos pues tan solo uno de los datos puede afectar significativamente su cálculo.
4.En el presente análisis se realizó el cálculo de los rangos inferiores y superiores de los diferentes items para las 4 cotizaciones presentadas por los oferentes AREA MR S.A.S, DIAMONDI S.A.S, GRUPO DE INVERSIONES JR S.A.S y VERIA INGENIEROS S.A.S</t>
    </r>
    <r>
      <rPr>
        <sz val="26"/>
        <color rgb="FFA6A6A6"/>
        <rFont val="Arial"/>
        <family val="2"/>
      </rPr>
      <t>.</t>
    </r>
    <r>
      <rPr>
        <sz val="26"/>
        <color rgb="FF000000"/>
        <rFont val="Arial"/>
        <family val="2"/>
      </rPr>
      <t xml:space="preserve"> Esto con el fin identificar que los datos recolectados, se encuentren tipificados como datos atipicos; ya que al recibirse varias cotizaciones pueden presentarsen valores que sean considerables distintos de los demás, ya sea por ser valores más grandes o pequeños de manera desproporcional.</t>
    </r>
  </si>
  <si>
    <r>
      <t xml:space="preserve">Nota: </t>
    </r>
    <r>
      <rPr>
        <sz val="26"/>
        <color rgb="FF000000"/>
        <rFont val="Arial"/>
        <family val="2"/>
      </rPr>
      <t xml:space="preserve">Una vez realizado el análisis de las cotizaciones, la medida estadística, acogida por la ESAP, para el desarrollo del proceso, es el resultado de la  MEDIA ARMÓNICA, arrojando un Presupuesto Oficial Estimado es de DOS MIL CINCUENTA Y CUATRO MILLONES TRESCIENTOS CUARENTA Y TRES MIL OCHOCIENTOS SESENTA Y CINCO PESOS ($2.054.343.865,00) M/CTE;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</si>
</sst>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_-* #,##0_-;\-* #,##0_-;_-* &quot;-&quot;??_-;_-@_-"/>
    <numFmt numFmtId="166" formatCode="0.0%"/>
    <numFmt numFmtId="167" formatCode="_-[$$-240A]\ * #,##0_-;\-[$$-240A]\ * #,##0_-;_-[$$-240A]\ * &quot;-&quot;_-;_-@_-"/>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sz val="24"/>
      <color rgb="FF242424"/>
      <name val="Arial"/>
      <family val="2"/>
    </font>
    <font>
      <sz val="24"/>
      <color rgb="FF404040"/>
      <name val="Arial"/>
      <family val="2"/>
    </font>
    <font>
      <b/>
      <sz val="26"/>
      <color rgb="FF000000"/>
      <name val="Arial"/>
      <family val="2"/>
    </font>
    <font>
      <b/>
      <i/>
      <sz val="26"/>
      <color rgb="FFBFBFBF"/>
      <name val="Arial"/>
      <family val="2"/>
    </font>
    <font>
      <sz val="26"/>
      <color rgb="FF000000"/>
      <name val="Arial"/>
      <family val="2"/>
    </font>
    <font>
      <b/>
      <sz val="26"/>
      <color theme="1"/>
      <name val="Arial"/>
      <family val="2"/>
    </font>
    <font>
      <b/>
      <sz val="28"/>
      <color theme="1"/>
      <name val="Arial"/>
      <family val="2"/>
    </font>
    <font>
      <b/>
      <sz val="28"/>
      <color theme="1"/>
      <name val="Calibri"/>
      <family val="2"/>
      <scheme val="minor"/>
    </font>
    <font>
      <sz val="26"/>
      <color rgb="FFA6A6A6"/>
      <name val="Arial"/>
      <family val="2"/>
    </font>
    <font>
      <i/>
      <sz val="26"/>
      <color theme="0" tint="-0.249977111117893"/>
      <name val="Arial"/>
      <family val="2"/>
    </font>
    <font>
      <sz val="19"/>
      <name val="Arial"/>
      <family val="2"/>
    </font>
  </fonts>
  <fills count="11">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2" tint="-0.24997711111789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119">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5" fillId="3"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9" fillId="9"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2" borderId="1" xfId="0" applyFont="1" applyFill="1" applyBorder="1" applyAlignment="1">
      <alignment horizontal="center" vertical="center"/>
    </xf>
    <xf numFmtId="0" fontId="10" fillId="0" borderId="1" xfId="0" applyFont="1" applyBorder="1" applyAlignment="1">
      <alignment horizontal="justify" vertical="center" wrapText="1"/>
    </xf>
    <xf numFmtId="0" fontId="7" fillId="2" borderId="1" xfId="0" applyFont="1" applyFill="1" applyBorder="1" applyAlignment="1">
      <alignment horizontal="center" vertical="center"/>
    </xf>
    <xf numFmtId="165" fontId="7" fillId="0" borderId="1" xfId="1" applyNumberFormat="1" applyFont="1" applyBorder="1" applyAlignment="1">
      <alignment vertical="center"/>
    </xf>
    <xf numFmtId="165" fontId="7" fillId="0" borderId="1" xfId="0" applyNumberFormat="1" applyFont="1" applyBorder="1" applyAlignment="1" applyProtection="1">
      <alignment horizontal="center" vertical="center"/>
      <protection locked="0"/>
    </xf>
    <xf numFmtId="164" fontId="7" fillId="0" borderId="1" xfId="2" applyFont="1" applyFill="1" applyBorder="1" applyAlignment="1">
      <alignment vertical="center" wrapText="1"/>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11" fillId="2" borderId="0" xfId="0" applyFont="1" applyFill="1" applyAlignment="1">
      <alignment horizontal="left" vertical="center" wrapText="1"/>
    </xf>
    <xf numFmtId="165" fontId="5" fillId="3" borderId="1" xfId="1" applyNumberFormat="1" applyFont="1" applyFill="1" applyBorder="1" applyAlignment="1" applyProtection="1">
      <alignment horizontal="center" vertical="center"/>
      <protection locked="0"/>
    </xf>
    <xf numFmtId="165" fontId="5" fillId="3" borderId="1" xfId="0" applyNumberFormat="1" applyFont="1" applyFill="1" applyBorder="1" applyAlignment="1" applyProtection="1">
      <alignment horizontal="center" vertical="center"/>
      <protection locked="0"/>
    </xf>
    <xf numFmtId="165" fontId="5" fillId="8" borderId="1" xfId="0" applyNumberFormat="1" applyFont="1" applyFill="1" applyBorder="1" applyAlignment="1" applyProtection="1">
      <alignment horizontal="center" vertical="center"/>
      <protection locked="0"/>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0" fontId="11" fillId="0" borderId="0" xfId="0" applyFont="1" applyAlignment="1">
      <alignment horizontal="left" vertical="center" wrapText="1"/>
    </xf>
    <xf numFmtId="165" fontId="5" fillId="0" borderId="0" xfId="0" applyNumberFormat="1" applyFont="1" applyAlignment="1" applyProtection="1">
      <alignment horizontal="center" vertical="center"/>
      <protection locked="0"/>
    </xf>
    <xf numFmtId="165" fontId="5" fillId="8" borderId="31" xfId="0" applyNumberFormat="1" applyFont="1" applyFill="1" applyBorder="1" applyAlignment="1" applyProtection="1">
      <alignment horizontal="center" vertical="center"/>
      <protection locked="0"/>
    </xf>
    <xf numFmtId="0" fontId="8" fillId="10" borderId="1" xfId="0" applyFont="1" applyFill="1" applyBorder="1" applyAlignment="1">
      <alignment horizontal="center" vertical="center" wrapText="1"/>
    </xf>
    <xf numFmtId="165" fontId="6" fillId="3" borderId="1" xfId="1" applyNumberFormat="1" applyFont="1" applyFill="1" applyBorder="1" applyAlignment="1" applyProtection="1">
      <alignment horizontal="center" vertical="center"/>
      <protection locked="0"/>
    </xf>
    <xf numFmtId="165" fontId="6" fillId="3" borderId="1" xfId="0" applyNumberFormat="1" applyFont="1" applyFill="1" applyBorder="1" applyAlignment="1" applyProtection="1">
      <alignment horizontal="center" vertical="center"/>
      <protection locked="0"/>
    </xf>
    <xf numFmtId="165" fontId="6" fillId="10" borderId="1" xfId="0" applyNumberFormat="1" applyFont="1" applyFill="1" applyBorder="1" applyAlignment="1" applyProtection="1">
      <alignment horizontal="center" vertical="center"/>
      <protection locked="0"/>
    </xf>
    <xf numFmtId="166" fontId="9" fillId="10" borderId="1" xfId="3" applyNumberFormat="1" applyFont="1" applyFill="1" applyBorder="1" applyAlignment="1" applyProtection="1">
      <alignment horizontal="center" vertical="center"/>
      <protection locked="0"/>
    </xf>
    <xf numFmtId="164" fontId="9" fillId="0" borderId="1" xfId="2" applyFont="1" applyFill="1" applyBorder="1" applyAlignment="1">
      <alignment horizontal="center" vertical="center" wrapText="1"/>
    </xf>
    <xf numFmtId="167" fontId="7" fillId="2" borderId="1" xfId="0" applyNumberFormat="1" applyFont="1" applyFill="1" applyBorder="1" applyAlignment="1">
      <alignment horizontal="center" vertical="center"/>
    </xf>
    <xf numFmtId="43" fontId="6" fillId="10" borderId="1" xfId="0" applyNumberFormat="1" applyFont="1" applyFill="1" applyBorder="1" applyAlignment="1" applyProtection="1">
      <alignment horizontal="center" vertical="center"/>
      <protection locked="0"/>
    </xf>
    <xf numFmtId="43" fontId="5" fillId="3" borderId="1" xfId="0" applyNumberFormat="1" applyFont="1" applyFill="1" applyBorder="1" applyAlignment="1" applyProtection="1">
      <alignment horizontal="center" vertical="center"/>
      <protection locked="0"/>
    </xf>
    <xf numFmtId="164" fontId="9" fillId="9" borderId="1" xfId="2" applyFont="1" applyFill="1" applyBorder="1" applyAlignment="1">
      <alignment horizontal="center" vertical="center" wrapText="1"/>
    </xf>
    <xf numFmtId="0" fontId="17" fillId="0" borderId="23" xfId="0" applyFont="1" applyBorder="1" applyAlignment="1" applyProtection="1">
      <alignment horizontal="center" vertical="center"/>
      <protection locked="0"/>
    </xf>
    <xf numFmtId="0" fontId="17" fillId="0" borderId="25" xfId="0" applyFont="1" applyBorder="1" applyAlignment="1" applyProtection="1">
      <alignment horizontal="center" vertical="center"/>
      <protection locked="0"/>
    </xf>
    <xf numFmtId="14" fontId="20" fillId="2" borderId="8" xfId="0" applyNumberFormat="1" applyFont="1" applyFill="1" applyBorder="1" applyAlignment="1" applyProtection="1">
      <alignment horizontal="left" vertical="center"/>
      <protection locked="0"/>
    </xf>
    <xf numFmtId="0" fontId="20" fillId="2" borderId="9" xfId="0" applyFont="1" applyFill="1" applyBorder="1" applyAlignment="1" applyProtection="1">
      <alignment horizontal="left" vertical="center"/>
      <protection locked="0"/>
    </xf>
    <xf numFmtId="0" fontId="20" fillId="2" borderId="10" xfId="0" applyFont="1" applyFill="1" applyBorder="1" applyAlignment="1" applyProtection="1">
      <alignment horizontal="left" vertical="center"/>
      <protection locked="0"/>
    </xf>
    <xf numFmtId="0" fontId="20" fillId="2" borderId="8" xfId="0" applyFont="1" applyFill="1" applyBorder="1" applyAlignment="1" applyProtection="1">
      <alignment horizontal="left"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2" fillId="0" borderId="0" xfId="0" applyFont="1" applyAlignment="1" applyProtection="1">
      <alignment vertical="top" wrapText="1"/>
      <protection locked="0"/>
    </xf>
    <xf numFmtId="0" fontId="15" fillId="0" borderId="0" xfId="0" applyFont="1" applyAlignment="1" applyProtection="1">
      <alignment vertical="top" wrapText="1"/>
      <protection locked="0"/>
    </xf>
    <xf numFmtId="0" fontId="12" fillId="4" borderId="0" xfId="0" applyFont="1" applyFill="1" applyAlignment="1">
      <alignment horizontal="left" vertical="top"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8"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14" fontId="17" fillId="0" borderId="23" xfId="0" applyNumberFormat="1" applyFont="1" applyBorder="1" applyAlignment="1" applyProtection="1">
      <alignment horizontal="center" vertical="center"/>
      <protection locked="0"/>
    </xf>
    <xf numFmtId="14" fontId="17"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9" fillId="9"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19"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6" fillId="0" borderId="16" xfId="0" applyFont="1" applyBorder="1" applyAlignment="1">
      <alignment horizontal="center" vertical="center" wrapText="1"/>
    </xf>
    <xf numFmtId="0" fontId="16" fillId="0" borderId="17" xfId="0" applyFont="1" applyBorder="1" applyAlignment="1">
      <alignment horizontal="center" vertical="center"/>
    </xf>
    <xf numFmtId="0" fontId="16" fillId="0" borderId="21" xfId="0" applyFont="1" applyBorder="1" applyAlignment="1">
      <alignment horizontal="center" vertical="center"/>
    </xf>
    <xf numFmtId="0" fontId="16" fillId="0" borderId="18"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22" xfId="0" applyFont="1" applyBorder="1" applyAlignment="1">
      <alignment horizontal="center" vertical="center"/>
    </xf>
    <xf numFmtId="0" fontId="17" fillId="0" borderId="26" xfId="0" applyFont="1" applyBorder="1" applyAlignment="1" applyProtection="1">
      <alignment horizontal="center" vertical="center"/>
      <protection locked="0"/>
    </xf>
    <xf numFmtId="0" fontId="17" fillId="0" borderId="27" xfId="0" applyFont="1" applyBorder="1" applyAlignment="1" applyProtection="1">
      <alignment horizontal="center" vertical="center"/>
      <protection locked="0"/>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4">
    <cellStyle name="Millares" xfId="1" builtinId="3"/>
    <cellStyle name="Moneda" xfId="2" builtinId="4"/>
    <cellStyle name="Normal" xfId="0" builtinId="0"/>
    <cellStyle name="Porcentaje" xfId="3" builtinId="5"/>
  </cellStyles>
  <dxfs count="8">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2</xdr:col>
      <xdr:colOff>10524636</xdr:colOff>
      <xdr:row>3</xdr:row>
      <xdr:rowOff>108917</xdr:rowOff>
    </xdr:to>
    <xdr:pic>
      <xdr:nvPicPr>
        <xdr:cNvPr id="3" name="Imagen 2">
          <a:extLst>
            <a:ext uri="{FF2B5EF4-FFF2-40B4-BE49-F238E27FC236}">
              <a16:creationId xmlns:a16="http://schemas.microsoft.com/office/drawing/2014/main" id="{0B493B27-7501-35A2-A077-CB5D62A211B2}"/>
            </a:ext>
          </a:extLst>
        </xdr:cNvPr>
        <xdr:cNvPicPr>
          <a:picLocks noChangeAspect="1"/>
        </xdr:cNvPicPr>
      </xdr:nvPicPr>
      <xdr:blipFill>
        <a:blip xmlns:r="http://schemas.openxmlformats.org/officeDocument/2006/relationships" r:embed="rId1"/>
        <a:stretch>
          <a:fillRect/>
        </a:stretch>
      </xdr:blipFill>
      <xdr:spPr>
        <a:xfrm>
          <a:off x="190499" y="0"/>
          <a:ext cx="11699876" cy="2728292"/>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B1:W71"/>
  <sheetViews>
    <sheetView showGridLines="0" tabSelected="1" view="pageBreakPreview" topLeftCell="B55" zoomScale="30" zoomScaleNormal="62" zoomScaleSheetLayoutView="30" workbookViewId="0">
      <selection activeCell="B65" sqref="B65:V65"/>
    </sheetView>
  </sheetViews>
  <sheetFormatPr baseColWidth="10" defaultColWidth="11.44140625" defaultRowHeight="14.4" x14ac:dyDescent="0.3"/>
  <cols>
    <col min="1" max="1" width="2.5546875" style="1" customWidth="1"/>
    <col min="2" max="2" width="14" style="5" customWidth="1"/>
    <col min="3" max="3" width="169.77734375" style="2" customWidth="1"/>
    <col min="4" max="4" width="64.5546875" style="2" customWidth="1"/>
    <col min="5" max="5" width="45.5546875" customWidth="1"/>
    <col min="6" max="6" width="40.5546875" style="3" customWidth="1"/>
    <col min="7" max="13" width="40.5546875" style="4" customWidth="1"/>
    <col min="14" max="17" width="50.6640625" style="4" hidden="1" customWidth="1"/>
    <col min="18" max="18" width="50.6640625" style="4" customWidth="1"/>
    <col min="19" max="19" width="57.5546875" style="4" customWidth="1"/>
    <col min="20" max="20" width="50.6640625" style="1" customWidth="1"/>
    <col min="21" max="21" width="58.109375" style="1" customWidth="1"/>
    <col min="22" max="22" width="50.6640625" style="1" customWidth="1"/>
    <col min="23" max="23" width="59.33203125" style="1" customWidth="1"/>
    <col min="24" max="24" width="30.5546875" style="1" customWidth="1"/>
    <col min="25" max="16384" width="11.44140625" style="1"/>
  </cols>
  <sheetData>
    <row r="1" spans="2:23" ht="69" customHeight="1" thickBot="1" x14ac:dyDescent="0.35">
      <c r="B1" s="92"/>
      <c r="C1" s="93"/>
      <c r="D1" s="94"/>
      <c r="E1" s="101" t="s">
        <v>0</v>
      </c>
      <c r="F1" s="102"/>
      <c r="G1" s="102"/>
      <c r="H1" s="102"/>
      <c r="I1" s="102"/>
      <c r="J1" s="102"/>
      <c r="K1" s="102"/>
      <c r="L1" s="102"/>
      <c r="M1" s="102"/>
      <c r="N1" s="102"/>
      <c r="O1" s="102"/>
      <c r="P1" s="102"/>
      <c r="Q1" s="102"/>
      <c r="R1" s="102"/>
      <c r="S1" s="103"/>
      <c r="T1" s="110" t="s">
        <v>1</v>
      </c>
      <c r="U1" s="111"/>
      <c r="V1" s="61" t="s">
        <v>2</v>
      </c>
      <c r="W1" s="62"/>
    </row>
    <row r="2" spans="2:23" ht="69" customHeight="1" thickBot="1" x14ac:dyDescent="0.35">
      <c r="B2" s="95"/>
      <c r="C2" s="96"/>
      <c r="D2" s="97"/>
      <c r="E2" s="104"/>
      <c r="F2" s="105"/>
      <c r="G2" s="105"/>
      <c r="H2" s="105"/>
      <c r="I2" s="105"/>
      <c r="J2" s="105"/>
      <c r="K2" s="105"/>
      <c r="L2" s="105"/>
      <c r="M2" s="105"/>
      <c r="N2" s="105"/>
      <c r="O2" s="105"/>
      <c r="P2" s="105"/>
      <c r="Q2" s="105"/>
      <c r="R2" s="105"/>
      <c r="S2" s="106"/>
      <c r="T2" s="110" t="s">
        <v>3</v>
      </c>
      <c r="U2" s="111"/>
      <c r="V2" s="61">
        <v>1</v>
      </c>
      <c r="W2" s="62"/>
    </row>
    <row r="3" spans="2:23" ht="69" customHeight="1" thickBot="1" x14ac:dyDescent="0.35">
      <c r="B3" s="98"/>
      <c r="C3" s="99"/>
      <c r="D3" s="100"/>
      <c r="E3" s="107"/>
      <c r="F3" s="108"/>
      <c r="G3" s="108"/>
      <c r="H3" s="108"/>
      <c r="I3" s="108"/>
      <c r="J3" s="108"/>
      <c r="K3" s="108"/>
      <c r="L3" s="108"/>
      <c r="M3" s="108"/>
      <c r="N3" s="108"/>
      <c r="O3" s="108"/>
      <c r="P3" s="108"/>
      <c r="Q3" s="108"/>
      <c r="R3" s="108"/>
      <c r="S3" s="109"/>
      <c r="T3" s="61" t="s">
        <v>4</v>
      </c>
      <c r="U3" s="62"/>
      <c r="V3" s="81">
        <v>45623</v>
      </c>
      <c r="W3" s="82"/>
    </row>
    <row r="4" spans="2:23" s="14" customFormat="1" ht="31.8" thickBot="1" x14ac:dyDescent="0.65">
      <c r="B4" s="88" t="s">
        <v>5</v>
      </c>
      <c r="C4" s="89"/>
      <c r="D4" s="89"/>
      <c r="E4" s="89"/>
      <c r="F4" s="89"/>
      <c r="G4" s="89"/>
      <c r="H4" s="89"/>
      <c r="I4" s="89"/>
      <c r="J4" s="89"/>
      <c r="K4" s="89"/>
      <c r="L4" s="89"/>
      <c r="M4" s="89"/>
      <c r="N4" s="89"/>
      <c r="O4" s="89"/>
      <c r="P4" s="89"/>
      <c r="Q4" s="89"/>
      <c r="R4" s="89"/>
      <c r="S4" s="89"/>
      <c r="T4" s="89"/>
      <c r="U4" s="89"/>
      <c r="V4" s="89"/>
      <c r="W4" s="90"/>
    </row>
    <row r="5" spans="2:23" s="14" customFormat="1" ht="31.2" x14ac:dyDescent="0.6">
      <c r="B5" s="67" t="s">
        <v>6</v>
      </c>
      <c r="C5" s="68"/>
      <c r="D5" s="68"/>
      <c r="E5" s="68"/>
      <c r="F5" s="68"/>
      <c r="G5" s="68"/>
      <c r="H5" s="68"/>
      <c r="I5" s="68"/>
      <c r="J5" s="68"/>
      <c r="K5" s="68"/>
      <c r="L5" s="68"/>
      <c r="M5" s="68"/>
      <c r="N5" s="68"/>
      <c r="O5" s="68"/>
      <c r="P5" s="68"/>
      <c r="Q5" s="68"/>
      <c r="R5" s="68"/>
      <c r="S5" s="68"/>
      <c r="T5" s="68"/>
      <c r="U5" s="68"/>
      <c r="V5" s="68"/>
      <c r="W5" s="69"/>
    </row>
    <row r="6" spans="2:23" s="14" customFormat="1" ht="30" x14ac:dyDescent="0.5">
      <c r="B6" s="15"/>
      <c r="C6" s="15"/>
      <c r="D6" s="15"/>
      <c r="E6" s="15"/>
      <c r="F6" s="15"/>
      <c r="G6" s="15"/>
      <c r="H6" s="15"/>
      <c r="I6" s="15"/>
      <c r="J6" s="15"/>
      <c r="K6" s="15"/>
      <c r="L6" s="15"/>
      <c r="M6" s="15"/>
      <c r="N6" s="15"/>
      <c r="O6" s="15"/>
      <c r="P6" s="15"/>
      <c r="Q6" s="15"/>
      <c r="R6" s="15"/>
      <c r="S6" s="15"/>
      <c r="T6" s="15"/>
      <c r="U6" s="15"/>
      <c r="V6" s="15"/>
      <c r="W6" s="15"/>
    </row>
    <row r="7" spans="2:23" s="14" customFormat="1" ht="30.6" thickBot="1" x14ac:dyDescent="0.55000000000000004">
      <c r="B7" s="15"/>
      <c r="C7" s="15"/>
      <c r="D7" s="15"/>
      <c r="E7" s="15"/>
      <c r="F7" s="15"/>
      <c r="G7" s="15"/>
      <c r="H7" s="15"/>
      <c r="I7" s="15"/>
      <c r="J7" s="15"/>
      <c r="K7" s="15"/>
      <c r="L7" s="15"/>
      <c r="M7" s="15"/>
      <c r="N7" s="15"/>
      <c r="O7" s="15"/>
      <c r="P7" s="15"/>
      <c r="Q7" s="15"/>
      <c r="R7" s="15"/>
      <c r="S7" s="15"/>
      <c r="T7" s="15"/>
      <c r="U7" s="15"/>
      <c r="V7" s="15"/>
      <c r="W7" s="15"/>
    </row>
    <row r="8" spans="2:23" ht="83.25" customHeight="1" thickBot="1" x14ac:dyDescent="0.35">
      <c r="B8" s="83" t="s">
        <v>7</v>
      </c>
      <c r="C8" s="84"/>
      <c r="D8" s="77" t="s">
        <v>130</v>
      </c>
      <c r="E8" s="78"/>
      <c r="F8" s="78"/>
      <c r="G8" s="78"/>
      <c r="H8" s="78"/>
      <c r="I8" s="78"/>
      <c r="J8" s="78"/>
      <c r="K8" s="78"/>
      <c r="L8" s="78"/>
      <c r="M8" s="78"/>
      <c r="N8" s="78"/>
      <c r="O8" s="78"/>
      <c r="P8" s="78"/>
      <c r="Q8" s="78"/>
      <c r="R8" s="78"/>
      <c r="S8" s="79"/>
      <c r="T8" s="16"/>
      <c r="U8" s="16"/>
      <c r="V8" s="16"/>
      <c r="W8" s="16"/>
    </row>
    <row r="9" spans="2:23" s="14" customFormat="1" ht="45.75" customHeight="1" x14ac:dyDescent="0.3">
      <c r="B9" s="17"/>
      <c r="C9" s="17"/>
      <c r="D9" s="18"/>
      <c r="E9" s="18"/>
      <c r="F9" s="18"/>
      <c r="G9" s="18"/>
      <c r="H9" s="18"/>
      <c r="I9" s="18"/>
      <c r="J9" s="18"/>
      <c r="K9" s="18"/>
      <c r="L9" s="18"/>
      <c r="M9" s="18"/>
      <c r="N9" s="18"/>
      <c r="O9" s="18"/>
      <c r="P9" s="18"/>
      <c r="Q9" s="18"/>
      <c r="R9" s="18"/>
      <c r="S9" s="18"/>
      <c r="T9" s="18"/>
      <c r="U9" s="18"/>
      <c r="V9" s="18"/>
      <c r="W9" s="18"/>
    </row>
    <row r="10" spans="2:23" s="14" customFormat="1" ht="83.25" customHeight="1" x14ac:dyDescent="0.3">
      <c r="B10" s="91" t="s">
        <v>8</v>
      </c>
      <c r="C10" s="91"/>
      <c r="D10" s="91"/>
      <c r="E10" s="91"/>
      <c r="F10" s="91"/>
      <c r="G10" s="91"/>
      <c r="H10" s="91"/>
      <c r="I10" s="91"/>
      <c r="J10" s="91"/>
      <c r="K10" s="91"/>
      <c r="L10" s="91"/>
      <c r="M10" s="91"/>
      <c r="N10" s="91"/>
      <c r="O10" s="18"/>
      <c r="P10" s="18"/>
      <c r="Q10" s="18"/>
      <c r="R10" s="18"/>
      <c r="S10" s="18"/>
      <c r="T10" s="18"/>
      <c r="U10" s="18"/>
      <c r="V10" s="18"/>
      <c r="W10" s="18"/>
    </row>
    <row r="11" spans="2:23" ht="25.5" customHeight="1" x14ac:dyDescent="0.5">
      <c r="B11" s="19"/>
      <c r="C11" s="20"/>
      <c r="D11" s="20"/>
      <c r="E11" s="21"/>
      <c r="F11" s="22"/>
      <c r="G11" s="23"/>
      <c r="H11" s="23"/>
      <c r="I11" s="23"/>
      <c r="J11" s="23"/>
      <c r="K11" s="23"/>
      <c r="L11" s="23"/>
      <c r="M11" s="23"/>
      <c r="N11" s="23"/>
      <c r="O11" s="23"/>
      <c r="P11" s="23"/>
      <c r="Q11" s="23"/>
      <c r="R11" s="23"/>
      <c r="S11" s="23"/>
      <c r="T11" s="24"/>
      <c r="U11" s="24"/>
      <c r="V11" s="24"/>
      <c r="W11" s="24"/>
    </row>
    <row r="12" spans="2:23" ht="57.75" customHeight="1" x14ac:dyDescent="0.5">
      <c r="B12" s="19"/>
      <c r="C12" s="20"/>
      <c r="D12" s="20"/>
      <c r="E12" s="21"/>
      <c r="F12" s="80" t="s">
        <v>9</v>
      </c>
      <c r="G12" s="80"/>
      <c r="H12" s="80" t="s">
        <v>10</v>
      </c>
      <c r="I12" s="80"/>
      <c r="J12" s="80" t="s">
        <v>11</v>
      </c>
      <c r="K12" s="80"/>
      <c r="L12" s="80" t="s">
        <v>12</v>
      </c>
      <c r="M12" s="80"/>
      <c r="N12" s="86" t="s">
        <v>13</v>
      </c>
      <c r="O12" s="86"/>
      <c r="P12" s="86" t="s">
        <v>14</v>
      </c>
      <c r="Q12" s="87"/>
      <c r="R12" s="85" t="s">
        <v>15</v>
      </c>
      <c r="S12" s="85"/>
      <c r="T12" s="85"/>
      <c r="U12" s="85"/>
      <c r="V12" s="85"/>
      <c r="W12" s="85"/>
    </row>
    <row r="13" spans="2:23" ht="126" customHeight="1" x14ac:dyDescent="0.3">
      <c r="B13" s="27" t="s">
        <v>16</v>
      </c>
      <c r="C13" s="27" t="s">
        <v>17</v>
      </c>
      <c r="D13" s="25" t="s">
        <v>18</v>
      </c>
      <c r="E13" s="25" t="s">
        <v>19</v>
      </c>
      <c r="F13" s="25" t="s">
        <v>13</v>
      </c>
      <c r="G13" s="25" t="s">
        <v>20</v>
      </c>
      <c r="H13" s="25" t="s">
        <v>13</v>
      </c>
      <c r="I13" s="25" t="s">
        <v>20</v>
      </c>
      <c r="J13" s="25" t="s">
        <v>13</v>
      </c>
      <c r="K13" s="25" t="s">
        <v>20</v>
      </c>
      <c r="L13" s="25" t="s">
        <v>13</v>
      </c>
      <c r="M13" s="25" t="s">
        <v>20</v>
      </c>
      <c r="N13" s="26" t="s">
        <v>21</v>
      </c>
      <c r="O13" s="26" t="s">
        <v>22</v>
      </c>
      <c r="P13" s="26" t="s">
        <v>21</v>
      </c>
      <c r="Q13" s="26" t="s">
        <v>22</v>
      </c>
      <c r="R13" s="28" t="s">
        <v>23</v>
      </c>
      <c r="S13" s="28" t="s">
        <v>24</v>
      </c>
      <c r="T13" s="29" t="s">
        <v>25</v>
      </c>
      <c r="U13" s="29" t="s">
        <v>26</v>
      </c>
      <c r="V13" s="29" t="s">
        <v>27</v>
      </c>
      <c r="W13" s="29" t="s">
        <v>28</v>
      </c>
    </row>
    <row r="14" spans="2:23" s="2" customFormat="1" ht="42" customHeight="1" x14ac:dyDescent="0.3">
      <c r="B14" s="30">
        <v>1</v>
      </c>
      <c r="C14" s="31" t="s">
        <v>29</v>
      </c>
      <c r="D14" s="32" t="s">
        <v>30</v>
      </c>
      <c r="E14" s="33">
        <v>200</v>
      </c>
      <c r="F14" s="34">
        <v>52982.96</v>
      </c>
      <c r="G14" s="34">
        <f>+F14*E14</f>
        <v>10596592</v>
      </c>
      <c r="H14" s="34">
        <v>53262.04</v>
      </c>
      <c r="I14" s="34">
        <f>+H14*E14</f>
        <v>10652408</v>
      </c>
      <c r="J14" s="34">
        <v>52226</v>
      </c>
      <c r="K14" s="34">
        <f>+J14*E14</f>
        <v>10445200</v>
      </c>
      <c r="L14" s="34">
        <v>52729.06</v>
      </c>
      <c r="M14" s="34">
        <f>+L14*E14</f>
        <v>10545812</v>
      </c>
      <c r="N14" s="34">
        <f t="shared" ref="N14:N44" si="0">ROUND(MEDIAN(F14,J14,L14,H14)-STDEVA(F14,J14,L14,H14),0)</f>
        <v>52416</v>
      </c>
      <c r="O14" s="34">
        <f t="shared" ref="O14:O56" si="1">ROUND(MEDIAN(F14,J14,L14,H14)+STDEVA(F14,J14,L14,H14),0)</f>
        <v>53296</v>
      </c>
      <c r="P14" s="34">
        <f t="shared" ref="P14:P56" si="2">ROUND(MEDIAN(G14,K14,M14,I14)-STDEVA(G14,K14,M14,I14),0)</f>
        <v>10483152</v>
      </c>
      <c r="Q14" s="34">
        <f t="shared" ref="Q14:Q27" si="3">ROUND(MEDIAN(G14,K14,M14,I14)+STDEVA(G14,K14,M14,I14),0)</f>
        <v>10659252</v>
      </c>
      <c r="R14" s="60">
        <f>ROUND(HARMEAN(F14,H14,L14),0)</f>
        <v>52990</v>
      </c>
      <c r="S14" s="60">
        <f t="shared" ref="S14:S56" si="4">R14*E14</f>
        <v>10598000</v>
      </c>
      <c r="T14" s="35">
        <f>ROUND(GEOMEAN(F14,H14,L14),0)</f>
        <v>52991</v>
      </c>
      <c r="U14" s="35">
        <f t="shared" ref="U14:U30" si="5">T14*E14</f>
        <v>10598200</v>
      </c>
      <c r="V14" s="35">
        <f>ROUND(AVERAGE(F14,H14,L14),0)</f>
        <v>52991</v>
      </c>
      <c r="W14" s="35">
        <f>V14*E14</f>
        <v>10598200</v>
      </c>
    </row>
    <row r="15" spans="2:23" s="2" customFormat="1" ht="42" customHeight="1" x14ac:dyDescent="0.3">
      <c r="B15" s="30">
        <v>2</v>
      </c>
      <c r="C15" s="31" t="s">
        <v>31</v>
      </c>
      <c r="D15" s="32" t="s">
        <v>32</v>
      </c>
      <c r="E15" s="33">
        <v>2156</v>
      </c>
      <c r="F15" s="34">
        <v>28235.439999999999</v>
      </c>
      <c r="G15" s="34">
        <f t="shared" ref="G15:G56" si="6">+F15*E15</f>
        <v>60875608.640000001</v>
      </c>
      <c r="H15" s="34">
        <v>27936.77</v>
      </c>
      <c r="I15" s="34">
        <f t="shared" ref="I15:I56" si="7">+H15*E15</f>
        <v>60231676.119999997</v>
      </c>
      <c r="J15" s="34">
        <v>29410</v>
      </c>
      <c r="K15" s="34">
        <f t="shared" ref="K15:K56" si="8">+J15*E15</f>
        <v>63407960</v>
      </c>
      <c r="L15" s="34">
        <v>29617.85</v>
      </c>
      <c r="M15" s="34">
        <f t="shared" ref="M15:M56" si="9">+L15*E15</f>
        <v>63856084.599999994</v>
      </c>
      <c r="N15" s="34">
        <f t="shared" si="0"/>
        <v>27985</v>
      </c>
      <c r="O15" s="34">
        <f t="shared" si="1"/>
        <v>29660</v>
      </c>
      <c r="P15" s="34">
        <f t="shared" si="2"/>
        <v>60335854</v>
      </c>
      <c r="Q15" s="34">
        <f t="shared" si="3"/>
        <v>63947715</v>
      </c>
      <c r="R15" s="60">
        <f>ROUND(HARMEAN(F15,J15,L15),0)</f>
        <v>29075</v>
      </c>
      <c r="S15" s="60">
        <f t="shared" si="4"/>
        <v>62685700</v>
      </c>
      <c r="T15" s="35">
        <f>ROUND(GEOMEAN(F15,J15,L15),0)</f>
        <v>29081</v>
      </c>
      <c r="U15" s="35">
        <f t="shared" si="5"/>
        <v>62698636</v>
      </c>
      <c r="V15" s="35">
        <f>ROUND(AVERAGE(F15,J15,L15),0)</f>
        <v>29088</v>
      </c>
      <c r="W15" s="35">
        <f t="shared" ref="W15:W55" si="10">V15*E15</f>
        <v>62713728</v>
      </c>
    </row>
    <row r="16" spans="2:23" s="2" customFormat="1" ht="42" customHeight="1" x14ac:dyDescent="0.3">
      <c r="B16" s="30">
        <v>3</v>
      </c>
      <c r="C16" s="31" t="s">
        <v>33</v>
      </c>
      <c r="D16" s="32" t="s">
        <v>34</v>
      </c>
      <c r="E16" s="33">
        <v>2156</v>
      </c>
      <c r="F16" s="34">
        <v>142192.25</v>
      </c>
      <c r="G16" s="34">
        <f t="shared" si="6"/>
        <v>306566491</v>
      </c>
      <c r="H16" s="34">
        <v>137910.91</v>
      </c>
      <c r="I16" s="34">
        <f t="shared" si="7"/>
        <v>297335921.95999998</v>
      </c>
      <c r="J16" s="34">
        <v>145539</v>
      </c>
      <c r="K16" s="34">
        <f t="shared" si="8"/>
        <v>313782084</v>
      </c>
      <c r="L16" s="34">
        <v>140757.82</v>
      </c>
      <c r="M16" s="34">
        <f t="shared" si="9"/>
        <v>303473859.92000002</v>
      </c>
      <c r="N16" s="34">
        <f t="shared" si="0"/>
        <v>138303</v>
      </c>
      <c r="O16" s="34">
        <f t="shared" si="1"/>
        <v>144647</v>
      </c>
      <c r="P16" s="34">
        <f t="shared" si="2"/>
        <v>298181300</v>
      </c>
      <c r="Q16" s="34">
        <f t="shared" si="3"/>
        <v>311859051</v>
      </c>
      <c r="R16" s="60">
        <f>ROUND(HARMEAN(F16,L16),0)</f>
        <v>141471</v>
      </c>
      <c r="S16" s="60">
        <f t="shared" si="4"/>
        <v>305011476</v>
      </c>
      <c r="T16" s="35">
        <f>ROUND(GEOMEAN(F16,L16),0)</f>
        <v>141473</v>
      </c>
      <c r="U16" s="35">
        <f t="shared" si="5"/>
        <v>305015788</v>
      </c>
      <c r="V16" s="35">
        <f>ROUND(AVERAGE(F16,L16),0)</f>
        <v>141475</v>
      </c>
      <c r="W16" s="35">
        <f t="shared" si="10"/>
        <v>305020100</v>
      </c>
    </row>
    <row r="17" spans="2:23" s="2" customFormat="1" ht="42" customHeight="1" x14ac:dyDescent="0.3">
      <c r="B17" s="30">
        <v>4</v>
      </c>
      <c r="C17" s="31" t="s">
        <v>35</v>
      </c>
      <c r="D17" s="32" t="s">
        <v>34</v>
      </c>
      <c r="E17" s="33">
        <v>3009</v>
      </c>
      <c r="F17" s="34">
        <v>22875.58</v>
      </c>
      <c r="G17" s="34">
        <f t="shared" si="6"/>
        <v>68832620.219999999</v>
      </c>
      <c r="H17" s="34">
        <v>23897.17</v>
      </c>
      <c r="I17" s="34">
        <f t="shared" si="7"/>
        <v>71906584.530000001</v>
      </c>
      <c r="J17" s="34">
        <v>23107</v>
      </c>
      <c r="K17" s="34">
        <f t="shared" si="8"/>
        <v>69528963</v>
      </c>
      <c r="L17" s="34">
        <v>24200.2</v>
      </c>
      <c r="M17" s="34">
        <f t="shared" si="9"/>
        <v>72818401.799999997</v>
      </c>
      <c r="N17" s="34">
        <f t="shared" si="0"/>
        <v>22872</v>
      </c>
      <c r="O17" s="34">
        <f t="shared" si="1"/>
        <v>24132</v>
      </c>
      <c r="P17" s="34">
        <f t="shared" si="2"/>
        <v>68822044</v>
      </c>
      <c r="Q17" s="34">
        <f t="shared" si="3"/>
        <v>72613504</v>
      </c>
      <c r="R17" s="60">
        <f>ROUND(HARMEAN(F17,H17,J17),0)</f>
        <v>23285</v>
      </c>
      <c r="S17" s="60">
        <f t="shared" si="4"/>
        <v>70064565</v>
      </c>
      <c r="T17" s="35">
        <f>ROUND(GEOMEAN(F17,H17,J17),0)</f>
        <v>23289</v>
      </c>
      <c r="U17" s="35">
        <f t="shared" si="5"/>
        <v>70076601</v>
      </c>
      <c r="V17" s="35">
        <f>ROUND(AVERAGE(F17,H17,J17),0)</f>
        <v>23293</v>
      </c>
      <c r="W17" s="35">
        <f t="shared" si="10"/>
        <v>70088637</v>
      </c>
    </row>
    <row r="18" spans="2:23" s="2" customFormat="1" ht="42" customHeight="1" x14ac:dyDescent="0.3">
      <c r="B18" s="30">
        <v>5</v>
      </c>
      <c r="C18" s="31" t="s">
        <v>36</v>
      </c>
      <c r="D18" s="32" t="s">
        <v>34</v>
      </c>
      <c r="E18" s="33">
        <v>3009</v>
      </c>
      <c r="F18" s="34">
        <v>139285.35</v>
      </c>
      <c r="G18" s="34">
        <f t="shared" si="6"/>
        <v>419109618.15000004</v>
      </c>
      <c r="H18" s="34">
        <v>141529.19</v>
      </c>
      <c r="I18" s="34">
        <f t="shared" si="7"/>
        <v>425861332.70999998</v>
      </c>
      <c r="J18" s="34">
        <v>139339</v>
      </c>
      <c r="K18" s="34">
        <f t="shared" si="8"/>
        <v>419271051</v>
      </c>
      <c r="L18" s="34">
        <v>136646.49</v>
      </c>
      <c r="M18" s="34">
        <f t="shared" si="9"/>
        <v>411169288.40999997</v>
      </c>
      <c r="N18" s="34">
        <f t="shared" si="0"/>
        <v>137314</v>
      </c>
      <c r="O18" s="34">
        <f t="shared" si="1"/>
        <v>141310</v>
      </c>
      <c r="P18" s="34">
        <f t="shared" si="2"/>
        <v>413179323</v>
      </c>
      <c r="Q18" s="34">
        <f t="shared" si="3"/>
        <v>425201346</v>
      </c>
      <c r="R18" s="60">
        <f>ROUND(HARMEAN(F18,J18),0)</f>
        <v>139312</v>
      </c>
      <c r="S18" s="60">
        <f t="shared" si="4"/>
        <v>419189808</v>
      </c>
      <c r="T18" s="35">
        <f>ROUND(GEOMEAN(F18,J18),0)</f>
        <v>139312</v>
      </c>
      <c r="U18" s="35">
        <f t="shared" si="5"/>
        <v>419189808</v>
      </c>
      <c r="V18" s="35">
        <f>ROUND(AVERAGE(F18,J18),0)</f>
        <v>139312</v>
      </c>
      <c r="W18" s="35">
        <f t="shared" si="10"/>
        <v>419189808</v>
      </c>
    </row>
    <row r="19" spans="2:23" s="2" customFormat="1" ht="120" customHeight="1" x14ac:dyDescent="0.3">
      <c r="B19" s="30">
        <v>6</v>
      </c>
      <c r="C19" s="31" t="s">
        <v>37</v>
      </c>
      <c r="D19" s="32" t="s">
        <v>38</v>
      </c>
      <c r="E19" s="33">
        <v>34</v>
      </c>
      <c r="F19" s="34">
        <v>64765.1</v>
      </c>
      <c r="G19" s="34">
        <f t="shared" si="6"/>
        <v>2202013.4</v>
      </c>
      <c r="H19" s="34">
        <v>66819.73</v>
      </c>
      <c r="I19" s="34">
        <f t="shared" si="7"/>
        <v>2271870.8199999998</v>
      </c>
      <c r="J19" s="34">
        <v>64495</v>
      </c>
      <c r="K19" s="34">
        <f t="shared" si="8"/>
        <v>2192830</v>
      </c>
      <c r="L19" s="34">
        <v>67900.72</v>
      </c>
      <c r="M19" s="34">
        <f t="shared" si="9"/>
        <v>2308624.48</v>
      </c>
      <c r="N19" s="34">
        <f t="shared" si="0"/>
        <v>64152</v>
      </c>
      <c r="O19" s="34">
        <f t="shared" si="1"/>
        <v>67433</v>
      </c>
      <c r="P19" s="34">
        <f t="shared" si="2"/>
        <v>2181162</v>
      </c>
      <c r="Q19" s="34">
        <f t="shared" si="3"/>
        <v>2292722</v>
      </c>
      <c r="R19" s="60">
        <f>ROUND(HARMEAN(F19,H19,J19),0)</f>
        <v>65344</v>
      </c>
      <c r="S19" s="60">
        <f t="shared" si="4"/>
        <v>2221696</v>
      </c>
      <c r="T19" s="35">
        <f>ROUND(GEOMEAN(F19,H19,J19),0)</f>
        <v>65352</v>
      </c>
      <c r="U19" s="35">
        <f t="shared" si="5"/>
        <v>2221968</v>
      </c>
      <c r="V19" s="35">
        <f>ROUND(AVERAGE(F19,H19,J19),0)</f>
        <v>65360</v>
      </c>
      <c r="W19" s="35">
        <f t="shared" si="10"/>
        <v>2222240</v>
      </c>
    </row>
    <row r="20" spans="2:23" s="2" customFormat="1" ht="120" customHeight="1" x14ac:dyDescent="0.3">
      <c r="B20" s="30">
        <v>7</v>
      </c>
      <c r="C20" s="31" t="s">
        <v>39</v>
      </c>
      <c r="D20" s="32" t="s">
        <v>38</v>
      </c>
      <c r="E20" s="33">
        <v>31</v>
      </c>
      <c r="F20" s="34">
        <v>76129.399999999994</v>
      </c>
      <c r="G20" s="34">
        <f t="shared" si="6"/>
        <v>2360011.4</v>
      </c>
      <c r="H20" s="34">
        <v>78699.31</v>
      </c>
      <c r="I20" s="34">
        <f t="shared" si="7"/>
        <v>2439678.61</v>
      </c>
      <c r="J20" s="34">
        <v>75130</v>
      </c>
      <c r="K20" s="34">
        <f t="shared" si="8"/>
        <v>2329030</v>
      </c>
      <c r="L20" s="34">
        <v>77240.850000000006</v>
      </c>
      <c r="M20" s="34">
        <f t="shared" si="9"/>
        <v>2394466.35</v>
      </c>
      <c r="N20" s="34">
        <f t="shared" si="0"/>
        <v>75153</v>
      </c>
      <c r="O20" s="34">
        <f t="shared" si="1"/>
        <v>78217</v>
      </c>
      <c r="P20" s="34">
        <f t="shared" si="2"/>
        <v>2329749</v>
      </c>
      <c r="Q20" s="34">
        <f t="shared" si="3"/>
        <v>2424728</v>
      </c>
      <c r="R20" s="60">
        <f>ROUND(HARMEAN(F20,L20),0)</f>
        <v>76681</v>
      </c>
      <c r="S20" s="60">
        <f t="shared" si="4"/>
        <v>2377111</v>
      </c>
      <c r="T20" s="35">
        <f>ROUND(GEOMEAN(F20,L20),0)</f>
        <v>76683</v>
      </c>
      <c r="U20" s="35">
        <f t="shared" si="5"/>
        <v>2377173</v>
      </c>
      <c r="V20" s="35">
        <f>ROUND(AVERAGE(F20,L20),0)</f>
        <v>76685</v>
      </c>
      <c r="W20" s="35">
        <f t="shared" si="10"/>
        <v>2377235</v>
      </c>
    </row>
    <row r="21" spans="2:23" s="2" customFormat="1" ht="120" customHeight="1" x14ac:dyDescent="0.3">
      <c r="B21" s="30">
        <v>8</v>
      </c>
      <c r="C21" s="31" t="s">
        <v>40</v>
      </c>
      <c r="D21" s="57" t="s">
        <v>38</v>
      </c>
      <c r="E21" s="33">
        <v>7</v>
      </c>
      <c r="F21" s="34">
        <v>65314.58</v>
      </c>
      <c r="G21" s="34">
        <f t="shared" si="6"/>
        <v>457202.06</v>
      </c>
      <c r="H21" s="34">
        <v>68346.929999999993</v>
      </c>
      <c r="I21" s="34">
        <f t="shared" si="7"/>
        <v>478428.50999999995</v>
      </c>
      <c r="J21" s="34">
        <v>67726</v>
      </c>
      <c r="K21" s="34">
        <f t="shared" si="8"/>
        <v>474082</v>
      </c>
      <c r="L21" s="34">
        <v>67412.58</v>
      </c>
      <c r="M21" s="34">
        <f t="shared" si="9"/>
        <v>471888.06</v>
      </c>
      <c r="N21" s="34">
        <f t="shared" si="0"/>
        <v>66254</v>
      </c>
      <c r="O21" s="34">
        <f t="shared" si="1"/>
        <v>68885</v>
      </c>
      <c r="P21" s="34">
        <f t="shared" si="2"/>
        <v>463776</v>
      </c>
      <c r="Q21" s="34">
        <f t="shared" si="3"/>
        <v>482194</v>
      </c>
      <c r="R21" s="60">
        <f>ROUND(HARMEAN(J21,H21,L21),0)</f>
        <v>67826</v>
      </c>
      <c r="S21" s="60">
        <f t="shared" si="4"/>
        <v>474782</v>
      </c>
      <c r="T21" s="35">
        <f>ROUND(GEOMEAN(J21,H21,L21),0)</f>
        <v>67827</v>
      </c>
      <c r="U21" s="35">
        <f t="shared" si="5"/>
        <v>474789</v>
      </c>
      <c r="V21" s="35">
        <f>ROUND(AVERAGE(J21,H21,L21),0)</f>
        <v>67829</v>
      </c>
      <c r="W21" s="35">
        <f t="shared" si="10"/>
        <v>474803</v>
      </c>
    </row>
    <row r="22" spans="2:23" s="2" customFormat="1" ht="180" customHeight="1" x14ac:dyDescent="0.3">
      <c r="B22" s="30">
        <v>9</v>
      </c>
      <c r="C22" s="31" t="s">
        <v>41</v>
      </c>
      <c r="D22" s="32" t="s">
        <v>38</v>
      </c>
      <c r="E22" s="33">
        <v>3</v>
      </c>
      <c r="F22" s="34">
        <v>404767.66</v>
      </c>
      <c r="G22" s="34">
        <f t="shared" si="6"/>
        <v>1214302.98</v>
      </c>
      <c r="H22" s="34">
        <v>419947.74</v>
      </c>
      <c r="I22" s="34">
        <f t="shared" si="7"/>
        <v>1259843.22</v>
      </c>
      <c r="J22" s="34">
        <v>400249</v>
      </c>
      <c r="K22" s="34">
        <f t="shared" si="8"/>
        <v>1200747</v>
      </c>
      <c r="L22" s="34">
        <v>407035.92</v>
      </c>
      <c r="M22" s="34">
        <f t="shared" si="9"/>
        <v>1221107.76</v>
      </c>
      <c r="N22" s="34">
        <f t="shared" si="0"/>
        <v>397452</v>
      </c>
      <c r="O22" s="34">
        <f t="shared" si="1"/>
        <v>414352</v>
      </c>
      <c r="P22" s="34">
        <f t="shared" si="2"/>
        <v>1192356</v>
      </c>
      <c r="Q22" s="34">
        <f t="shared" si="3"/>
        <v>1243055</v>
      </c>
      <c r="R22" s="60">
        <f>ROUND(HARMEAN(F22,J22,L22),0)</f>
        <v>403998</v>
      </c>
      <c r="S22" s="60">
        <f t="shared" si="4"/>
        <v>1211994</v>
      </c>
      <c r="T22" s="35">
        <f>ROUND(GEOMEAN(F22,J22,L22),0)</f>
        <v>404008</v>
      </c>
      <c r="U22" s="35">
        <f t="shared" si="5"/>
        <v>1212024</v>
      </c>
      <c r="V22" s="35">
        <f>ROUND(AVERAGE(F22,J22,L22),0)</f>
        <v>404018</v>
      </c>
      <c r="W22" s="35">
        <f t="shared" si="10"/>
        <v>1212054</v>
      </c>
    </row>
    <row r="23" spans="2:23" s="2" customFormat="1" ht="99.9" customHeight="1" x14ac:dyDescent="0.3">
      <c r="B23" s="30">
        <v>10</v>
      </c>
      <c r="C23" s="31" t="s">
        <v>42</v>
      </c>
      <c r="D23" s="32" t="s">
        <v>30</v>
      </c>
      <c r="E23" s="33">
        <v>324</v>
      </c>
      <c r="F23" s="34">
        <v>21311.98</v>
      </c>
      <c r="G23" s="34">
        <f t="shared" si="6"/>
        <v>6905081.5199999996</v>
      </c>
      <c r="H23" s="34">
        <v>22005.200000000001</v>
      </c>
      <c r="I23" s="34">
        <f t="shared" si="7"/>
        <v>7129684.7999999998</v>
      </c>
      <c r="J23" s="34">
        <v>21383</v>
      </c>
      <c r="K23" s="34">
        <f t="shared" si="8"/>
        <v>6928092</v>
      </c>
      <c r="L23" s="34">
        <v>21700.240000000002</v>
      </c>
      <c r="M23" s="34">
        <f t="shared" si="9"/>
        <v>7030877.7600000007</v>
      </c>
      <c r="N23" s="34">
        <f t="shared" si="0"/>
        <v>21223</v>
      </c>
      <c r="O23" s="34">
        <f t="shared" si="1"/>
        <v>21860</v>
      </c>
      <c r="P23" s="34">
        <f t="shared" si="2"/>
        <v>6876299</v>
      </c>
      <c r="Q23" s="34">
        <f t="shared" si="3"/>
        <v>7082671</v>
      </c>
      <c r="R23" s="60">
        <f>ROUND(HARMEAN(F23,J23,L23),0)</f>
        <v>21464</v>
      </c>
      <c r="S23" s="60">
        <f t="shared" si="4"/>
        <v>6954336</v>
      </c>
      <c r="T23" s="35">
        <f>ROUND(GEOMEAN(F23,J23,L23),0)</f>
        <v>21464</v>
      </c>
      <c r="U23" s="35">
        <f t="shared" si="5"/>
        <v>6954336</v>
      </c>
      <c r="V23" s="35">
        <f>ROUND(AVERAGE(F23,J23,L23),0)</f>
        <v>21465</v>
      </c>
      <c r="W23" s="35">
        <f t="shared" si="10"/>
        <v>6954660</v>
      </c>
    </row>
    <row r="24" spans="2:23" s="2" customFormat="1" ht="99.9" customHeight="1" x14ac:dyDescent="0.3">
      <c r="B24" s="30">
        <v>11</v>
      </c>
      <c r="C24" s="31" t="s">
        <v>43</v>
      </c>
      <c r="D24" s="32" t="s">
        <v>30</v>
      </c>
      <c r="E24" s="33">
        <v>38</v>
      </c>
      <c r="F24" s="34">
        <v>31803.51</v>
      </c>
      <c r="G24" s="34">
        <f t="shared" si="6"/>
        <v>1208533.3799999999</v>
      </c>
      <c r="H24" s="34">
        <v>30870.74</v>
      </c>
      <c r="I24" s="34">
        <f t="shared" si="7"/>
        <v>1173088.1200000001</v>
      </c>
      <c r="J24" s="34">
        <v>31026</v>
      </c>
      <c r="K24" s="34">
        <f t="shared" si="8"/>
        <v>1178988</v>
      </c>
      <c r="L24" s="34">
        <v>31100.14</v>
      </c>
      <c r="M24" s="34">
        <f t="shared" si="9"/>
        <v>1181805.32</v>
      </c>
      <c r="N24" s="34">
        <f t="shared" si="0"/>
        <v>30650</v>
      </c>
      <c r="O24" s="34">
        <f t="shared" si="1"/>
        <v>31477</v>
      </c>
      <c r="P24" s="34">
        <f t="shared" si="2"/>
        <v>1164685</v>
      </c>
      <c r="Q24" s="34">
        <f t="shared" si="3"/>
        <v>1196109</v>
      </c>
      <c r="R24" s="60">
        <f>ROUND(HARMEAN(J24,H24,L24),0)</f>
        <v>30999</v>
      </c>
      <c r="S24" s="60">
        <f t="shared" si="4"/>
        <v>1177962</v>
      </c>
      <c r="T24" s="35">
        <f>ROUND(GEOMEAN(J24,H24,L24),0)</f>
        <v>30999</v>
      </c>
      <c r="U24" s="35">
        <f t="shared" si="5"/>
        <v>1177962</v>
      </c>
      <c r="V24" s="35">
        <f>ROUND(AVERAGE(J24,H24,L24),0)</f>
        <v>30999</v>
      </c>
      <c r="W24" s="35">
        <f t="shared" si="10"/>
        <v>1177962</v>
      </c>
    </row>
    <row r="25" spans="2:23" s="2" customFormat="1" ht="99.9" customHeight="1" x14ac:dyDescent="0.3">
      <c r="B25" s="30">
        <v>12</v>
      </c>
      <c r="C25" s="31" t="s">
        <v>44</v>
      </c>
      <c r="D25" s="32" t="s">
        <v>34</v>
      </c>
      <c r="E25" s="33">
        <v>80</v>
      </c>
      <c r="F25" s="34">
        <v>54969.09</v>
      </c>
      <c r="G25" s="34">
        <f t="shared" si="6"/>
        <v>4397527.1999999993</v>
      </c>
      <c r="H25" s="34">
        <v>53858.99</v>
      </c>
      <c r="I25" s="34">
        <f t="shared" si="7"/>
        <v>4308719.2</v>
      </c>
      <c r="J25" s="34">
        <v>52555</v>
      </c>
      <c r="K25" s="34">
        <f t="shared" si="8"/>
        <v>4204400</v>
      </c>
      <c r="L25" s="34">
        <v>54616.78</v>
      </c>
      <c r="M25" s="34">
        <f t="shared" si="9"/>
        <v>4369342.4000000004</v>
      </c>
      <c r="N25" s="34">
        <f t="shared" si="0"/>
        <v>53169</v>
      </c>
      <c r="O25" s="34">
        <f t="shared" si="1"/>
        <v>55307</v>
      </c>
      <c r="P25" s="34">
        <f t="shared" si="2"/>
        <v>4253521</v>
      </c>
      <c r="Q25" s="34">
        <f t="shared" si="3"/>
        <v>4424541</v>
      </c>
      <c r="R25" s="60">
        <f>ROUND(HARMEAN(F25,H25,L25),0)</f>
        <v>54478</v>
      </c>
      <c r="S25" s="60">
        <f t="shared" si="4"/>
        <v>4358240</v>
      </c>
      <c r="T25" s="35">
        <f>ROUND(GEOMEAN(F25,H25,L25),0)</f>
        <v>54480</v>
      </c>
      <c r="U25" s="35">
        <f t="shared" si="5"/>
        <v>4358400</v>
      </c>
      <c r="V25" s="35">
        <f>ROUND(AVERAGE(F25,H25,L25),0)</f>
        <v>54482</v>
      </c>
      <c r="W25" s="35">
        <f t="shared" si="10"/>
        <v>4358560</v>
      </c>
    </row>
    <row r="26" spans="2:23" s="2" customFormat="1" ht="40.5" customHeight="1" x14ac:dyDescent="0.3">
      <c r="B26" s="30">
        <v>13</v>
      </c>
      <c r="C26" s="31" t="s">
        <v>45</v>
      </c>
      <c r="D26" s="32" t="s">
        <v>34</v>
      </c>
      <c r="E26" s="33">
        <v>1933</v>
      </c>
      <c r="F26" s="34">
        <v>36897.56</v>
      </c>
      <c r="G26" s="34">
        <f t="shared" si="6"/>
        <v>71322983.479999989</v>
      </c>
      <c r="H26" s="34">
        <v>36473.879999999997</v>
      </c>
      <c r="I26" s="34">
        <f t="shared" si="7"/>
        <v>70504010.039999992</v>
      </c>
      <c r="J26" s="34">
        <v>35303</v>
      </c>
      <c r="K26" s="34">
        <f t="shared" si="8"/>
        <v>68240699</v>
      </c>
      <c r="L26" s="34">
        <v>36674.69</v>
      </c>
      <c r="M26" s="34">
        <f t="shared" si="9"/>
        <v>70892175.770000011</v>
      </c>
      <c r="N26" s="34">
        <f t="shared" si="0"/>
        <v>35863</v>
      </c>
      <c r="O26" s="34">
        <f t="shared" si="1"/>
        <v>37285</v>
      </c>
      <c r="P26" s="34">
        <f t="shared" si="2"/>
        <v>69323915</v>
      </c>
      <c r="Q26" s="34">
        <f t="shared" si="3"/>
        <v>72072271</v>
      </c>
      <c r="R26" s="60">
        <f>ROUND(HARMEAN(F26,H26,L26),0)</f>
        <v>36681</v>
      </c>
      <c r="S26" s="60">
        <f t="shared" si="4"/>
        <v>70904373</v>
      </c>
      <c r="T26" s="35">
        <f>ROUND(GEOMEAN(F26,H26,L26),0)</f>
        <v>36682</v>
      </c>
      <c r="U26" s="35">
        <f t="shared" si="5"/>
        <v>70906306</v>
      </c>
      <c r="V26" s="35">
        <f>ROUND(AVERAGE(F26,H26,L26),0)</f>
        <v>36682</v>
      </c>
      <c r="W26" s="35">
        <f t="shared" si="10"/>
        <v>70906306</v>
      </c>
    </row>
    <row r="27" spans="2:23" s="2" customFormat="1" ht="90" customHeight="1" x14ac:dyDescent="0.3">
      <c r="B27" s="30">
        <v>14</v>
      </c>
      <c r="C27" s="31" t="s">
        <v>46</v>
      </c>
      <c r="D27" s="32" t="s">
        <v>38</v>
      </c>
      <c r="E27" s="33">
        <v>1</v>
      </c>
      <c r="F27" s="34">
        <v>1469361.3</v>
      </c>
      <c r="G27" s="34">
        <f t="shared" si="6"/>
        <v>1469361.3</v>
      </c>
      <c r="H27" s="34">
        <v>1426544.44</v>
      </c>
      <c r="I27" s="34">
        <f t="shared" si="7"/>
        <v>1426544.44</v>
      </c>
      <c r="J27" s="34">
        <v>1420296</v>
      </c>
      <c r="K27" s="34">
        <f t="shared" si="8"/>
        <v>1420296</v>
      </c>
      <c r="L27" s="34">
        <v>1443798.39</v>
      </c>
      <c r="M27" s="34">
        <f t="shared" si="9"/>
        <v>1443798.39</v>
      </c>
      <c r="N27" s="34">
        <f t="shared" si="0"/>
        <v>1413218</v>
      </c>
      <c r="O27" s="34">
        <f t="shared" si="1"/>
        <v>1457124</v>
      </c>
      <c r="P27" s="34">
        <f t="shared" si="2"/>
        <v>1413218</v>
      </c>
      <c r="Q27" s="34">
        <f t="shared" si="3"/>
        <v>1457124</v>
      </c>
      <c r="R27" s="60">
        <f>ROUND(HARMEAN(J27,H27,L27),0)</f>
        <v>1430144</v>
      </c>
      <c r="S27" s="60">
        <f t="shared" si="4"/>
        <v>1430144</v>
      </c>
      <c r="T27" s="35">
        <f>ROUND(GEOMEAN(J27,H27,L27),0)</f>
        <v>1430178</v>
      </c>
      <c r="U27" s="35">
        <f t="shared" si="5"/>
        <v>1430178</v>
      </c>
      <c r="V27" s="35">
        <f>ROUND(AVERAGE(J27,H27,L27),0)</f>
        <v>1430213</v>
      </c>
      <c r="W27" s="35">
        <f t="shared" si="10"/>
        <v>1430213</v>
      </c>
    </row>
    <row r="28" spans="2:23" s="2" customFormat="1" ht="90" customHeight="1" x14ac:dyDescent="0.3">
      <c r="B28" s="30">
        <v>15</v>
      </c>
      <c r="C28" s="31" t="s">
        <v>47</v>
      </c>
      <c r="D28" s="32" t="s">
        <v>38</v>
      </c>
      <c r="E28" s="33">
        <v>10</v>
      </c>
      <c r="F28" s="34">
        <v>603587.86</v>
      </c>
      <c r="G28" s="34">
        <f t="shared" si="6"/>
        <v>6035878.5999999996</v>
      </c>
      <c r="H28" s="34">
        <v>587793.22</v>
      </c>
      <c r="I28" s="34">
        <f t="shared" si="7"/>
        <v>5877932.1999999993</v>
      </c>
      <c r="J28" s="34">
        <v>616541</v>
      </c>
      <c r="K28" s="34">
        <f t="shared" si="8"/>
        <v>6165410</v>
      </c>
      <c r="L28" s="34">
        <v>592077.93000000005</v>
      </c>
      <c r="M28" s="34">
        <f t="shared" si="9"/>
        <v>5920779.3000000007</v>
      </c>
      <c r="N28" s="34">
        <f t="shared" si="0"/>
        <v>584946</v>
      </c>
      <c r="O28" s="34">
        <f t="shared" si="1"/>
        <v>610720</v>
      </c>
      <c r="P28" s="34">
        <f t="shared" si="2"/>
        <v>5849457</v>
      </c>
      <c r="Q28" s="34">
        <f t="shared" ref="Q28:Q49" si="11">ROUND(MEDIAN(G28,K28,M28,I28)+STDEVA(G28,K28,M28,I28),0)</f>
        <v>6107201</v>
      </c>
      <c r="R28" s="60">
        <f>ROUND(HARMEAN(F28,H28,L28),0)</f>
        <v>594412</v>
      </c>
      <c r="S28" s="60">
        <f t="shared" si="4"/>
        <v>5944120</v>
      </c>
      <c r="T28" s="35">
        <f>ROUND(GEOMEAN(F28,H28,L28),0)</f>
        <v>594449</v>
      </c>
      <c r="U28" s="35">
        <f t="shared" si="5"/>
        <v>5944490</v>
      </c>
      <c r="V28" s="35">
        <f>ROUND(AVERAGE(F28,H28,L28),0)</f>
        <v>594486</v>
      </c>
      <c r="W28" s="35">
        <f t="shared" si="10"/>
        <v>5944860</v>
      </c>
    </row>
    <row r="29" spans="2:23" s="2" customFormat="1" ht="40.5" customHeight="1" x14ac:dyDescent="0.3">
      <c r="B29" s="30">
        <v>16</v>
      </c>
      <c r="C29" s="31" t="s">
        <v>48</v>
      </c>
      <c r="D29" s="32" t="s">
        <v>34</v>
      </c>
      <c r="E29" s="33">
        <v>2300</v>
      </c>
      <c r="F29" s="34">
        <v>15679.56</v>
      </c>
      <c r="G29" s="34">
        <f t="shared" si="6"/>
        <v>36062988</v>
      </c>
      <c r="H29" s="34">
        <v>15707.93</v>
      </c>
      <c r="I29" s="34">
        <f t="shared" si="7"/>
        <v>36128239</v>
      </c>
      <c r="J29" s="34">
        <v>16078</v>
      </c>
      <c r="K29" s="34">
        <f t="shared" si="8"/>
        <v>36979400</v>
      </c>
      <c r="L29" s="34">
        <v>15894.89</v>
      </c>
      <c r="M29" s="34">
        <f t="shared" si="9"/>
        <v>36558247</v>
      </c>
      <c r="N29" s="34">
        <f t="shared" si="0"/>
        <v>15616</v>
      </c>
      <c r="O29" s="34">
        <f t="shared" si="1"/>
        <v>15987</v>
      </c>
      <c r="P29" s="34">
        <f t="shared" si="2"/>
        <v>35917401</v>
      </c>
      <c r="Q29" s="34">
        <f t="shared" ref="Q29:Q35" si="12">ROUND(MEDIAN(G29,K29,M29,I29)+STDEVA(G29,K29,M29,I29),0)</f>
        <v>36769085</v>
      </c>
      <c r="R29" s="60">
        <f>ROUND(HARMEAN(F29,H29,L29),0)</f>
        <v>15760</v>
      </c>
      <c r="S29" s="60">
        <f t="shared" si="4"/>
        <v>36248000</v>
      </c>
      <c r="T29" s="35">
        <f>ROUND(GEOMEAN(F29,H29,L29),0)</f>
        <v>15761</v>
      </c>
      <c r="U29" s="35">
        <f t="shared" si="5"/>
        <v>36250300</v>
      </c>
      <c r="V29" s="35">
        <f>ROUND(AVERAGE(F29,H29,L29),0)</f>
        <v>15761</v>
      </c>
      <c r="W29" s="35">
        <f t="shared" si="10"/>
        <v>36250300</v>
      </c>
    </row>
    <row r="30" spans="2:23" s="2" customFormat="1" ht="40.5" customHeight="1" x14ac:dyDescent="0.3">
      <c r="B30" s="30">
        <v>17</v>
      </c>
      <c r="C30" s="31" t="s">
        <v>49</v>
      </c>
      <c r="D30" s="32" t="s">
        <v>34</v>
      </c>
      <c r="E30" s="33">
        <v>2300</v>
      </c>
      <c r="F30" s="34">
        <v>129000</v>
      </c>
      <c r="G30" s="34">
        <f t="shared" si="6"/>
        <v>296700000</v>
      </c>
      <c r="H30" s="34">
        <v>131000</v>
      </c>
      <c r="I30" s="34">
        <f t="shared" si="7"/>
        <v>301300000</v>
      </c>
      <c r="J30" s="34">
        <v>92890</v>
      </c>
      <c r="K30" s="34">
        <f t="shared" si="8"/>
        <v>213647000</v>
      </c>
      <c r="L30" s="34">
        <v>130000</v>
      </c>
      <c r="M30" s="34">
        <f t="shared" si="9"/>
        <v>299000000</v>
      </c>
      <c r="N30" s="34">
        <f t="shared" si="0"/>
        <v>110927</v>
      </c>
      <c r="O30" s="34">
        <f t="shared" si="1"/>
        <v>148073</v>
      </c>
      <c r="P30" s="34">
        <f t="shared" si="2"/>
        <v>255132201</v>
      </c>
      <c r="Q30" s="34">
        <f t="shared" si="12"/>
        <v>340567799</v>
      </c>
      <c r="R30" s="60">
        <f>ROUND(HARMEAN(F30,H30,L30),0)</f>
        <v>129995</v>
      </c>
      <c r="S30" s="60">
        <f t="shared" si="4"/>
        <v>298988500</v>
      </c>
      <c r="T30" s="35">
        <f>ROUND(GEOMEAN(F30,H30,L30),0)</f>
        <v>129997</v>
      </c>
      <c r="U30" s="35">
        <f t="shared" si="5"/>
        <v>298993100</v>
      </c>
      <c r="V30" s="35">
        <f>ROUND(AVERAGE(F30,H30,L30),0)</f>
        <v>130000</v>
      </c>
      <c r="W30" s="35">
        <f t="shared" si="10"/>
        <v>299000000</v>
      </c>
    </row>
    <row r="31" spans="2:23" s="2" customFormat="1" ht="40.5" customHeight="1" x14ac:dyDescent="0.3">
      <c r="B31" s="30">
        <v>18</v>
      </c>
      <c r="C31" s="31" t="s">
        <v>50</v>
      </c>
      <c r="D31" s="32" t="s">
        <v>34</v>
      </c>
      <c r="E31" s="33">
        <v>200</v>
      </c>
      <c r="F31" s="34">
        <v>43559.09</v>
      </c>
      <c r="G31" s="34">
        <f t="shared" si="6"/>
        <v>8711818</v>
      </c>
      <c r="H31" s="34">
        <v>42288.65</v>
      </c>
      <c r="I31" s="34">
        <f t="shared" si="7"/>
        <v>8457730</v>
      </c>
      <c r="J31" s="34">
        <v>44138</v>
      </c>
      <c r="K31" s="34">
        <f t="shared" si="8"/>
        <v>8827600</v>
      </c>
      <c r="L31" s="34">
        <v>42813.9</v>
      </c>
      <c r="M31" s="34">
        <f t="shared" si="9"/>
        <v>8562780</v>
      </c>
      <c r="N31" s="34">
        <f t="shared" si="0"/>
        <v>42372</v>
      </c>
      <c r="O31" s="34">
        <f t="shared" si="1"/>
        <v>44001</v>
      </c>
      <c r="P31" s="34">
        <f t="shared" si="2"/>
        <v>8474473</v>
      </c>
      <c r="Q31" s="34">
        <f t="shared" si="12"/>
        <v>8800125</v>
      </c>
      <c r="R31" s="60">
        <f>ROUND(HARMEAN(F31,L31),0)</f>
        <v>43183</v>
      </c>
      <c r="S31" s="60">
        <f t="shared" si="4"/>
        <v>8636600</v>
      </c>
      <c r="T31" s="35">
        <f>ROUND(GEOMEAN(F31,L31),0)</f>
        <v>43185</v>
      </c>
      <c r="U31" s="35">
        <f t="shared" ref="U31" si="13">T31*E31</f>
        <v>8637000</v>
      </c>
      <c r="V31" s="35">
        <f>ROUND(AVERAGE(F31,L31),0)</f>
        <v>43186</v>
      </c>
      <c r="W31" s="35">
        <f t="shared" si="10"/>
        <v>8637200</v>
      </c>
    </row>
    <row r="32" spans="2:23" s="2" customFormat="1" ht="90" customHeight="1" x14ac:dyDescent="0.3">
      <c r="B32" s="30">
        <v>19</v>
      </c>
      <c r="C32" s="31" t="s">
        <v>51</v>
      </c>
      <c r="D32" s="32" t="s">
        <v>38</v>
      </c>
      <c r="E32" s="33">
        <v>1</v>
      </c>
      <c r="F32" s="34">
        <v>28867569.829999998</v>
      </c>
      <c r="G32" s="34">
        <f t="shared" si="6"/>
        <v>28867569.829999998</v>
      </c>
      <c r="H32" s="34">
        <v>28923067.609999999</v>
      </c>
      <c r="I32" s="34">
        <f t="shared" si="7"/>
        <v>28923067.609999999</v>
      </c>
      <c r="J32" s="34">
        <v>28605369</v>
      </c>
      <c r="K32" s="34">
        <f t="shared" si="8"/>
        <v>28605369</v>
      </c>
      <c r="L32" s="34">
        <v>28803993.93</v>
      </c>
      <c r="M32" s="34">
        <f t="shared" si="9"/>
        <v>28803993.93</v>
      </c>
      <c r="N32" s="34">
        <f t="shared" si="0"/>
        <v>28697208</v>
      </c>
      <c r="O32" s="34">
        <f t="shared" si="1"/>
        <v>28974356</v>
      </c>
      <c r="P32" s="34">
        <f t="shared" si="2"/>
        <v>28697208</v>
      </c>
      <c r="Q32" s="34">
        <f t="shared" si="12"/>
        <v>28974356</v>
      </c>
      <c r="R32" s="60">
        <f>ROUND(HARMEAN(F32,H32,L32),0)</f>
        <v>28864795</v>
      </c>
      <c r="S32" s="60">
        <f t="shared" si="4"/>
        <v>28864795</v>
      </c>
      <c r="T32" s="35">
        <f>ROUND(GEOMEAN(F32,H32,L32),0)</f>
        <v>28864836</v>
      </c>
      <c r="U32" s="35">
        <f t="shared" ref="U32:U56" si="14">T32*E32</f>
        <v>28864836</v>
      </c>
      <c r="V32" s="35">
        <f>ROUND(AVERAGE(F32,H32,L32),0)</f>
        <v>28864877</v>
      </c>
      <c r="W32" s="35">
        <f t="shared" si="10"/>
        <v>28864877</v>
      </c>
    </row>
    <row r="33" spans="2:23" s="2" customFormat="1" ht="40.5" customHeight="1" x14ac:dyDescent="0.3">
      <c r="B33" s="30">
        <v>20</v>
      </c>
      <c r="C33" s="31" t="s">
        <v>52</v>
      </c>
      <c r="D33" s="32" t="s">
        <v>38</v>
      </c>
      <c r="E33" s="33">
        <v>1</v>
      </c>
      <c r="F33" s="34">
        <v>78411.92</v>
      </c>
      <c r="G33" s="34">
        <f t="shared" si="6"/>
        <v>78411.92</v>
      </c>
      <c r="H33" s="34">
        <v>78024.52</v>
      </c>
      <c r="I33" s="34">
        <f t="shared" si="7"/>
        <v>78024.52</v>
      </c>
      <c r="J33" s="34">
        <v>77219</v>
      </c>
      <c r="K33" s="34">
        <f t="shared" si="8"/>
        <v>77219</v>
      </c>
      <c r="L33" s="34">
        <v>78344.7</v>
      </c>
      <c r="M33" s="34">
        <f t="shared" si="9"/>
        <v>78344.7</v>
      </c>
      <c r="N33" s="34">
        <f t="shared" si="0"/>
        <v>77637</v>
      </c>
      <c r="O33" s="34">
        <f t="shared" si="1"/>
        <v>78732</v>
      </c>
      <c r="P33" s="34">
        <f t="shared" si="2"/>
        <v>77637</v>
      </c>
      <c r="Q33" s="34">
        <f t="shared" si="12"/>
        <v>78732</v>
      </c>
      <c r="R33" s="60">
        <f>ROUND(HARMEAN(F33,H33,L33),0)</f>
        <v>78260</v>
      </c>
      <c r="S33" s="60">
        <f t="shared" si="4"/>
        <v>78260</v>
      </c>
      <c r="T33" s="35">
        <f>ROUND(GEOMEAN(F33,H33,L33),0)</f>
        <v>78260</v>
      </c>
      <c r="U33" s="35">
        <f t="shared" si="14"/>
        <v>78260</v>
      </c>
      <c r="V33" s="35">
        <f>ROUND(AVERAGE(F33,H33,L33),0)</f>
        <v>78260</v>
      </c>
      <c r="W33" s="35">
        <f t="shared" si="10"/>
        <v>78260</v>
      </c>
    </row>
    <row r="34" spans="2:23" s="2" customFormat="1" ht="90" customHeight="1" x14ac:dyDescent="0.3">
      <c r="B34" s="30">
        <v>21</v>
      </c>
      <c r="C34" s="31" t="s">
        <v>53</v>
      </c>
      <c r="D34" s="32" t="s">
        <v>38</v>
      </c>
      <c r="E34" s="33">
        <v>1</v>
      </c>
      <c r="F34" s="34">
        <v>1189221.49</v>
      </c>
      <c r="G34" s="34">
        <f t="shared" si="6"/>
        <v>1189221.49</v>
      </c>
      <c r="H34" s="34">
        <v>1155233.68</v>
      </c>
      <c r="I34" s="34">
        <f t="shared" si="7"/>
        <v>1155233.68</v>
      </c>
      <c r="J34" s="34">
        <v>1204377</v>
      </c>
      <c r="K34" s="34">
        <f t="shared" si="8"/>
        <v>1204377</v>
      </c>
      <c r="L34" s="34">
        <v>1155168.1499999999</v>
      </c>
      <c r="M34" s="34">
        <f t="shared" si="9"/>
        <v>1155168.1499999999</v>
      </c>
      <c r="N34" s="34">
        <f t="shared" si="0"/>
        <v>1147427</v>
      </c>
      <c r="O34" s="34">
        <f t="shared" si="1"/>
        <v>1197029</v>
      </c>
      <c r="P34" s="34">
        <f t="shared" si="2"/>
        <v>1147427</v>
      </c>
      <c r="Q34" s="34">
        <f t="shared" si="12"/>
        <v>1197029</v>
      </c>
      <c r="R34" s="60">
        <f>ROUND(HARMEAN(F34,H34,L34),0)</f>
        <v>1166323</v>
      </c>
      <c r="S34" s="60">
        <f t="shared" si="4"/>
        <v>1166323</v>
      </c>
      <c r="T34" s="35">
        <f>ROUND(GEOMEAN(F34,H34,L34),0)</f>
        <v>1166432</v>
      </c>
      <c r="U34" s="35">
        <f t="shared" si="14"/>
        <v>1166432</v>
      </c>
      <c r="V34" s="35">
        <f>ROUND(AVERAGE(F34,H34,L34),0)</f>
        <v>1166541</v>
      </c>
      <c r="W34" s="35">
        <f t="shared" si="10"/>
        <v>1166541</v>
      </c>
    </row>
    <row r="35" spans="2:23" s="2" customFormat="1" ht="90" customHeight="1" x14ac:dyDescent="0.3">
      <c r="B35" s="30">
        <v>22</v>
      </c>
      <c r="C35" s="31" t="s">
        <v>54</v>
      </c>
      <c r="D35" s="32" t="s">
        <v>38</v>
      </c>
      <c r="E35" s="33">
        <v>2</v>
      </c>
      <c r="F35" s="34">
        <v>223121.97</v>
      </c>
      <c r="G35" s="34">
        <f t="shared" si="6"/>
        <v>446243.94</v>
      </c>
      <c r="H35" s="34">
        <v>227226.59</v>
      </c>
      <c r="I35" s="34">
        <f t="shared" si="7"/>
        <v>454453.18</v>
      </c>
      <c r="J35" s="34">
        <v>232655</v>
      </c>
      <c r="K35" s="34">
        <f t="shared" si="8"/>
        <v>465310</v>
      </c>
      <c r="L35" s="34">
        <v>228995.98</v>
      </c>
      <c r="M35" s="34">
        <f t="shared" si="9"/>
        <v>457991.96</v>
      </c>
      <c r="N35" s="34">
        <f t="shared" si="0"/>
        <v>224151</v>
      </c>
      <c r="O35" s="34">
        <f t="shared" si="1"/>
        <v>232072</v>
      </c>
      <c r="P35" s="34">
        <f t="shared" si="2"/>
        <v>448302</v>
      </c>
      <c r="Q35" s="34">
        <f t="shared" si="12"/>
        <v>464143</v>
      </c>
      <c r="R35" s="60">
        <f>ROUND(HARMEAN(H35,L35),0)</f>
        <v>228108</v>
      </c>
      <c r="S35" s="60">
        <f t="shared" si="4"/>
        <v>456216</v>
      </c>
      <c r="T35" s="35">
        <f>ROUND(GEOMEAN(H35,L35),0)</f>
        <v>228110</v>
      </c>
      <c r="U35" s="35">
        <f t="shared" si="14"/>
        <v>456220</v>
      </c>
      <c r="V35" s="35">
        <f>ROUND(AVERAGE(H35,L35),0)</f>
        <v>228111</v>
      </c>
      <c r="W35" s="35">
        <f t="shared" si="10"/>
        <v>456222</v>
      </c>
    </row>
    <row r="36" spans="2:23" s="2" customFormat="1" ht="120" customHeight="1" x14ac:dyDescent="0.3">
      <c r="B36" s="30">
        <v>23</v>
      </c>
      <c r="C36" s="31" t="s">
        <v>55</v>
      </c>
      <c r="D36" s="32" t="s">
        <v>38</v>
      </c>
      <c r="E36" s="33">
        <v>2</v>
      </c>
      <c r="F36" s="34">
        <v>463240.74</v>
      </c>
      <c r="G36" s="34">
        <f t="shared" si="6"/>
        <v>926481.48</v>
      </c>
      <c r="H36" s="34">
        <v>449391.31</v>
      </c>
      <c r="I36" s="34">
        <f t="shared" si="7"/>
        <v>898782.62</v>
      </c>
      <c r="J36" s="34">
        <v>468737</v>
      </c>
      <c r="K36" s="34">
        <f t="shared" si="8"/>
        <v>937474</v>
      </c>
      <c r="L36" s="34">
        <v>442631.34</v>
      </c>
      <c r="M36" s="34">
        <f t="shared" si="9"/>
        <v>885262.68</v>
      </c>
      <c r="N36" s="34">
        <f t="shared" si="0"/>
        <v>444246</v>
      </c>
      <c r="O36" s="34">
        <f t="shared" si="1"/>
        <v>468386</v>
      </c>
      <c r="P36" s="34">
        <f t="shared" si="2"/>
        <v>888492</v>
      </c>
      <c r="Q36" s="34">
        <f t="shared" si="11"/>
        <v>936772</v>
      </c>
      <c r="R36" s="60">
        <f>ROUND(HARMEAN(F36,H36),0)</f>
        <v>456211</v>
      </c>
      <c r="S36" s="60">
        <f t="shared" si="4"/>
        <v>912422</v>
      </c>
      <c r="T36" s="35">
        <f>ROUND(GEOMEAN(F36,H36),0)</f>
        <v>456263</v>
      </c>
      <c r="U36" s="35">
        <f t="shared" si="14"/>
        <v>912526</v>
      </c>
      <c r="V36" s="35">
        <f>ROUND(AVERAGE(F36,H36),0)</f>
        <v>456316</v>
      </c>
      <c r="W36" s="35">
        <f t="shared" si="10"/>
        <v>912632</v>
      </c>
    </row>
    <row r="37" spans="2:23" s="2" customFormat="1" ht="90" customHeight="1" x14ac:dyDescent="0.3">
      <c r="B37" s="30">
        <v>24</v>
      </c>
      <c r="C37" s="31" t="s">
        <v>56</v>
      </c>
      <c r="D37" s="32" t="s">
        <v>38</v>
      </c>
      <c r="E37" s="33">
        <v>10</v>
      </c>
      <c r="F37" s="34">
        <v>1529330.28</v>
      </c>
      <c r="G37" s="34">
        <f t="shared" si="6"/>
        <v>15293302.800000001</v>
      </c>
      <c r="H37" s="34">
        <v>1576910.07</v>
      </c>
      <c r="I37" s="34">
        <f t="shared" si="7"/>
        <v>15769100.700000001</v>
      </c>
      <c r="J37" s="34">
        <v>1552114</v>
      </c>
      <c r="K37" s="34">
        <f t="shared" si="8"/>
        <v>15521140</v>
      </c>
      <c r="L37" s="34">
        <v>1581645.48</v>
      </c>
      <c r="M37" s="34">
        <f t="shared" si="9"/>
        <v>15816454.800000001</v>
      </c>
      <c r="N37" s="34">
        <f t="shared" si="0"/>
        <v>1540309</v>
      </c>
      <c r="O37" s="34">
        <f t="shared" si="1"/>
        <v>1588715</v>
      </c>
      <c r="P37" s="34">
        <f t="shared" si="2"/>
        <v>15403094</v>
      </c>
      <c r="Q37" s="34">
        <f t="shared" ref="Q37:Q46" si="15">ROUND(MEDIAN(G37,K37,M37,I37)+STDEVA(G37,K37,M37,I37),0)</f>
        <v>15887146</v>
      </c>
      <c r="R37" s="60">
        <f>ROUND(HARMEAN(J37,H37,L37),0)</f>
        <v>1570116</v>
      </c>
      <c r="S37" s="60">
        <f t="shared" si="4"/>
        <v>15701160</v>
      </c>
      <c r="T37" s="35">
        <f>ROUND(GEOMEAN(J37,H37,L37),0)</f>
        <v>1570170</v>
      </c>
      <c r="U37" s="35">
        <f t="shared" si="14"/>
        <v>15701700</v>
      </c>
      <c r="V37" s="35">
        <f>ROUND(AVERAGE(J37,H37,L37),0)</f>
        <v>1570223</v>
      </c>
      <c r="W37" s="35">
        <f t="shared" si="10"/>
        <v>15702230</v>
      </c>
    </row>
    <row r="38" spans="2:23" s="2" customFormat="1" ht="90" customHeight="1" x14ac:dyDescent="0.3">
      <c r="B38" s="30">
        <v>25</v>
      </c>
      <c r="C38" s="31" t="s">
        <v>57</v>
      </c>
      <c r="D38" s="32" t="s">
        <v>38</v>
      </c>
      <c r="E38" s="33">
        <v>15</v>
      </c>
      <c r="F38" s="34">
        <v>2507269.7799999998</v>
      </c>
      <c r="G38" s="34">
        <f t="shared" si="6"/>
        <v>37609046.699999996</v>
      </c>
      <c r="H38" s="34">
        <v>2606230.48</v>
      </c>
      <c r="I38" s="34">
        <f t="shared" si="7"/>
        <v>39093457.200000003</v>
      </c>
      <c r="J38" s="34">
        <v>2573987</v>
      </c>
      <c r="K38" s="34">
        <f t="shared" si="8"/>
        <v>38609805</v>
      </c>
      <c r="L38" s="34">
        <v>2488512.9700000002</v>
      </c>
      <c r="M38" s="34">
        <f t="shared" si="9"/>
        <v>37327694.550000004</v>
      </c>
      <c r="N38" s="34">
        <f t="shared" si="0"/>
        <v>2485252</v>
      </c>
      <c r="O38" s="34">
        <f t="shared" si="1"/>
        <v>2596005</v>
      </c>
      <c r="P38" s="34">
        <f t="shared" si="2"/>
        <v>37278774</v>
      </c>
      <c r="Q38" s="34">
        <f t="shared" si="15"/>
        <v>38940078</v>
      </c>
      <c r="R38" s="60">
        <f>ROUND(HARMEAN(F38,J38,L38),0)</f>
        <v>2522728</v>
      </c>
      <c r="S38" s="60">
        <f t="shared" si="4"/>
        <v>37840920</v>
      </c>
      <c r="T38" s="35">
        <f>ROUND(GEOMEAN(F38,J38,L38),0)</f>
        <v>2522991</v>
      </c>
      <c r="U38" s="35">
        <f t="shared" si="14"/>
        <v>37844865</v>
      </c>
      <c r="V38" s="35">
        <f>ROUND(AVERAGE(F38,J38,L38),0)</f>
        <v>2523257</v>
      </c>
      <c r="W38" s="35">
        <f t="shared" si="10"/>
        <v>37848855</v>
      </c>
    </row>
    <row r="39" spans="2:23" s="2" customFormat="1" ht="90" customHeight="1" x14ac:dyDescent="0.3">
      <c r="B39" s="30">
        <v>26</v>
      </c>
      <c r="C39" s="31" t="s">
        <v>58</v>
      </c>
      <c r="D39" s="32" t="s">
        <v>38</v>
      </c>
      <c r="E39" s="33">
        <v>2</v>
      </c>
      <c r="F39" s="34">
        <v>846477.44</v>
      </c>
      <c r="G39" s="34">
        <f t="shared" si="6"/>
        <v>1692954.88</v>
      </c>
      <c r="H39" s="34">
        <v>852165.6</v>
      </c>
      <c r="I39" s="34">
        <f t="shared" si="7"/>
        <v>1704331.2</v>
      </c>
      <c r="J39" s="34">
        <v>838968</v>
      </c>
      <c r="K39" s="34">
        <f t="shared" si="8"/>
        <v>1677936</v>
      </c>
      <c r="L39" s="34">
        <v>822388.75</v>
      </c>
      <c r="M39" s="34">
        <f t="shared" si="9"/>
        <v>1644777.5</v>
      </c>
      <c r="N39" s="34">
        <f t="shared" si="0"/>
        <v>829798</v>
      </c>
      <c r="O39" s="34">
        <f t="shared" si="1"/>
        <v>855648</v>
      </c>
      <c r="P39" s="34">
        <f t="shared" si="2"/>
        <v>1659595</v>
      </c>
      <c r="Q39" s="34">
        <f t="shared" si="15"/>
        <v>1711296</v>
      </c>
      <c r="R39" s="60">
        <f>ROUND(HARMEAN(F39,H39,J39),0)</f>
        <v>845836</v>
      </c>
      <c r="S39" s="60">
        <f t="shared" si="4"/>
        <v>1691672</v>
      </c>
      <c r="T39" s="35">
        <f>ROUND(GEOMEAN(F39,H39,J39),0)</f>
        <v>845853</v>
      </c>
      <c r="U39" s="35">
        <f t="shared" si="14"/>
        <v>1691706</v>
      </c>
      <c r="V39" s="35">
        <f>ROUND(AVERAGE(F39,H39,J39),0)</f>
        <v>845870</v>
      </c>
      <c r="W39" s="35">
        <f t="shared" si="10"/>
        <v>1691740</v>
      </c>
    </row>
    <row r="40" spans="2:23" s="2" customFormat="1" ht="40.5" customHeight="1" x14ac:dyDescent="0.3">
      <c r="B40" s="30">
        <v>27</v>
      </c>
      <c r="C40" s="31" t="s">
        <v>59</v>
      </c>
      <c r="D40" s="32" t="s">
        <v>38</v>
      </c>
      <c r="E40" s="33">
        <v>1</v>
      </c>
      <c r="F40" s="34">
        <v>6160829.5999999996</v>
      </c>
      <c r="G40" s="34">
        <f t="shared" si="6"/>
        <v>6160829.5999999996</v>
      </c>
      <c r="H40" s="34">
        <v>5902516.1600000001</v>
      </c>
      <c r="I40" s="34">
        <f t="shared" si="7"/>
        <v>5902516.1600000001</v>
      </c>
      <c r="J40" s="34">
        <v>5846133</v>
      </c>
      <c r="K40" s="34">
        <f t="shared" si="8"/>
        <v>5846133</v>
      </c>
      <c r="L40" s="34">
        <v>6090520.8899999997</v>
      </c>
      <c r="M40" s="34">
        <f t="shared" si="9"/>
        <v>6090520.8899999997</v>
      </c>
      <c r="N40" s="34">
        <f t="shared" si="0"/>
        <v>5846810</v>
      </c>
      <c r="O40" s="34">
        <f t="shared" si="1"/>
        <v>6146228</v>
      </c>
      <c r="P40" s="34">
        <f t="shared" si="2"/>
        <v>5846810</v>
      </c>
      <c r="Q40" s="34">
        <f t="shared" si="15"/>
        <v>6146228</v>
      </c>
      <c r="R40" s="60">
        <f>ROUND(HARMEAN(H40,L40),0)</f>
        <v>5995045</v>
      </c>
      <c r="S40" s="60">
        <f t="shared" si="4"/>
        <v>5995045</v>
      </c>
      <c r="T40" s="35">
        <f>ROUND(GEOMEAN(H40,L40),0)</f>
        <v>5995782</v>
      </c>
      <c r="U40" s="35">
        <f t="shared" si="14"/>
        <v>5995782</v>
      </c>
      <c r="V40" s="35">
        <f>ROUND(AVERAGE(H40,L40),0)</f>
        <v>5996519</v>
      </c>
      <c r="W40" s="35">
        <f t="shared" si="10"/>
        <v>5996519</v>
      </c>
    </row>
    <row r="41" spans="2:23" s="2" customFormat="1" ht="60" customHeight="1" x14ac:dyDescent="0.3">
      <c r="B41" s="30">
        <v>28</v>
      </c>
      <c r="C41" s="31" t="s">
        <v>60</v>
      </c>
      <c r="D41" s="32" t="s">
        <v>38</v>
      </c>
      <c r="E41" s="33">
        <v>14</v>
      </c>
      <c r="F41" s="34">
        <v>451782.11</v>
      </c>
      <c r="G41" s="34">
        <f t="shared" si="6"/>
        <v>6324949.54</v>
      </c>
      <c r="H41" s="34">
        <v>432744.66</v>
      </c>
      <c r="I41" s="34">
        <f t="shared" si="7"/>
        <v>6058425.2399999993</v>
      </c>
      <c r="J41" s="34">
        <v>447208</v>
      </c>
      <c r="K41" s="34">
        <f t="shared" si="8"/>
        <v>6260912</v>
      </c>
      <c r="L41" s="34">
        <v>444265.61</v>
      </c>
      <c r="M41" s="34">
        <f t="shared" si="9"/>
        <v>6219718.54</v>
      </c>
      <c r="N41" s="34">
        <f t="shared" si="0"/>
        <v>437621</v>
      </c>
      <c r="O41" s="34">
        <f t="shared" si="1"/>
        <v>453853</v>
      </c>
      <c r="P41" s="34">
        <f t="shared" si="2"/>
        <v>6126692</v>
      </c>
      <c r="Q41" s="34">
        <f t="shared" si="15"/>
        <v>6353939</v>
      </c>
      <c r="R41" s="60">
        <f>ROUND(HARMEAN(F41,J41,L41),0)</f>
        <v>447731</v>
      </c>
      <c r="S41" s="60">
        <f t="shared" si="4"/>
        <v>6268234</v>
      </c>
      <c r="T41" s="35">
        <f>ROUND(GEOMEAN(F41,J41,L41),0)</f>
        <v>447741</v>
      </c>
      <c r="U41" s="35">
        <f t="shared" si="14"/>
        <v>6268374</v>
      </c>
      <c r="V41" s="35">
        <f>ROUND(AVERAGE(F41,J41,L41),0)</f>
        <v>447752</v>
      </c>
      <c r="W41" s="35">
        <f t="shared" si="10"/>
        <v>6268528</v>
      </c>
    </row>
    <row r="42" spans="2:23" s="2" customFormat="1" ht="40.5" customHeight="1" x14ac:dyDescent="0.3">
      <c r="B42" s="30">
        <v>29</v>
      </c>
      <c r="C42" s="31" t="s">
        <v>61</v>
      </c>
      <c r="D42" s="32" t="s">
        <v>30</v>
      </c>
      <c r="E42" s="33">
        <v>238</v>
      </c>
      <c r="F42" s="34">
        <v>23626.400000000001</v>
      </c>
      <c r="G42" s="34">
        <f t="shared" si="6"/>
        <v>5623083.2000000002</v>
      </c>
      <c r="H42" s="34">
        <v>23883.09</v>
      </c>
      <c r="I42" s="34">
        <f t="shared" si="7"/>
        <v>5684175.4199999999</v>
      </c>
      <c r="J42" s="34">
        <v>24059</v>
      </c>
      <c r="K42" s="34">
        <f t="shared" si="8"/>
        <v>5726042</v>
      </c>
      <c r="L42" s="34">
        <v>24431.37</v>
      </c>
      <c r="M42" s="34">
        <f t="shared" si="9"/>
        <v>5814666.0599999996</v>
      </c>
      <c r="N42" s="34">
        <f t="shared" si="0"/>
        <v>23633</v>
      </c>
      <c r="O42" s="34">
        <f t="shared" si="1"/>
        <v>24309</v>
      </c>
      <c r="P42" s="34">
        <f t="shared" si="2"/>
        <v>5624656</v>
      </c>
      <c r="Q42" s="34">
        <f t="shared" si="15"/>
        <v>5785561</v>
      </c>
      <c r="R42" s="60">
        <f>ROUND(HARMEAN(H42,J42),0)</f>
        <v>23971</v>
      </c>
      <c r="S42" s="60">
        <f t="shared" si="4"/>
        <v>5705098</v>
      </c>
      <c r="T42" s="35">
        <f>ROUND(GEOMEAN(H42,J42),0)</f>
        <v>23971</v>
      </c>
      <c r="U42" s="35">
        <f t="shared" si="14"/>
        <v>5705098</v>
      </c>
      <c r="V42" s="35">
        <f>ROUND(AVERAGE(H42,J42),0)</f>
        <v>23971</v>
      </c>
      <c r="W42" s="35">
        <f t="shared" si="10"/>
        <v>5705098</v>
      </c>
    </row>
    <row r="43" spans="2:23" s="2" customFormat="1" ht="40.5" customHeight="1" x14ac:dyDescent="0.3">
      <c r="B43" s="30">
        <v>30</v>
      </c>
      <c r="C43" s="31" t="s">
        <v>62</v>
      </c>
      <c r="D43" s="32" t="s">
        <v>38</v>
      </c>
      <c r="E43" s="33">
        <v>9</v>
      </c>
      <c r="F43" s="34">
        <v>66104.14</v>
      </c>
      <c r="G43" s="34">
        <f t="shared" si="6"/>
        <v>594937.26</v>
      </c>
      <c r="H43" s="34">
        <v>68757.279999999999</v>
      </c>
      <c r="I43" s="34">
        <f t="shared" si="7"/>
        <v>618815.52</v>
      </c>
      <c r="J43" s="34">
        <v>67331</v>
      </c>
      <c r="K43" s="34">
        <f t="shared" si="8"/>
        <v>605979</v>
      </c>
      <c r="L43" s="34">
        <v>66607.320000000007</v>
      </c>
      <c r="M43" s="34">
        <f t="shared" si="9"/>
        <v>599465.88000000012</v>
      </c>
      <c r="N43" s="34">
        <f t="shared" si="0"/>
        <v>65815</v>
      </c>
      <c r="O43" s="34">
        <f t="shared" si="1"/>
        <v>68123</v>
      </c>
      <c r="P43" s="34">
        <f t="shared" si="2"/>
        <v>592337</v>
      </c>
      <c r="Q43" s="34">
        <f t="shared" si="15"/>
        <v>613108</v>
      </c>
      <c r="R43" s="60">
        <f>ROUND(HARMEAN(F43,J43,L43),0)</f>
        <v>66677</v>
      </c>
      <c r="S43" s="60">
        <f t="shared" si="4"/>
        <v>600093</v>
      </c>
      <c r="T43" s="35">
        <f>ROUND(GEOMEAN(F43,J43,L43),0)</f>
        <v>66679</v>
      </c>
      <c r="U43" s="35">
        <f t="shared" si="14"/>
        <v>600111</v>
      </c>
      <c r="V43" s="35">
        <f>ROUND(AVERAGE(F43,J43,L43),0)</f>
        <v>66681</v>
      </c>
      <c r="W43" s="35">
        <f t="shared" si="10"/>
        <v>600129</v>
      </c>
    </row>
    <row r="44" spans="2:23" s="2" customFormat="1" ht="40.5" customHeight="1" x14ac:dyDescent="0.3">
      <c r="B44" s="30">
        <v>31</v>
      </c>
      <c r="C44" s="31" t="s">
        <v>63</v>
      </c>
      <c r="D44" s="32" t="s">
        <v>34</v>
      </c>
      <c r="E44" s="33">
        <v>50</v>
      </c>
      <c r="F44" s="34">
        <v>102095.43</v>
      </c>
      <c r="G44" s="34">
        <f t="shared" si="6"/>
        <v>5104771.5</v>
      </c>
      <c r="H44" s="34">
        <v>100899.54</v>
      </c>
      <c r="I44" s="34">
        <f t="shared" si="7"/>
        <v>5044977</v>
      </c>
      <c r="J44" s="34">
        <v>100195</v>
      </c>
      <c r="K44" s="34">
        <f t="shared" si="8"/>
        <v>5009750</v>
      </c>
      <c r="L44" s="34">
        <v>100009.99</v>
      </c>
      <c r="M44" s="34">
        <f t="shared" si="9"/>
        <v>5000499.5</v>
      </c>
      <c r="N44" s="34">
        <f t="shared" si="0"/>
        <v>99602</v>
      </c>
      <c r="O44" s="34">
        <f t="shared" si="1"/>
        <v>101492</v>
      </c>
      <c r="P44" s="34">
        <f t="shared" si="2"/>
        <v>4980121</v>
      </c>
      <c r="Q44" s="34">
        <f t="shared" si="15"/>
        <v>5074606</v>
      </c>
      <c r="R44" s="60">
        <f>ROUND(HARMEAN(J44,H44,L44),0)</f>
        <v>100367</v>
      </c>
      <c r="S44" s="60">
        <f t="shared" si="4"/>
        <v>5018350</v>
      </c>
      <c r="T44" s="35">
        <f>ROUND(GEOMEAN(J44,H44,L44),0)</f>
        <v>100367</v>
      </c>
      <c r="U44" s="35">
        <f t="shared" si="14"/>
        <v>5018350</v>
      </c>
      <c r="V44" s="35">
        <f>ROUND(AVERAGE(J44,H44,L44),0)</f>
        <v>100368</v>
      </c>
      <c r="W44" s="35">
        <f t="shared" si="10"/>
        <v>5018400</v>
      </c>
    </row>
    <row r="45" spans="2:23" s="2" customFormat="1" ht="95.1" customHeight="1" x14ac:dyDescent="0.3">
      <c r="B45" s="30">
        <v>32</v>
      </c>
      <c r="C45" s="31" t="s">
        <v>64</v>
      </c>
      <c r="D45" s="32" t="s">
        <v>38</v>
      </c>
      <c r="E45" s="33">
        <v>1</v>
      </c>
      <c r="F45" s="34">
        <v>738636.75</v>
      </c>
      <c r="G45" s="34">
        <f t="shared" si="6"/>
        <v>738636.75</v>
      </c>
      <c r="H45" s="34">
        <v>711686.81</v>
      </c>
      <c r="I45" s="34">
        <f t="shared" si="7"/>
        <v>711686.81</v>
      </c>
      <c r="J45" s="34">
        <v>709365</v>
      </c>
      <c r="K45" s="34">
        <f t="shared" si="8"/>
        <v>709365</v>
      </c>
      <c r="L45" s="34">
        <v>720311.36</v>
      </c>
      <c r="M45" s="34">
        <f t="shared" si="9"/>
        <v>720311.36</v>
      </c>
      <c r="N45" s="34">
        <f t="shared" ref="N45" si="16">ROUND(MEDIAN(F45,J45,L45,H45)-STDEVA(F45,J45,L45,H45),0)</f>
        <v>702712</v>
      </c>
      <c r="O45" s="34">
        <f t="shared" si="1"/>
        <v>729286</v>
      </c>
      <c r="P45" s="34">
        <f t="shared" si="2"/>
        <v>702712</v>
      </c>
      <c r="Q45" s="34">
        <f t="shared" si="15"/>
        <v>729286</v>
      </c>
      <c r="R45" s="60">
        <f>ROUND(HARMEAN(J45,H45,L45),0)</f>
        <v>713757</v>
      </c>
      <c r="S45" s="60">
        <f t="shared" si="4"/>
        <v>713757</v>
      </c>
      <c r="T45" s="35">
        <f>ROUND(GEOMEAN(J45,H45,L45),0)</f>
        <v>713772</v>
      </c>
      <c r="U45" s="35">
        <f t="shared" si="14"/>
        <v>713772</v>
      </c>
      <c r="V45" s="35">
        <f>ROUND(AVERAGE(J45,H45,L45),0)</f>
        <v>713788</v>
      </c>
      <c r="W45" s="35">
        <f t="shared" si="10"/>
        <v>713788</v>
      </c>
    </row>
    <row r="46" spans="2:23" s="2" customFormat="1" ht="95.1" customHeight="1" x14ac:dyDescent="0.3">
      <c r="B46" s="30">
        <v>33</v>
      </c>
      <c r="C46" s="31" t="s">
        <v>65</v>
      </c>
      <c r="D46" s="32" t="s">
        <v>38</v>
      </c>
      <c r="E46" s="33">
        <v>1</v>
      </c>
      <c r="F46" s="34">
        <v>10271598.699999999</v>
      </c>
      <c r="G46" s="34">
        <f t="shared" si="6"/>
        <v>10271598.699999999</v>
      </c>
      <c r="H46" s="34">
        <v>10273574.449999999</v>
      </c>
      <c r="I46" s="34">
        <f t="shared" si="7"/>
        <v>10273574.449999999</v>
      </c>
      <c r="J46" s="34">
        <v>10105440</v>
      </c>
      <c r="K46" s="34">
        <f t="shared" si="8"/>
        <v>10105440</v>
      </c>
      <c r="L46" s="34">
        <v>10149387.33</v>
      </c>
      <c r="M46" s="34">
        <f t="shared" si="9"/>
        <v>10149387.33</v>
      </c>
      <c r="N46" s="34">
        <f t="shared" ref="N46:N56" si="17">ROUND(MEDIAN(F46,J46,L46,H46)-STDEVA(F46,J46,L46,H46),0)</f>
        <v>10124775</v>
      </c>
      <c r="O46" s="34">
        <f t="shared" si="1"/>
        <v>10296211</v>
      </c>
      <c r="P46" s="34">
        <f t="shared" si="2"/>
        <v>10124775</v>
      </c>
      <c r="Q46" s="34">
        <f t="shared" si="15"/>
        <v>10296211</v>
      </c>
      <c r="R46" s="60">
        <f>ROUND(HARMEAN(F46,H46,L46),0)</f>
        <v>10231189</v>
      </c>
      <c r="S46" s="60">
        <f t="shared" si="4"/>
        <v>10231189</v>
      </c>
      <c r="T46" s="35">
        <f>ROUND(GEOMEAN(F46,H46,L46),0)</f>
        <v>10231355</v>
      </c>
      <c r="U46" s="35">
        <f t="shared" si="14"/>
        <v>10231355</v>
      </c>
      <c r="V46" s="35">
        <f>ROUND(AVERAGE(F46,H46,L46),0)</f>
        <v>10231520</v>
      </c>
      <c r="W46" s="35">
        <f t="shared" si="10"/>
        <v>10231520</v>
      </c>
    </row>
    <row r="47" spans="2:23" s="2" customFormat="1" ht="95.1" customHeight="1" x14ac:dyDescent="0.3">
      <c r="B47" s="30">
        <v>34</v>
      </c>
      <c r="C47" s="31" t="s">
        <v>66</v>
      </c>
      <c r="D47" s="32" t="s">
        <v>67</v>
      </c>
      <c r="E47" s="33">
        <v>20</v>
      </c>
      <c r="F47" s="34">
        <v>77697.100000000006</v>
      </c>
      <c r="G47" s="34">
        <f t="shared" si="6"/>
        <v>1553942</v>
      </c>
      <c r="H47" s="34">
        <v>75289.61</v>
      </c>
      <c r="I47" s="34">
        <f t="shared" si="7"/>
        <v>1505792.2</v>
      </c>
      <c r="J47" s="34">
        <v>74063</v>
      </c>
      <c r="K47" s="34">
        <f t="shared" si="8"/>
        <v>1481260</v>
      </c>
      <c r="L47" s="34">
        <v>77136.179999999993</v>
      </c>
      <c r="M47" s="34">
        <f t="shared" si="9"/>
        <v>1542723.5999999999</v>
      </c>
      <c r="N47" s="34">
        <f t="shared" si="17"/>
        <v>74538</v>
      </c>
      <c r="O47" s="34">
        <f t="shared" si="1"/>
        <v>77888</v>
      </c>
      <c r="P47" s="34">
        <f t="shared" si="2"/>
        <v>1490754</v>
      </c>
      <c r="Q47" s="34">
        <f t="shared" si="11"/>
        <v>1557762</v>
      </c>
      <c r="R47" s="60">
        <f>ROUND(HARMEAN(F47,H47,L47),0)</f>
        <v>76694</v>
      </c>
      <c r="S47" s="60">
        <f t="shared" si="4"/>
        <v>1533880</v>
      </c>
      <c r="T47" s="35">
        <f>ROUND(GEOMEAN(F47,H47,L47),0)</f>
        <v>76701</v>
      </c>
      <c r="U47" s="35">
        <f t="shared" si="14"/>
        <v>1534020</v>
      </c>
      <c r="V47" s="35">
        <f>ROUND(AVERAGE(F47,H47,L47),0)</f>
        <v>76708</v>
      </c>
      <c r="W47" s="35">
        <f t="shared" si="10"/>
        <v>1534160</v>
      </c>
    </row>
    <row r="48" spans="2:23" s="2" customFormat="1" ht="95.1" customHeight="1" x14ac:dyDescent="0.3">
      <c r="B48" s="30">
        <v>35</v>
      </c>
      <c r="C48" s="31" t="s">
        <v>68</v>
      </c>
      <c r="D48" s="32" t="s">
        <v>30</v>
      </c>
      <c r="E48" s="33">
        <v>91.67</v>
      </c>
      <c r="F48" s="34">
        <v>173951.91</v>
      </c>
      <c r="G48" s="34">
        <f t="shared" si="6"/>
        <v>15946171.5897</v>
      </c>
      <c r="H48" s="34">
        <v>170688.73</v>
      </c>
      <c r="I48" s="34">
        <f t="shared" si="7"/>
        <v>15647035.8791</v>
      </c>
      <c r="J48" s="34">
        <v>177214</v>
      </c>
      <c r="K48" s="34">
        <f t="shared" si="8"/>
        <v>16245207.380000001</v>
      </c>
      <c r="L48" s="34">
        <v>174145.29</v>
      </c>
      <c r="M48" s="34">
        <f t="shared" si="9"/>
        <v>15963898.734300001</v>
      </c>
      <c r="N48" s="34">
        <f t="shared" si="17"/>
        <v>171383</v>
      </c>
      <c r="O48" s="34">
        <f t="shared" si="1"/>
        <v>176714</v>
      </c>
      <c r="P48" s="34">
        <f t="shared" si="2"/>
        <v>15710671</v>
      </c>
      <c r="Q48" s="34">
        <f>ROUND(MEDIAN(G48,K48,M48,I48)+STDEVA(G48,K48,M48,I48),0)</f>
        <v>16199399</v>
      </c>
      <c r="R48" s="60">
        <f>ROUND(HARMEAN(F48,L48),0)</f>
        <v>174049</v>
      </c>
      <c r="S48" s="60">
        <f t="shared" si="4"/>
        <v>15955071.83</v>
      </c>
      <c r="T48" s="35">
        <f>ROUND(GEOMEAN(F48,L48),0)</f>
        <v>174049</v>
      </c>
      <c r="U48" s="35">
        <f t="shared" si="14"/>
        <v>15955071.83</v>
      </c>
      <c r="V48" s="35">
        <f>ROUND(AVERAGE(F48,L48),0)</f>
        <v>174049</v>
      </c>
      <c r="W48" s="35">
        <f t="shared" si="10"/>
        <v>15955071.83</v>
      </c>
    </row>
    <row r="49" spans="2:23" s="2" customFormat="1" ht="279.89999999999998" customHeight="1" x14ac:dyDescent="0.3">
      <c r="B49" s="30">
        <v>36</v>
      </c>
      <c r="C49" s="31" t="s">
        <v>69</v>
      </c>
      <c r="D49" s="32" t="s">
        <v>34</v>
      </c>
      <c r="E49" s="33">
        <v>504</v>
      </c>
      <c r="F49" s="34">
        <v>146532.34</v>
      </c>
      <c r="G49" s="34">
        <f t="shared" si="6"/>
        <v>73852299.359999999</v>
      </c>
      <c r="H49" s="34">
        <v>140198.13</v>
      </c>
      <c r="I49" s="34">
        <f t="shared" si="7"/>
        <v>70659857.519999996</v>
      </c>
      <c r="J49" s="34">
        <v>142453</v>
      </c>
      <c r="K49" s="34">
        <f t="shared" si="8"/>
        <v>71796312</v>
      </c>
      <c r="L49" s="34">
        <v>146816.48000000001</v>
      </c>
      <c r="M49" s="34">
        <f t="shared" si="9"/>
        <v>73995505.920000002</v>
      </c>
      <c r="N49" s="34">
        <f t="shared" si="17"/>
        <v>141268</v>
      </c>
      <c r="O49" s="34">
        <f t="shared" si="1"/>
        <v>147717</v>
      </c>
      <c r="P49" s="34">
        <f t="shared" si="2"/>
        <v>71199144</v>
      </c>
      <c r="Q49" s="34">
        <f t="shared" si="11"/>
        <v>74449467</v>
      </c>
      <c r="R49" s="60">
        <f>ROUND(HARMEAN(F49,J49,L49),0)</f>
        <v>145240</v>
      </c>
      <c r="S49" s="60">
        <f t="shared" si="4"/>
        <v>73200960</v>
      </c>
      <c r="T49" s="35">
        <f>ROUND(GEOMEAN(F49,J49,L49),0)</f>
        <v>145254</v>
      </c>
      <c r="U49" s="35">
        <f t="shared" si="14"/>
        <v>73208016</v>
      </c>
      <c r="V49" s="35">
        <f>ROUND(AVERAGE(F49,J49,L49),0)</f>
        <v>145267</v>
      </c>
      <c r="W49" s="35">
        <f t="shared" si="10"/>
        <v>73214568</v>
      </c>
    </row>
    <row r="50" spans="2:23" s="2" customFormat="1" ht="95.1" customHeight="1" x14ac:dyDescent="0.3">
      <c r="B50" s="30">
        <v>37</v>
      </c>
      <c r="C50" s="31" t="s">
        <v>70</v>
      </c>
      <c r="D50" s="32" t="s">
        <v>34</v>
      </c>
      <c r="E50" s="33">
        <v>504</v>
      </c>
      <c r="F50" s="34">
        <v>119400.21</v>
      </c>
      <c r="G50" s="34">
        <f t="shared" si="6"/>
        <v>60177705.840000004</v>
      </c>
      <c r="H50" s="34">
        <v>113756.54</v>
      </c>
      <c r="I50" s="34">
        <f t="shared" si="7"/>
        <v>57333296.159999996</v>
      </c>
      <c r="J50" s="34">
        <v>114739</v>
      </c>
      <c r="K50" s="34">
        <f t="shared" si="8"/>
        <v>57828456</v>
      </c>
      <c r="L50" s="34">
        <v>117704.43</v>
      </c>
      <c r="M50" s="34">
        <f t="shared" si="9"/>
        <v>59323032.719999999</v>
      </c>
      <c r="N50" s="34">
        <f t="shared" si="17"/>
        <v>113611</v>
      </c>
      <c r="O50" s="34">
        <f t="shared" si="1"/>
        <v>118833</v>
      </c>
      <c r="P50" s="34">
        <f t="shared" si="2"/>
        <v>57259876</v>
      </c>
      <c r="Q50" s="34">
        <f t="shared" ref="Q50:Q56" si="18">ROUND(MEDIAN(G50,K50,M50,I50)+STDEVA(G50,K50,M50,I50),0)</f>
        <v>59891612</v>
      </c>
      <c r="R50" s="60">
        <f>ROUND(HARMEAN(J50,H50,L50),0)</f>
        <v>115376</v>
      </c>
      <c r="S50" s="60">
        <f t="shared" si="4"/>
        <v>58149504</v>
      </c>
      <c r="T50" s="35">
        <f>ROUND(GEOMEAN(J50,H50,L50),0)</f>
        <v>115388</v>
      </c>
      <c r="U50" s="35">
        <f t="shared" si="14"/>
        <v>58155552</v>
      </c>
      <c r="V50" s="35">
        <f>ROUND(AVERAGE(J50,H50,L50),0)</f>
        <v>115400</v>
      </c>
      <c r="W50" s="35">
        <f t="shared" si="10"/>
        <v>58161600</v>
      </c>
    </row>
    <row r="51" spans="2:23" s="2" customFormat="1" ht="95.1" customHeight="1" x14ac:dyDescent="0.3">
      <c r="B51" s="30">
        <v>38</v>
      </c>
      <c r="C51" s="31" t="s">
        <v>71</v>
      </c>
      <c r="D51" s="32" t="s">
        <v>30</v>
      </c>
      <c r="E51" s="33">
        <v>91.67</v>
      </c>
      <c r="F51" s="34">
        <v>60223.83</v>
      </c>
      <c r="G51" s="34">
        <f t="shared" si="6"/>
        <v>5520718.4961000001</v>
      </c>
      <c r="H51" s="34">
        <v>59292.17</v>
      </c>
      <c r="I51" s="34">
        <f t="shared" si="7"/>
        <v>5435313.2238999996</v>
      </c>
      <c r="J51" s="34">
        <v>60852</v>
      </c>
      <c r="K51" s="34">
        <f t="shared" si="8"/>
        <v>5578302.8399999999</v>
      </c>
      <c r="L51" s="34">
        <v>59151.63</v>
      </c>
      <c r="M51" s="34">
        <f t="shared" si="9"/>
        <v>5422429.9221000001</v>
      </c>
      <c r="N51" s="34">
        <f t="shared" si="17"/>
        <v>58954</v>
      </c>
      <c r="O51" s="34">
        <f t="shared" si="1"/>
        <v>60562</v>
      </c>
      <c r="P51" s="34">
        <f t="shared" si="2"/>
        <v>5404317</v>
      </c>
      <c r="Q51" s="34">
        <f t="shared" si="18"/>
        <v>5551715</v>
      </c>
      <c r="R51" s="60">
        <f>ROUND(HARMEAN(F51,H51,L51),0)</f>
        <v>59552</v>
      </c>
      <c r="S51" s="60">
        <f>R51*E51</f>
        <v>5459131.8399999999</v>
      </c>
      <c r="T51" s="35">
        <f>ROUND(GEOMEAN(F51,H51,L51),0)</f>
        <v>59554</v>
      </c>
      <c r="U51" s="35">
        <f t="shared" si="14"/>
        <v>5459315.1799999997</v>
      </c>
      <c r="V51" s="35">
        <f>ROUND(AVERAGE(F51,H51,L51),0)</f>
        <v>59556</v>
      </c>
      <c r="W51" s="35">
        <f t="shared" si="10"/>
        <v>5459498.5200000005</v>
      </c>
    </row>
    <row r="52" spans="2:23" s="2" customFormat="1" ht="80.099999999999994" customHeight="1" x14ac:dyDescent="0.3">
      <c r="B52" s="30">
        <v>39</v>
      </c>
      <c r="C52" s="31" t="s">
        <v>72</v>
      </c>
      <c r="D52" s="32" t="s">
        <v>30</v>
      </c>
      <c r="E52" s="33">
        <v>30.56</v>
      </c>
      <c r="F52" s="34">
        <v>15160.56</v>
      </c>
      <c r="G52" s="34">
        <f t="shared" si="6"/>
        <v>463306.71359999996</v>
      </c>
      <c r="H52" s="34">
        <v>15096.62</v>
      </c>
      <c r="I52" s="34">
        <f t="shared" si="7"/>
        <v>461352.7072</v>
      </c>
      <c r="J52" s="34">
        <v>15019</v>
      </c>
      <c r="K52" s="34">
        <f t="shared" si="8"/>
        <v>458980.63999999996</v>
      </c>
      <c r="L52" s="34">
        <v>14723.43</v>
      </c>
      <c r="M52" s="34">
        <f t="shared" si="9"/>
        <v>449948.0208</v>
      </c>
      <c r="N52" s="34">
        <f t="shared" si="17"/>
        <v>14865</v>
      </c>
      <c r="O52" s="34">
        <f t="shared" si="1"/>
        <v>15251</v>
      </c>
      <c r="P52" s="34">
        <f t="shared" si="2"/>
        <v>454263</v>
      </c>
      <c r="Q52" s="34">
        <f t="shared" si="18"/>
        <v>466071</v>
      </c>
      <c r="R52" s="60">
        <f>ROUND(HARMEAN(F52,H52,J52),0)</f>
        <v>15092</v>
      </c>
      <c r="S52" s="60">
        <f t="shared" si="4"/>
        <v>461211.51999999996</v>
      </c>
      <c r="T52" s="35">
        <f>ROUND(GEOMEAN(F52,H52,J52),0)</f>
        <v>15092</v>
      </c>
      <c r="U52" s="35">
        <f t="shared" si="14"/>
        <v>461211.51999999996</v>
      </c>
      <c r="V52" s="35">
        <f>ROUND(AVERAGE(F52,H52,J52),0)</f>
        <v>15092</v>
      </c>
      <c r="W52" s="35">
        <f t="shared" si="10"/>
        <v>461211.51999999996</v>
      </c>
    </row>
    <row r="53" spans="2:23" s="2" customFormat="1" ht="80.099999999999994" customHeight="1" x14ac:dyDescent="0.3">
      <c r="B53" s="30">
        <v>40</v>
      </c>
      <c r="C53" s="31" t="s">
        <v>73</v>
      </c>
      <c r="D53" s="32" t="s">
        <v>30</v>
      </c>
      <c r="E53" s="33">
        <v>25</v>
      </c>
      <c r="F53" s="34">
        <v>65403.16</v>
      </c>
      <c r="G53" s="34">
        <f t="shared" si="6"/>
        <v>1635079</v>
      </c>
      <c r="H53" s="34">
        <v>66792.89</v>
      </c>
      <c r="I53" s="34">
        <f t="shared" si="7"/>
        <v>1669822.25</v>
      </c>
      <c r="J53" s="34">
        <v>69063</v>
      </c>
      <c r="K53" s="34">
        <f t="shared" si="8"/>
        <v>1726575</v>
      </c>
      <c r="L53" s="34">
        <v>67541.429999999993</v>
      </c>
      <c r="M53" s="34">
        <f t="shared" si="9"/>
        <v>1688535.7499999998</v>
      </c>
      <c r="N53" s="34">
        <f t="shared" si="17"/>
        <v>65642</v>
      </c>
      <c r="O53" s="34">
        <f t="shared" si="1"/>
        <v>68693</v>
      </c>
      <c r="P53" s="34">
        <f t="shared" si="2"/>
        <v>1641041</v>
      </c>
      <c r="Q53" s="34">
        <f t="shared" si="18"/>
        <v>1717317</v>
      </c>
      <c r="R53" s="60">
        <f>ROUND(HARMEAN(H53,L53),0)</f>
        <v>67165</v>
      </c>
      <c r="S53" s="60">
        <f t="shared" si="4"/>
        <v>1679125</v>
      </c>
      <c r="T53" s="35">
        <f>ROUND(GEOMEAN(H53,L53),0)</f>
        <v>67166</v>
      </c>
      <c r="U53" s="35">
        <f t="shared" si="14"/>
        <v>1679150</v>
      </c>
      <c r="V53" s="35">
        <f>ROUND(AVERAGE(H53,L53),0)</f>
        <v>67167</v>
      </c>
      <c r="W53" s="35">
        <f t="shared" si="10"/>
        <v>1679175</v>
      </c>
    </row>
    <row r="54" spans="2:23" s="2" customFormat="1" ht="80.099999999999994" customHeight="1" x14ac:dyDescent="0.3">
      <c r="B54" s="30">
        <v>41</v>
      </c>
      <c r="C54" s="31" t="s">
        <v>74</v>
      </c>
      <c r="D54" s="32" t="s">
        <v>75</v>
      </c>
      <c r="E54" s="33">
        <v>2</v>
      </c>
      <c r="F54" s="34">
        <v>1531541.29</v>
      </c>
      <c r="G54" s="34">
        <f t="shared" si="6"/>
        <v>3063082.58</v>
      </c>
      <c r="H54" s="34">
        <v>1492431.99</v>
      </c>
      <c r="I54" s="34">
        <f t="shared" si="7"/>
        <v>2984863.98</v>
      </c>
      <c r="J54" s="34">
        <v>1533371</v>
      </c>
      <c r="K54" s="34">
        <f t="shared" si="8"/>
        <v>3066742</v>
      </c>
      <c r="L54" s="34">
        <v>1490799.71</v>
      </c>
      <c r="M54" s="34">
        <f t="shared" si="9"/>
        <v>2981599.42</v>
      </c>
      <c r="N54" s="34">
        <f t="shared" si="17"/>
        <v>1488386</v>
      </c>
      <c r="O54" s="34">
        <f t="shared" si="1"/>
        <v>1535587</v>
      </c>
      <c r="P54" s="34">
        <f t="shared" si="2"/>
        <v>2976772</v>
      </c>
      <c r="Q54" s="34">
        <f t="shared" si="18"/>
        <v>3071174</v>
      </c>
      <c r="R54" s="60">
        <f>ROUND(HARMEAN(F54,H54,L54,J54),0)</f>
        <v>1511760</v>
      </c>
      <c r="S54" s="60">
        <f t="shared" si="4"/>
        <v>3023520</v>
      </c>
      <c r="T54" s="35">
        <f>ROUND(GEOMEAN(F54,H54,L54,J54),0)</f>
        <v>1511898</v>
      </c>
      <c r="U54" s="35">
        <f t="shared" si="14"/>
        <v>3023796</v>
      </c>
      <c r="V54" s="35">
        <f>ROUND(AVERAGE(F54,H54,L54,J54),0)</f>
        <v>1512036</v>
      </c>
      <c r="W54" s="35">
        <f t="shared" si="10"/>
        <v>3024072</v>
      </c>
    </row>
    <row r="55" spans="2:23" s="2" customFormat="1" ht="80.099999999999994" customHeight="1" x14ac:dyDescent="0.3">
      <c r="B55" s="30">
        <v>42</v>
      </c>
      <c r="C55" s="31" t="s">
        <v>76</v>
      </c>
      <c r="D55" s="32" t="s">
        <v>38</v>
      </c>
      <c r="E55" s="33">
        <v>2</v>
      </c>
      <c r="F55" s="34">
        <v>331735.7</v>
      </c>
      <c r="G55" s="34">
        <f t="shared" si="6"/>
        <v>663471.4</v>
      </c>
      <c r="H55" s="34">
        <v>343485.37</v>
      </c>
      <c r="I55" s="34">
        <f t="shared" si="7"/>
        <v>686970.74</v>
      </c>
      <c r="J55" s="34">
        <v>331805</v>
      </c>
      <c r="K55" s="34">
        <f t="shared" si="8"/>
        <v>663610</v>
      </c>
      <c r="L55" s="34">
        <v>334573.8</v>
      </c>
      <c r="M55" s="34">
        <f t="shared" si="9"/>
        <v>669147.6</v>
      </c>
      <c r="N55" s="34">
        <f t="shared" si="17"/>
        <v>327639</v>
      </c>
      <c r="O55" s="34">
        <f t="shared" si="1"/>
        <v>338739</v>
      </c>
      <c r="P55" s="34">
        <f t="shared" si="2"/>
        <v>655279</v>
      </c>
      <c r="Q55" s="34">
        <f t="shared" si="18"/>
        <v>677479</v>
      </c>
      <c r="R55" s="60">
        <f>ROUND(HARMEAN(F55,J55,L55),0)</f>
        <v>332700</v>
      </c>
      <c r="S55" s="60">
        <f t="shared" si="4"/>
        <v>665400</v>
      </c>
      <c r="T55" s="35">
        <f>ROUND(GEOMEAN(F55,J55,L55),0)</f>
        <v>332702</v>
      </c>
      <c r="U55" s="35">
        <f t="shared" si="14"/>
        <v>665404</v>
      </c>
      <c r="V55" s="35">
        <f>ROUND(AVERAGE(F55,J55,L55),0)</f>
        <v>332705</v>
      </c>
      <c r="W55" s="35">
        <f t="shared" si="10"/>
        <v>665410</v>
      </c>
    </row>
    <row r="56" spans="2:23" s="2" customFormat="1" ht="80.099999999999994" customHeight="1" x14ac:dyDescent="0.3">
      <c r="B56" s="30">
        <v>43</v>
      </c>
      <c r="C56" s="31" t="s">
        <v>77</v>
      </c>
      <c r="D56" s="32" t="s">
        <v>38</v>
      </c>
      <c r="E56" s="33">
        <v>2</v>
      </c>
      <c r="F56" s="34">
        <v>165909.49</v>
      </c>
      <c r="G56" s="34">
        <f t="shared" si="6"/>
        <v>331818.98</v>
      </c>
      <c r="H56" s="34">
        <v>166817.22</v>
      </c>
      <c r="I56" s="34">
        <f t="shared" si="7"/>
        <v>333634.44</v>
      </c>
      <c r="J56" s="34">
        <v>157603</v>
      </c>
      <c r="K56" s="34">
        <f t="shared" si="8"/>
        <v>315206</v>
      </c>
      <c r="L56" s="34">
        <v>157669.79</v>
      </c>
      <c r="M56" s="34">
        <f t="shared" si="9"/>
        <v>315339.58</v>
      </c>
      <c r="N56" s="34">
        <f t="shared" si="17"/>
        <v>156737</v>
      </c>
      <c r="O56" s="34">
        <f t="shared" si="1"/>
        <v>166842</v>
      </c>
      <c r="P56" s="34">
        <f t="shared" si="2"/>
        <v>313475</v>
      </c>
      <c r="Q56" s="34">
        <f t="shared" si="18"/>
        <v>333684</v>
      </c>
      <c r="R56" s="60">
        <f>ROUND(HARMEAN(F56,H56,L56,J56),0)</f>
        <v>161882</v>
      </c>
      <c r="S56" s="60">
        <f t="shared" si="4"/>
        <v>323764</v>
      </c>
      <c r="T56" s="35">
        <f>ROUND(GEOMEAN(F56,H56,L56,J56),0)</f>
        <v>161941</v>
      </c>
      <c r="U56" s="35">
        <f t="shared" si="14"/>
        <v>323882</v>
      </c>
      <c r="V56" s="35">
        <f>ROUND(AVERAGE(F56,H56,L56,J56),0)</f>
        <v>162000</v>
      </c>
      <c r="W56" s="35">
        <f>V56*E56</f>
        <v>324000</v>
      </c>
    </row>
    <row r="57" spans="2:23" s="4" customFormat="1" ht="41.25" customHeight="1" x14ac:dyDescent="0.3">
      <c r="B57" s="36"/>
      <c r="C57" s="37"/>
      <c r="D57" s="38"/>
      <c r="E57" s="25" t="s">
        <v>78</v>
      </c>
      <c r="F57" s="52">
        <f>SUM(F14:F56)</f>
        <v>59609590.439999998</v>
      </c>
      <c r="G57" s="53">
        <f>SUM(G14:G56)</f>
        <v>1589158266.8793998</v>
      </c>
      <c r="H57" s="53">
        <f t="shared" ref="H57:M57" si="19">SUM(H14:H56)</f>
        <v>59391053.959999993</v>
      </c>
      <c r="I57" s="53">
        <f t="shared" si="19"/>
        <v>1587832252.6902008</v>
      </c>
      <c r="J57" s="53">
        <f t="shared" si="19"/>
        <v>58856770</v>
      </c>
      <c r="K57" s="53">
        <f t="shared" si="19"/>
        <v>1510746734.8600001</v>
      </c>
      <c r="L57" s="53">
        <f t="shared" si="19"/>
        <v>59209695.789999984</v>
      </c>
      <c r="M57" s="53">
        <f t="shared" si="19"/>
        <v>1586335758.4172001</v>
      </c>
      <c r="N57" s="50"/>
      <c r="O57" s="41"/>
      <c r="P57" s="41"/>
      <c r="Q57" s="25" t="s">
        <v>78</v>
      </c>
      <c r="R57" s="60">
        <f>+SUM(R14:R56)</f>
        <v>59327722</v>
      </c>
      <c r="S57" s="60">
        <f>+SUM(S14:S56)</f>
        <v>1590172509.1899998</v>
      </c>
      <c r="T57" s="56">
        <f t="shared" ref="T57" si="20">+SUM(T14:T56)</f>
        <v>59329538</v>
      </c>
      <c r="U57" s="56">
        <f>+SUM(U14:U56)</f>
        <v>1590231864.53</v>
      </c>
      <c r="V57" s="56">
        <f>+SUM(V14:V56)</f>
        <v>59331359</v>
      </c>
      <c r="W57" s="56">
        <f>+SUM(W14:W56)</f>
        <v>1590290971.8699999</v>
      </c>
    </row>
    <row r="58" spans="2:23" s="4" customFormat="1" ht="41.25" customHeight="1" x14ac:dyDescent="0.3">
      <c r="B58" s="36"/>
      <c r="C58" s="37"/>
      <c r="D58" s="48"/>
      <c r="E58" s="51" t="s">
        <v>79</v>
      </c>
      <c r="F58" s="55">
        <v>0.24</v>
      </c>
      <c r="G58" s="54">
        <f>+G$57*F58</f>
        <v>381397984.05105591</v>
      </c>
      <c r="H58" s="55">
        <v>0.24</v>
      </c>
      <c r="I58" s="54">
        <f>+I$57*H58</f>
        <v>381079740.64564818</v>
      </c>
      <c r="J58" s="55">
        <v>0.24</v>
      </c>
      <c r="K58" s="54">
        <f>+K$57*J58</f>
        <v>362579216.3664</v>
      </c>
      <c r="L58" s="55">
        <v>0.24</v>
      </c>
      <c r="M58" s="54">
        <f>+M$57*L58</f>
        <v>380720582.02012801</v>
      </c>
      <c r="N58" s="49"/>
      <c r="O58" s="49"/>
      <c r="P58" s="49"/>
      <c r="Q58" s="51" t="s">
        <v>79</v>
      </c>
      <c r="R58" s="55">
        <v>0.24</v>
      </c>
      <c r="S58" s="58">
        <f>+S$57*R58</f>
        <v>381641402.20559996</v>
      </c>
      <c r="T58" s="55">
        <v>0.24</v>
      </c>
      <c r="U58" s="54">
        <f>+U$57*T58</f>
        <v>381655647.48719996</v>
      </c>
      <c r="V58" s="55">
        <v>0.24</v>
      </c>
      <c r="W58" s="54">
        <f>+W$57*V58</f>
        <v>381669833.24879998</v>
      </c>
    </row>
    <row r="59" spans="2:23" s="4" customFormat="1" ht="41.25" customHeight="1" x14ac:dyDescent="0.3">
      <c r="B59" s="36"/>
      <c r="C59" s="37"/>
      <c r="D59" s="48"/>
      <c r="E59" s="51" t="s">
        <v>80</v>
      </c>
      <c r="F59" s="55">
        <v>0.04</v>
      </c>
      <c r="G59" s="54">
        <f t="shared" ref="G59:I60" si="21">+G$57*F59</f>
        <v>63566330.675175995</v>
      </c>
      <c r="H59" s="55">
        <v>0.04</v>
      </c>
      <c r="I59" s="54">
        <f t="shared" si="21"/>
        <v>63513290.107608035</v>
      </c>
      <c r="J59" s="55">
        <v>0.04</v>
      </c>
      <c r="K59" s="54">
        <f t="shared" ref="K59:M59" si="22">+K$57*J59</f>
        <v>60429869.394400008</v>
      </c>
      <c r="L59" s="55">
        <v>0.04</v>
      </c>
      <c r="M59" s="54">
        <f t="shared" si="22"/>
        <v>63453430.336688004</v>
      </c>
      <c r="N59" s="49"/>
      <c r="O59" s="49"/>
      <c r="P59" s="49"/>
      <c r="Q59" s="51" t="s">
        <v>80</v>
      </c>
      <c r="R59" s="55">
        <v>0.04</v>
      </c>
      <c r="S59" s="58">
        <f>+S$57*R59</f>
        <v>63606900.367599994</v>
      </c>
      <c r="T59" s="55">
        <v>0.04</v>
      </c>
      <c r="U59" s="54">
        <f>+U$57*T59</f>
        <v>63609274.581200004</v>
      </c>
      <c r="V59" s="55">
        <v>0.04</v>
      </c>
      <c r="W59" s="54">
        <f>+W$57*V59</f>
        <v>63611638.874799997</v>
      </c>
    </row>
    <row r="60" spans="2:23" s="4" customFormat="1" ht="41.25" customHeight="1" x14ac:dyDescent="0.3">
      <c r="B60" s="36"/>
      <c r="C60" s="37"/>
      <c r="D60" s="48"/>
      <c r="E60" s="51" t="s">
        <v>81</v>
      </c>
      <c r="F60" s="55">
        <v>0.01</v>
      </c>
      <c r="G60" s="54">
        <f t="shared" si="21"/>
        <v>15891582.668793999</v>
      </c>
      <c r="H60" s="55">
        <v>0.01</v>
      </c>
      <c r="I60" s="54">
        <f t="shared" si="21"/>
        <v>15878322.526902009</v>
      </c>
      <c r="J60" s="55">
        <v>0.01</v>
      </c>
      <c r="K60" s="54">
        <f t="shared" ref="K60:M60" si="23">+K$57*J60</f>
        <v>15107467.348600002</v>
      </c>
      <c r="L60" s="55">
        <v>0.01</v>
      </c>
      <c r="M60" s="54">
        <f t="shared" si="23"/>
        <v>15863357.584172001</v>
      </c>
      <c r="N60" s="49"/>
      <c r="O60" s="49"/>
      <c r="P60" s="49"/>
      <c r="Q60" s="51" t="s">
        <v>81</v>
      </c>
      <c r="R60" s="55">
        <v>0.01</v>
      </c>
      <c r="S60" s="58">
        <f>+S$57*R60</f>
        <v>15901725.091899998</v>
      </c>
      <c r="T60" s="55">
        <v>0.01</v>
      </c>
      <c r="U60" s="54">
        <f>+U$57*T60</f>
        <v>15902318.645300001</v>
      </c>
      <c r="V60" s="55">
        <v>0.01</v>
      </c>
      <c r="W60" s="54">
        <f>+W$57*V60</f>
        <v>15902909.718699999</v>
      </c>
    </row>
    <row r="61" spans="2:23" s="4" customFormat="1" ht="41.25" customHeight="1" x14ac:dyDescent="0.3">
      <c r="B61" s="36"/>
      <c r="C61" s="37"/>
      <c r="D61" s="48"/>
      <c r="E61" s="51" t="s">
        <v>82</v>
      </c>
      <c r="F61" s="55">
        <v>0.19</v>
      </c>
      <c r="G61" s="54">
        <f>+G$60*F61</f>
        <v>3019400.7070708596</v>
      </c>
      <c r="H61" s="55">
        <v>0.19</v>
      </c>
      <c r="I61" s="54">
        <f>+I$60*H61</f>
        <v>3016881.2801113818</v>
      </c>
      <c r="J61" s="55">
        <v>0.19</v>
      </c>
      <c r="K61" s="54">
        <f>+K$60*J61</f>
        <v>2870418.7962340005</v>
      </c>
      <c r="L61" s="55">
        <v>0.19</v>
      </c>
      <c r="M61" s="54">
        <f>+M$60*L61</f>
        <v>3014037.9409926804</v>
      </c>
      <c r="N61" s="49"/>
      <c r="O61" s="49"/>
      <c r="P61" s="49"/>
      <c r="Q61" s="51" t="s">
        <v>82</v>
      </c>
      <c r="R61" s="55">
        <v>0.19</v>
      </c>
      <c r="S61" s="58">
        <f>+S$60*R61</f>
        <v>3021327.7674609995</v>
      </c>
      <c r="T61" s="55">
        <v>0.19</v>
      </c>
      <c r="U61" s="54">
        <f>+U$60*T61</f>
        <v>3021440.5426070001</v>
      </c>
      <c r="V61" s="55">
        <v>0.19</v>
      </c>
      <c r="W61" s="54">
        <f>+W$60*V61</f>
        <v>3021552.8465529997</v>
      </c>
    </row>
    <row r="62" spans="2:23" s="4" customFormat="1" ht="41.25" customHeight="1" x14ac:dyDescent="0.3">
      <c r="B62" s="36"/>
      <c r="C62" s="37"/>
      <c r="D62" s="48"/>
      <c r="E62" s="25" t="s">
        <v>83</v>
      </c>
      <c r="F62" s="52"/>
      <c r="G62" s="53">
        <f>SUM(G57:G61)</f>
        <v>2053033564.9814963</v>
      </c>
      <c r="H62" s="40"/>
      <c r="I62" s="53">
        <f>SUM(I57:I61)</f>
        <v>2051320487.2504704</v>
      </c>
      <c r="J62" s="39"/>
      <c r="K62" s="53">
        <f>SUM(K57:K61)</f>
        <v>1951733706.7656341</v>
      </c>
      <c r="L62" s="39"/>
      <c r="M62" s="53">
        <f>SUM(M57:M61)</f>
        <v>2049387166.2991807</v>
      </c>
      <c r="N62" s="49"/>
      <c r="O62" s="49"/>
      <c r="P62" s="49"/>
      <c r="Q62" s="25" t="s">
        <v>83</v>
      </c>
      <c r="R62" s="39"/>
      <c r="S62" s="59">
        <f>ROUND(SUM(S57:S61),0)</f>
        <v>2054343865</v>
      </c>
      <c r="T62" s="39"/>
      <c r="U62" s="59">
        <f>ROUND(SUM(U57:U61),0)</f>
        <v>2054420546</v>
      </c>
      <c r="V62" s="39"/>
      <c r="W62" s="40">
        <f>ROUND(SUM(W57:W61),0)</f>
        <v>2054496907</v>
      </c>
    </row>
    <row r="63" spans="2:23" ht="30" x14ac:dyDescent="0.5">
      <c r="B63" s="21"/>
      <c r="C63" s="21"/>
      <c r="D63" s="21"/>
      <c r="E63" s="21"/>
      <c r="F63" s="22"/>
      <c r="G63" s="23"/>
      <c r="H63" s="23"/>
      <c r="I63" s="23"/>
      <c r="J63" s="23"/>
      <c r="K63" s="23"/>
      <c r="L63" s="23"/>
      <c r="M63" s="23"/>
      <c r="N63" s="23"/>
      <c r="O63" s="23"/>
      <c r="P63" s="23"/>
      <c r="Q63" s="23"/>
      <c r="R63" s="23"/>
      <c r="S63" s="23"/>
      <c r="T63" s="24"/>
      <c r="U63" s="24"/>
      <c r="V63" s="24"/>
      <c r="W63" s="24"/>
    </row>
    <row r="64" spans="2:23" customFormat="1" ht="222" customHeight="1" x14ac:dyDescent="0.5">
      <c r="B64" s="70" t="s">
        <v>131</v>
      </c>
      <c r="C64" s="71"/>
      <c r="D64" s="71"/>
      <c r="E64" s="71"/>
      <c r="F64" s="71"/>
      <c r="G64" s="71"/>
      <c r="H64" s="71"/>
      <c r="I64" s="71"/>
      <c r="J64" s="71"/>
      <c r="K64" s="71"/>
      <c r="L64" s="71"/>
      <c r="M64" s="71"/>
      <c r="N64" s="71"/>
      <c r="O64" s="71"/>
      <c r="P64" s="71"/>
      <c r="Q64" s="71"/>
      <c r="R64" s="71"/>
      <c r="S64" s="71"/>
      <c r="T64" s="71"/>
      <c r="U64" s="71"/>
      <c r="V64" s="71"/>
      <c r="W64" s="21"/>
    </row>
    <row r="65" spans="2:23" customFormat="1" ht="87.6" customHeight="1" x14ac:dyDescent="0.5">
      <c r="B65" s="72" t="s">
        <v>132</v>
      </c>
      <c r="C65" s="72"/>
      <c r="D65" s="72"/>
      <c r="E65" s="72"/>
      <c r="F65" s="72"/>
      <c r="G65" s="72"/>
      <c r="H65" s="72"/>
      <c r="I65" s="72"/>
      <c r="J65" s="72"/>
      <c r="K65" s="72"/>
      <c r="L65" s="72"/>
      <c r="M65" s="72"/>
      <c r="N65" s="72"/>
      <c r="O65" s="72"/>
      <c r="P65" s="72"/>
      <c r="Q65" s="72"/>
      <c r="R65" s="72"/>
      <c r="S65" s="72"/>
      <c r="T65" s="72"/>
      <c r="U65" s="72"/>
      <c r="V65" s="72"/>
      <c r="W65" s="21"/>
    </row>
    <row r="66" spans="2:23" customFormat="1" ht="15" customHeight="1" thickBot="1" x14ac:dyDescent="0.55000000000000004">
      <c r="B66" s="42"/>
      <c r="C66" s="42"/>
      <c r="D66" s="43"/>
      <c r="E66" s="22"/>
      <c r="F66" s="42"/>
      <c r="G66" s="42"/>
      <c r="H66" s="42"/>
      <c r="I66" s="42"/>
      <c r="J66" s="42"/>
      <c r="K66" s="42"/>
      <c r="L66" s="44"/>
      <c r="M66" s="42"/>
      <c r="N66" s="44"/>
      <c r="O66" s="44"/>
      <c r="P66" s="44"/>
      <c r="Q66" s="44"/>
      <c r="R66" s="44"/>
      <c r="S66" s="21"/>
      <c r="T66" s="21"/>
      <c r="U66" s="21"/>
      <c r="V66" s="21"/>
      <c r="W66" s="21"/>
    </row>
    <row r="67" spans="2:23" customFormat="1" ht="61.5" customHeight="1" thickBot="1" x14ac:dyDescent="0.55000000000000004">
      <c r="B67" s="73" t="s">
        <v>84</v>
      </c>
      <c r="C67" s="74"/>
      <c r="D67" s="63">
        <v>46148</v>
      </c>
      <c r="E67" s="64"/>
      <c r="F67" s="64"/>
      <c r="G67" s="64"/>
      <c r="H67" s="64"/>
      <c r="I67" s="64"/>
      <c r="J67" s="65"/>
      <c r="K67" s="45"/>
      <c r="L67" s="44"/>
      <c r="M67" s="45"/>
      <c r="N67" s="44"/>
      <c r="O67" s="44"/>
      <c r="P67" s="44"/>
      <c r="Q67" s="44"/>
      <c r="R67" s="44"/>
      <c r="S67" s="21"/>
      <c r="T67" s="21"/>
      <c r="U67" s="21"/>
      <c r="V67" s="21"/>
      <c r="W67" s="21"/>
    </row>
    <row r="68" spans="2:23" customFormat="1" ht="61.5" customHeight="1" thickBot="1" x14ac:dyDescent="0.55000000000000004">
      <c r="B68" s="73" t="s">
        <v>85</v>
      </c>
      <c r="C68" s="74"/>
      <c r="D68" s="66" t="s">
        <v>86</v>
      </c>
      <c r="E68" s="64"/>
      <c r="F68" s="64"/>
      <c r="G68" s="64"/>
      <c r="H68" s="64"/>
      <c r="I68" s="64"/>
      <c r="J68" s="65"/>
      <c r="K68" s="46"/>
      <c r="L68" s="44"/>
      <c r="M68" s="46"/>
      <c r="N68" s="44"/>
      <c r="O68" s="44"/>
      <c r="P68" s="44"/>
      <c r="Q68" s="44"/>
      <c r="R68" s="44"/>
      <c r="S68" s="21"/>
      <c r="T68" s="21"/>
      <c r="U68" s="21"/>
      <c r="V68" s="21"/>
      <c r="W68" s="21"/>
    </row>
    <row r="69" spans="2:23" customFormat="1" ht="61.5" customHeight="1" thickBot="1" x14ac:dyDescent="0.55000000000000004">
      <c r="B69" s="75" t="s">
        <v>87</v>
      </c>
      <c r="C69" s="76"/>
      <c r="D69" s="66" t="s">
        <v>88</v>
      </c>
      <c r="E69" s="64"/>
      <c r="F69" s="64"/>
      <c r="G69" s="64"/>
      <c r="H69" s="64"/>
      <c r="I69" s="64"/>
      <c r="J69" s="65"/>
      <c r="K69" s="46"/>
      <c r="L69" s="44"/>
      <c r="M69" s="46"/>
      <c r="N69" s="44"/>
      <c r="O69" s="44"/>
      <c r="P69" s="44"/>
      <c r="Q69" s="44"/>
      <c r="R69" s="44"/>
      <c r="S69" s="21"/>
      <c r="T69" s="21"/>
      <c r="U69" s="21"/>
      <c r="V69" s="21"/>
      <c r="W69" s="21"/>
    </row>
    <row r="70" spans="2:23" ht="30" x14ac:dyDescent="0.5">
      <c r="B70" s="47"/>
      <c r="C70" s="20"/>
      <c r="D70" s="20"/>
      <c r="E70" s="21"/>
      <c r="F70" s="22"/>
      <c r="G70" s="23"/>
      <c r="H70" s="23"/>
      <c r="I70" s="23"/>
      <c r="J70" s="23"/>
      <c r="K70" s="23"/>
      <c r="L70" s="23"/>
      <c r="M70" s="23"/>
      <c r="N70" s="23"/>
      <c r="O70" s="23"/>
      <c r="P70" s="23"/>
      <c r="Q70" s="23"/>
      <c r="R70" s="23"/>
      <c r="S70" s="23"/>
      <c r="T70" s="24"/>
      <c r="U70" s="24"/>
      <c r="V70" s="24"/>
      <c r="W70" s="24"/>
    </row>
    <row r="71" spans="2:23" ht="30" x14ac:dyDescent="0.5">
      <c r="B71" s="47"/>
      <c r="C71" s="20"/>
      <c r="D71" s="20"/>
      <c r="E71" s="21"/>
      <c r="F71" s="22"/>
      <c r="G71" s="23"/>
      <c r="H71" s="23"/>
      <c r="I71" s="23"/>
      <c r="J71" s="23"/>
      <c r="K71" s="23"/>
      <c r="L71" s="23"/>
      <c r="M71" s="23"/>
      <c r="N71" s="23"/>
      <c r="O71" s="23"/>
      <c r="P71" s="23"/>
      <c r="Q71" s="23"/>
      <c r="R71" s="23"/>
      <c r="S71" s="23"/>
      <c r="T71" s="24"/>
      <c r="U71" s="24"/>
      <c r="V71" s="24"/>
      <c r="W71" s="24"/>
    </row>
  </sheetData>
  <mergeCells count="28">
    <mergeCell ref="V1:W1"/>
    <mergeCell ref="V2:W2"/>
    <mergeCell ref="V3:W3"/>
    <mergeCell ref="B8:C8"/>
    <mergeCell ref="F12:G12"/>
    <mergeCell ref="J12:K12"/>
    <mergeCell ref="L12:M12"/>
    <mergeCell ref="R12:W12"/>
    <mergeCell ref="N12:O12"/>
    <mergeCell ref="P12:Q12"/>
    <mergeCell ref="B4:W4"/>
    <mergeCell ref="B10:N10"/>
    <mergeCell ref="B1:D3"/>
    <mergeCell ref="E1:S3"/>
    <mergeCell ref="T1:U1"/>
    <mergeCell ref="T2:U2"/>
    <mergeCell ref="T3:U3"/>
    <mergeCell ref="D67:J67"/>
    <mergeCell ref="D68:J68"/>
    <mergeCell ref="D69:J69"/>
    <mergeCell ref="B5:W5"/>
    <mergeCell ref="B64:V64"/>
    <mergeCell ref="B65:V65"/>
    <mergeCell ref="B67:C67"/>
    <mergeCell ref="B68:C68"/>
    <mergeCell ref="B69:C69"/>
    <mergeCell ref="D8:S8"/>
    <mergeCell ref="H12:I12"/>
  </mergeCells>
  <conditionalFormatting sqref="F14:F56">
    <cfRule type="cellIs" dxfId="7" priority="8" operator="between">
      <formula>$N14</formula>
      <formula>$O14</formula>
    </cfRule>
  </conditionalFormatting>
  <conditionalFormatting sqref="G14:G56">
    <cfRule type="cellIs" dxfId="6" priority="4" operator="between">
      <formula>$P14</formula>
      <formula>$Q14</formula>
    </cfRule>
  </conditionalFormatting>
  <conditionalFormatting sqref="H14:H56">
    <cfRule type="cellIs" dxfId="5" priority="7" operator="between">
      <formula>$N14</formula>
      <formula>$O14</formula>
    </cfRule>
  </conditionalFormatting>
  <conditionalFormatting sqref="I14:I56">
    <cfRule type="cellIs" dxfId="4" priority="3" operator="between">
      <formula>$P14</formula>
      <formula>$Q14</formula>
    </cfRule>
  </conditionalFormatting>
  <conditionalFormatting sqref="J14:J56">
    <cfRule type="cellIs" dxfId="3" priority="6" operator="between">
      <formula>$N14</formula>
      <formula>$O14</formula>
    </cfRule>
  </conditionalFormatting>
  <conditionalFormatting sqref="K14:K56">
    <cfRule type="cellIs" dxfId="2" priority="2" operator="between">
      <formula>$P14</formula>
      <formula>$Q14</formula>
    </cfRule>
  </conditionalFormatting>
  <conditionalFormatting sqref="L14:L56">
    <cfRule type="cellIs" dxfId="1" priority="5" operator="between">
      <formula>$N14</formula>
      <formula>$O14</formula>
    </cfRule>
  </conditionalFormatting>
  <conditionalFormatting sqref="M14:M56">
    <cfRule type="cellIs" dxfId="0" priority="1" operator="between">
      <formula>$P14</formula>
      <formula>$Q14</formula>
    </cfRule>
  </conditionalFormatting>
  <pageMargins left="0.25" right="0.25" top="0.75" bottom="0.75" header="0.3" footer="0.3"/>
  <pageSetup paperSize="9" scale="13" fitToHeight="0" orientation="landscape" r:id="rId1"/>
  <colBreaks count="1" manualBreakCount="1">
    <brk id="21" max="71"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baseColWidth="10" defaultColWidth="9.109375" defaultRowHeight="14.4" x14ac:dyDescent="0.3"/>
  <cols>
    <col min="3" max="3" width="9.109375" customWidth="1"/>
    <col min="4" max="4" width="39.5546875" style="13" customWidth="1"/>
    <col min="5" max="5" width="12.109375" customWidth="1"/>
  </cols>
  <sheetData>
    <row r="2" spans="2:17" s="1" customFormat="1" x14ac:dyDescent="0.3">
      <c r="B2" s="5"/>
      <c r="C2" s="116" t="s">
        <v>89</v>
      </c>
      <c r="D2" s="117"/>
      <c r="E2" s="117"/>
      <c r="F2" s="3"/>
      <c r="G2" s="4"/>
      <c r="H2" s="4"/>
      <c r="I2" s="4"/>
      <c r="J2" s="4"/>
      <c r="K2" s="4"/>
      <c r="L2" s="4"/>
      <c r="M2" s="4"/>
      <c r="N2" s="4"/>
      <c r="O2" s="4"/>
      <c r="P2" s="4"/>
      <c r="Q2" s="4"/>
    </row>
    <row r="3" spans="2:17" s="1" customFormat="1" x14ac:dyDescent="0.3">
      <c r="B3" s="9" t="b">
        <v>0</v>
      </c>
      <c r="C3" s="118" t="s">
        <v>90</v>
      </c>
      <c r="D3" s="118"/>
      <c r="E3" s="118"/>
      <c r="F3" s="3"/>
      <c r="G3" s="4"/>
      <c r="H3" s="4"/>
      <c r="I3" s="4"/>
      <c r="J3" s="4"/>
      <c r="K3" s="4"/>
      <c r="L3" s="4"/>
      <c r="M3" s="4"/>
      <c r="N3" s="4"/>
      <c r="O3" s="4"/>
      <c r="P3" s="4"/>
      <c r="Q3" s="4"/>
    </row>
    <row r="4" spans="2:17" s="1" customFormat="1" x14ac:dyDescent="0.3">
      <c r="B4" s="9" t="b">
        <v>0</v>
      </c>
      <c r="C4" s="118" t="s">
        <v>91</v>
      </c>
      <c r="D4" s="118"/>
      <c r="E4" s="118"/>
      <c r="F4" s="3"/>
      <c r="G4" s="4"/>
      <c r="H4" s="4"/>
      <c r="I4" s="4"/>
      <c r="J4" s="4"/>
      <c r="K4" s="4"/>
      <c r="L4" s="4"/>
      <c r="M4" s="4"/>
      <c r="N4" s="4"/>
      <c r="O4" s="4"/>
      <c r="P4" s="4"/>
      <c r="Q4" s="4"/>
    </row>
    <row r="5" spans="2:17" s="1" customFormat="1" x14ac:dyDescent="0.3">
      <c r="B5" s="9" t="b">
        <v>0</v>
      </c>
      <c r="C5" s="118" t="s">
        <v>92</v>
      </c>
      <c r="D5" s="118"/>
      <c r="E5" s="118"/>
      <c r="F5" s="3"/>
      <c r="G5" s="4"/>
      <c r="H5" s="4"/>
      <c r="I5" s="4"/>
      <c r="J5" s="4"/>
      <c r="K5" s="4"/>
      <c r="L5" s="4"/>
      <c r="M5" s="4"/>
      <c r="N5" s="4"/>
      <c r="O5" s="4"/>
      <c r="P5" s="4"/>
      <c r="Q5" s="4"/>
    </row>
    <row r="6" spans="2:17" s="1" customFormat="1" x14ac:dyDescent="0.3">
      <c r="B6" s="9" t="b">
        <v>0</v>
      </c>
      <c r="C6" s="118" t="s">
        <v>93</v>
      </c>
      <c r="D6" s="118"/>
      <c r="E6" s="118"/>
      <c r="F6" s="3"/>
      <c r="G6" s="4"/>
      <c r="H6" s="4"/>
      <c r="I6" s="4"/>
      <c r="J6" s="4"/>
      <c r="K6" s="4"/>
      <c r="L6" s="4"/>
      <c r="M6" s="4"/>
      <c r="N6" s="4"/>
      <c r="O6" s="4"/>
      <c r="P6" s="4"/>
      <c r="Q6" s="4"/>
    </row>
    <row r="7" spans="2:17" s="1" customFormat="1" x14ac:dyDescent="0.3">
      <c r="B7" s="9" t="b">
        <v>0</v>
      </c>
      <c r="C7" s="118" t="s">
        <v>94</v>
      </c>
      <c r="D7" s="118"/>
      <c r="E7" s="118"/>
      <c r="F7" s="3"/>
      <c r="G7" s="4"/>
      <c r="H7" s="4"/>
      <c r="I7" s="4"/>
      <c r="J7" s="4"/>
      <c r="K7" s="4"/>
      <c r="L7" s="4"/>
      <c r="M7" s="4"/>
      <c r="N7" s="4"/>
      <c r="O7" s="4"/>
      <c r="P7" s="4"/>
      <c r="Q7" s="4"/>
    </row>
    <row r="8" spans="2:17" s="1" customFormat="1" x14ac:dyDescent="0.3">
      <c r="B8" s="9" t="b">
        <v>0</v>
      </c>
      <c r="C8" s="118" t="s">
        <v>95</v>
      </c>
      <c r="D8" s="118"/>
      <c r="E8" s="118"/>
      <c r="F8" s="3"/>
      <c r="G8" s="4"/>
      <c r="H8" s="4"/>
      <c r="I8" s="4"/>
      <c r="J8" s="4"/>
      <c r="K8" s="4"/>
      <c r="L8" s="4"/>
      <c r="M8" s="4"/>
      <c r="N8" s="4"/>
      <c r="O8" s="4"/>
      <c r="P8" s="4"/>
      <c r="Q8" s="4"/>
    </row>
    <row r="9" spans="2:17" s="1" customFormat="1" x14ac:dyDescent="0.3">
      <c r="B9" s="9" t="b">
        <v>0</v>
      </c>
      <c r="C9" s="118" t="s">
        <v>96</v>
      </c>
      <c r="D9" s="118"/>
      <c r="E9" s="118"/>
      <c r="F9" s="3"/>
      <c r="G9" s="4"/>
      <c r="H9" s="4"/>
      <c r="I9" s="4"/>
      <c r="J9" s="4"/>
      <c r="K9" s="4"/>
      <c r="L9" s="4"/>
      <c r="M9" s="4"/>
      <c r="N9" s="4"/>
      <c r="O9" s="4"/>
      <c r="P9" s="4"/>
      <c r="Q9" s="4"/>
    </row>
    <row r="10" spans="2:17" s="1" customFormat="1" x14ac:dyDescent="0.3">
      <c r="B10" s="9" t="b">
        <v>0</v>
      </c>
      <c r="C10" s="118" t="s">
        <v>97</v>
      </c>
      <c r="D10" s="118"/>
      <c r="E10" s="118"/>
      <c r="F10" s="3"/>
      <c r="G10" s="4"/>
      <c r="H10" s="4"/>
      <c r="I10" s="4"/>
      <c r="J10" s="4"/>
      <c r="K10" s="4"/>
      <c r="L10" s="4"/>
      <c r="M10" s="4"/>
      <c r="N10" s="4"/>
      <c r="O10" s="4"/>
      <c r="P10" s="4"/>
      <c r="Q10" s="4"/>
    </row>
    <row r="11" spans="2:17" s="1" customFormat="1" x14ac:dyDescent="0.3">
      <c r="B11" s="9" t="b">
        <v>0</v>
      </c>
      <c r="C11" s="118" t="s">
        <v>98</v>
      </c>
      <c r="D11" s="118"/>
      <c r="E11" s="118"/>
      <c r="F11" s="3"/>
      <c r="G11" s="4"/>
      <c r="H11" s="4"/>
      <c r="I11" s="4"/>
      <c r="J11" s="4"/>
      <c r="K11" s="4"/>
      <c r="L11" s="4"/>
      <c r="M11" s="4"/>
      <c r="N11" s="4"/>
      <c r="O11" s="4"/>
      <c r="P11" s="4"/>
      <c r="Q11" s="4"/>
    </row>
    <row r="12" spans="2:17" s="1" customFormat="1" x14ac:dyDescent="0.3">
      <c r="B12" s="9" t="b">
        <v>0</v>
      </c>
      <c r="C12" s="118" t="s">
        <v>99</v>
      </c>
      <c r="D12" s="118"/>
      <c r="E12" s="118"/>
      <c r="F12" s="3"/>
      <c r="G12" s="4"/>
      <c r="H12" s="4"/>
      <c r="I12" s="4"/>
      <c r="J12" s="4"/>
      <c r="K12" s="4"/>
      <c r="L12" s="4"/>
      <c r="M12" s="4"/>
      <c r="N12" s="4"/>
      <c r="O12" s="4"/>
      <c r="P12" s="4"/>
      <c r="Q12" s="4"/>
    </row>
    <row r="13" spans="2:17" s="1" customFormat="1" x14ac:dyDescent="0.3">
      <c r="B13" s="9" t="b">
        <v>0</v>
      </c>
      <c r="C13" s="118" t="s">
        <v>100</v>
      </c>
      <c r="D13" s="118"/>
      <c r="E13" s="118"/>
      <c r="F13" s="3"/>
      <c r="G13" s="4"/>
      <c r="H13" s="4"/>
      <c r="I13" s="4"/>
      <c r="J13" s="4"/>
      <c r="K13" s="4"/>
      <c r="L13" s="4"/>
      <c r="M13" s="4"/>
      <c r="N13" s="4"/>
      <c r="O13" s="4"/>
      <c r="P13" s="4"/>
      <c r="Q13" s="4"/>
    </row>
    <row r="14" spans="2:17" s="1" customFormat="1" x14ac:dyDescent="0.3">
      <c r="B14" s="9" t="b">
        <v>0</v>
      </c>
      <c r="C14" s="118" t="s">
        <v>101</v>
      </c>
      <c r="D14" s="118"/>
      <c r="E14" s="118"/>
      <c r="F14" s="3"/>
      <c r="G14" s="4"/>
      <c r="H14" s="4"/>
      <c r="I14" s="4"/>
      <c r="J14" s="4"/>
      <c r="K14" s="4"/>
      <c r="L14" s="4"/>
      <c r="M14" s="4"/>
      <c r="N14" s="4"/>
      <c r="O14" s="4"/>
      <c r="P14" s="4"/>
      <c r="Q14" s="4"/>
    </row>
    <row r="15" spans="2:17" s="1" customFormat="1" x14ac:dyDescent="0.3">
      <c r="B15" s="9" t="b">
        <v>0</v>
      </c>
      <c r="C15" s="118" t="s">
        <v>102</v>
      </c>
      <c r="D15" s="118"/>
      <c r="E15" s="118"/>
      <c r="F15" s="3"/>
      <c r="G15" s="4"/>
      <c r="H15" s="4"/>
      <c r="I15" s="4"/>
      <c r="J15" s="4"/>
      <c r="K15" s="4"/>
      <c r="L15" s="4"/>
      <c r="M15" s="4"/>
      <c r="N15" s="4"/>
      <c r="O15" s="4"/>
      <c r="P15" s="4"/>
      <c r="Q15" s="4"/>
    </row>
    <row r="16" spans="2:17" s="1" customFormat="1" x14ac:dyDescent="0.3">
      <c r="B16" s="9" t="b">
        <v>0</v>
      </c>
      <c r="C16" s="118" t="s">
        <v>103</v>
      </c>
      <c r="D16" s="118"/>
      <c r="E16" s="118"/>
      <c r="F16" s="3"/>
      <c r="G16" s="4"/>
      <c r="H16" s="4"/>
      <c r="I16" s="4"/>
      <c r="J16" s="4"/>
      <c r="K16" s="4"/>
      <c r="L16" s="4"/>
      <c r="M16" s="4"/>
      <c r="N16" s="4"/>
      <c r="O16" s="4"/>
      <c r="P16" s="4"/>
      <c r="Q16" s="4"/>
    </row>
    <row r="17" spans="2:17" s="1" customFormat="1" x14ac:dyDescent="0.3">
      <c r="B17" s="9" t="b">
        <v>0</v>
      </c>
      <c r="C17" s="118" t="s">
        <v>104</v>
      </c>
      <c r="D17" s="118"/>
      <c r="E17" s="118"/>
      <c r="F17" s="3"/>
      <c r="G17" s="4"/>
      <c r="H17" s="4"/>
      <c r="I17" s="4"/>
      <c r="J17" s="4"/>
      <c r="K17" s="4"/>
      <c r="L17" s="4"/>
      <c r="M17" s="4"/>
      <c r="N17" s="4"/>
      <c r="O17" s="4"/>
      <c r="P17" s="4"/>
      <c r="Q17" s="4"/>
    </row>
    <row r="18" spans="2:17" s="1" customFormat="1" x14ac:dyDescent="0.3">
      <c r="B18" s="9" t="b">
        <v>0</v>
      </c>
      <c r="C18" s="118" t="s">
        <v>105</v>
      </c>
      <c r="D18" s="118"/>
      <c r="E18" s="118"/>
      <c r="F18" s="3"/>
      <c r="G18" s="4"/>
      <c r="H18" s="4"/>
      <c r="I18" s="4"/>
      <c r="J18" s="4"/>
      <c r="K18" s="4"/>
      <c r="L18" s="4"/>
      <c r="M18" s="4"/>
      <c r="N18" s="4"/>
      <c r="O18" s="4"/>
      <c r="P18" s="4"/>
      <c r="Q18" s="4"/>
    </row>
    <row r="19" spans="2:17" s="1" customFormat="1" x14ac:dyDescent="0.3">
      <c r="B19" s="9" t="b">
        <v>0</v>
      </c>
      <c r="C19" s="118" t="s">
        <v>106</v>
      </c>
      <c r="D19" s="118"/>
      <c r="E19" s="118"/>
      <c r="F19" s="3"/>
      <c r="G19" s="4"/>
      <c r="H19" s="4"/>
      <c r="I19" s="4"/>
      <c r="J19" s="4"/>
      <c r="K19" s="4"/>
      <c r="L19" s="4"/>
      <c r="M19" s="4"/>
      <c r="N19" s="4"/>
      <c r="O19" s="4"/>
      <c r="P19" s="4"/>
      <c r="Q19" s="4"/>
    </row>
    <row r="20" spans="2:17" s="1" customFormat="1" x14ac:dyDescent="0.3">
      <c r="B20" s="5"/>
      <c r="C20" s="2"/>
      <c r="D20" s="2"/>
      <c r="E20"/>
      <c r="F20" s="3"/>
      <c r="G20" s="4"/>
      <c r="H20" s="4"/>
      <c r="I20" s="4"/>
      <c r="J20" s="4"/>
      <c r="K20" s="4"/>
      <c r="L20" s="4"/>
      <c r="M20" s="4"/>
      <c r="N20" s="4"/>
      <c r="O20" s="4"/>
      <c r="P20" s="4"/>
      <c r="Q20" s="4"/>
    </row>
    <row r="21" spans="2:17" x14ac:dyDescent="0.3">
      <c r="C21" s="6" t="s">
        <v>16</v>
      </c>
      <c r="D21" s="11" t="s">
        <v>107</v>
      </c>
      <c r="E21" s="6" t="s">
        <v>108</v>
      </c>
    </row>
    <row r="22" spans="2:17" ht="28.8" hidden="1" x14ac:dyDescent="0.3">
      <c r="C22" s="10">
        <v>1</v>
      </c>
      <c r="D22" s="7" t="s">
        <v>109</v>
      </c>
      <c r="E22" s="8" t="b">
        <v>0</v>
      </c>
    </row>
    <row r="23" spans="2:17" hidden="1" x14ac:dyDescent="0.3">
      <c r="C23" s="10">
        <v>2</v>
      </c>
      <c r="D23" s="7" t="s">
        <v>110</v>
      </c>
      <c r="E23" s="8" t="b">
        <v>0</v>
      </c>
    </row>
    <row r="24" spans="2:17" ht="28.8" hidden="1" x14ac:dyDescent="0.3">
      <c r="C24" s="10">
        <v>3</v>
      </c>
      <c r="D24" s="7" t="s">
        <v>111</v>
      </c>
      <c r="E24" s="8" t="b">
        <v>0</v>
      </c>
    </row>
    <row r="25" spans="2:17" hidden="1" x14ac:dyDescent="0.3">
      <c r="C25" s="10">
        <v>4</v>
      </c>
      <c r="D25" s="7" t="s">
        <v>112</v>
      </c>
      <c r="E25" s="8" t="b">
        <v>0</v>
      </c>
    </row>
    <row r="26" spans="2:17" hidden="1" x14ac:dyDescent="0.3">
      <c r="C26" s="10">
        <v>5</v>
      </c>
      <c r="D26" s="7" t="s">
        <v>113</v>
      </c>
      <c r="E26" s="8" t="b">
        <v>0</v>
      </c>
    </row>
    <row r="27" spans="2:17" ht="28.8" hidden="1" x14ac:dyDescent="0.3">
      <c r="C27" s="10">
        <v>6</v>
      </c>
      <c r="D27" s="7" t="s">
        <v>114</v>
      </c>
      <c r="E27" s="8" t="b">
        <v>0</v>
      </c>
    </row>
    <row r="28" spans="2:17" ht="28.8" hidden="1" x14ac:dyDescent="0.3">
      <c r="C28" s="10">
        <v>1</v>
      </c>
      <c r="D28" s="12" t="s">
        <v>115</v>
      </c>
      <c r="E28" s="8" t="b">
        <v>0</v>
      </c>
    </row>
    <row r="29" spans="2:17" ht="28.8" hidden="1" x14ac:dyDescent="0.3">
      <c r="C29" s="10">
        <v>2</v>
      </c>
      <c r="D29" s="12" t="s">
        <v>116</v>
      </c>
      <c r="E29" s="8" t="b">
        <v>0</v>
      </c>
    </row>
    <row r="30" spans="2:17" ht="57.6" hidden="1" x14ac:dyDescent="0.3">
      <c r="C30" s="10">
        <v>3</v>
      </c>
      <c r="D30" s="7" t="s">
        <v>117</v>
      </c>
      <c r="E30" s="8" t="b">
        <v>0</v>
      </c>
    </row>
    <row r="31" spans="2:17" ht="28.8" hidden="1" x14ac:dyDescent="0.3">
      <c r="C31" s="10">
        <v>4</v>
      </c>
      <c r="D31" s="7" t="s">
        <v>118</v>
      </c>
      <c r="E31" s="8" t="b">
        <v>0</v>
      </c>
    </row>
    <row r="32" spans="2:17" ht="57.6" hidden="1" x14ac:dyDescent="0.3">
      <c r="C32" s="10">
        <v>5</v>
      </c>
      <c r="D32" s="7" t="s">
        <v>119</v>
      </c>
      <c r="E32" s="8" t="b">
        <v>0</v>
      </c>
    </row>
    <row r="33" spans="3:5" ht="28.8" hidden="1" x14ac:dyDescent="0.3">
      <c r="C33" s="10">
        <v>6</v>
      </c>
      <c r="D33" s="7" t="s">
        <v>120</v>
      </c>
      <c r="E33" s="8" t="b">
        <v>0</v>
      </c>
    </row>
    <row r="34" spans="3:5" ht="57.6" hidden="1" x14ac:dyDescent="0.3">
      <c r="C34" s="10">
        <v>7</v>
      </c>
      <c r="D34" s="7" t="s">
        <v>121</v>
      </c>
      <c r="E34" s="8" t="b">
        <v>0</v>
      </c>
    </row>
    <row r="35" spans="3:5" ht="28.8" hidden="1" x14ac:dyDescent="0.3">
      <c r="C35" s="10">
        <v>8</v>
      </c>
      <c r="D35" s="7" t="s">
        <v>122</v>
      </c>
      <c r="E35" s="8" t="b">
        <v>0</v>
      </c>
    </row>
    <row r="36" spans="3:5" ht="28.8" x14ac:dyDescent="0.3">
      <c r="C36" s="10">
        <v>1</v>
      </c>
      <c r="D36" s="7" t="s">
        <v>123</v>
      </c>
      <c r="E36" s="8" t="b">
        <v>0</v>
      </c>
    </row>
    <row r="37" spans="3:5" ht="43.2" x14ac:dyDescent="0.3">
      <c r="C37" s="10">
        <v>2</v>
      </c>
      <c r="D37" s="7" t="s">
        <v>124</v>
      </c>
      <c r="E37" s="8" t="b">
        <v>0</v>
      </c>
    </row>
    <row r="38" spans="3:5" ht="43.2" x14ac:dyDescent="0.3">
      <c r="C38" s="10">
        <v>3</v>
      </c>
      <c r="D38" s="7" t="s">
        <v>125</v>
      </c>
      <c r="E38" s="8" t="b">
        <v>0</v>
      </c>
    </row>
    <row r="41" spans="3:5" ht="54.9" customHeight="1" x14ac:dyDescent="0.3">
      <c r="C41" s="112" t="s">
        <v>126</v>
      </c>
      <c r="D41" s="115"/>
      <c r="E41" s="115"/>
    </row>
    <row r="42" spans="3:5" s="3" customFormat="1" ht="27" customHeight="1" x14ac:dyDescent="0.3">
      <c r="C42" s="112"/>
      <c r="D42" s="114" t="s">
        <v>127</v>
      </c>
      <c r="E42" s="114"/>
    </row>
    <row r="43" spans="3:5" s="3" customFormat="1" ht="54.9" customHeight="1" x14ac:dyDescent="0.3">
      <c r="C43" s="112" t="s">
        <v>128</v>
      </c>
      <c r="D43" s="113"/>
      <c r="E43" s="113"/>
    </row>
    <row r="44" spans="3:5" s="3" customFormat="1" ht="27" customHeight="1" x14ac:dyDescent="0.3">
      <c r="C44" s="112"/>
      <c r="D44" s="114" t="s">
        <v>127</v>
      </c>
      <c r="E44" s="114"/>
    </row>
    <row r="45" spans="3:5" s="3" customFormat="1" ht="54.9" customHeight="1" x14ac:dyDescent="0.3">
      <c r="C45" s="112" t="s">
        <v>129</v>
      </c>
      <c r="D45" s="113"/>
      <c r="E45" s="113"/>
    </row>
    <row r="46" spans="3:5" s="3" customFormat="1" ht="27" customHeight="1" x14ac:dyDescent="0.3">
      <c r="C46" s="112"/>
      <c r="D46" s="114" t="s">
        <v>127</v>
      </c>
      <c r="E46" s="114"/>
    </row>
    <row r="49" spans="2:17" s="1" customFormat="1" x14ac:dyDescent="0.3">
      <c r="B49" s="5"/>
      <c r="C49" s="2"/>
      <c r="D49" s="2"/>
      <c r="E49"/>
      <c r="F49" s="3"/>
      <c r="G49" s="4"/>
      <c r="H49" s="4"/>
      <c r="I49" s="4"/>
      <c r="J49" s="4"/>
      <c r="K49" s="4"/>
      <c r="L49" s="4"/>
      <c r="M49" s="4"/>
      <c r="N49" s="4"/>
      <c r="O49" s="4"/>
      <c r="P49" s="4"/>
      <c r="Q49" s="4"/>
    </row>
    <row r="50" spans="2:17" s="1" customFormat="1" x14ac:dyDescent="0.3">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Props1.xml><?xml version="1.0" encoding="utf-8"?>
<ds:datastoreItem xmlns:ds="http://schemas.openxmlformats.org/officeDocument/2006/customXml" ds:itemID="{5753EF6B-F9B9-4F8A-846C-23E4FE23FD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0d1831-0def-4e3c-a6a7-1aed21eec9a6"/>
    <ds:schemaRef ds:uri="5d98647d-a4d5-4f94-8974-9a10bd52c8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 ds:uri="bc0d1831-0def-4e3c-a6a7-1aed21eec9a6"/>
    <ds:schemaRef ds:uri="5d98647d-a4d5-4f94-8974-9a10bd52c8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Ángela Patricia Barreto Plaza</cp:lastModifiedBy>
  <cp:revision/>
  <dcterms:created xsi:type="dcterms:W3CDTF">2023-05-24T19:36:50Z</dcterms:created>
  <dcterms:modified xsi:type="dcterms:W3CDTF">2026-08-14T01:45:59Z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y fmtid="{D5CDD505-2E9C-101B-9397-08002B2CF9AE}" pid="3" name="MediaServiceImageTags">
    <vt:lpwstr/>
  </property>
</Properties>
</file>