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Fabian\Pictures\2026\OBSERVACIONES DE CDI\OBSERVACIONES PROYECTO PLIEGOS\"/>
    </mc:Choice>
  </mc:AlternateContent>
  <xr:revisionPtr revIDLastSave="0" documentId="13_ncr:1_{53BC28CB-1F71-410C-9BB2-533F99418518}" xr6:coauthVersionLast="47" xr6:coauthVersionMax="47" xr10:uidLastSave="{00000000-0000-0000-0000-000000000000}"/>
  <bookViews>
    <workbookView xWindow="-108" yWindow="-108" windowWidth="23256" windowHeight="12456" xr2:uid="{1586AD21-2D30-7C4F-9CBA-4F1428F11F54}"/>
  </bookViews>
  <sheets>
    <sheet name="APU´s" sheetId="1" r:id="rId1"/>
  </sheets>
  <definedNames>
    <definedName name="\0">#REF!</definedName>
    <definedName name="\00">#REF!</definedName>
    <definedName name="\a">#REF!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#REF!</definedName>
    <definedName name="\V">#REF!</definedName>
    <definedName name="\X" localSheetId="0">APU´s!ERR</definedName>
    <definedName name="\X">[0]!ERR</definedName>
    <definedName name="\Z" localSheetId="0">APU´s!ERR</definedName>
    <definedName name="\Z">[0]!ERR</definedName>
    <definedName name="_________AFC1" localSheetId="0">#REF!</definedName>
    <definedName name="_________AFC1">#REF!</definedName>
    <definedName name="_________AFC3" localSheetId="0">#REF!</definedName>
    <definedName name="_________AFC3">#REF!</definedName>
    <definedName name="_________AFC5" localSheetId="0">#REF!</definedName>
    <definedName name="_________AFC5">#REF!</definedName>
    <definedName name="_________BGC1" localSheetId="0">#REF!</definedName>
    <definedName name="_________BGC1">#REF!</definedName>
    <definedName name="_________BGC3" localSheetId="0">#REF!</definedName>
    <definedName name="_________BGC3">#REF!</definedName>
    <definedName name="_________BGC5" localSheetId="0">#REF!</definedName>
    <definedName name="_________BGC5">#REF!</definedName>
    <definedName name="_________CAC1" localSheetId="0">#REF!</definedName>
    <definedName name="_________CAC1">#REF!</definedName>
    <definedName name="_________CAC3" localSheetId="0">#REF!</definedName>
    <definedName name="_________CAC3">#REF!</definedName>
    <definedName name="_________CAC5" localSheetId="0">#REF!</definedName>
    <definedName name="_________CAC5">#REF!</definedName>
    <definedName name="_________key2" hidden="1">#REF!</definedName>
    <definedName name="_________PJ50">#REF!</definedName>
    <definedName name="_________SBC1" localSheetId="0">#REF!</definedName>
    <definedName name="_________SBC1">#REF!</definedName>
    <definedName name="_________SBC3" localSheetId="0">#REF!</definedName>
    <definedName name="_________SBC3">#REF!</definedName>
    <definedName name="_________SBC5" localSheetId="0">#REF!</definedName>
    <definedName name="_________SBC5">#REF!</definedName>
    <definedName name="________AFC1" localSheetId="0">#REF!</definedName>
    <definedName name="________AFC1">#REF!</definedName>
    <definedName name="________AFC3" localSheetId="0">#REF!</definedName>
    <definedName name="________AFC3">#REF!</definedName>
    <definedName name="________AFC5" localSheetId="0">#REF!</definedName>
    <definedName name="________AFC5">#REF!</definedName>
    <definedName name="________BGC1" localSheetId="0">#REF!</definedName>
    <definedName name="________BGC1">#REF!</definedName>
    <definedName name="________BGC3" localSheetId="0">#REF!</definedName>
    <definedName name="________BGC3">#REF!</definedName>
    <definedName name="________BGC5" localSheetId="0">#REF!</definedName>
    <definedName name="________BGC5">#REF!</definedName>
    <definedName name="________CAC1" localSheetId="0">#REF!</definedName>
    <definedName name="________CAC1">#REF!</definedName>
    <definedName name="________CAC3" localSheetId="0">#REF!</definedName>
    <definedName name="________CAC3">#REF!</definedName>
    <definedName name="________CAC5" localSheetId="0">#REF!</definedName>
    <definedName name="________CAC5">#REF!</definedName>
    <definedName name="________key2" localSheetId="0" hidden="1">#REF!</definedName>
    <definedName name="________key2" hidden="1">#REF!</definedName>
    <definedName name="________key3" hidden="1">#REF!</definedName>
    <definedName name="________MA2">#REF!</definedName>
    <definedName name="________PJ50">#REF!</definedName>
    <definedName name="________SBC1" localSheetId="0">#REF!</definedName>
    <definedName name="________SBC1">#REF!</definedName>
    <definedName name="________SBC3" localSheetId="0">#REF!</definedName>
    <definedName name="________SBC3">#REF!</definedName>
    <definedName name="________SBC5" localSheetId="0">#REF!</definedName>
    <definedName name="________SBC5">#REF!</definedName>
    <definedName name="_______AFC1" localSheetId="0">#REF!</definedName>
    <definedName name="_______AFC1">#REF!</definedName>
    <definedName name="_______AFC3" localSheetId="0">#REF!</definedName>
    <definedName name="_______AFC3">#REF!</definedName>
    <definedName name="_______AFC5" localSheetId="0">#REF!</definedName>
    <definedName name="_______AFC5">#REF!</definedName>
    <definedName name="_______BGC1" localSheetId="0">#REF!</definedName>
    <definedName name="_______BGC1">#REF!</definedName>
    <definedName name="_______BGC3" localSheetId="0">#REF!</definedName>
    <definedName name="_______BGC3">#REF!</definedName>
    <definedName name="_______BGC5" localSheetId="0">#REF!</definedName>
    <definedName name="_______BGC5">#REF!</definedName>
    <definedName name="_______CAC1" localSheetId="0">#REF!</definedName>
    <definedName name="_______CAC1">#REF!</definedName>
    <definedName name="_______CAC3" localSheetId="0">#REF!</definedName>
    <definedName name="_______CAC3">#REF!</definedName>
    <definedName name="_______CAC5" localSheetId="0">#REF!</definedName>
    <definedName name="_______CAC5">#REF!</definedName>
    <definedName name="_______MA2">#REF!</definedName>
    <definedName name="_______PJ50">#REF!</definedName>
    <definedName name="_______SBC1" localSheetId="0">#REF!</definedName>
    <definedName name="_______SBC1">#REF!</definedName>
    <definedName name="_______SBC3" localSheetId="0">#REF!</definedName>
    <definedName name="_______SBC3">#REF!</definedName>
    <definedName name="_______SBC5" localSheetId="0">#REF!</definedName>
    <definedName name="_______SBC5">#REF!</definedName>
    <definedName name="______AFC1" localSheetId="0">#REF!</definedName>
    <definedName name="______AFC1">#REF!</definedName>
    <definedName name="______AFC3" localSheetId="0">#REF!</definedName>
    <definedName name="______AFC3">#REF!</definedName>
    <definedName name="______AFC5" localSheetId="0">#REF!</definedName>
    <definedName name="______AFC5">#REF!</definedName>
    <definedName name="______BGC1" localSheetId="0">#REF!</definedName>
    <definedName name="______BGC1">#REF!</definedName>
    <definedName name="______BGC3" localSheetId="0">#REF!</definedName>
    <definedName name="______BGC3">#REF!</definedName>
    <definedName name="______BGC5" localSheetId="0">#REF!</definedName>
    <definedName name="______BGC5">#REF!</definedName>
    <definedName name="______CAC1" localSheetId="0">#REF!</definedName>
    <definedName name="______CAC1">#REF!</definedName>
    <definedName name="______CAC3" localSheetId="0">#REF!</definedName>
    <definedName name="______CAC3">#REF!</definedName>
    <definedName name="______CAC5" localSheetId="0">#REF!</definedName>
    <definedName name="______CAC5">#REF!</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 localSheetId="0">#REF!</definedName>
    <definedName name="______SBC1">#REF!</definedName>
    <definedName name="______SBC3" localSheetId="0">#REF!</definedName>
    <definedName name="______SBC3">#REF!</definedName>
    <definedName name="______SBC5" localSheetId="0">#REF!</definedName>
    <definedName name="______SBC5">#REF!</definedName>
    <definedName name="_____AFC1" localSheetId="0">#REF!</definedName>
    <definedName name="_____AFC1">#REF!</definedName>
    <definedName name="_____AFC3" localSheetId="0">#REF!</definedName>
    <definedName name="_____AFC3">#REF!</definedName>
    <definedName name="_____AFC5" localSheetId="0">#REF!</definedName>
    <definedName name="_____AFC5">#REF!</definedName>
    <definedName name="_____ane7">#REF!</definedName>
    <definedName name="_____ane8">#REF!</definedName>
    <definedName name="_____Atp2">#REF!</definedName>
    <definedName name="_____BGC1" localSheetId="0">#REF!</definedName>
    <definedName name="_____BGC1">#REF!</definedName>
    <definedName name="_____BGC3" localSheetId="0">#REF!</definedName>
    <definedName name="_____BGC3">#REF!</definedName>
    <definedName name="_____BGC5" localSheetId="0">#REF!</definedName>
    <definedName name="_____BGC5">#REF!</definedName>
    <definedName name="_____CAC1" localSheetId="0">#REF!</definedName>
    <definedName name="_____CAC1">#REF!</definedName>
    <definedName name="_____CAC3" localSheetId="0">#REF!</definedName>
    <definedName name="_____CAC3">#REF!</definedName>
    <definedName name="_____CAC5" localSheetId="0">#REF!</definedName>
    <definedName name="_____CAC5">#REF!</definedName>
    <definedName name="_____DCI1" localSheetId="0">#REF!</definedName>
    <definedName name="_____DCI1">#REF!</definedName>
    <definedName name="_____DDS1" localSheetId="0">#REF!</definedName>
    <definedName name="_____DDS1">#REF!</definedName>
    <definedName name="_____DGO1" localSheetId="0">#REF!</definedName>
    <definedName name="_____DGO1">#REF!</definedName>
    <definedName name="_____DGP1" localSheetId="0">#REF!</definedName>
    <definedName name="_____DGP1">#REF!</definedName>
    <definedName name="_____DIJ1" localSheetId="0">#REF!</definedName>
    <definedName name="_____DIJ1">#REF!</definedName>
    <definedName name="_____DPI1" localSheetId="0">#REF!</definedName>
    <definedName name="_____DPI1">#REF!</definedName>
    <definedName name="_____DPY1" localSheetId="0">#REF!</definedName>
    <definedName name="_____DPY1">#REF!</definedName>
    <definedName name="_____DRI1" localSheetId="0">#REF!</definedName>
    <definedName name="_____DRI1">#REF!</definedName>
    <definedName name="_____DRL1" localSheetId="0">#REF!</definedName>
    <definedName name="_____DRL1">#REF!</definedName>
    <definedName name="_____DSP1" localSheetId="0">#REF!</definedName>
    <definedName name="_____DSP1">#REF!</definedName>
    <definedName name="_____ECP1" localSheetId="0">#REF!</definedName>
    <definedName name="_____ECP1">#REF!</definedName>
    <definedName name="_____ICP1" localSheetId="0">#REF!</definedName>
    <definedName name="_____ICP1">#REF!</definedName>
    <definedName name="_____MA2">#REF!</definedName>
    <definedName name="_____OCD1" localSheetId="0">#REF!</definedName>
    <definedName name="_____OCD1">#REF!</definedName>
    <definedName name="_____OCI1" localSheetId="0">#REF!</definedName>
    <definedName name="_____OCI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 localSheetId="0">#REF!</definedName>
    <definedName name="_____SBC1">#REF!</definedName>
    <definedName name="_____SBC3" localSheetId="0">#REF!</definedName>
    <definedName name="_____SBC3">#REF!</definedName>
    <definedName name="_____SBC5" localSheetId="0">#REF!</definedName>
    <definedName name="_____SBC5">#REF!</definedName>
    <definedName name="_____VEX1" localSheetId="0">#REF!</definedName>
    <definedName name="_____VEX1">#REF!</definedName>
    <definedName name="_____VFA1" localSheetId="0">#REF!</definedName>
    <definedName name="_____VFA1">#REF!</definedName>
    <definedName name="_____VIT1" localSheetId="0">#REF!</definedName>
    <definedName name="_____VIT1">#REF!</definedName>
    <definedName name="_____VPR1" localSheetId="0">#REF!</definedName>
    <definedName name="_____VPR1">#REF!</definedName>
    <definedName name="_____VPR2">#REF!</definedName>
    <definedName name="_____VRP1" localSheetId="0">#REF!</definedName>
    <definedName name="_____VRP1">#REF!</definedName>
    <definedName name="_____VSM1" localSheetId="0">#REF!</definedName>
    <definedName name="_____VSM1">#REF!</definedName>
    <definedName name="____AFC1" localSheetId="0">#REF!</definedName>
    <definedName name="____AFC1">#REF!</definedName>
    <definedName name="____AFC3" localSheetId="0">#REF!</definedName>
    <definedName name="____AFC3">#REF!</definedName>
    <definedName name="____AFC5" localSheetId="0">#REF!</definedName>
    <definedName name="____AFC5">#REF!</definedName>
    <definedName name="____ane7" localSheetId="0">#REF!</definedName>
    <definedName name="____ane7">#REF!</definedName>
    <definedName name="____ane8" localSheetId="0">#REF!</definedName>
    <definedName name="____ane8">#REF!</definedName>
    <definedName name="____Atp2" localSheetId="0">#REF!</definedName>
    <definedName name="____Atp2">#REF!</definedName>
    <definedName name="____BGC1" localSheetId="0">#REF!</definedName>
    <definedName name="____BGC1">#REF!</definedName>
    <definedName name="____BGC3" localSheetId="0">#REF!</definedName>
    <definedName name="____BGC3">#REF!</definedName>
    <definedName name="____BGC5" localSheetId="0">#REF!</definedName>
    <definedName name="____BGC5">#REF!</definedName>
    <definedName name="____CAC1" localSheetId="0">#REF!</definedName>
    <definedName name="____CAC1">#REF!</definedName>
    <definedName name="____CAC3" localSheetId="0">#REF!</definedName>
    <definedName name="____CAC3">#REF!</definedName>
    <definedName name="____CAC5" localSheetId="0">#REF!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 localSheetId="0">#REF!</definedName>
    <definedName name="____DCI1">#REF!</definedName>
    <definedName name="____DDS1" localSheetId="0">#REF!</definedName>
    <definedName name="____DDS1">#REF!</definedName>
    <definedName name="____DGO1" localSheetId="0">#REF!</definedName>
    <definedName name="____DGO1">#REF!</definedName>
    <definedName name="____DGP1" localSheetId="0">#REF!</definedName>
    <definedName name="____DGP1">#REF!</definedName>
    <definedName name="____DIJ1" localSheetId="0">#REF!</definedName>
    <definedName name="____DIJ1">#REF!</definedName>
    <definedName name="____DPI1" localSheetId="0">#REF!</definedName>
    <definedName name="____DPI1">#REF!</definedName>
    <definedName name="____DPY1" localSheetId="0">#REF!</definedName>
    <definedName name="____DPY1">#REF!</definedName>
    <definedName name="____DRI1" localSheetId="0">#REF!</definedName>
    <definedName name="____DRI1">#REF!</definedName>
    <definedName name="____DRL1" localSheetId="0">#REF!</definedName>
    <definedName name="____DRL1">#REF!</definedName>
    <definedName name="____DSP1" localSheetId="0">#REF!</definedName>
    <definedName name="____DSP1">#REF!</definedName>
    <definedName name="____ECP1" localSheetId="0">#REF!</definedName>
    <definedName name="____ECP1">#REF!</definedName>
    <definedName name="____ICP1" localSheetId="0">#REF!</definedName>
    <definedName name="____ICP1">#REF!</definedName>
    <definedName name="____LEY80">#REF!</definedName>
    <definedName name="____MA2">#REF!</definedName>
    <definedName name="____OCD1" localSheetId="0">#REF!</definedName>
    <definedName name="____OCD1">#REF!</definedName>
    <definedName name="____OCI1" localSheetId="0">#REF!</definedName>
    <definedName name="____OCI1">#REF!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 localSheetId="0">#REF!</definedName>
    <definedName name="____SBC1">#REF!</definedName>
    <definedName name="____SBC3" localSheetId="0">#REF!</definedName>
    <definedName name="____SBC3">#REF!</definedName>
    <definedName name="____SBC5" localSheetId="0">#REF!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 localSheetId="0">#REF!</definedName>
    <definedName name="____VEX1">#REF!</definedName>
    <definedName name="____VFA1" localSheetId="0">#REF!</definedName>
    <definedName name="____VFA1">#REF!</definedName>
    <definedName name="____VIT1" localSheetId="0">#REF!</definedName>
    <definedName name="____VIT1">#REF!</definedName>
    <definedName name="____VPR1" localSheetId="0">#REF!</definedName>
    <definedName name="____VPR1">#REF!</definedName>
    <definedName name="____VPR2">#REF!</definedName>
    <definedName name="____VRP1" localSheetId="0">#REF!</definedName>
    <definedName name="____VRP1">#REF!</definedName>
    <definedName name="____VSM1" localSheetId="0">#REF!</definedName>
    <definedName name="____VSM1">#REF!</definedName>
    <definedName name="___AFC1" localSheetId="0">#REF!</definedName>
    <definedName name="___AFC1">#REF!</definedName>
    <definedName name="___AFC3" localSheetId="0">#REF!</definedName>
    <definedName name="___AFC3">#REF!</definedName>
    <definedName name="___AFC5" localSheetId="0">#REF!</definedName>
    <definedName name="___AFC5">#REF!</definedName>
    <definedName name="___ane7">#REF!</definedName>
    <definedName name="___ane8">#REF!</definedName>
    <definedName name="___Atp2">#REF!</definedName>
    <definedName name="___BGC1" localSheetId="0">#REF!</definedName>
    <definedName name="___BGC1">#REF!</definedName>
    <definedName name="___BGC3" localSheetId="0">#REF!</definedName>
    <definedName name="___BGC3">#REF!</definedName>
    <definedName name="___BGC5" localSheetId="0">#REF!</definedName>
    <definedName name="___BGC5">#REF!</definedName>
    <definedName name="___CAC1" localSheetId="0">#REF!</definedName>
    <definedName name="___CAC1">#REF!</definedName>
    <definedName name="___CAC3" localSheetId="0">#REF!</definedName>
    <definedName name="___CAC3">#REF!</definedName>
    <definedName name="___CAC5" localSheetId="0">#REF!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 localSheetId="0">#REF!</definedName>
    <definedName name="___DCI1">#REF!</definedName>
    <definedName name="___DDS1" localSheetId="0">#REF!</definedName>
    <definedName name="___DDS1">#REF!</definedName>
    <definedName name="___DGO1" localSheetId="0">#REF!</definedName>
    <definedName name="___DGO1">#REF!</definedName>
    <definedName name="___DGP1" localSheetId="0">#REF!</definedName>
    <definedName name="___DGP1">#REF!</definedName>
    <definedName name="___DIJ1" localSheetId="0">#REF!</definedName>
    <definedName name="___DIJ1">#REF!</definedName>
    <definedName name="___DPI1" localSheetId="0">#REF!</definedName>
    <definedName name="___DPI1">#REF!</definedName>
    <definedName name="___DPY1" localSheetId="0">#REF!</definedName>
    <definedName name="___DPY1">#REF!</definedName>
    <definedName name="___DRI1" localSheetId="0">#REF!</definedName>
    <definedName name="___DRI1">#REF!</definedName>
    <definedName name="___DRL1" localSheetId="0">#REF!</definedName>
    <definedName name="___DRL1">#REF!</definedName>
    <definedName name="___DSP1" localSheetId="0">#REF!</definedName>
    <definedName name="___DSP1">#REF!</definedName>
    <definedName name="___ECP1" localSheetId="0">#REF!</definedName>
    <definedName name="___ECP1">#REF!</definedName>
    <definedName name="___ICP1" localSheetId="0">#REF!</definedName>
    <definedName name="___ICP1">#REF!</definedName>
    <definedName name="___key2" localSheetId="0" hidden="1">#REF!</definedName>
    <definedName name="___key2" hidden="1">#REF!</definedName>
    <definedName name="___key3" hidden="1">#REF!</definedName>
    <definedName name="___key31" hidden="1">#REF!</definedName>
    <definedName name="___LEY80">#REF!</definedName>
    <definedName name="___MA2">#REF!</definedName>
    <definedName name="___OCD1" localSheetId="0">#REF!</definedName>
    <definedName name="___OCD1">#REF!</definedName>
    <definedName name="___OCI1" localSheetId="0">#REF!</definedName>
    <definedName name="___OCI1">#REF!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 localSheetId="0">#REF!</definedName>
    <definedName name="___SBC1">#REF!</definedName>
    <definedName name="___SBC3" localSheetId="0">#REF!</definedName>
    <definedName name="___SBC3">#REF!</definedName>
    <definedName name="___SBC5" localSheetId="0">#REF!</definedName>
    <definedName name="___SBC5">#REF!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 localSheetId="0">#REF!</definedName>
    <definedName name="___VEX1">#REF!</definedName>
    <definedName name="___VFA1" localSheetId="0">#REF!</definedName>
    <definedName name="___VFA1">#REF!</definedName>
    <definedName name="___VIT1" localSheetId="0">#REF!</definedName>
    <definedName name="___VIT1">#REF!</definedName>
    <definedName name="___VPR1" localSheetId="0">#REF!</definedName>
    <definedName name="___VPR1">#REF!</definedName>
    <definedName name="___VPR2">#REF!</definedName>
    <definedName name="___VRP1" localSheetId="0">#REF!</definedName>
    <definedName name="___VRP1">#REF!</definedName>
    <definedName name="___VSM1" localSheetId="0">#REF!</definedName>
    <definedName name="___VSM1">#REF!</definedName>
    <definedName name="__123Graph_A" hidden="1">#REF!</definedName>
    <definedName name="__123Graph_B" hidden="1">#REF!</definedName>
    <definedName name="__AFC1" localSheetId="0">#REF!</definedName>
    <definedName name="__AFC1">#REF!</definedName>
    <definedName name="__AFC3" localSheetId="0">#REF!</definedName>
    <definedName name="__AFC3">#REF!</definedName>
    <definedName name="__AFC5" localSheetId="0">#REF!</definedName>
    <definedName name="__AFC5">#REF!</definedName>
    <definedName name="__ane7" localSheetId="0">#REF!</definedName>
    <definedName name="__ane7">#REF!</definedName>
    <definedName name="__ane8" localSheetId="0">#REF!</definedName>
    <definedName name="__ane8">#REF!</definedName>
    <definedName name="__Atp2" localSheetId="0">#REF!</definedName>
    <definedName name="__Atp2">#REF!</definedName>
    <definedName name="__BGC1" localSheetId="0">#REF!</definedName>
    <definedName name="__BGC1">#REF!</definedName>
    <definedName name="__BGC3" localSheetId="0">#REF!</definedName>
    <definedName name="__BGC3">#REF!</definedName>
    <definedName name="__BGC5" localSheetId="0">#REF!</definedName>
    <definedName name="__BGC5">#REF!</definedName>
    <definedName name="__CAC1" localSheetId="0">#REF!</definedName>
    <definedName name="__CAC1">#REF!</definedName>
    <definedName name="__CAC3" localSheetId="0">#REF!</definedName>
    <definedName name="__CAC3">#REF!</definedName>
    <definedName name="__CAC5" localSheetId="0">#REF!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 localSheetId="0">#REF!</definedName>
    <definedName name="__DCI1">#REF!</definedName>
    <definedName name="__DDS1" localSheetId="0">#REF!</definedName>
    <definedName name="__DDS1">#REF!</definedName>
    <definedName name="__DGO1" localSheetId="0">#REF!</definedName>
    <definedName name="__DGO1">#REF!</definedName>
    <definedName name="__DGP1" localSheetId="0">#REF!</definedName>
    <definedName name="__DGP1">#REF!</definedName>
    <definedName name="__DIJ1" localSheetId="0">#REF!</definedName>
    <definedName name="__DIJ1">#REF!</definedName>
    <definedName name="__DPI1" localSheetId="0">#REF!</definedName>
    <definedName name="__DPI1">#REF!</definedName>
    <definedName name="__DPY1" localSheetId="0">#REF!</definedName>
    <definedName name="__DPY1">#REF!</definedName>
    <definedName name="__DRI1" localSheetId="0">#REF!</definedName>
    <definedName name="__DRI1">#REF!</definedName>
    <definedName name="__DRL1" localSheetId="0">#REF!</definedName>
    <definedName name="__DRL1">#REF!</definedName>
    <definedName name="__DSP1" localSheetId="0">#REF!</definedName>
    <definedName name="__DSP1">#REF!</definedName>
    <definedName name="__ECP1" localSheetId="0">#REF!</definedName>
    <definedName name="__ECP1">#REF!</definedName>
    <definedName name="__F" localSheetId="0">#N/A</definedName>
    <definedName name="__F">[0]!ERR</definedName>
    <definedName name="__FS01" localSheetId="0">#N/A</definedName>
    <definedName name="__FS01">[0]!ERR</definedName>
    <definedName name="__ICP1" localSheetId="0">#REF!</definedName>
    <definedName name="__ICP1">#REF!</definedName>
    <definedName name="__key2" localSheetId="0" hidden="1">#REF!</definedName>
    <definedName name="__key2" hidden="1">#REF!</definedName>
    <definedName name="__key21" localSheetId="0" hidden="1">#REF!</definedName>
    <definedName name="__key21" hidden="1">#REF!</definedName>
    <definedName name="__key3" hidden="1">#REF!</definedName>
    <definedName name="__key31" hidden="1">#REF!</definedName>
    <definedName name="__LEY80">#REF!</definedName>
    <definedName name="__MA2">#REF!</definedName>
    <definedName name="__mun2" localSheetId="0">#REF!</definedName>
    <definedName name="__mun2">#REF!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 localSheetId="0">#REF!</definedName>
    <definedName name="__OCD1">#REF!</definedName>
    <definedName name="__OCI1" localSheetId="0">#REF!</definedName>
    <definedName name="__OCI1">#REF!</definedName>
    <definedName name="__Pa1">#REF!</definedName>
    <definedName name="__Pa2">#REF!</definedName>
    <definedName name="__Pa3">#REF!</definedName>
    <definedName name="__Pa4">#REF!</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 localSheetId="0">#REF!</definedName>
    <definedName name="__SBC1">#REF!</definedName>
    <definedName name="__SBC3" localSheetId="0">#REF!</definedName>
    <definedName name="__SBC3">#REF!</definedName>
    <definedName name="__SBC5" localSheetId="0">#REF!</definedName>
    <definedName name="__SBC5">#REF!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 localSheetId="0">#REF!</definedName>
    <definedName name="__VEX1">#REF!</definedName>
    <definedName name="__VFA1" localSheetId="0">#REF!</definedName>
    <definedName name="__VFA1">#REF!</definedName>
    <definedName name="__VIT1" localSheetId="0">#REF!</definedName>
    <definedName name="__VIT1">#REF!</definedName>
    <definedName name="__VPR1" localSheetId="0">#REF!</definedName>
    <definedName name="__VPR1">#REF!</definedName>
    <definedName name="__VPR2">#REF!</definedName>
    <definedName name="__VRP1" localSheetId="0">#REF!</definedName>
    <definedName name="__VRP1">#REF!</definedName>
    <definedName name="__VSM1" localSheetId="0">#REF!</definedName>
    <definedName name="__VSM1">#REF!</definedName>
    <definedName name="_04_Información_Estadística">#REF!</definedName>
    <definedName name="_0401__Levantamiento_y_actualización_de_información_estadística_de_calidad">#REF!</definedName>
    <definedName name="_0401001_Bases_de_datos_de_la_temática_de_Demografía_y_Población">#REF!</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hidden="1">{#N/A,#N/A,TRUE,"1842CWN0"}</definedName>
    <definedName name="_abc2" localSheetId="0" hidden="1">{#N/A,#N/A,TRUE,"1842CWN0"}</definedName>
    <definedName name="_abc2" hidden="1">{#N/A,#N/A,TRUE,"1842CWN0"}</definedName>
    <definedName name="_AFC1" localSheetId="0">#REF!</definedName>
    <definedName name="_AFC1">#REF!</definedName>
    <definedName name="_AFC3" localSheetId="0">#REF!</definedName>
    <definedName name="_AFC3">#REF!</definedName>
    <definedName name="_AFC5" localSheetId="0">#REF!</definedName>
    <definedName name="_AFC5">#REF!</definedName>
    <definedName name="_ALM1">#REF!</definedName>
    <definedName name="_AND1">#REF!</definedName>
    <definedName name="_ane7" localSheetId="0">#REF!</definedName>
    <definedName name="_ane7">#REF!</definedName>
    <definedName name="_ane8" localSheetId="0">#REF!</definedName>
    <definedName name="_ane8">#REF!</definedName>
    <definedName name="_APU221">#REF!</definedName>
    <definedName name="_APU465" localSheetId="0">#REF!</definedName>
    <definedName name="_APU465">#REF!</definedName>
    <definedName name="_Atp2" localSheetId="0">#REF!</definedName>
    <definedName name="_Atp2">#REF!</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 localSheetId="0">#REF!</definedName>
    <definedName name="_BGC1">#REF!</definedName>
    <definedName name="_BGC3" localSheetId="0">#REF!</definedName>
    <definedName name="_BGC3">#REF!</definedName>
    <definedName name="_BGC5" localSheetId="0">#REF!</definedName>
    <definedName name="_BGC5">#REF!</definedName>
    <definedName name="_CAC1" localSheetId="0">#REF!</definedName>
    <definedName name="_CAC1">#REF!</definedName>
    <definedName name="_CAC3" localSheetId="0">#REF!</definedName>
    <definedName name="_CAC3">#REF!</definedName>
    <definedName name="_CAC5" localSheetId="0">#REF!</definedName>
    <definedName name="_CAC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 localSheetId="0">#REF!</definedName>
    <definedName name="_DCI1">#REF!</definedName>
    <definedName name="_DDS1" localSheetId="0">#REF!</definedName>
    <definedName name="_DDS1">#REF!</definedName>
    <definedName name="_DGO1" localSheetId="0">#REF!</definedName>
    <definedName name="_DGO1">#REF!</definedName>
    <definedName name="_DGP1" localSheetId="0">#REF!</definedName>
    <definedName name="_DGP1">#REF!</definedName>
    <definedName name="_DIJ1" localSheetId="0">#REF!</definedName>
    <definedName name="_DIJ1">#REF!</definedName>
    <definedName name="_DPI1" localSheetId="0">#REF!</definedName>
    <definedName name="_DPI1">#REF!</definedName>
    <definedName name="_DPY1" localSheetId="0">#REF!</definedName>
    <definedName name="_DPY1">#REF!</definedName>
    <definedName name="_DRI1" localSheetId="0">#REF!</definedName>
    <definedName name="_DRI1">#REF!</definedName>
    <definedName name="_DRL1" localSheetId="0">#REF!</definedName>
    <definedName name="_DRL1">#REF!</definedName>
    <definedName name="_DSP1" localSheetId="0">#REF!</definedName>
    <definedName name="_DSP1">#REF!</definedName>
    <definedName name="_ECP1" localSheetId="0">#REF!</definedName>
    <definedName name="_ECP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0">APU´s!ERR</definedName>
    <definedName name="_F">[0]!ERR</definedName>
    <definedName name="_F10">#REF!</definedName>
    <definedName name="_FC">#REF!</definedName>
    <definedName name="_ff2005">APU´s!ERR</definedName>
    <definedName name="_Fill" hidden="1">#REF!</definedName>
    <definedName name="_FS01" localSheetId="0">APU´s!ERR</definedName>
    <definedName name="_FS01">[0]!ERR</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0" hidden="1">{#N/A,#N/A,TRUE,"1842CWN0"}</definedName>
    <definedName name="_hhg1" hidden="1">{#N/A,#N/A,TRUE,"1842CWN0"}</definedName>
    <definedName name="_I104" hidden="1">#NAME?</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 localSheetId="0">#REF!</definedName>
    <definedName name="_ICP1">#REF!</definedName>
    <definedName name="_IMP1">#REF!</definedName>
    <definedName name="_IPC2002">#REF!</definedName>
    <definedName name="_IVA1">#REF!</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11" localSheetId="0"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r03">#REF!</definedName>
    <definedName name="_LEY80">#REF!</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 localSheetId="0">#REF!</definedName>
    <definedName name="_mun2">#REF!</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CD1" localSheetId="0">#REF!</definedName>
    <definedName name="_OCD1">#REF!</definedName>
    <definedName name="_OCI1" localSheetId="0">#REF!</definedName>
    <definedName name="_OCI1">#REF!</definedName>
    <definedName name="_Order1" hidden="1">0</definedName>
    <definedName name="_Order2" hidden="1">255</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EC1">"Rectángulo 31"</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BC1" localSheetId="0">#REF!</definedName>
    <definedName name="_SBC1">#REF!</definedName>
    <definedName name="_SBC3" localSheetId="0">#REF!</definedName>
    <definedName name="_SBC3">#REF!</definedName>
    <definedName name="_SBC5" localSheetId="0">#REF!</definedName>
    <definedName name="_SBC5">#REF!</definedName>
    <definedName name="_Sort" hidden="1">#REF!</definedName>
    <definedName name="_srn001">#REF!</definedName>
    <definedName name="_SUM1">#REF!</definedName>
    <definedName name="_SUM2">#REF!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localSheetId="0" hidden="1">#REF!</definedName>
    <definedName name="_unj1" hidden="1">#REF!</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 localSheetId="0">#REF!</definedName>
    <definedName name="_VEX1">#REF!</definedName>
    <definedName name="_VFA1" localSheetId="0">#REF!</definedName>
    <definedName name="_VFA1">#REF!</definedName>
    <definedName name="_vfv4" localSheetId="0" hidden="1">{"via1",#N/A,TRUE,"general";"via2",#N/A,TRUE,"general";"via3",#N/A,TRUE,"general"}</definedName>
    <definedName name="_vfv4" hidden="1">{"via1",#N/A,TRUE,"general";"via2",#N/A,TRUE,"general";"via3",#N/A,TRUE,"general"}</definedName>
    <definedName name="_VIT1" localSheetId="0">#REF!</definedName>
    <definedName name="_VIT1">#REF!</definedName>
    <definedName name="_VPR1" localSheetId="0">#REF!</definedName>
    <definedName name="_VPR1">#REF!</definedName>
    <definedName name="_VPR2">#REF!</definedName>
    <definedName name="_VRP1" localSheetId="0">#REF!</definedName>
    <definedName name="_VRP1">#REF!</definedName>
    <definedName name="_VSM1" localSheetId="0">#REF!</definedName>
    <definedName name="_VSM1">#REF!</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 localSheetId="0">#REF!</definedName>
    <definedName name="a">#REF!</definedName>
    <definedName name="A_1">#REF!</definedName>
    <definedName name="A_impresión_IM">#REF!</definedName>
    <definedName name="A18A200">#REF!</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 localSheetId="0">#N/A</definedName>
    <definedName name="aa">[0]!ERR</definedName>
    <definedName name="AAA" localSheetId="0">APU´s!ERR</definedName>
    <definedName name="AAA">[0]!ERR</definedName>
    <definedName name="AAAA">#REF!</definedName>
    <definedName name="aaaaaa">#REF!</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 localSheetId="0">#REF!</definedName>
    <definedName name="AAC">#REF!</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 localSheetId="0">#REF!</definedName>
    <definedName name="ABG">#REF!</definedName>
    <definedName name="absc1" localSheetId="0">#REF!</definedName>
    <definedName name="absc1">#REF!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#REF!,#REF!,#REF!,#REF!</definedName>
    <definedName name="ad">#REF!</definedName>
    <definedName name="adasd">#REF!</definedName>
    <definedName name="ADFGSDB" localSheetId="0" hidden="1">{"via1",#N/A,TRUE,"general";"via2",#N/A,TRUE,"general";"via3",#N/A,TRUE,"general"}</definedName>
    <definedName name="ADFGSDB" hidden="1">{"via1",#N/A,TRUE,"general";"via2",#N/A,TRUE,"general";"via3",#N/A,TRUE,"general"}</definedName>
    <definedName name="Adm" localSheetId="0">#REF!</definedName>
    <definedName name="ADM">#REF!</definedName>
    <definedName name="administrador">#REF!</definedName>
    <definedName name="ADMON">#REF!</definedName>
    <definedName name="ADMON1">#REF!</definedName>
    <definedName name="adoc1" localSheetId="0">#REF!</definedName>
    <definedName name="adoc1">#REF!</definedName>
    <definedName name="ADOC125" localSheetId="0">#REF!</definedName>
    <definedName name="ADOC125">#REF!</definedName>
    <definedName name="adoq" localSheetId="0">#REF!</definedName>
    <definedName name="adoq">#REF!</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FIRMADO02">#REF!</definedName>
    <definedName name="agdsgg" localSheetId="0" hidden="1">{"via1",#N/A,TRUE,"general";"via2",#N/A,TRUE,"general";"via3",#N/A,TRUE,"general"}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0">#REF!</definedName>
    <definedName name="alc">#REF!</definedName>
    <definedName name="AlcanceProyecto">#REF!</definedName>
    <definedName name="ALM">#REF!</definedName>
    <definedName name="ALTO">#REF!</definedName>
    <definedName name="Amount">#REF!</definedName>
    <definedName name="ANCLAJE" localSheetId="0">#REF!</definedName>
    <definedName name="ANCLAJE">#REF!</definedName>
    <definedName name="AND">#REF!</definedName>
    <definedName name="andres">#REF!</definedName>
    <definedName name="ANDRES2">#REF!</definedName>
    <definedName name="ANDRES3">#REF!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tic" localSheetId="0">#REF!</definedName>
    <definedName name="Antic">#REF!</definedName>
    <definedName name="ANTICIPO" localSheetId="0">#REF!</definedName>
    <definedName name="ANTICIPO">#REF!</definedName>
    <definedName name="AÑO">#REF!</definedName>
    <definedName name="AÑOWUIE" localSheetId="0">#REF!</definedName>
    <definedName name="AÑOWUIE">#REF!</definedName>
    <definedName name="apaiy">#REF!</definedName>
    <definedName name="APELLIDOS">#REF!</definedName>
    <definedName name="API">#REF!</definedName>
    <definedName name="APU">#REF!</definedName>
    <definedName name="APU_directos">#REF!</definedName>
    <definedName name="APU221.1">#REF!</definedName>
    <definedName name="APU221.2">#REF!</definedName>
    <definedName name="aq" localSheetId="0">#N/A</definedName>
    <definedName name="aq">[0]!ERR</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APU´s!$A$1:$K$6062</definedName>
    <definedName name="_xlnm.Print_Area">#REF!</definedName>
    <definedName name="AreaLimpiar">#REF!,#REF!,#REF!,#REF!,#REF!,#REF!,#REF!,#REF!,#REF!,#REF!</definedName>
    <definedName name="Areatotal">#REF!</definedName>
    <definedName name="Aref">#REF!</definedName>
    <definedName name="ARENA">#REF!</definedName>
    <definedName name="armuve" localSheetId="0">#N/A</definedName>
    <definedName name="armuve">[0]!ERR</definedName>
    <definedName name="ARP">#REF!</definedName>
    <definedName name="ARS">#REF!</definedName>
    <definedName name="as" localSheetId="0">#N/A</definedName>
    <definedName name="as">[0]!ERR</definedName>
    <definedName name="ASB" localSheetId="0">#REF!</definedName>
    <definedName name="ASB">#REF!</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HJKLÑ" localSheetId="0">#N/A</definedName>
    <definedName name="ASDFGHJKLÑ">[0]!ERR</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hidden="1">{#N/A,#N/A,TRUE,"INGENIERIA";#N/A,#N/A,TRUE,"COMPRAS";#N/A,#N/A,TRUE,"DIRECCION";#N/A,#N/A,TRUE,"RESUMEN"}</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tp">#REF!</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ance_por_item">#REF!,#REF!,#REF!,#REF!,#REF!,#REF!,#REF!,#REF!,#REF!,#REF!,#REF!,#REF!,#REF!,#REF!,#REF!,#REF!,#REF!,#REF!</definedName>
    <definedName name="Avances_Totales">#REF!,#REF!,#REF!,#REF!,#REF!,#REF!,#REF!,#REF!,#REF!,#REF!,#REF!,#REF!,#REF!,#REF!,#REF!,#REF!,#REF!,#REF!</definedName>
    <definedName name="AW">#REF!</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ajo_L">#REF!</definedName>
    <definedName name="Base">#REF!</definedName>
    <definedName name="Base_datos_IM">#REF!</definedName>
    <definedName name="base1">#REF!</definedName>
    <definedName name="base2">#REF!</definedName>
    <definedName name="basedatos" localSheetId="0">#REF!</definedName>
    <definedName name="basedatos">#REF!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ásico">#REF!</definedName>
    <definedName name="BB" localSheetId="0">APU´s!ERR</definedName>
    <definedName name="BB">[0]!ERR</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T">#REF!</definedName>
    <definedName name="bgvfcdx" localSheetId="0"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#REF!</definedName>
    <definedName name="Bombas">#REF!</definedName>
    <definedName name="BONO">#REF!</definedName>
    <definedName name="BORDER1">#REF!</definedName>
    <definedName name="BORDET">#REF!</definedName>
    <definedName name="BORSHE">#REF!</definedName>
    <definedName name="BORSUM">#REF!</definedName>
    <definedName name="boxes">#REF!</definedName>
    <definedName name="BQ">#REF!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0">#REF!</definedName>
    <definedName name="BuiltIn_Print_Area">#REF!</definedName>
    <definedName name="BuiltIn_Print_Area___0" localSheetId="0">#REF!</definedName>
    <definedName name="BuiltIn_Print_Area___0">#REF!</definedName>
    <definedName name="BuscHSeguim">#REF!</definedName>
    <definedName name="BuscHSeguim2">#REF!</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 localSheetId="0">#REF!,#REF!,#REF!,#REF!,#REF!,#REF!,#REF!,#REF!,#REF!,#REF!,#REF!,#REF!,#REF!,#REF!,#REF!,#REF!</definedName>
    <definedName name="cantidad">#REF!,#REF!,#REF!,#REF!,#REF!,#REF!,#REF!,#REF!,#REF!,#REF!,#REF!,#REF!,#REF!,#REF!,#REF!,#REF!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 localSheetId="0">#REF!</definedName>
    <definedName name="CBRDISEÑO">#REF!</definedName>
    <definedName name="CBWorkbookPriority" hidden="1">-1602700874</definedName>
    <definedName name="CC">#REF!</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 localSheetId="0">#REF!</definedName>
    <definedName name="CCCCCC">#REF!</definedName>
    <definedName name="CCT">#REF!</definedName>
    <definedName name="ccto210">#REF!</definedName>
    <definedName name="cd">#REF!</definedName>
    <definedName name="cdcdc" localSheetId="0" hidden="1">{"via1",#N/A,TRUE,"general";"via2",#N/A,TRUE,"general";"via3",#N/A,TRUE,"general"}</definedName>
    <definedName name="cdcdc" hidden="1">{"via1",#N/A,TRUE,"general";"via2",#N/A,TRUE,"general";"via3",#N/A,TRUE,"general"}</definedName>
    <definedName name="CDCT">#REF!</definedName>
    <definedName name="CDctrl" localSheetId="0">#REF!</definedName>
    <definedName name="CDctrl">#REF!</definedName>
    <definedName name="CDE">#REF!</definedName>
    <definedName name="cdfgrtfd" hidden="1">#REF!</definedName>
    <definedName name="CDSeguim">#REF!</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MENTO" localSheetId="0">#REF!</definedName>
    <definedName name="CEMENTO">#REF!</definedName>
    <definedName name="cesse">APU´s!ERR</definedName>
    <definedName name="CGDI01" localSheetId="0">#REF!</definedName>
    <definedName name="CGDI01">#REF!</definedName>
    <definedName name="CGDI02" localSheetId="0">#REF!</definedName>
    <definedName name="CGDI02">#REF!</definedName>
    <definedName name="CGDI03" localSheetId="0">#REF!</definedName>
    <definedName name="CGDI03">#REF!</definedName>
    <definedName name="CGDI04" localSheetId="0">#REF!</definedName>
    <definedName name="CGDI04">#REF!</definedName>
    <definedName name="CGDI05" localSheetId="0">#REF!</definedName>
    <definedName name="CGDI05">#REF!</definedName>
    <definedName name="CGDI06" localSheetId="0">#REF!</definedName>
    <definedName name="CGDI06">#REF!</definedName>
    <definedName name="CGDI07" localSheetId="0">#REF!</definedName>
    <definedName name="CGDI07">#REF!</definedName>
    <definedName name="CGDI08" localSheetId="0">#REF!</definedName>
    <definedName name="CGDI08">#REF!</definedName>
    <definedName name="CGEX01" localSheetId="0">#REF!</definedName>
    <definedName name="CGEX01">#REF!</definedName>
    <definedName name="CGEX02" localSheetId="0">#REF!</definedName>
    <definedName name="CGEX02">#REF!</definedName>
    <definedName name="CGEX031" localSheetId="0">#REF!</definedName>
    <definedName name="CGEX031">#REF!</definedName>
    <definedName name="CGEX04" localSheetId="0">#REF!</definedName>
    <definedName name="CGEX04">#REF!</definedName>
    <definedName name="CGFI011" localSheetId="0">#REF!</definedName>
    <definedName name="CGFI011">#REF!</definedName>
    <definedName name="CGFI012" localSheetId="0">#REF!</definedName>
    <definedName name="CGFI012">#REF!</definedName>
    <definedName name="CGFI021" localSheetId="0">#REF!</definedName>
    <definedName name="CGFI021">#REF!</definedName>
    <definedName name="CGFI022" localSheetId="0">#REF!</definedName>
    <definedName name="CGFI022">#REF!</definedName>
    <definedName name="CGFI023" localSheetId="0">#REF!</definedName>
    <definedName name="CGFI023">#REF!</definedName>
    <definedName name="CGFI024" localSheetId="0">#REF!</definedName>
    <definedName name="CGFI024">#REF!</definedName>
    <definedName name="CGFI031" localSheetId="0">#REF!</definedName>
    <definedName name="CGFI031">#REF!</definedName>
    <definedName name="CGFI032" localSheetId="0">#REF!</definedName>
    <definedName name="CGFI032">#REF!</definedName>
    <definedName name="CGFI0331" localSheetId="0">#REF!</definedName>
    <definedName name="CGFI0331">#REF!</definedName>
    <definedName name="CGFI0332" localSheetId="0">#REF!</definedName>
    <definedName name="CGFI0332">#REF!</definedName>
    <definedName name="CGFI0333" localSheetId="0">#REF!</definedName>
    <definedName name="CGFI0333">#REF!</definedName>
    <definedName name="CGFI0334" localSheetId="0">#REF!</definedName>
    <definedName name="CGFI0334">#REF!</definedName>
    <definedName name="CGFI0335" localSheetId="0">#REF!</definedName>
    <definedName name="CGFI0335">#REF!</definedName>
    <definedName name="CGFI0341" localSheetId="0">#REF!</definedName>
    <definedName name="CGFI0341">#REF!</definedName>
    <definedName name="CGFI0343" localSheetId="0">#REF!</definedName>
    <definedName name="CGFI0343">#REF!</definedName>
    <definedName name="CGFI0344" localSheetId="0">#REF!</definedName>
    <definedName name="CGFI0344">#REF!</definedName>
    <definedName name="CGPR01" localSheetId="0">#REF!</definedName>
    <definedName name="CGPR01">#REF!</definedName>
    <definedName name="CGPR021" localSheetId="0">#REF!</definedName>
    <definedName name="CGPR021">#REF!</definedName>
    <definedName name="CGPR022" localSheetId="0">#REF!</definedName>
    <definedName name="CGPR022">#REF!</definedName>
    <definedName name="CGPR023" localSheetId="0">#REF!</definedName>
    <definedName name="CGPR023">#REF!</definedName>
    <definedName name="CGPR024" localSheetId="0">#REF!</definedName>
    <definedName name="CGPR024">#REF!</definedName>
    <definedName name="CGPR031" localSheetId="0">#REF!</definedName>
    <definedName name="CGPR031">#REF!</definedName>
    <definedName name="CGPR032" localSheetId="0">#REF!</definedName>
    <definedName name="CGPR032">#REF!</definedName>
    <definedName name="CGPR0331" localSheetId="0">#REF!</definedName>
    <definedName name="CGPR0331">#REF!</definedName>
    <definedName name="CGPR0332" localSheetId="0">#REF!</definedName>
    <definedName name="CGPR0332">#REF!</definedName>
    <definedName name="CGPR0333" localSheetId="0">#REF!</definedName>
    <definedName name="CGPR0333">#REF!</definedName>
    <definedName name="CGPR041" localSheetId="0">#REF!</definedName>
    <definedName name="CGPR041">#REF!</definedName>
    <definedName name="CGPR042" localSheetId="0">#REF!</definedName>
    <definedName name="CGPR042">#REF!</definedName>
    <definedName name="CGPR043" localSheetId="0">#REF!</definedName>
    <definedName name="CGPR043">#REF!</definedName>
    <definedName name="CGPR051" localSheetId="0">#REF!</definedName>
    <definedName name="CGPR051">#REF!</definedName>
    <definedName name="CGPR052" localSheetId="0">#REF!</definedName>
    <definedName name="CGPR052">#REF!</definedName>
    <definedName name="CGPR0531" localSheetId="0">#REF!</definedName>
    <definedName name="CGPR0531">#REF!</definedName>
    <definedName name="CGPR0532" localSheetId="0">#REF!</definedName>
    <definedName name="CGPR0532">#REF!</definedName>
    <definedName name="CGPR0533" localSheetId="0">#REF!</definedName>
    <definedName name="CGPR0533">#REF!</definedName>
    <definedName name="CGPR0534" localSheetId="0">#REF!</definedName>
    <definedName name="CGPR0534">#REF!</definedName>
    <definedName name="CGPR0541" localSheetId="0">#REF!</definedName>
    <definedName name="CGPR0541">#REF!</definedName>
    <definedName name="CGPR0542" localSheetId="0">#REF!</definedName>
    <definedName name="CGPR0542">#REF!</definedName>
    <definedName name="CGPR0543" localSheetId="0">#REF!</definedName>
    <definedName name="CGPR0543">#REF!</definedName>
    <definedName name="CGPR061" localSheetId="0">#REF!</definedName>
    <definedName name="CGPR061">#REF!</definedName>
    <definedName name="CGPR062" localSheetId="0">#REF!</definedName>
    <definedName name="CGPR062">#REF!</definedName>
    <definedName name="CGPR0621" localSheetId="0">#REF!</definedName>
    <definedName name="CGPR0621">#REF!</definedName>
    <definedName name="CGPR0622" localSheetId="0">#REF!</definedName>
    <definedName name="CGPR0622">#REF!</definedName>
    <definedName name="CGPR0631" localSheetId="0">#REF!</definedName>
    <definedName name="CGPR0631">#REF!</definedName>
    <definedName name="CGPR0632" localSheetId="0">#REF!</definedName>
    <definedName name="CGPR0632">#REF!</definedName>
    <definedName name="CGPR0633" localSheetId="0">#REF!</definedName>
    <definedName name="CGPR0633">#REF!</definedName>
    <definedName name="CGPR0641" localSheetId="0">#REF!</definedName>
    <definedName name="CGPR0641">#REF!</definedName>
    <definedName name="CGPR0642" localSheetId="0">#REF!</definedName>
    <definedName name="CGPR0642">#REF!</definedName>
    <definedName name="CGPR0643" localSheetId="0">#REF!</definedName>
    <definedName name="CGPR0643">#REF!</definedName>
    <definedName name="CGRF01" localSheetId="0">#REF!</definedName>
    <definedName name="CGRF01">#REF!</definedName>
    <definedName name="CGRF02" localSheetId="0">#REF!</definedName>
    <definedName name="CGRF02">#REF!</definedName>
    <definedName name="CGRF031" localSheetId="0">#REF!</definedName>
    <definedName name="CGRF031">#REF!</definedName>
    <definedName name="CGRF032" localSheetId="0">#REF!</definedName>
    <definedName name="CGRF032">#REF!</definedName>
    <definedName name="CGRF0331" localSheetId="0">#REF!</definedName>
    <definedName name="CGRF0331">#REF!</definedName>
    <definedName name="CGRF0332" localSheetId="0">#REF!</definedName>
    <definedName name="CGRF0332">#REF!</definedName>
    <definedName name="CGRF0333" localSheetId="0">#REF!</definedName>
    <definedName name="CGRF0333">#REF!</definedName>
    <definedName name="CGRF0334" localSheetId="0">#REF!</definedName>
    <definedName name="CGRF0334">#REF!</definedName>
    <definedName name="CGRF0335" localSheetId="0">#REF!</definedName>
    <definedName name="CGRF0335">#REF!</definedName>
    <definedName name="CGRF0336" localSheetId="0">#REF!</definedName>
    <definedName name="CGRF0336">#REF!</definedName>
    <definedName name="CGRF0337" localSheetId="0">#REF!</definedName>
    <definedName name="CGRF0337">#REF!</definedName>
    <definedName name="CGRF0338" localSheetId="0">#REF!</definedName>
    <definedName name="CGRF0338">#REF!</definedName>
    <definedName name="CGRF0341" localSheetId="0">#REF!</definedName>
    <definedName name="CGRF0341">#REF!</definedName>
    <definedName name="CGRF0342" localSheetId="0">#REF!</definedName>
    <definedName name="CGRF0342">#REF!</definedName>
    <definedName name="CGRF0343" localSheetId="0">#REF!</definedName>
    <definedName name="CGRF0343">#REF!</definedName>
    <definedName name="CGRF041" localSheetId="0">#REF!</definedName>
    <definedName name="CGRF041">#REF!</definedName>
    <definedName name="CGRF042" localSheetId="0">#REF!</definedName>
    <definedName name="CGRF042">#REF!</definedName>
    <definedName name="CGRF0431" localSheetId="0">#REF!</definedName>
    <definedName name="CGRF0431">#REF!</definedName>
    <definedName name="CGRF0432" localSheetId="0">#REF!</definedName>
    <definedName name="CGRF0432">#REF!</definedName>
    <definedName name="CGRF0433" localSheetId="0">#REF!</definedName>
    <definedName name="CGRF0433">#REF!</definedName>
    <definedName name="CGRF0441" localSheetId="0">#REF!</definedName>
    <definedName name="CGRF0441">#REF!</definedName>
    <definedName name="CGRF0442" localSheetId="0">#REF!</definedName>
    <definedName name="CGRF0442">#REF!</definedName>
    <definedName name="CGRF0443" localSheetId="0">#REF!</definedName>
    <definedName name="CGRF0443">#REF!</definedName>
    <definedName name="CGSM01" localSheetId="0">#REF!</definedName>
    <definedName name="CGSM01">#REF!</definedName>
    <definedName name="CGSM02" localSheetId="0">#REF!</definedName>
    <definedName name="CGSM02">#REF!</definedName>
    <definedName name="CGSM03" localSheetId="0">#REF!</definedName>
    <definedName name="CGSM03">#REF!</definedName>
    <definedName name="CGSM04" localSheetId="0">#REF!</definedName>
    <definedName name="CGSM04">#REF!</definedName>
    <definedName name="CGSM05" localSheetId="0">#REF!</definedName>
    <definedName name="CGSM05">#REF!</definedName>
    <definedName name="CGSO011" localSheetId="0">#REF!</definedName>
    <definedName name="CGSO011">#REF!</definedName>
    <definedName name="CGSO012" localSheetId="0">#REF!</definedName>
    <definedName name="CGSO012">#REF!</definedName>
    <definedName name="CGSO013" localSheetId="0">#REF!</definedName>
    <definedName name="CGSO013">#REF!</definedName>
    <definedName name="CGSO014" localSheetId="0">#REF!</definedName>
    <definedName name="CGSO014">#REF!</definedName>
    <definedName name="CGSO02" localSheetId="0">#REF!</definedName>
    <definedName name="CGSO02">#REF!</definedName>
    <definedName name="CGSO031" localSheetId="0">#REF!</definedName>
    <definedName name="CGSO031">#REF!</definedName>
    <definedName name="CGSO032" localSheetId="0">#REF!</definedName>
    <definedName name="CGSO032">#REF!</definedName>
    <definedName name="CGSO033" localSheetId="0">#REF!</definedName>
    <definedName name="CGSO033">#REF!</definedName>
    <definedName name="CGSO034" localSheetId="0">#REF!</definedName>
    <definedName name="CGSO034">#REF!</definedName>
    <definedName name="CGSO041" localSheetId="0">#REF!</definedName>
    <definedName name="CGSO041">#REF!</definedName>
    <definedName name="CGSO042" localSheetId="0">#REF!</definedName>
    <definedName name="CGSO042">#REF!</definedName>
    <definedName name="CGSO043" localSheetId="0">#REF!</definedName>
    <definedName name="CGSO043">#REF!</definedName>
    <definedName name="CGSO044" localSheetId="0">#REF!</definedName>
    <definedName name="CGSO044">#REF!</definedName>
    <definedName name="CGSO051" localSheetId="0">#REF!</definedName>
    <definedName name="CGSO051">#REF!</definedName>
    <definedName name="CGSO052" localSheetId="0">#REF!</definedName>
    <definedName name="CGSO052">#REF!</definedName>
    <definedName name="CGSO053" localSheetId="0">#REF!</definedName>
    <definedName name="CGSO053">#REF!</definedName>
    <definedName name="CGSO054" localSheetId="0">#REF!</definedName>
    <definedName name="CGSO054">#REF!</definedName>
    <definedName name="CGSO055" localSheetId="0">#REF!</definedName>
    <definedName name="CGSO055">#REF!</definedName>
    <definedName name="CGSO061" localSheetId="0">#REF!</definedName>
    <definedName name="CGSO061">#REF!</definedName>
    <definedName name="CGSO062" localSheetId="0">#REF!</definedName>
    <definedName name="CGSO062">#REF!</definedName>
    <definedName name="CGSO063" localSheetId="0">#REF!</definedName>
    <definedName name="CGSO063">#REF!</definedName>
    <definedName name="CGSO064" localSheetId="0">#REF!</definedName>
    <definedName name="CGSO064">#REF!</definedName>
    <definedName name="CGTR011" localSheetId="0">#REF!</definedName>
    <definedName name="CGTR011">#REF!</definedName>
    <definedName name="CGTR012" localSheetId="0">#REF!</definedName>
    <definedName name="CGTR012">#REF!</definedName>
    <definedName name="CGTR021" localSheetId="0">#REF!</definedName>
    <definedName name="CGTR021">#REF!</definedName>
    <definedName name="CGTR022" localSheetId="0">#REF!</definedName>
    <definedName name="CGTR022">#REF!</definedName>
    <definedName name="CGTR023" localSheetId="0">#REF!</definedName>
    <definedName name="CGTR023">#REF!</definedName>
    <definedName name="CGTR031" localSheetId="0">#REF!</definedName>
    <definedName name="CGTR031">#REF!</definedName>
    <definedName name="CGTR032" localSheetId="0">#REF!</definedName>
    <definedName name="CGTR032">#REF!</definedName>
    <definedName name="CGTR033" localSheetId="0">#REF!</definedName>
    <definedName name="CGTR033">#REF!</definedName>
    <definedName name="CGTR034" localSheetId="0">#REF!</definedName>
    <definedName name="CGTR034">#REF!</definedName>
    <definedName name="CGTR035" localSheetId="0">#REF!</definedName>
    <definedName name="CGTR035">#REF!</definedName>
    <definedName name="CGTR036" localSheetId="0">#REF!</definedName>
    <definedName name="CGTR036">#REF!</definedName>
    <definedName name="CGTR037" localSheetId="0">#REF!</definedName>
    <definedName name="CGTR037">#REF!</definedName>
    <definedName name="CGTR038" localSheetId="0">#REF!</definedName>
    <definedName name="CGTR038">#REF!</definedName>
    <definedName name="CGTR039" localSheetId="0">#REF!</definedName>
    <definedName name="CGTR039">#REF!</definedName>
    <definedName name="CGTR041" localSheetId="0">#REF!</definedName>
    <definedName name="CGTR041">#REF!</definedName>
    <definedName name="CGTR042" localSheetId="0">#REF!</definedName>
    <definedName name="CGTR042">#REF!</definedName>
    <definedName name="CGTR043" localSheetId="0">#REF!</definedName>
    <definedName name="CGTR043">#REF!</definedName>
    <definedName name="CGTR044" localSheetId="0">#REF!</definedName>
    <definedName name="CGTR044">#REF!</definedName>
    <definedName name="CGTR051" localSheetId="0">#REF!</definedName>
    <definedName name="CGTR051">#REF!</definedName>
    <definedName name="Ch">#REF!</definedName>
    <definedName name="CHK_PU">#REF!</definedName>
    <definedName name="CHP">#REF!</definedName>
    <definedName name="CISNEROS">#REF!</definedName>
    <definedName name="cjsa" hidden="1">#REF!</definedName>
    <definedName name="CL">#REF!</definedName>
    <definedName name="cmf" localSheetId="0">#REF!</definedName>
    <definedName name="cmf">#REF!</definedName>
    <definedName name="CMIBLE">#REF!</definedName>
    <definedName name="CMIBLE1">#REF!</definedName>
    <definedName name="Cod">#REF!</definedName>
    <definedName name="CodActEco">#REF!</definedName>
    <definedName name="codigo">#REF!,#REF!</definedName>
    <definedName name="CodigoInversion">#REF!</definedName>
    <definedName name="CodigoProyecto">#REF!</definedName>
    <definedName name="Codigos">#REF!</definedName>
    <definedName name="CODOS">#REF!</definedName>
    <definedName name="cogvsiruj">#REF!</definedName>
    <definedName name="COLON">#REF!</definedName>
    <definedName name="ColTap">#REF!</definedName>
    <definedName name="Com">#REF!</definedName>
    <definedName name="COMIDA">#REF!</definedName>
    <definedName name="Compresores">#REF!</definedName>
    <definedName name="CON">#REF!</definedName>
    <definedName name="CONC">#REF!</definedName>
    <definedName name="ConseqCat">0</definedName>
    <definedName name="ConseqForMitRisk">3</definedName>
    <definedName name="CONT">#REF!</definedName>
    <definedName name="contador" hidden="1">1</definedName>
    <definedName name="Contratante">#REF!</definedName>
    <definedName name="CONTRATO">#REF!</definedName>
    <definedName name="COPIA" localSheetId="0">APU´s!ERR</definedName>
    <definedName name="COPIA">[0]!ERR</definedName>
    <definedName name="COPIA1">#REF!</definedName>
    <definedName name="COPIA2">#REF!</definedName>
    <definedName name="copiao4" localSheetId="0">#N/A</definedName>
    <definedName name="copiao4">[0]!ERR</definedName>
    <definedName name="corri" localSheetId="0">#N/A</definedName>
    <definedName name="corri">[0]!ERR</definedName>
    <definedName name="COSTO_FRENTE">#REF!</definedName>
    <definedName name="costo2" hidden="1">#REF!</definedName>
    <definedName name="COSTODIRECTO">#REF!</definedName>
    <definedName name="COSTOS" localSheetId="0">#REF!</definedName>
    <definedName name="COSTOS">#REF!</definedName>
    <definedName name="CPoblado" hidden="1">""</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_xlnm.Criteria">#REF!</definedName>
    <definedName name="Criterios_IM" localSheetId="0">#REF!</definedName>
    <definedName name="Criterios_IM">#REF!</definedName>
    <definedName name="Criticidad">#REF!</definedName>
    <definedName name="CronogFechaFin">#REF!</definedName>
    <definedName name="CronogFechaInic">#REF!</definedName>
    <definedName name="cs">#REF!</definedName>
    <definedName name="CS_AVG_SIZE">#REF!</definedName>
    <definedName name="CS_WELDING">#REF!</definedName>
    <definedName name="CTA">#REF!</definedName>
    <definedName name="CTE">#REF!</definedName>
    <definedName name="CTR">#REF!</definedName>
    <definedName name="CTRPAG">#REF!</definedName>
    <definedName name="CUAL" localSheetId="0">APU´s!ERR</definedName>
    <definedName name="CUAL">[0]!ERR</definedName>
    <definedName name="CUBS">#REF!</definedName>
    <definedName name="CUNET" localSheetId="0" hidden="1">{"via1",#N/A,TRUE,"general";"via2",#N/A,TRUE,"general";"via3",#N/A,TRUE,"general"}</definedName>
    <definedName name="CUNET" hidden="1">{"via1",#N/A,TRUE,"general";"via2",#N/A,TRUE,"general";"via3",#N/A,TRUE,"general"}</definedName>
    <definedName name="Customize">#REF!</definedName>
    <definedName name="cv">#REF!</definedName>
    <definedName name="CVa">#REF!</definedName>
    <definedName name="cvbcvbf" localSheetId="0" hidden="1">{#N/A,#N/A,TRUE,"INGENIERIA";#N/A,#N/A,TRUE,"COMPRAS";#N/A,#N/A,TRUE,"DIRECCION";#N/A,#N/A,TRUE,"RESUMEN"}</definedName>
    <definedName name="cvbcvbf" hidden="1">{#N/A,#N/A,TRUE,"INGENIERIA";#N/A,#N/A,TRUE,"COMPRAS";#N/A,#N/A,TRUE,"DIRECCION";#N/A,#N/A,TRUE,"RESUMEN"}</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0">#REF!</definedName>
    <definedName name="dario">#REF!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#REF!</definedName>
    <definedName name="DBASE1">#REF!</definedName>
    <definedName name="DBASE2">#REF!</definedName>
    <definedName name="DBASE3">#REF!</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localSheetId="0" hidden="1">{"via1",#N/A,TRUE,"general";"via2",#N/A,TRUE,"general";"via3",#N/A,TRUE,"general"}</definedName>
    <definedName name="DCSDCTV" hidden="1">{"via1",#N/A,TRUE,"general";"via2",#N/A,TRUE,"general";"via3",#N/A,TRUE,"general"}</definedName>
    <definedName name="dd" localSheetId="0">APU´s!ERR</definedName>
    <definedName name="dd">#REF!</definedName>
    <definedName name="ddd" localSheetId="0" hidden="1">{"via1",#N/A,TRUE,"general";"via2",#N/A,TRUE,"general";"via3",#N/A,TRUE,"general"}</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emanto">#REF!</definedName>
    <definedName name="DEMOLICIÓN" localSheetId="0">#REF!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FE">#REF!</definedName>
    <definedName name="desarrolladas">#REF!,#REF!,#REF!,#REF!</definedName>
    <definedName name="DESCUNMI">#REF!</definedName>
    <definedName name="DEST_ART">#REF!</definedName>
    <definedName name="DESTCOD">#REF!</definedName>
    <definedName name="DESTFG">#REF!</definedName>
    <definedName name="DESTQTY">#REF!</definedName>
    <definedName name="DETAIL">#REF!</definedName>
    <definedName name="Detalle_Reserva">#REF!</definedName>
    <definedName name="DEX">#REF!</definedName>
    <definedName name="DF" localSheetId="0">#REF!</definedName>
    <definedName name="DF">#REF!</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CC">#REF!</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IA">#REF!</definedName>
    <definedName name="Diámetro">#REF!</definedName>
    <definedName name="diámetroft">#REF!</definedName>
    <definedName name="diametros">#REF!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play_area_2">#REF!</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0" hidden="1">{"via1",#N/A,TRUE,"general";"via2",#N/A,TRUE,"general";"via3",#N/A,TRUE,"general"}</definedName>
    <definedName name="dry" hidden="1">{"via1",#N/A,TRUE,"general";"via2",#N/A,TRUE,"general";"via3",#N/A,TRUE,"general"}</definedName>
    <definedName name="DS">#REF!</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ctoFondo">#REF!</definedName>
    <definedName name="DsctoPension">#REF!</definedName>
    <definedName name="DsctoSalud">#REF!</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 localSheetId="0">#REF!</definedName>
    <definedName name="E">#REF!</definedName>
    <definedName name="e3e33" localSheetId="0" hidden="1">{"via1",#N/A,TRUE,"general";"via2",#N/A,TRUE,"general";"via3",#N/A,TRUE,"general"}</definedName>
    <definedName name="e3e33" hidden="1">{"via1",#N/A,TRUE,"general";"via2",#N/A,TRUE,"general";"via3",#N/A,TRUE,"general"}</definedName>
    <definedName name="ECP">#REF!</definedName>
    <definedName name="ECP1_1">#REF!</definedName>
    <definedName name="ECP1_1_1">#REF!</definedName>
    <definedName name="EDC">#REF!</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 localSheetId="0">#N/A</definedName>
    <definedName name="EE">[0]!ERR</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#REF!</definedName>
    <definedName name="EFA">#REF!</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IMINACIONPROYC">#REF!</definedName>
    <definedName name="emanto">#REF!</definedName>
    <definedName name="eme" localSheetId="0">#N/A</definedName>
    <definedName name="eme">[0]!ERR</definedName>
    <definedName name="EMPLEADO">#REF!</definedName>
    <definedName name="Empresa">#REF!</definedName>
    <definedName name="EMULSION">#REF!</definedName>
    <definedName name="End_Bal">#REF!</definedName>
    <definedName name="ene">#REF!</definedName>
    <definedName name="Ensayos">#REF!</definedName>
    <definedName name="ENTRADASP">#REF!</definedName>
    <definedName name="EPECIALIDAD_SIDOE">#REF!</definedName>
    <definedName name="EQUI">#REF!</definedName>
    <definedName name="equipo" localSheetId="0">#REF!</definedName>
    <definedName name="equipo">#REF!</definedName>
    <definedName name="EQUIPO_1">#REF!</definedName>
    <definedName name="EQUIPO_LISTA">#REF!</definedName>
    <definedName name="EQUIPO1">#REF!</definedName>
    <definedName name="Equipos">#REF!</definedName>
    <definedName name="EQUIPOS1">#REF!</definedName>
    <definedName name="eqw" localSheetId="0" hidden="1">{"via1",#N/A,TRUE,"general";"via2",#N/A,TRUE,"general";"via3",#N/A,TRUE,"general"}</definedName>
    <definedName name="eqw" hidden="1">{"via1",#N/A,TRUE,"general";"via2",#N/A,TRUE,"general";"via3",#N/A,TRUE,"general"}</definedName>
    <definedName name="ER">#REF!</definedName>
    <definedName name="ERE_ART">#REF!</definedName>
    <definedName name="erfg" localSheetId="0" hidden="1">{#N/A,#N/A,FALSE,"Hoja1";#N/A,#N/A,FALSE,"Hoja2"}</definedName>
    <definedName name="erfg" hidden="1">{#N/A,#N/A,FALSE,"Hoja1";#N/A,#N/A,FALSE,"Hoja2"}</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0">{"TAB1",#N/A,TRUE,"GENERAL";"TAB2",#N/A,TRUE,"GENERAL";"TAB3",#N/A,TRUE,"GENERAL";"TAB4",#N/A,TRUE,"GENERAL";"TAB5",#N/A,TRUE,"GENERAL"}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0">APU´s!ERR</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#REF!</definedName>
    <definedName name="Estados">#REF!</definedName>
    <definedName name="Estimate_Factor">1</definedName>
    <definedName name="ESTRAE">#REF!</definedName>
    <definedName name="ESTRU" localSheetId="0">#REF!</definedName>
    <definedName name="ESTRU">#REF!</definedName>
    <definedName name="ESTRUC">#REF!</definedName>
    <definedName name="ESTRUCTURA" localSheetId="0" hidden="1">{#N/A,#N/A,TRUE,"INGENIERIA";#N/A,#N/A,TRUE,"COMPRAS";#N/A,#N/A,TRUE,"DIRECCION";#N/A,#N/A,TRUE,"RESUMEN"}</definedName>
    <definedName name="ESTRUCTURA" hidden="1">{#N/A,#N/A,TRUE,"INGENIERIA";#N/A,#N/A,TRUE,"COMPRAS";#N/A,#N/A,TRUE,"DIRECCION";#N/A,#N/A,TRUE,"RESUMEN"}</definedName>
    <definedName name="ESTRUCTURAS" localSheetId="0">#REF!</definedName>
    <definedName name="ESTRUCTURAS">#REF!</definedName>
    <definedName name="ETAP">#REF!</definedName>
    <definedName name="ETAPA_PACC">#REF!</definedName>
    <definedName name="etertgg" localSheetId="0" hidden="1">{"via1",#N/A,TRUE,"general";"via2",#N/A,TRUE,"general";"via3",#N/A,TRUE,"general"}</definedName>
    <definedName name="etertgg" hidden="1">{"via1",#N/A,TRUE,"general";"via2",#N/A,TRUE,"general";"via3",#N/A,TRUE,"general"}</definedName>
    <definedName name="etertt" localSheetId="0" hidden="1">{#N/A,#N/A,TRUE,"1842CWN0"}</definedName>
    <definedName name="etertt" hidden="1">{#N/A,#N/A,TRUE,"1842CWN0"}</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 localSheetId="0">#REF!</definedName>
    <definedName name="Excel_BuiltIn_Print_Titles_10">#REF!</definedName>
    <definedName name="Excel_BuiltIn_Print_Titles_11" localSheetId="0">#REF!</definedName>
    <definedName name="Excel_BuiltIn_Print_Titles_11">#REF!</definedName>
    <definedName name="Excel_BuiltIn_Print_Titles_12" localSheetId="0">#REF!</definedName>
    <definedName name="Excel_BuiltIn_Print_Titles_12">#REF!</definedName>
    <definedName name="Excel_BuiltIn_Print_Titles_13" localSheetId="0">#REF!</definedName>
    <definedName name="Excel_BuiltIn_Print_Titles_13">#REF!</definedName>
    <definedName name="Excel_BuiltIn_Print_Titles_14" localSheetId="0">#REF!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 localSheetId="0">#REF!</definedName>
    <definedName name="Excel_BuiltIn_Print_Titles_19">#REF!</definedName>
    <definedName name="Excel_BuiltIn_Print_Titles_20">#REF!</definedName>
    <definedName name="Excel_BuiltIn_Print_Titles_21" localSheetId="0">#REF!</definedName>
    <definedName name="Excel_BuiltIn_Print_Titles_21">#REF!</definedName>
    <definedName name="Excel_BuiltIn_Print_Titles_23">#REF!</definedName>
    <definedName name="Excel_BuiltIn_Print_Titles_3">#REF!</definedName>
    <definedName name="Excel_BuiltIn_Print_Titles_5" localSheetId="0">#REF!</definedName>
    <definedName name="Excel_BuiltIn_Print_Titles_5">#REF!</definedName>
    <definedName name="Excel_BuiltIn_Print_Titles_5_XX" localSheetId="0">#REF!</definedName>
    <definedName name="Excel_BuiltIn_Print_Titles_5_XX">#REF!</definedName>
    <definedName name="Excel_BuiltIn_Print_Titles_6">#REF!</definedName>
    <definedName name="Excel_BuiltIn_Print_Titles_7" localSheetId="0">#REF!</definedName>
    <definedName name="Excel_BuiltIn_Print_Titles_7">#REF!</definedName>
    <definedName name="Excel_BuiltIn_Print_Titles_8">#REF!</definedName>
    <definedName name="Excel_BuiltIn_Print_Titles_9" localSheetId="0">#REF!</definedName>
    <definedName name="Excel_BuiltIn_Print_Titles_9">#REF!</definedName>
    <definedName name="EXCROC" localSheetId="0">#REF!</definedName>
    <definedName name="EXCROC">#REF!</definedName>
    <definedName name="ExtensionCoordinador">#REF!</definedName>
    <definedName name="Extra_Pay">#REF!</definedName>
    <definedName name="Extracción_IM">#REF!</definedName>
    <definedName name="Extras">#REF!</definedName>
    <definedName name="F._INGRESO">#REF!</definedName>
    <definedName name="F._RETIRO">#REF!</definedName>
    <definedName name="F.L">#REF!</definedName>
    <definedName name="Facilidades">#REF!</definedName>
    <definedName name="factor">#REF!</definedName>
    <definedName name="FACTURADO">#REF!</definedName>
    <definedName name="FareWellStmnt">#REF!</definedName>
    <definedName name="FaseProyecto">#REF!</definedName>
    <definedName name="FD" localSheetId="0">#REF!</definedName>
    <definedName name="FD">[0]!ERR</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definedName>
    <definedName name="FechaInicio">#REF!</definedName>
    <definedName name="FechaTermina">#REF!</definedName>
    <definedName name="FechaTerminacion">#REF!</definedName>
    <definedName name="fer" localSheetId="0">#REF!</definedName>
    <definedName name="fer">#REF!</definedName>
    <definedName name="ferfer" localSheetId="0" hidden="1">{"via1",#N/A,TRUE,"general";"via2",#N/A,TRUE,"general";"via3",#N/A,TRUE,"general"}</definedName>
    <definedName name="ferfer" hidden="1">{"via1",#N/A,TRUE,"general";"via2",#N/A,TRUE,"general";"via3",#N/A,TRUE,"general"}</definedName>
    <definedName name="ff" localSheetId="0">APU´s!ERR</definedName>
    <definedName name="ff">[0]!ERR</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 localSheetId="0">#N/A</definedName>
    <definedName name="fg">[0]!ERR</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#REF!</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 localSheetId="0" hidden="1">{#N/A,#N/A,TRUE,"1842CWN0"}</definedName>
    <definedName name="fhg" hidden="1">{#N/A,#N/A,TRUE,"1842CWN0"}</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0">APU´s!ERR</definedName>
    <definedName name="FINANCIACION">[0]!ERR</definedName>
    <definedName name="FinePrint">#REF!</definedName>
    <definedName name="FM">1.18</definedName>
    <definedName name="fnic" localSheetId="0">#REF!</definedName>
    <definedName name="fnic">#REF!</definedName>
    <definedName name="FO">1.32</definedName>
    <definedName name="FORDESCR">#REF!</definedName>
    <definedName name="FORM_C3">#REF!</definedName>
    <definedName name="FORMOLT">#REF!</definedName>
    <definedName name="formularioCantidades">#REF!</definedName>
    <definedName name="FORSHE">#REF!</definedName>
    <definedName name="FORUNMIS">#REF!</definedName>
    <definedName name="FR">1.15</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SV">#REF!</definedName>
    <definedName name="fu" localSheetId="0">#N/A</definedName>
    <definedName name="fu">[0]!ERR</definedName>
    <definedName name="Full_Print">#REF!</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J">#REF!</definedName>
    <definedName name="GAS">#REF!</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B" localSheetId="0">#REF!</definedName>
    <definedName name="GCB">#REF!</definedName>
    <definedName name="GCI">#REF!</definedName>
    <definedName name="GCN">#REF!</definedName>
    <definedName name="GCP">#REF!</definedName>
    <definedName name="GDN">#REF!</definedName>
    <definedName name="GDR">#REF!</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A" localSheetId="0">#REF!</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localSheetId="0" hidden="1">{"via1",#N/A,TRUE,"general";"via2",#N/A,TRUE,"general";"via3",#N/A,TRUE,"general"}</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#REF!</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DH" hidden="1">#REF!</definedName>
    <definedName name="gffgfhhf" localSheetId="0" hidden="1">{#N/A,#N/A,TRUE,"INGENIERIA";#N/A,#N/A,TRUE,"COMPRAS";#N/A,#N/A,TRUE,"DIRECCION";#N/A,#N/A,TRUE,"RESUMEN"}</definedName>
    <definedName name="gffgfhhf" hidden="1">{#N/A,#N/A,TRUE,"INGENIERIA";#N/A,#N/A,TRUE,"COMPRAS";#N/A,#N/A,TRUE,"DIRECCION";#N/A,#N/A,TRUE,"RESUMEN"}</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N">#REF!</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0">APU´s!ERR</definedName>
    <definedName name="GGG">[0]!ERR</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jgjkg" localSheetId="0" hidden="1">{#N/A,#N/A,TRUE,"1842CWN0"}</definedName>
    <definedName name="ggjgjkg" hidden="1">{#N/A,#N/A,TRUE,"1842CWN0"}</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#REF!</definedName>
    <definedName name="ghfg" localSheetId="0" hidden="1">{"via1",#N/A,TRUE,"general";"via2",#N/A,TRUE,"general";"via3",#N/A,TRUE,"general"}</definedName>
    <definedName name="ghfg" hidden="1">{"via1",#N/A,TRUE,"general";"via2",#N/A,TRUE,"general";"via3",#N/A,TRUE,"general"}</definedName>
    <definedName name="ghghy">#REF!</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hidden="1">{#N/A,#N/A,TRUE,"1842CWN0"}</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KJDGDIJZ">"Imagen 3"</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GQWRG">#REF!</definedName>
    <definedName name="_xlnm.Recorder">#REF!</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C">#REF!</definedName>
    <definedName name="GRC_ON_ASO">#REF!</definedName>
    <definedName name="GRC_ON_DAPIAY">#REF!</definedName>
    <definedName name="GRC_ON_GER">#REF!</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 localSheetId="0">#REF!</definedName>
    <definedName name="grupo3">#REF!</definedName>
    <definedName name="grupo4" localSheetId="0">#REF!</definedName>
    <definedName name="grupo4">#REF!</definedName>
    <definedName name="grupo5" localSheetId="0">#REF!</definedName>
    <definedName name="grupo5">#REF!</definedName>
    <definedName name="grupo6" localSheetId="0">#REF!</definedName>
    <definedName name="grupo6">#REF!</definedName>
    <definedName name="grupo7" localSheetId="0">#REF!</definedName>
    <definedName name="grupo7">#REF!</definedName>
    <definedName name="grupo8" localSheetId="0">#REF!</definedName>
    <definedName name="grupo8">#REF!</definedName>
    <definedName name="grupo9" localSheetId="0">#REF!</definedName>
    <definedName name="grupo9">#REF!</definedName>
    <definedName name="GRW">#REF!</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#REF!</definedName>
    <definedName name="GTC">#REF!</definedName>
    <definedName name="GTE">#REF!</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#REF!</definedName>
    <definedName name="GTRE">#REF!</definedName>
    <definedName name="h">#REF!</definedName>
    <definedName name="H_pump">#REF!</definedName>
    <definedName name="h9h" localSheetId="0" hidden="1">{"via1",#N/A,TRUE,"general";"via2",#N/A,TRUE,"general";"via3",#N/A,TRUE,"general"}</definedName>
    <definedName name="h9h" hidden="1">{"via1",#N/A,TRUE,"general";"via2",#N/A,TRUE,"general";"via3",#N/A,TRUE,"general"}</definedName>
    <definedName name="Hazards">#REF!</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 localSheetId="0">#REF!</definedName>
    <definedName name="hed">#REF!</definedName>
    <definedName name="hen" localSheetId="0">#REF!</definedName>
    <definedName name="hen">#REF!</definedName>
    <definedName name="HERRERO">#REF!</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 localSheetId="0">#N/A</definedName>
    <definedName name="hh">[0]!ERR</definedName>
    <definedName name="hhg" localSheetId="0" hidden="1">{#N/A,#N/A,TRUE,"1842CWN0"}</definedName>
    <definedName name="hhg" hidden="1">{#N/A,#N/A,TRUE,"1842CWN0"}</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id">#REF!</definedName>
    <definedName name="HIDE1">#REF!</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 localSheetId="0">#N/A</definedName>
    <definedName name="HK">[0]!ERR</definedName>
    <definedName name="HM">#REF!</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OJA">#REF!</definedName>
    <definedName name="HOJA1">#REF!</definedName>
    <definedName name="HOJA11">#REF!</definedName>
    <definedName name="HOJAOIU">#REF!</definedName>
    <definedName name="horat">#REF!</definedName>
    <definedName name="Hornos">#REF!</definedName>
    <definedName name="HP_stg_Hz">#REF!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 localSheetId="0">#REF!</definedName>
    <definedName name="hrn">#REF!</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0" hidden="1">{"via1",#N/A,TRUE,"general";"via2",#N/A,TRUE,"general";"via3",#N/A,TRUE,"general"}</definedName>
    <definedName name="hsfg" hidden="1">{"via1",#N/A,TRUE,"general";"via2",#N/A,TRUE,"general";"via3",#N/A,TRUE,"general"}</definedName>
    <definedName name="HTAS">#REF!</definedName>
    <definedName name="HTAS1">#REF!</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ryrt7" localSheetId="0" hidden="1">{"via1",#N/A,TRUE,"general";"via2",#N/A,TRUE,"general";"via3",#N/A,TRUE,"general"}</definedName>
    <definedName name="htryrt7" hidden="1">{"via1",#N/A,TRUE,"general";"via2",#N/A,TRUE,"general";"via3",#N/A,TRUE,"general"}</definedName>
    <definedName name="hut">#REF!</definedName>
    <definedName name="hxdfk">#REF!</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#REF!</definedName>
    <definedName name="i0">#REF!</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 localSheetId="0">#REF!</definedName>
    <definedName name="ic">#REF!</definedName>
    <definedName name="icbf" localSheetId="0">#REF!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 localSheetId="0">#N/A</definedName>
    <definedName name="ID">[0]!ERR</definedName>
    <definedName name="IF" localSheetId="0">#REF!</definedName>
    <definedName name="IF">#REF!</definedName>
    <definedName name="Ig">#REF!</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RESSION">#REF!</definedName>
    <definedName name="Imprev">#REF!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#REF!</definedName>
    <definedName name="Informe_semanal">#REF!</definedName>
    <definedName name="INGENIERIA1" hidden="1">#REF!</definedName>
    <definedName name="INGENIERIA11" hidden="1">#REF!</definedName>
    <definedName name="iniciales">#REF!,#REF!,#REF!,#REF!</definedName>
    <definedName name="Inicio" localSheetId="0">#REF!</definedName>
    <definedName name="Inicio">#REF!</definedName>
    <definedName name="INPU">#REF!</definedName>
    <definedName name="INPUT">#REF!</definedName>
    <definedName name="INSU">#REF!</definedName>
    <definedName name="Insumos_auxiliares">#REF!</definedName>
    <definedName name="Insumos_basicos">#REF!</definedName>
    <definedName name="Int">#REF!</definedName>
    <definedName name="InTap">#REF!</definedName>
    <definedName name="INTER" localSheetId="0">#REF!</definedName>
    <definedName name="INTER">#REF!</definedName>
    <definedName name="Intercambiadores">#REF!</definedName>
    <definedName name="Interest_Rate">#REF!</definedName>
    <definedName name="INTERMEDIA_I">#REF!</definedName>
    <definedName name="Interventor">#REF!</definedName>
    <definedName name="IntVal">#REF!</definedName>
    <definedName name="INV_1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0">APU´s!ERR</definedName>
    <definedName name="IOUHH">[0]!ERR</definedName>
    <definedName name="IP">#REF!</definedName>
    <definedName name="irng" hidden="1">#REF!</definedName>
    <definedName name="Iss">#REF!</definedName>
    <definedName name="issafp" localSheetId="0">#REF!</definedName>
    <definedName name="issafp">#REF!</definedName>
    <definedName name="isscs" localSheetId="0">#REF!</definedName>
    <definedName name="isscs">#REF!</definedName>
    <definedName name="isseps" localSheetId="0">#REF!</definedName>
    <definedName name="isseps">#REF!</definedName>
    <definedName name="ITEM" localSheetId="0">#REF!</definedName>
    <definedName name="ITEM">#REF!</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vaSUtl">#REF!</definedName>
    <definedName name="iwjer">#REF!</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hon">#REF!</definedName>
    <definedName name="JHON1">#REF!</definedName>
    <definedName name="JHON44">#REF!</definedName>
    <definedName name="JJ" localSheetId="0">APU´s!ERR</definedName>
    <definedName name="jj">[0]!ERR</definedName>
    <definedName name="jjfq" localSheetId="0" hidden="1">{"via1",#N/A,TRUE,"general";"via2",#N/A,TRUE,"general";"via3",#N/A,TRUE,"general"}</definedName>
    <definedName name="jjfq" hidden="1">{"via1",#N/A,TRUE,"general";"via2",#N/A,TRUE,"general";"via3",#N/A,TRUE,"general"}</definedName>
    <definedName name="JJJ" localSheetId="0" hidden="1">{#N/A,#N/A,FALSE,"Hoja1";#N/A,#N/A,FALSE,"Hoja2"}</definedName>
    <definedName name="JJJ" hidden="1">{#N/A,#N/A,FALSE,"Hoja1";#N/A,#N/A,FALSE,"Hoja2"}</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#REF!</definedName>
    <definedName name="JOHNNY" localSheetId="0">APU´s!ERR</definedName>
    <definedName name="JOHNNY">[0]!ERR</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#REF!</definedName>
    <definedName name="juan">#REF!</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#REF!</definedName>
    <definedName name="kjhkd" localSheetId="0" hidden="1">{"via1",#N/A,TRUE,"general";"via2",#N/A,TRUE,"general";"via3",#N/A,TRUE,"general"}</definedName>
    <definedName name="kjhkd" hidden="1">{"via1",#N/A,TRUE,"general";"via2",#N/A,TRUE,"general";"via3",#N/A,TRUE,"general"}</definedName>
    <definedName name="kjj">#REF!</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 localSheetId="0">#N/A</definedName>
    <definedName name="kl">[0]!ERR</definedName>
    <definedName name="klklk">#REF!</definedName>
    <definedName name="km">#REF!</definedName>
    <definedName name="krtrk" localSheetId="0"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 localSheetId="0">#REF!</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#REF!</definedName>
    <definedName name="LICITACION">#REF!</definedName>
    <definedName name="LINEA">#REF!</definedName>
    <definedName name="LISTA">#REF!</definedName>
    <definedName name="LISTA1">APU´s!ERR</definedName>
    <definedName name="LISTA2">APU´s!ERR</definedName>
    <definedName name="LISTA3">APU´s!ERR</definedName>
    <definedName name="LISTA4">APU´s!ERR</definedName>
    <definedName name="LISTA5">APU´s!ERR</definedName>
    <definedName name="ListaCantidad">#REF!</definedName>
    <definedName name="Listado">#REF!</definedName>
    <definedName name="Listado1">#REF!</definedName>
    <definedName name="ListaItem">#REF!</definedName>
    <definedName name="ListaUni">#REF!</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0"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#REF!</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#REF!</definedName>
    <definedName name="LOCA">#REF!</definedName>
    <definedName name="LOCA1">#REF!</definedName>
    <definedName name="LOCALIZACION_Y_REPLANTEO">#REF!</definedName>
    <definedName name="LOGO" localSheetId="0">APU´s!ERR</definedName>
    <definedName name="LOGO">[0]!ERR</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0" hidden="1">{"via1",#N/A,TRUE,"general";"via2",#N/A,TRUE,"general";"via3",#N/A,TRUE,"general"}</definedName>
    <definedName name="lplpl" hidden="1">{"via1",#N/A,TRUE,"general";"via2",#N/A,TRUE,"general";"via3",#N/A,TRUE,"general"}</definedName>
    <definedName name="lt">#REF!</definedName>
    <definedName name="luis">#REF!</definedName>
    <definedName name="lun" localSheetId="0">#REF!</definedName>
    <definedName name="lun">#REF!</definedName>
    <definedName name="lv">#REF!</definedName>
    <definedName name="m">#REF!</definedName>
    <definedName name="MA" localSheetId="0">#REF!</definedName>
    <definedName name="MA">#REF!</definedName>
    <definedName name="MACO">#REF!</definedName>
    <definedName name="MACR">#REF!</definedName>
    <definedName name="MACRDEL">#REF!</definedName>
    <definedName name="Macroactividad">#REF!</definedName>
    <definedName name="mafdsf" localSheetId="0" hidden="1">{"via1",#N/A,TRUE,"general";"via2",#N/A,TRUE,"general";"via3",#N/A,TRUE,"general"}</definedName>
    <definedName name="mafdsf" hidden="1">{"via1",#N/A,TRUE,"general";"via2",#N/A,TRUE,"general";"via3",#N/A,TRUE,"general"}</definedName>
    <definedName name="MANUAL">#REF!</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QUINAR" localSheetId="0">#REF!</definedName>
    <definedName name="MAQUINAR">#REF!</definedName>
    <definedName name="MAR" localSheetId="0">#REF!</definedName>
    <definedName name="mar">#REF!</definedName>
    <definedName name="MARCO_H">#REF!</definedName>
    <definedName name="marina" localSheetId="0">#REF!</definedName>
    <definedName name="marina">#REF!</definedName>
    <definedName name="MART">#REF!</definedName>
    <definedName name="masor" localSheetId="0" hidden="1">{"via1",#N/A,TRUE,"general";"via2",#N/A,TRUE,"general";"via3",#N/A,TRUE,"general"}</definedName>
    <definedName name="masor" hidden="1">{"via1",#N/A,TRUE,"general";"via2",#N/A,TRUE,"general";"via3",#N/A,TRUE,"general"}</definedName>
    <definedName name="MAT">#REF!</definedName>
    <definedName name="MATER">#REF!</definedName>
    <definedName name="MATERIAL" localSheetId="0">#REF!</definedName>
    <definedName name="MATERIAL">#REF!</definedName>
    <definedName name="MATERIALES" localSheetId="0">#REF!</definedName>
    <definedName name="materiales">#REF!</definedName>
    <definedName name="materiales1">#REF!</definedName>
    <definedName name="MaterialTub">#REF!</definedName>
    <definedName name="MATRIZ">#REF!</definedName>
    <definedName name="MATRIZ_DE_DATOS">#REF!</definedName>
    <definedName name="MCCs">#REF!</definedName>
    <definedName name="mdd" localSheetId="0" hidden="1">{"via1",#N/A,TRUE,"general";"via2",#N/A,TRUE,"general";"via3",#N/A,TRUE,"general"}</definedName>
    <definedName name="mdd" hidden="1">{"via1",#N/A,TRUE,"general";"via2",#N/A,TRUE,"general";"via3",#N/A,TRUE,"general"}</definedName>
    <definedName name="MDO_LISTA">#REF!</definedName>
    <definedName name="mediah_reposo_comida">#REF!</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#REF!</definedName>
    <definedName name="MesesMora">#REF!</definedName>
    <definedName name="Meta1">#REF!</definedName>
    <definedName name="Meta2">#REF!</definedName>
    <definedName name="Meta3">#REF!</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A" localSheetId="0" hidden="1">{#N/A,#N/A,FALSE,"Hoja1";#N/A,#N/A,FALSE,"Hoja2"}</definedName>
    <definedName name="MOA" hidden="1">{#N/A,#N/A,FALSE,"Hoja1";#N/A,#N/A,FALSE,"Hoja2"}</definedName>
    <definedName name="MOD">#REF!</definedName>
    <definedName name="MODIVejec" localSheetId="0" hidden="1">{#N/A,#N/A,FALSE,"Hoja1";#N/A,#N/A,FALSE,"Hoja2"}</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localSheetId="0" hidden="1">{#N/A,#N/A,FALSE,"Hoja1";#N/A,#N/A,FALSE,"Hoja2"}</definedName>
    <definedName name="MOE" hidden="1">{#N/A,#N/A,FALSE,"Hoja1";#N/A,#N/A,FALSE,"Hoja2"}</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RLART">#REF!</definedName>
    <definedName name="MRSUPDET">#REF!</definedName>
    <definedName name="Mtz_Avance">#REF!</definedName>
    <definedName name="Municipio" hidden="1">"NIMAIMA"</definedName>
    <definedName name="Mv">#REF!</definedName>
    <definedName name="n" localSheetId="0" hidden="1">{"via1",#N/A,TRUE,"general";"via2",#N/A,TRUE,"general";"via3",#N/A,TRUE,"general"}</definedName>
    <definedName name="n" hidden="1">{"via1",#N/A,TRUE,"general";"via2",#N/A,TRUE,"general";"via3",#N/A,TRUE,"general"}</definedName>
    <definedName name="Nada">#REF!</definedName>
    <definedName name="Nafta_2">#REF!</definedName>
    <definedName name="Nafta2">#REF!</definedName>
    <definedName name="Nafta3">#REF!</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#REF!</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#REF!</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it">#REF!</definedName>
    <definedName name="Nmax">#REF!</definedName>
    <definedName name="nmdlf">#REF!</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O" localSheetId="0">APU´s!ERR</definedName>
    <definedName name="NO">[0]!ERR</definedName>
    <definedName name="No_desarrolladas">#REF!,#REF!,#REF!,#REF!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#REF!</definedName>
    <definedName name="NUEVO">#REF!</definedName>
    <definedName name="Num_Pmt_Per_Year">#REF!</definedName>
    <definedName name="Number_of_Payments" localSheetId="0">MATCH(0.01,End_Bal,-1)+1</definedName>
    <definedName name="Number_of_Payments">MATCH(0.01,End_Bal,-1)+1</definedName>
    <definedName name="NVOCD">#REF!</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º1">#REF!</definedName>
    <definedName name="o9o9" localSheetId="0" hidden="1">{"via1",#N/A,TRUE,"general";"via2",#N/A,TRUE,"general";"via3",#N/A,TRUE,"general"}</definedName>
    <definedName name="o9o9" hidden="1">{"via1",#N/A,TRUE,"general";"via2",#N/A,TRUE,"general";"via3",#N/A,TRUE,"general"}</definedName>
    <definedName name="OBJ">#REF!</definedName>
    <definedName name="ObjetivoProyecto">#REF!</definedName>
    <definedName name="Obra">#REF!</definedName>
    <definedName name="obras" hidden="1">#REF!</definedName>
    <definedName name="obras1" localSheetId="0">DATE(YEAR(#REF!),MONTH(#REF!)+Payment_Number,DAY(#REF!))</definedName>
    <definedName name="obras1">DATE(YEAR(#REF!),MONTH(#REF!)+Payment_Number,DAY(#REF!))</definedName>
    <definedName name="obras11" hidden="1">#REF!</definedName>
    <definedName name="obras111" localSheetId="0">DATE(YEAR(#REF!),MONTH(#REF!)+Payment_Number,DAY(#REF!))</definedName>
    <definedName name="obras111">DATE(YEAR(#REF!),MONTH(#REF!)+Payment_Number,DAY(#REF!))</definedName>
    <definedName name="OCD">#REF!</definedName>
    <definedName name="OCD1_1">#REF!</definedName>
    <definedName name="OCD1_1_1">#REF!</definedName>
    <definedName name="OCI">#REF!</definedName>
    <definedName name="OCI1_1">#REF!</definedName>
    <definedName name="OCI1_1_1">#REF!</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nceThru">0</definedName>
    <definedName name="OÑ">#REF!</definedName>
    <definedName name="ooo" localSheetId="0"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#REF!</definedName>
    <definedName name="otros" localSheetId="0">#REF!</definedName>
    <definedName name="otros">#REF!</definedName>
    <definedName name="OTROS1">#REF!</definedName>
    <definedName name="OUT">#REF!</definedName>
    <definedName name="P">#REF!</definedName>
    <definedName name="P_Yacimiento">#REF!</definedName>
    <definedName name="p0p0" localSheetId="0" hidden="1">{"via1",#N/A,TRUE,"general";"via2",#N/A,TRUE,"general";"via3",#N/A,TRUE,"general"}</definedName>
    <definedName name="p0p0" hidden="1">{"via1",#N/A,TRUE,"general";"via2",#N/A,TRUE,"general";"via3",#N/A,TRUE,"general"}</definedName>
    <definedName name="Page____1____of____2">#REF!</definedName>
    <definedName name="Parametro_Peso">#REF!</definedName>
    <definedName name="Pay_Date">#REF!</definedName>
    <definedName name="Pay_Num">#REF!</definedName>
    <definedName name="Payment_Date" localSheetId="0">DATE(YEAR(Loan_Start),MONTH(Loan_Start)+Payment_Number,DAY(Loan_Start))</definedName>
    <definedName name="Payment_Date">DATE(YEAR(Loan_Start),MONTH(Loan_Start)+Payment_Number,DAY(Loan_Start))</definedName>
    <definedName name="Payment_Date1" localSheetId="0">DATE(YEAR(#REF!),MONTH(#REF!)+Payment_Number,DAY(#REF!))</definedName>
    <definedName name="Payment_Date1">DATE(YEAR(#REF!),MONTH(#REF!)+Payment_Number,DAY(#REF!))</definedName>
    <definedName name="Payment_Needed">"Pago necesario"</definedName>
    <definedName name="Pb">#REF!</definedName>
    <definedName name="Pd">#REF!</definedName>
    <definedName name="PEDR">#REF!</definedName>
    <definedName name="PEDRO">#REF!</definedName>
    <definedName name="PEPE" localSheetId="0">APU´s!ERR</definedName>
    <definedName name="PEPE">[0]!ERR</definedName>
    <definedName name="Periodo" localSheetId="0">#REF!</definedName>
    <definedName name="Periodo">#REF!</definedName>
    <definedName name="PeriodoPago">#REF!</definedName>
    <definedName name="PeriodoRepago">#REF!</definedName>
    <definedName name="PeriodoRepagoCCP">#REF!</definedName>
    <definedName name="phed" localSheetId="0">#REF!</definedName>
    <definedName name="phed">#REF!</definedName>
    <definedName name="phen" localSheetId="0">#REF!</definedName>
    <definedName name="phen">#REF!</definedName>
    <definedName name="Pindis">#REF!</definedName>
    <definedName name="pint">#REF!</definedName>
    <definedName name="pintura">#REF!</definedName>
    <definedName name="pintyura">#REF!</definedName>
    <definedName name="PIP">#REF!</definedName>
    <definedName name="Piscinas">#REF!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 localSheetId="0">#REF!</definedName>
    <definedName name="Plazo">#REF!</definedName>
    <definedName name="PlazoAIU">#REF!</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#REF!</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#REF!</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 localSheetId="0">#REF!</definedName>
    <definedName name="PORCE">#REF!</definedName>
    <definedName name="Porcentaje">#REF!</definedName>
    <definedName name="PORCENTAJE1">#REF!</definedName>
    <definedName name="PORTADA2">#REF!</definedName>
    <definedName name="POSICION_PRESUP" localSheetId="0">#REF!</definedName>
    <definedName name="POSICION_PRESUP">#REF!</definedName>
    <definedName name="POSICIONES">#REF!</definedName>
    <definedName name="pouig" localSheetId="0" hidden="1">{"via1",#N/A,TRUE,"general";"via2",#N/A,TRUE,"general";"via3",#N/A,TRUE,"general"}</definedName>
    <definedName name="pouig" hidden="1">{"via1",#N/A,TRUE,"general";"via2",#N/A,TRUE,"general";"via3",#N/A,TRUE,"general"}</definedName>
    <definedName name="POZO">#REF!</definedName>
    <definedName name="PPPP" localSheetId="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0" hidden="1">{"via1",#N/A,TRUE,"general";"via2",#N/A,TRUE,"general";"via3",#N/A,TRUE,"general"}</definedName>
    <definedName name="pqroj" hidden="1">{"via1",#N/A,TRUE,"general";"via2",#N/A,TRUE,"general";"via3",#N/A,TRUE,"general"}</definedName>
    <definedName name="PR" localSheetId="0">#REF!</definedName>
    <definedName name="Pr">#REF!</definedName>
    <definedName name="PRE">#REF!</definedName>
    <definedName name="Precio">#REF!</definedName>
    <definedName name="precio2">#REF!</definedName>
    <definedName name="PrecioS">#REF!</definedName>
    <definedName name="PREST">#REF!</definedName>
    <definedName name="PRIMER" localSheetId="0" hidden="1">{"via1",#N/A,TRUE,"general";"via2",#N/A,TRUE,"general";"via3",#N/A,TRUE,"general"}</definedName>
    <definedName name="PRIMER" hidden="1">{"via1",#N/A,TRUE,"general";"via2",#N/A,TRUE,"general";"via3",#N/A,TRUE,"general"}</definedName>
    <definedName name="PRIMERO" localSheetId="0">#REF!</definedName>
    <definedName name="PRIMERO">#REF!</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 localSheetId="0">OFFSET(Full_Print,0,0,Last_Row)</definedName>
    <definedName name="Print_Area_Reset">OFFSET(Full_Print,0,0,Last_Row)</definedName>
    <definedName name="PRINT_TITLES">#N/A</definedName>
    <definedName name="PRINT_TITLES_MI">#N/A</definedName>
    <definedName name="PRINT1">#REF!</definedName>
    <definedName name="PRINT2">#REF!</definedName>
    <definedName name="PRIVADO">#REF!</definedName>
    <definedName name="prn" localSheetId="0">#REF!</definedName>
    <definedName name="prn">#REF!</definedName>
    <definedName name="prnf" localSheetId="0">#REF!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ic" localSheetId="0">#REF!</definedName>
    <definedName name="PrOfic">#REF!</definedName>
    <definedName name="PROGDES">#REF!</definedName>
    <definedName name="Programa">#REF!</definedName>
    <definedName name="programainv" localSheetId="0">APU´s!ERR</definedName>
    <definedName name="programainv">[0]!ERR</definedName>
    <definedName name="Proponente">#REF!</definedName>
    <definedName name="PROY">#REF!</definedName>
    <definedName name="PRUEBA">#REF!</definedName>
    <definedName name="prueba1">#REF!</definedName>
    <definedName name="PRUEBA2">#REF!</definedName>
    <definedName name="ps">#REF!</definedName>
    <definedName name="PSTRESS_RELIEVI">#REF!</definedName>
    <definedName name="PTA">#REF!</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PW">#REF!</definedName>
    <definedName name="Pwf">#REF!</definedName>
    <definedName name="Pwf_actual">#REF!</definedName>
    <definedName name="Pwf_i">#REF!</definedName>
    <definedName name="Pwf_min">#REF!</definedName>
    <definedName name="Pwfd">#REF!</definedName>
    <definedName name="Q">#REF!</definedName>
    <definedName name="Q_actual">#REF!</definedName>
    <definedName name="Q_BRUTO">#REF!</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#REF!</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max">#REF!</definedName>
    <definedName name="qqqqqw" localSheetId="0" hidden="1">{"via1",#N/A,TRUE,"general";"via2",#N/A,TRUE,"general";"via3",#N/A,TRUE,"general"}</definedName>
    <definedName name="qqqqqw" hidden="1">{"via1",#N/A,TRUE,"general";"via2",#N/A,TRUE,"general";"via3",#N/A,TRUE,"general"}</definedName>
    <definedName name="QS">#REF!</definedName>
    <definedName name="Qt">#REF!</definedName>
    <definedName name="QTIES">#REF!</definedName>
    <definedName name="QTY">#REF!</definedName>
    <definedName name="qw" localSheetId="0"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#REF!</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 localSheetId="0">#N/A</definedName>
    <definedName name="QWERTY">[0]!ERR</definedName>
    <definedName name="qwewertet" localSheetId="0" hidden="1">{#N/A,#N/A,TRUE,"1842CWN0"}</definedName>
    <definedName name="qwewertet" hidden="1">{#N/A,#N/A,TRUE,"1842CWN0"}</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#REF!</definedName>
    <definedName name="Recall_3">#REF!</definedName>
    <definedName name="Recorder">#REF!</definedName>
    <definedName name="recursos" localSheetId="0">#REF!</definedName>
    <definedName name="recursos">#REF!</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#REF!</definedName>
    <definedName name="RegistroCoordinador">#REF!</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ICIO" localSheetId="0">APU´s!ERR</definedName>
    <definedName name="REICIO">[0]!ERR</definedName>
    <definedName name="Reimbursement">"Reembolso"</definedName>
    <definedName name="reinicio" localSheetId="0">APU´s!ERR</definedName>
    <definedName name="reinicio">[0]!ERR</definedName>
    <definedName name="REJHE" localSheetId="0" hidden="1">{"via1",#N/A,TRUE,"general";"via2",#N/A,TRUE,"general";"via3",#N/A,TRUE,"general"}</definedName>
    <definedName name="REJHE" hidden="1">{"via1",#N/A,TRUE,"general";"via2",#N/A,TRUE,"general";"via3",#N/A,TRUE,"general"}</definedName>
    <definedName name="rell">#REF!</definedName>
    <definedName name="RELLENO">#REF!</definedName>
    <definedName name="remanentes">#REF!,#REF!,#REF!,#REF!</definedName>
    <definedName name="rendimiento">#REF!</definedName>
    <definedName name="RENDIMIENTO____CARGA">#REF!</definedName>
    <definedName name="REPXXX">#REF!</definedName>
    <definedName name="Requerimiento">#REF!</definedName>
    <definedName name="Requerimientos">#REF!</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#REF!</definedName>
    <definedName name="resufi">#REF!</definedName>
    <definedName name="resufi1">#REF!</definedName>
    <definedName name="resumen">#REF!</definedName>
    <definedName name="resumen_final">#REF!</definedName>
    <definedName name="resumen_final1">#REF!</definedName>
    <definedName name="Retenc" localSheetId="0">#REF!</definedName>
    <definedName name="Retenc">#REF!</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FV">#REF!</definedName>
    <definedName name="RG">#REF!</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SP">#REF!</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nf" localSheetId="0">#REF!</definedName>
    <definedName name="rnf">#REF!</definedName>
    <definedName name="Ro">#REF!,#REF!,#REF!</definedName>
    <definedName name="rr" localSheetId="0">APU´s!ERR</definedName>
    <definedName name="rr">[0]!ERR</definedName>
    <definedName name="rrr" localSheetId="0" hidden="1">{"via1",#N/A,TRUE,"general";"via2",#N/A,TRUE,"general";"via3",#N/A,TRUE,"general"}</definedName>
    <definedName name="rrr" hidden="1">{"via1",#N/A,TRUE,"general";"via2",#N/A,TRUE,"general";"via3",#N/A,TRUE,"general"}</definedName>
    <definedName name="rrrr">#REF!</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#REF!</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 localSheetId="0">APU´s!ERR</definedName>
    <definedName name="s">[0]!ERR</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 localSheetId="0">APU´s!ERR</definedName>
    <definedName name="salarios">[0]!ERR</definedName>
    <definedName name="SalConv">#REF!</definedName>
    <definedName name="SALID1">#REF!</definedName>
    <definedName name="SalMinimo" localSheetId="0">#REF!</definedName>
    <definedName name="SalMinimo">#REF!</definedName>
    <definedName name="sbgfbgdr" localSheetId="0" hidden="1">{"via1",#N/A,TRUE,"general";"via2",#N/A,TRUE,"general";"via3",#N/A,TRUE,"general"}</definedName>
    <definedName name="sbgfbgdr" hidden="1">{"via1",#N/A,TRUE,"general";"via2",#N/A,TRUE,"general";"via3",#N/A,TRUE,"general"}</definedName>
    <definedName name="SBS">#REF!</definedName>
    <definedName name="SbtPpto">#REF!</definedName>
    <definedName name="Sched_Pay">#REF!</definedName>
    <definedName name="Scheduled_Extra_Payments">#REF!</definedName>
    <definedName name="Scheduled_Interest_Rate">#REF!</definedName>
    <definedName name="Scheduled_Monthly_Payment">#REF!</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hidden="1">{#N/A,#N/A,TRUE,"1842CWN0"}</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G" localSheetId="0" hidden="1">{#N/A,#N/A,TRUE,"1842CWN0"}</definedName>
    <definedName name="SDFDG" hidden="1">{#N/A,#N/A,TRUE,"1842CWN0"}</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hidden="1">{#N/A,#N/A,TRUE,"INGENIERIA";#N/A,#N/A,TRUE,"COMPRAS";#N/A,#N/A,TRUE,"DIRECCION";#N/A,#N/A,TRUE,"RESUMEN"}</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dsdfsdff" localSheetId="0" hidden="1">{#N/A,#N/A,TRUE,"1842CWN0"}</definedName>
    <definedName name="sdsdfsdff" hidden="1">{#N/A,#N/A,TRUE,"1842CWN0"}</definedName>
    <definedName name="SE">#REF!</definedName>
    <definedName name="SECTOR">#REF!</definedName>
    <definedName name="SEMANA_C3">#REF!</definedName>
    <definedName name="SEN">#REF!</definedName>
    <definedName name="sena" localSheetId="0">#REF!</definedName>
    <definedName name="sena">#REF!</definedName>
    <definedName name="SERO" localSheetId="0">APU´s!ERR</definedName>
    <definedName name="SERO">[0]!ERR</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 localSheetId="0">#REF!</definedName>
    <definedName name="sf">#REF!</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0">APU´s!ERR</definedName>
    <definedName name="SI">[0]!ERR</definedName>
    <definedName name="SINGOLO">#REF!</definedName>
    <definedName name="SISISIS" localSheetId="0">APU´s!ERR</definedName>
    <definedName name="SISISIS">[0]!ERR</definedName>
    <definedName name="SistemasPlazos" hidden="1">1</definedName>
    <definedName name="Smlv">#REF!</definedName>
    <definedName name="smlv01">#REF!</definedName>
    <definedName name="smlv2001">#REF!</definedName>
    <definedName name="SMML">#REF!</definedName>
    <definedName name="SN">#REF!</definedName>
    <definedName name="SOLD._4_">#REF!</definedName>
    <definedName name="SOLD._6_">#REF!</definedName>
    <definedName name="SOLD._8_">#REF!</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_AVG_SIZE">#REF!</definedName>
    <definedName name="SS_WELDING">#REF!</definedName>
    <definedName name="ssa" localSheetId="0">#REF!</definedName>
    <definedName name="ssa">#REF!</definedName>
    <definedName name="ssh" localSheetId="0">#REF!</definedName>
    <definedName name="ssh">#REF!</definedName>
    <definedName name="sss" localSheetId="0">MODULO10.auto_abrir</definedName>
    <definedName name="sss">MODULO10.auto_abrir</definedName>
    <definedName name="SSSS" localSheetId="0">APU´s!ERR</definedName>
    <definedName name="SSSS">[0]!ERR</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localSheetId="0"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 localSheetId="0">#N/A</definedName>
    <definedName name="sw">[0]!ERR</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 localSheetId="0">#REF!</definedName>
    <definedName name="t">#REF!</definedName>
    <definedName name="t_1" localSheetId="0">Scheduled_Payment+Extra_Payment</definedName>
    <definedName name="t_1">Scheduled_Payment+Extra_Payment</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B_FECHA">#REF!</definedName>
    <definedName name="TABLA">#REF!</definedName>
    <definedName name="tabla1">#REF!</definedName>
    <definedName name="TABLEKP">#REF!</definedName>
    <definedName name="TABLEPRI">#REF!</definedName>
    <definedName name="Tambores">#REF!</definedName>
    <definedName name="Tanques">#REF!</definedName>
    <definedName name="TAREAS_INICIALES">#REF!</definedName>
    <definedName name="TARIFA">#REF!</definedName>
    <definedName name="TarifaPension">#REF!</definedName>
    <definedName name="TARIFAS" localSheetId="0">#REF!</definedName>
    <definedName name="TARIFAS">#REF!</definedName>
    <definedName name="TarifaSalud">#REF!</definedName>
    <definedName name="Tasa">#REF!</definedName>
    <definedName name="TASA_DE_CAMBIO">#REF!</definedName>
    <definedName name="Tasa1">#REF!</definedName>
    <definedName name="TasaCCP">#REF!</definedName>
    <definedName name="Tax">#REF!</definedName>
    <definedName name="TB_EVENTOS_OTS_ANUAL">#REF!</definedName>
    <definedName name="tc">#REF!</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0">APU´s!ERR</definedName>
    <definedName name="TER">[0]!ERR</definedName>
    <definedName name="TERM" localSheetId="0">APU´s!ERR</definedName>
    <definedName name="TERM">[0]!ERR</definedName>
    <definedName name="TÉRMINOS" localSheetId="0">APU´s!ERR</definedName>
    <definedName name="TÉRMINOS">[0]!ERR</definedName>
    <definedName name="TERR">#REF!</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GB">#REF!</definedName>
    <definedName name="TH">#REF!</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0" hidden="1">{"via1",#N/A,TRUE,"general";"via2",#N/A,TRUE,"general";"via3",#N/A,TRUE,"general"}</definedName>
    <definedName name="thtj" hidden="1">{"via1",#N/A,TRUE,"general";"via2",#N/A,TRUE,"general";"via3",#N/A,TRUE,"general"}</definedName>
    <definedName name="TIEMPO" localSheetId="0">#REF!</definedName>
    <definedName name="TIEMPO">#REF!</definedName>
    <definedName name="TIPO">#REF!</definedName>
    <definedName name="TIPO_GRUPO">#REF!</definedName>
    <definedName name="TipoGC">#REF!</definedName>
    <definedName name="TipoNeces">#REF!</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#REF!</definedName>
    <definedName name="TK_1" localSheetId="0" hidden="1">#REF!</definedName>
    <definedName name="TK_1" hidden="1">#REF!</definedName>
    <definedName name="TKSLCI07">#REF!</definedName>
    <definedName name="tld" localSheetId="0">#REF!</definedName>
    <definedName name="tld">#REF!</definedName>
    <definedName name="TOPGENER">#REF!</definedName>
    <definedName name="TOPGENER1">#REF!</definedName>
    <definedName name="TOPMENU">#REF!</definedName>
    <definedName name="Torres">#REF!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AIU">#REF!</definedName>
    <definedName name="TotalCesantias">#REF!</definedName>
    <definedName name="TOTALHH">#REF!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#REF!</definedName>
    <definedName name="TRANSPORTE_LISTA">#REF!</definedName>
    <definedName name="TRAT">#REF!</definedName>
    <definedName name="TREM">#REF!</definedName>
    <definedName name="Trenes">#REF!</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0" hidden="1">{"via1",#N/A,TRUE,"general";"via2",#N/A,TRUE,"general";"via3",#N/A,TRUE,"general"}</definedName>
    <definedName name="trjfgjh" hidden="1">{"via1",#N/A,TRUE,"general";"via2",#N/A,TRUE,"general";"via3",#N/A,TRUE,"general"}</definedName>
    <definedName name="TRM" localSheetId="0">#REF!</definedName>
    <definedName name="TRM">#REF!</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CD">#REF!</definedName>
    <definedName name="TtlCD">#REF!</definedName>
    <definedName name="TtlCDCronog">#REF!</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beria" localSheetId="0">#REF!</definedName>
    <definedName name="TUBERIA" hidden="1">#REF!</definedName>
    <definedName name="Tubería">#REF!</definedName>
    <definedName name="TUBERIA1" hidden="1">#REF!</definedName>
    <definedName name="tuberia36">#REF!</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#REF!</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localSheetId="0" hidden="1">{"via1",#N/A,TRUE,"general";"via2",#N/A,TRUE,"general";"via3",#N/A,TRUE,"general"}</definedName>
    <definedName name="UI" hidden="1">{"via1",#N/A,TRUE,"general";"via2",#N/A,TRUE,"general";"via3",#N/A,TRUE,"general"}</definedName>
    <definedName name="UIC">#REF!</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dades">#REF!</definedName>
    <definedName name="UNIT" localSheetId="0">#REF!</definedName>
    <definedName name="UNIT">#REF!</definedName>
    <definedName name="UNITARIO" localSheetId="0">#REF!</definedName>
    <definedName name="UNITARIO">#REF!</definedName>
    <definedName name="Unitarios">#REF!</definedName>
    <definedName name="unj" localSheetId="0" hidden="1">#REF!</definedName>
    <definedName name="unj" hidden="1">#REF!</definedName>
    <definedName name="uno" localSheetId="0">#N/A</definedName>
    <definedName name="uno">[0]!ERR</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iel" localSheetId="0">APU´s!ERR</definedName>
    <definedName name="uriel">[0]!ERR</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#REF!</definedName>
    <definedName name="Utilidad">#REF!</definedName>
    <definedName name="UTL">#REF!</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v">375000</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#REF!</definedName>
    <definedName name="ValorEjecutado">#REF!</definedName>
    <definedName name="ValorProyecto">#REF!</definedName>
    <definedName name="ValorRecursosComprometidos">#REF!</definedName>
    <definedName name="Values_Entered" localSheetId="0">IF(Loan_Amount*Interest_Rate*Loan_Years*Loan_Start&gt;0,1,0)</definedName>
    <definedName name="Values_Entered">IF(Loan_Amount*Interest_Rate*Loan_Years*Loan_Start&gt;0,1,0)</definedName>
    <definedName name="Válvulas">#REF!</definedName>
    <definedName name="Var">#REF!</definedName>
    <definedName name="VARIACION1">#REF!</definedName>
    <definedName name="Varios">#REF!</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0" hidden="1">{"via1",#N/A,TRUE,"general";"via2",#N/A,TRUE,"general";"via3",#N/A,TRUE,"general"}</definedName>
    <definedName name="vfbgnhyt" hidden="1">{"via1",#N/A,TRUE,"general";"via2",#N/A,TRUE,"general";"via3",#N/A,TRUE,"general"}</definedName>
    <definedName name="vfh">#REF!</definedName>
    <definedName name="VFR">#REF!</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#REF!</definedName>
    <definedName name="VigenciaDolares">#REF!</definedName>
    <definedName name="VigenciaPesos">#REF!</definedName>
    <definedName name="VIGFUTUR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localSheetId="0"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localSheetId="0" hidden="1">{"via1",#N/A,TRUE,"general";"via2",#N/A,TRUE,"general";"via3",#N/A,TRUE,"general"}</definedName>
    <definedName name="vt" hidden="1">{"via1",#N/A,TRUE,"general";"via2",#N/A,TRUE,"general";"via3",#N/A,TRUE,"general"}</definedName>
    <definedName name="vutil">#REF!</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#REF!</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#REF!</definedName>
    <definedName name="Wcut">#REF!</definedName>
    <definedName name="WD">#REF!</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0">#REF!</definedName>
    <definedName name="WDFSDF">#REF!</definedName>
    <definedName name="wedw">#REF!</definedName>
    <definedName name="WEFWE" localSheetId="0">#REF!</definedName>
    <definedName name="WEFWE">#REF!</definedName>
    <definedName name="WER" localSheetId="0">#REF!</definedName>
    <definedName name="WER">#REF!</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 localSheetId="0">#REF!</definedName>
    <definedName name="WILSON">#REF!</definedName>
    <definedName name="WQ">#REF!</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civil._.works." localSheetId="0" hidden="1">{#N/A,#N/A,TRUE,"1842CWN0"}</definedName>
    <definedName name="wrn.civil._.works." hidden="1">{#N/A,#N/A,TRUE,"1842CWN0"}</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hidden="1">{#N/A,#N/A,TRUE,"INGENIERIA";#N/A,#N/A,TRUE,"COMPRAS";#N/A,#N/A,TRUE,"DIRECCION";#N/A,#N/A,TRUE,"RESUMEN"}</definedName>
    <definedName name="wrn.OPERADORES." localSheetId="0" hidden="1">{#N/A,#N/A,TRUE,"T1"}</definedName>
    <definedName name="wrn.OPERADORES." hidden="1">{#N/A,#N/A,TRUE,"T1"}</definedName>
    <definedName name="wrn.res7" localSheetId="0" hidden="1">{#N/A,#N/A,FALSE,"Hoja1";#N/A,#N/A,FALSE,"Hoja2"}</definedName>
    <definedName name="wrn.res7" hidden="1">{#N/A,#N/A,FALSE,"Hoja1";#N/A,#N/A,FALSE,"Hoja2"}</definedName>
    <definedName name="wrn.Resumen." localSheetId="0" hidden="1">{#N/A,#N/A,FALSE,"Hoja1";#N/A,#N/A,FALSE,"Hoja2"}</definedName>
    <definedName name="wrn.Resumen." hidden="1">{#N/A,#N/A,FALSE,"Hoja1";#N/A,#N/A,FALSE,"Hoja2"}</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#REF!</definedName>
    <definedName name="Wtot">#REF!</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hidden="1">{"via1",#N/A,TRUE,"general";"via2",#N/A,TRUE,"general";"via3",#N/A,TRUE,"general"}</definedName>
    <definedName name="x">#REF!</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0" hidden="1">{#N/A,#N/A,TRUE,"1842CWN0"}</definedName>
    <definedName name="XSW" hidden="1">{#N/A,#N/A,TRUE,"1842CWN0"}</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localSheetId="0" hidden="1">{"via1",#N/A,TRUE,"general";"via2",#N/A,TRUE,"general";"via3",#N/A,TRUE,"general"}</definedName>
    <definedName name="xxfg" hidden="1">{"via1",#N/A,TRUE,"general";"via2",#N/A,TRUE,"general";"via3",#N/A,TRUE,"general"}</definedName>
    <definedName name="XXXX" hidden="1">#REF!</definedName>
    <definedName name="xxxxx">#REF!</definedName>
    <definedName name="xxxxxds" localSheetId="0"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#REF!</definedName>
    <definedName name="xxxxxxxxxx29" localSheetId="0" hidden="1">{"via1",#N/A,TRUE,"general";"via2",#N/A,TRUE,"general";"via3",#N/A,TRUE,"general"}</definedName>
    <definedName name="xxxxxxxxxx29" hidden="1">{"via1",#N/A,TRUE,"general";"via2",#N/A,TRUE,"general";"via3",#N/A,TRUE,"general"}</definedName>
    <definedName name="XXXXXXXXXXXX">#REF!</definedName>
    <definedName name="XZS" hidden="1">#REF!</definedName>
    <definedName name="XZXZV" localSheetId="0" hidden="1">{"via1",#N/A,TRUE,"general";"via2",#N/A,TRUE,"general";"via3",#N/A,TRUE,"general"}</definedName>
    <definedName name="XZXZV" hidden="1">{"via1",#N/A,TRUE,"general";"via2",#N/A,TRUE,"general";"via3",#N/A,TRUE,"general"}</definedName>
    <definedName name="Y" localSheetId="0">#REF!</definedName>
    <definedName name="Y">#REF!</definedName>
    <definedName name="y6y6" localSheetId="0" hidden="1">{"via1",#N/A,TRUE,"general";"via2",#N/A,TRUE,"general";"via3",#N/A,TRUE,"general"}</definedName>
    <definedName name="y6y6" hidden="1">{"via1",#N/A,TRUE,"general";"via2",#N/A,TRUE,"general";"via3",#N/A,TRUE,"general"}</definedName>
    <definedName name="YA">#REF!</definedName>
    <definedName name="yery" localSheetId="0" hidden="1">{"via1",#N/A,TRUE,"general";"via2",#N/A,TRUE,"general";"via3",#N/A,TRUE,"general"}</definedName>
    <definedName name="yery" hidden="1">{"via1",#N/A,TRUE,"general";"via2",#N/A,TRUE,"general";"via3",#N/A,TRUE,"general"}</definedName>
    <definedName name="YHN">#REF!</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O">#REF!</definedName>
    <definedName name="YOYO">#REF!</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#REF!</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AQ" localSheetId="0" hidden="1">{#N/A,#N/A,TRUE,"INGENIERIA";#N/A,#N/A,TRUE,"COMPRAS";#N/A,#N/A,TRUE,"DIRECCION";#N/A,#N/A,TRUE,"RESUMEN"}</definedName>
    <definedName name="ZAQ" hidden="1">{#N/A,#N/A,TRUE,"INGENIERIA";#N/A,#N/A,TRUE,"COMPRAS";#N/A,#N/A,TRUE,"DIRECCION";#N/A,#N/A,TRUE,"RESUMEN"}</definedName>
    <definedName name="zdervr" localSheetId="0" hidden="1">{"via1",#N/A,TRUE,"general";"via2",#N/A,TRUE,"general";"via3",#N/A,TRUE,"general"}</definedName>
    <definedName name="zdervr" hidden="1">{"via1",#N/A,TRUE,"general";"via2",#N/A,TRUE,"general";"via3",#N/A,TRUE,"general"}</definedName>
    <definedName name="ZDF">#REF!</definedName>
    <definedName name="ZONA1">#REF!</definedName>
    <definedName name="ZONA3">#REF!</definedName>
    <definedName name="ZONA4">#REF!</definedName>
    <definedName name="zx" localSheetId="0">#N/A</definedName>
    <definedName name="zx">[0]!ERR</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ZZZZZZZZZ" localSheetId="0">#REF!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J5975" i="1" l="1"/>
  <c r="J5909" i="1"/>
  <c r="J5656" i="1"/>
  <c r="J5461" i="1"/>
  <c r="J5398" i="1"/>
  <c r="J5334" i="1"/>
  <c r="J4649" i="1"/>
  <c r="J3875" i="1"/>
  <c r="J3757" i="1"/>
  <c r="J3694" i="1"/>
  <c r="J3643" i="1"/>
  <c r="J3581" i="1"/>
  <c r="J3518" i="1"/>
  <c r="J3384" i="1"/>
  <c r="J3322" i="1"/>
  <c r="J3142" i="1"/>
  <c r="J6027" i="1"/>
  <c r="J6026" i="1"/>
  <c r="J6025" i="1"/>
  <c r="J6020" i="1"/>
  <c r="J6019" i="1"/>
  <c r="J6018" i="1"/>
  <c r="J6013" i="1"/>
  <c r="J6012" i="1"/>
  <c r="J6011" i="1"/>
  <c r="J6010" i="1"/>
  <c r="J6009" i="1"/>
  <c r="J6008" i="1"/>
  <c r="J5965" i="1"/>
  <c r="J5967" i="1" s="1"/>
  <c r="J5960" i="1"/>
  <c r="J5959" i="1"/>
  <c r="J5954" i="1"/>
  <c r="J5953" i="1"/>
  <c r="J5952" i="1"/>
  <c r="J5951" i="1"/>
  <c r="J5946" i="1"/>
  <c r="J5945" i="1"/>
  <c r="J5944" i="1"/>
  <c r="J5943" i="1"/>
  <c r="J5942" i="1"/>
  <c r="J5899" i="1"/>
  <c r="J5898" i="1"/>
  <c r="J5897" i="1"/>
  <c r="J5892" i="1"/>
  <c r="J5891" i="1"/>
  <c r="J5890" i="1"/>
  <c r="J5885" i="1"/>
  <c r="J5884" i="1"/>
  <c r="J5883" i="1"/>
  <c r="J5882" i="1"/>
  <c r="J5881" i="1"/>
  <c r="J5880" i="1"/>
  <c r="J5879" i="1"/>
  <c r="J5836" i="1"/>
  <c r="J5835" i="1"/>
  <c r="J5834" i="1"/>
  <c r="J5829" i="1"/>
  <c r="J5828" i="1"/>
  <c r="J5823" i="1"/>
  <c r="J5822" i="1"/>
  <c r="J5821" i="1"/>
  <c r="J5820" i="1"/>
  <c r="J5819" i="1"/>
  <c r="J5818" i="1"/>
  <c r="J5817" i="1"/>
  <c r="J5774" i="1"/>
  <c r="J5773" i="1"/>
  <c r="J5772" i="1"/>
  <c r="J5767" i="1"/>
  <c r="J5766" i="1"/>
  <c r="J5765" i="1"/>
  <c r="J5764" i="1"/>
  <c r="J5759" i="1"/>
  <c r="J5758" i="1"/>
  <c r="J5757" i="1"/>
  <c r="J5756" i="1"/>
  <c r="J5755" i="1"/>
  <c r="J5754" i="1"/>
  <c r="J5753" i="1"/>
  <c r="J5710" i="1"/>
  <c r="J5709" i="1"/>
  <c r="J5708" i="1"/>
  <c r="J5703" i="1"/>
  <c r="J5702" i="1"/>
  <c r="J5701" i="1"/>
  <c r="J5700" i="1"/>
  <c r="J5695" i="1"/>
  <c r="J5694" i="1"/>
  <c r="J5693" i="1"/>
  <c r="J5692" i="1"/>
  <c r="J5691" i="1"/>
  <c r="J5690" i="1"/>
  <c r="J5689" i="1"/>
  <c r="J5646" i="1"/>
  <c r="J5645" i="1"/>
  <c r="J5644" i="1"/>
  <c r="J5639" i="1"/>
  <c r="J5638" i="1"/>
  <c r="J5637" i="1"/>
  <c r="J5636" i="1"/>
  <c r="J5631" i="1"/>
  <c r="J5630" i="1"/>
  <c r="J5629" i="1"/>
  <c r="J5628" i="1"/>
  <c r="J5627" i="1"/>
  <c r="J5626" i="1"/>
  <c r="J5625" i="1"/>
  <c r="J5582" i="1"/>
  <c r="J5581" i="1"/>
  <c r="J5580" i="1"/>
  <c r="J5575" i="1"/>
  <c r="J5574" i="1"/>
  <c r="J5573" i="1"/>
  <c r="J5572" i="1"/>
  <c r="J5567" i="1"/>
  <c r="J5566" i="1"/>
  <c r="J5565" i="1"/>
  <c r="J5564" i="1"/>
  <c r="J5563" i="1"/>
  <c r="J5562" i="1"/>
  <c r="J5561" i="1"/>
  <c r="J5518" i="1"/>
  <c r="J5517" i="1"/>
  <c r="J5516" i="1"/>
  <c r="J5511" i="1"/>
  <c r="J5510" i="1"/>
  <c r="J5509" i="1"/>
  <c r="J5504" i="1"/>
  <c r="J5503" i="1"/>
  <c r="J5502" i="1"/>
  <c r="J5501" i="1"/>
  <c r="J5500" i="1"/>
  <c r="J5499" i="1"/>
  <c r="J5498" i="1"/>
  <c r="J5497" i="1"/>
  <c r="J5496" i="1"/>
  <c r="J5495" i="1"/>
  <c r="J5451" i="1"/>
  <c r="J5450" i="1"/>
  <c r="J5449" i="1"/>
  <c r="J5444" i="1"/>
  <c r="J5436" i="1"/>
  <c r="J5435" i="1"/>
  <c r="J5434" i="1"/>
  <c r="J5433" i="1"/>
  <c r="J5432" i="1"/>
  <c r="J5431" i="1"/>
  <c r="J5388" i="1"/>
  <c r="J5387" i="1"/>
  <c r="J5386" i="1"/>
  <c r="J5381" i="1"/>
  <c r="J5380" i="1"/>
  <c r="J5379" i="1"/>
  <c r="J5378" i="1"/>
  <c r="J5373" i="1"/>
  <c r="J5372" i="1"/>
  <c r="J5371" i="1"/>
  <c r="J5370" i="1"/>
  <c r="J5369" i="1"/>
  <c r="J5368" i="1"/>
  <c r="J5367" i="1"/>
  <c r="J5324" i="1"/>
  <c r="J5323" i="1"/>
  <c r="J5322" i="1"/>
  <c r="J5315" i="1"/>
  <c r="J5318" i="1" s="1"/>
  <c r="J5310" i="1"/>
  <c r="J5309" i="1"/>
  <c r="J5308" i="1"/>
  <c r="J5307" i="1"/>
  <c r="J5264" i="1"/>
  <c r="J5262" i="1"/>
  <c r="J5257" i="1"/>
  <c r="J5256" i="1"/>
  <c r="J5255" i="1"/>
  <c r="J5254" i="1"/>
  <c r="J5249" i="1"/>
  <c r="J5248" i="1"/>
  <c r="J5247" i="1"/>
  <c r="J5246" i="1"/>
  <c r="J5245" i="1"/>
  <c r="J5244" i="1"/>
  <c r="J5243" i="1"/>
  <c r="J5200" i="1"/>
  <c r="J5199" i="1"/>
  <c r="J5198" i="1"/>
  <c r="J5193" i="1"/>
  <c r="J5192" i="1"/>
  <c r="J5191" i="1"/>
  <c r="J5186" i="1"/>
  <c r="J5185" i="1"/>
  <c r="J5184" i="1"/>
  <c r="J5183" i="1"/>
  <c r="J5182" i="1"/>
  <c r="J5181" i="1"/>
  <c r="J5180" i="1"/>
  <c r="J5137" i="1"/>
  <c r="J5136" i="1"/>
  <c r="J5135" i="1"/>
  <c r="J5130" i="1"/>
  <c r="J5129" i="1"/>
  <c r="J5128" i="1"/>
  <c r="J5123" i="1"/>
  <c r="J5122" i="1"/>
  <c r="J5121" i="1"/>
  <c r="J5120" i="1"/>
  <c r="J5119" i="1"/>
  <c r="J5118" i="1"/>
  <c r="J5117" i="1"/>
  <c r="J5116" i="1"/>
  <c r="J5073" i="1"/>
  <c r="J5072" i="1"/>
  <c r="J5071" i="1"/>
  <c r="J5066" i="1"/>
  <c r="J5065" i="1"/>
  <c r="J5064" i="1"/>
  <c r="J5059" i="1"/>
  <c r="J5058" i="1"/>
  <c r="J5057" i="1"/>
  <c r="J5056" i="1"/>
  <c r="J5055" i="1"/>
  <c r="J5054" i="1"/>
  <c r="J5053" i="1"/>
  <c r="J5052" i="1"/>
  <c r="J5051" i="1"/>
  <c r="J5007" i="1"/>
  <c r="J5006" i="1"/>
  <c r="J5005" i="1"/>
  <c r="J5000" i="1"/>
  <c r="J4999" i="1"/>
  <c r="J4998" i="1"/>
  <c r="J4993" i="1"/>
  <c r="J4992" i="1"/>
  <c r="J4991" i="1"/>
  <c r="J4990" i="1"/>
  <c r="J4989" i="1"/>
  <c r="J4988" i="1"/>
  <c r="J4987" i="1"/>
  <c r="J4944" i="1"/>
  <c r="J4946" i="1" s="1"/>
  <c r="J4939" i="1"/>
  <c r="J4938" i="1"/>
  <c r="J4937" i="1"/>
  <c r="J4932" i="1"/>
  <c r="J4925" i="1"/>
  <c r="J4924" i="1"/>
  <c r="J4923" i="1"/>
  <c r="J4922" i="1"/>
  <c r="J4919" i="1"/>
  <c r="J4883" i="1"/>
  <c r="J4885" i="1" s="1"/>
  <c r="J4878" i="1"/>
  <c r="J4876" i="1"/>
  <c r="J4880" i="1" s="1"/>
  <c r="H4869" i="1" s="1"/>
  <c r="J4869" i="1" s="1"/>
  <c r="J4871" i="1"/>
  <c r="J4864" i="1"/>
  <c r="J4863" i="1"/>
  <c r="J4862" i="1"/>
  <c r="J4861" i="1"/>
  <c r="J4859" i="1"/>
  <c r="J4858" i="1"/>
  <c r="J4822" i="1"/>
  <c r="J4824" i="1" s="1"/>
  <c r="J4817" i="1"/>
  <c r="J4816" i="1"/>
  <c r="J4815" i="1"/>
  <c r="J4810" i="1"/>
  <c r="J4803" i="1"/>
  <c r="J4802" i="1"/>
  <c r="J4801" i="1"/>
  <c r="J4800" i="1"/>
  <c r="J4798" i="1"/>
  <c r="J4797" i="1"/>
  <c r="J4762" i="1"/>
  <c r="J4764" i="1" s="1"/>
  <c r="J4757" i="1"/>
  <c r="J4756" i="1"/>
  <c r="J4755" i="1"/>
  <c r="J4750" i="1"/>
  <c r="J4743" i="1"/>
  <c r="J4742" i="1"/>
  <c r="J4741" i="1"/>
  <c r="J4740" i="1"/>
  <c r="J4737" i="1"/>
  <c r="J4701" i="1"/>
  <c r="J4703" i="1" s="1"/>
  <c r="J4696" i="1"/>
  <c r="J4695" i="1"/>
  <c r="J4694" i="1"/>
  <c r="J4689" i="1"/>
  <c r="J4682" i="1"/>
  <c r="J4681" i="1"/>
  <c r="J4680" i="1"/>
  <c r="J4679" i="1"/>
  <c r="J4676" i="1"/>
  <c r="J4640" i="1"/>
  <c r="J4639" i="1"/>
  <c r="J4638" i="1"/>
  <c r="J4637" i="1"/>
  <c r="J4632" i="1"/>
  <c r="J4631" i="1"/>
  <c r="J4626" i="1"/>
  <c r="J4625" i="1"/>
  <c r="J4624" i="1"/>
  <c r="J4623" i="1"/>
  <c r="J4622" i="1"/>
  <c r="J4621" i="1"/>
  <c r="J4620" i="1"/>
  <c r="J4619" i="1"/>
  <c r="J4618" i="1"/>
  <c r="J4617" i="1"/>
  <c r="J4575" i="1"/>
  <c r="J4574" i="1"/>
  <c r="J4573" i="1"/>
  <c r="J4572" i="1"/>
  <c r="J4567" i="1"/>
  <c r="J4566" i="1"/>
  <c r="J4561" i="1"/>
  <c r="J4560" i="1"/>
  <c r="J4559" i="1"/>
  <c r="J4558" i="1"/>
  <c r="J4557" i="1"/>
  <c r="J4556" i="1"/>
  <c r="J4555" i="1"/>
  <c r="J4554" i="1"/>
  <c r="J4553" i="1"/>
  <c r="J4552" i="1"/>
  <c r="J4509" i="1"/>
  <c r="J4508" i="1"/>
  <c r="J4507" i="1"/>
  <c r="J4506" i="1"/>
  <c r="J4501" i="1"/>
  <c r="J4500" i="1"/>
  <c r="J4495" i="1"/>
  <c r="J4494" i="1"/>
  <c r="J4493" i="1"/>
  <c r="J4492" i="1"/>
  <c r="J4491" i="1"/>
  <c r="J4490" i="1"/>
  <c r="J4489" i="1"/>
  <c r="J4488" i="1"/>
  <c r="J4487" i="1"/>
  <c r="J4486" i="1"/>
  <c r="J4443" i="1"/>
  <c r="J4445" i="1" s="1"/>
  <c r="J4438" i="1"/>
  <c r="J4437" i="1"/>
  <c r="J4436" i="1"/>
  <c r="J4431" i="1"/>
  <c r="J4424" i="1"/>
  <c r="J4423" i="1"/>
  <c r="J4422" i="1"/>
  <c r="J4421" i="1"/>
  <c r="J4418" i="1"/>
  <c r="J4382" i="1"/>
  <c r="J4384" i="1" s="1"/>
  <c r="J4377" i="1"/>
  <c r="J4376" i="1"/>
  <c r="J4375" i="1"/>
  <c r="J4370" i="1"/>
  <c r="J4363" i="1"/>
  <c r="J4362" i="1"/>
  <c r="J4361" i="1"/>
  <c r="J4360" i="1"/>
  <c r="J4357" i="1"/>
  <c r="J4321" i="1"/>
  <c r="J4323" i="1" s="1"/>
  <c r="J4316" i="1"/>
  <c r="J4315" i="1"/>
  <c r="J4314" i="1"/>
  <c r="J4309" i="1"/>
  <c r="J4308" i="1"/>
  <c r="J4302" i="1"/>
  <c r="J4301" i="1"/>
  <c r="J4300" i="1"/>
  <c r="J4299" i="1"/>
  <c r="J4296" i="1"/>
  <c r="J4260" i="1"/>
  <c r="J4259" i="1"/>
  <c r="J4258" i="1"/>
  <c r="J4257" i="1"/>
  <c r="J4252" i="1"/>
  <c r="J4251" i="1"/>
  <c r="J4246" i="1"/>
  <c r="J4245" i="1"/>
  <c r="J4244" i="1"/>
  <c r="J4243" i="1"/>
  <c r="J4242" i="1"/>
  <c r="J4241" i="1"/>
  <c r="J4240" i="1"/>
  <c r="J4239" i="1"/>
  <c r="J4238" i="1"/>
  <c r="J4237" i="1"/>
  <c r="J4195" i="1"/>
  <c r="J4194" i="1"/>
  <c r="J4193" i="1"/>
  <c r="J4192" i="1"/>
  <c r="J4187" i="1"/>
  <c r="J4186" i="1"/>
  <c r="J4181" i="1"/>
  <c r="J4180" i="1"/>
  <c r="J4179" i="1"/>
  <c r="J4178" i="1"/>
  <c r="J4177" i="1"/>
  <c r="J4176" i="1"/>
  <c r="J4175" i="1"/>
  <c r="J4174" i="1"/>
  <c r="J4173" i="1"/>
  <c r="J4131" i="1"/>
  <c r="J4130" i="1"/>
  <c r="J4129" i="1"/>
  <c r="J4128" i="1"/>
  <c r="J4123" i="1"/>
  <c r="J4122" i="1"/>
  <c r="J4121" i="1"/>
  <c r="J4116" i="1"/>
  <c r="J4115" i="1"/>
  <c r="J4114" i="1"/>
  <c r="J4113" i="1"/>
  <c r="J4112" i="1"/>
  <c r="J4111" i="1"/>
  <c r="J4110" i="1"/>
  <c r="J4109" i="1"/>
  <c r="J4108" i="1"/>
  <c r="J4107" i="1"/>
  <c r="J4064" i="1"/>
  <c r="J4063" i="1"/>
  <c r="J4062" i="1"/>
  <c r="J4061" i="1"/>
  <c r="J4056" i="1"/>
  <c r="J4055" i="1"/>
  <c r="J4054" i="1"/>
  <c r="J4049" i="1"/>
  <c r="J4048" i="1"/>
  <c r="J4047" i="1"/>
  <c r="J4046" i="1"/>
  <c r="J4045" i="1"/>
  <c r="J4044" i="1"/>
  <c r="J4043" i="1"/>
  <c r="J4042" i="1"/>
  <c r="J4041" i="1"/>
  <c r="J4040" i="1"/>
  <c r="J3997" i="1"/>
  <c r="J3996" i="1"/>
  <c r="J3995" i="1"/>
  <c r="J3994" i="1"/>
  <c r="J3988" i="1"/>
  <c r="J3990" i="1" s="1"/>
  <c r="J3983" i="1"/>
  <c r="J3982" i="1"/>
  <c r="J3981" i="1"/>
  <c r="J3980" i="1"/>
  <c r="J3979" i="1"/>
  <c r="J3978" i="1"/>
  <c r="J3977" i="1"/>
  <c r="J3976" i="1"/>
  <c r="J3975" i="1"/>
  <c r="J3974" i="1"/>
  <c r="J3973" i="1"/>
  <c r="J3932" i="1"/>
  <c r="J3931" i="1"/>
  <c r="J3930" i="1"/>
  <c r="J3925" i="1"/>
  <c r="J3924" i="1"/>
  <c r="J3923" i="1"/>
  <c r="J3918" i="1"/>
  <c r="J3917" i="1"/>
  <c r="J3916" i="1"/>
  <c r="J3915" i="1"/>
  <c r="J3914" i="1"/>
  <c r="J3913" i="1"/>
  <c r="J3912" i="1"/>
  <c r="J3911" i="1"/>
  <c r="J3910" i="1"/>
  <c r="J3909" i="1"/>
  <c r="J3908" i="1"/>
  <c r="J3865" i="1"/>
  <c r="J3864" i="1"/>
  <c r="J3863" i="1"/>
  <c r="J3851" i="1"/>
  <c r="J3850" i="1"/>
  <c r="J3849" i="1"/>
  <c r="J3848" i="1"/>
  <c r="J3847" i="1"/>
  <c r="J3846" i="1"/>
  <c r="J3806" i="1"/>
  <c r="J3805" i="1"/>
  <c r="J3804" i="1"/>
  <c r="J3792" i="1"/>
  <c r="J3791" i="1"/>
  <c r="J3790" i="1"/>
  <c r="J3789" i="1"/>
  <c r="J3788" i="1"/>
  <c r="J3787" i="1"/>
  <c r="J3747" i="1"/>
  <c r="J3746" i="1"/>
  <c r="J3745" i="1"/>
  <c r="J3740" i="1"/>
  <c r="J3738" i="1"/>
  <c r="J3733" i="1"/>
  <c r="J3732" i="1"/>
  <c r="J3731" i="1"/>
  <c r="J3730" i="1"/>
  <c r="J3729" i="1"/>
  <c r="J3728" i="1"/>
  <c r="J3727" i="1"/>
  <c r="J3684" i="1"/>
  <c r="J3683" i="1"/>
  <c r="J3682" i="1"/>
  <c r="J3677" i="1"/>
  <c r="J3676" i="1"/>
  <c r="J3675" i="1"/>
  <c r="J3674" i="1"/>
  <c r="J3633" i="1"/>
  <c r="J3632" i="1"/>
  <c r="J3631" i="1"/>
  <c r="J3626" i="1"/>
  <c r="J3624" i="1"/>
  <c r="J3623" i="1"/>
  <c r="J3618" i="1"/>
  <c r="J3617" i="1"/>
  <c r="J3616" i="1"/>
  <c r="J3615" i="1"/>
  <c r="J3614" i="1"/>
  <c r="J3613" i="1"/>
  <c r="J3612" i="1"/>
  <c r="J3571" i="1"/>
  <c r="J3570" i="1"/>
  <c r="J3569" i="1"/>
  <c r="J3564" i="1"/>
  <c r="J3563" i="1"/>
  <c r="J3562" i="1"/>
  <c r="J3561" i="1"/>
  <c r="J3556" i="1"/>
  <c r="J3555" i="1"/>
  <c r="J3554" i="1"/>
  <c r="J3553" i="1"/>
  <c r="J3552" i="1"/>
  <c r="J3551" i="1"/>
  <c r="J3550" i="1"/>
  <c r="J3508" i="1"/>
  <c r="J3507" i="1"/>
  <c r="J3506" i="1"/>
  <c r="J3501" i="1"/>
  <c r="J3500" i="1"/>
  <c r="J3499" i="1"/>
  <c r="J3498" i="1"/>
  <c r="J3493" i="1"/>
  <c r="J3492" i="1"/>
  <c r="J3491" i="1"/>
  <c r="J3490" i="1"/>
  <c r="J3489" i="1"/>
  <c r="J3488" i="1"/>
  <c r="J3487" i="1"/>
  <c r="J3486" i="1"/>
  <c r="J3485" i="1"/>
  <c r="J3484" i="1"/>
  <c r="J3483" i="1"/>
  <c r="J3441" i="1"/>
  <c r="J3440" i="1"/>
  <c r="J3439" i="1"/>
  <c r="J3434" i="1"/>
  <c r="J3433" i="1"/>
  <c r="J3432" i="1"/>
  <c r="J3431" i="1"/>
  <c r="J3426" i="1"/>
  <c r="J3425" i="1"/>
  <c r="J3424" i="1"/>
  <c r="J3423" i="1"/>
  <c r="J3422" i="1"/>
  <c r="J3421" i="1"/>
  <c r="J3420" i="1"/>
  <c r="J3419" i="1"/>
  <c r="J3418" i="1"/>
  <c r="J3417" i="1"/>
  <c r="J3374" i="1"/>
  <c r="J3373" i="1"/>
  <c r="J3372" i="1"/>
  <c r="J3367" i="1"/>
  <c r="J3366" i="1"/>
  <c r="J3365" i="1"/>
  <c r="J3360" i="1"/>
  <c r="J3359" i="1"/>
  <c r="J3358" i="1"/>
  <c r="J3357" i="1"/>
  <c r="J3356" i="1"/>
  <c r="J3354" i="1"/>
  <c r="J3312" i="1"/>
  <c r="J3311" i="1"/>
  <c r="J3310" i="1"/>
  <c r="J3305" i="1"/>
  <c r="J3304" i="1"/>
  <c r="J3303" i="1"/>
  <c r="J3302" i="1"/>
  <c r="J3259" i="1"/>
  <c r="J3258" i="1"/>
  <c r="J3257" i="1"/>
  <c r="J3252" i="1"/>
  <c r="J3250" i="1"/>
  <c r="J3245" i="1"/>
  <c r="J3244" i="1"/>
  <c r="J3243" i="1"/>
  <c r="J3242" i="1"/>
  <c r="J3241" i="1"/>
  <c r="J3240" i="1"/>
  <c r="J3239" i="1"/>
  <c r="J3195" i="1"/>
  <c r="J3194" i="1"/>
  <c r="J3193" i="1"/>
  <c r="J3188" i="1"/>
  <c r="J3187" i="1"/>
  <c r="J3186" i="1"/>
  <c r="J3185" i="1"/>
  <c r="J3180" i="1"/>
  <c r="J3179" i="1"/>
  <c r="J3178" i="1"/>
  <c r="J3177" i="1"/>
  <c r="J3176" i="1"/>
  <c r="J3175" i="1"/>
  <c r="J3174" i="1"/>
  <c r="J3132" i="1"/>
  <c r="J3131" i="1"/>
  <c r="J3130" i="1"/>
  <c r="J3125" i="1"/>
  <c r="J3124" i="1"/>
  <c r="J3120" i="1"/>
  <c r="J3119" i="1"/>
  <c r="J3118" i="1"/>
  <c r="J3117" i="1"/>
  <c r="J3116" i="1"/>
  <c r="J3115" i="1"/>
  <c r="J3114" i="1"/>
  <c r="J3113" i="1"/>
  <c r="J3112" i="1"/>
  <c r="J3111" i="1"/>
  <c r="J3069" i="1"/>
  <c r="J3068" i="1"/>
  <c r="J3067" i="1"/>
  <c r="J3062" i="1"/>
  <c r="J3061" i="1"/>
  <c r="J3060" i="1"/>
  <c r="J3055" i="1"/>
  <c r="J3054" i="1"/>
  <c r="J3053" i="1"/>
  <c r="J3052" i="1"/>
  <c r="J3051" i="1"/>
  <c r="J3050" i="1"/>
  <c r="J3049" i="1"/>
  <c r="J3007" i="1"/>
  <c r="J3006" i="1"/>
  <c r="J3005" i="1"/>
  <c r="J3000" i="1"/>
  <c r="J2999" i="1"/>
  <c r="J2998" i="1"/>
  <c r="J2993" i="1"/>
  <c r="J2992" i="1"/>
  <c r="J2991" i="1"/>
  <c r="J2990" i="1"/>
  <c r="J2989" i="1"/>
  <c r="I2988" i="1"/>
  <c r="J2988" i="1" s="1"/>
  <c r="J2987" i="1"/>
  <c r="J2943" i="1"/>
  <c r="J2942" i="1"/>
  <c r="J2941" i="1"/>
  <c r="J2929" i="1"/>
  <c r="J2928" i="1"/>
  <c r="J2927" i="1"/>
  <c r="J2926" i="1"/>
  <c r="J2925" i="1"/>
  <c r="J2924" i="1"/>
  <c r="J2883" i="1"/>
  <c r="J2882" i="1"/>
  <c r="J2881" i="1"/>
  <c r="J2876" i="1"/>
  <c r="J2875" i="1"/>
  <c r="J2874" i="1"/>
  <c r="J2869" i="1"/>
  <c r="J2868" i="1"/>
  <c r="J2867" i="1"/>
  <c r="J2866" i="1"/>
  <c r="J2865" i="1"/>
  <c r="J2864" i="1"/>
  <c r="J2863" i="1"/>
  <c r="J2820" i="1"/>
  <c r="J2819" i="1"/>
  <c r="J2818" i="1"/>
  <c r="J2813" i="1"/>
  <c r="J2812" i="1"/>
  <c r="J2811" i="1"/>
  <c r="J2806" i="1"/>
  <c r="J2805" i="1"/>
  <c r="J2804" i="1"/>
  <c r="J2803" i="1"/>
  <c r="J2802" i="1"/>
  <c r="J2801" i="1"/>
  <c r="J2800" i="1"/>
  <c r="J2799" i="1"/>
  <c r="J2755" i="1"/>
  <c r="J2754" i="1"/>
  <c r="J2753" i="1"/>
  <c r="J2757" i="1" s="1"/>
  <c r="J2738" i="1"/>
  <c r="J2737" i="1"/>
  <c r="J2736" i="1"/>
  <c r="J2742" i="1" s="1"/>
  <c r="J2694" i="1"/>
  <c r="J2693" i="1"/>
  <c r="J2692" i="1"/>
  <c r="J2687" i="1"/>
  <c r="J2686" i="1"/>
  <c r="J2685" i="1"/>
  <c r="J2680" i="1"/>
  <c r="J2679" i="1"/>
  <c r="J2678" i="1"/>
  <c r="J2677" i="1"/>
  <c r="J2676" i="1"/>
  <c r="J2675" i="1"/>
  <c r="J2674" i="1"/>
  <c r="J2673" i="1"/>
  <c r="J2631" i="1"/>
  <c r="J2630" i="1"/>
  <c r="J2629" i="1"/>
  <c r="J2624" i="1"/>
  <c r="J2623" i="1"/>
  <c r="J2622" i="1"/>
  <c r="J2617" i="1"/>
  <c r="J2616" i="1"/>
  <c r="J2615" i="1"/>
  <c r="J2614" i="1"/>
  <c r="J2613" i="1"/>
  <c r="J2612" i="1"/>
  <c r="J2611" i="1"/>
  <c r="J2569" i="1"/>
  <c r="J2568" i="1"/>
  <c r="J2567" i="1"/>
  <c r="J2562" i="1"/>
  <c r="J2561" i="1"/>
  <c r="J2560" i="1"/>
  <c r="J2555" i="1"/>
  <c r="J2554" i="1"/>
  <c r="J2553" i="1"/>
  <c r="J2552" i="1"/>
  <c r="J2551" i="1"/>
  <c r="J2509" i="1"/>
  <c r="J2508" i="1"/>
  <c r="J2507" i="1"/>
  <c r="J2502" i="1"/>
  <c r="J2501" i="1"/>
  <c r="J2500" i="1"/>
  <c r="J2495" i="1"/>
  <c r="J2494" i="1"/>
  <c r="J2493" i="1"/>
  <c r="J2492" i="1"/>
  <c r="J2491" i="1"/>
  <c r="J2490" i="1"/>
  <c r="J2489" i="1"/>
  <c r="J2447" i="1"/>
  <c r="J2446" i="1"/>
  <c r="J2445" i="1"/>
  <c r="J2440" i="1"/>
  <c r="J2439" i="1"/>
  <c r="J2438" i="1"/>
  <c r="J2433" i="1"/>
  <c r="J2432" i="1"/>
  <c r="J2431" i="1"/>
  <c r="J2430" i="1"/>
  <c r="J2429" i="1"/>
  <c r="J2387" i="1"/>
  <c r="J2386" i="1"/>
  <c r="J2385" i="1"/>
  <c r="J2380" i="1"/>
  <c r="J2379" i="1"/>
  <c r="J2375" i="1"/>
  <c r="J2374" i="1"/>
  <c r="J2373" i="1"/>
  <c r="J2372" i="1"/>
  <c r="J2371" i="1"/>
  <c r="J2370" i="1"/>
  <c r="J2369" i="1"/>
  <c r="J2327" i="1"/>
  <c r="J2326" i="1"/>
  <c r="J2325" i="1"/>
  <c r="J2320" i="1"/>
  <c r="J2319" i="1"/>
  <c r="J2318" i="1"/>
  <c r="J2313" i="1"/>
  <c r="J2312" i="1"/>
  <c r="J2311" i="1"/>
  <c r="J2310" i="1"/>
  <c r="J2309" i="1"/>
  <c r="J2308" i="1"/>
  <c r="J2307" i="1"/>
  <c r="J2265" i="1"/>
  <c r="J2264" i="1"/>
  <c r="J2263" i="1"/>
  <c r="J2258" i="1"/>
  <c r="J2257" i="1"/>
  <c r="J2256" i="1"/>
  <c r="J2251" i="1"/>
  <c r="J2250" i="1"/>
  <c r="J2249" i="1"/>
  <c r="J2248" i="1"/>
  <c r="J2247" i="1"/>
  <c r="J2246" i="1"/>
  <c r="J2245" i="1"/>
  <c r="J2244" i="1"/>
  <c r="J2202" i="1"/>
  <c r="J2201" i="1"/>
  <c r="J2200" i="1"/>
  <c r="J2195" i="1"/>
  <c r="J2194" i="1"/>
  <c r="J2193" i="1"/>
  <c r="J2188" i="1"/>
  <c r="J2187" i="1"/>
  <c r="J2186" i="1"/>
  <c r="J2185" i="1"/>
  <c r="J2184" i="1"/>
  <c r="J2183" i="1"/>
  <c r="J2182" i="1"/>
  <c r="J2181" i="1"/>
  <c r="J2139" i="1"/>
  <c r="J2138" i="1"/>
  <c r="J2137" i="1"/>
  <c r="J2132" i="1"/>
  <c r="J2131" i="1"/>
  <c r="J2130" i="1"/>
  <c r="J2125" i="1"/>
  <c r="J2124" i="1"/>
  <c r="J2123" i="1"/>
  <c r="J2122" i="1"/>
  <c r="J2121" i="1"/>
  <c r="J2120" i="1"/>
  <c r="J2078" i="1"/>
  <c r="J2077" i="1"/>
  <c r="J2076" i="1"/>
  <c r="J2071" i="1"/>
  <c r="J2070" i="1"/>
  <c r="J2069" i="1"/>
  <c r="J2064" i="1"/>
  <c r="J2063" i="1"/>
  <c r="J2062" i="1"/>
  <c r="J2061" i="1"/>
  <c r="J2060" i="1"/>
  <c r="J2059" i="1"/>
  <c r="J2058" i="1"/>
  <c r="J2016" i="1"/>
  <c r="J2015" i="1"/>
  <c r="J2014" i="1"/>
  <c r="J2009" i="1"/>
  <c r="J2008" i="1"/>
  <c r="J2007" i="1"/>
  <c r="J2002" i="1"/>
  <c r="J2001" i="1"/>
  <c r="J2000" i="1"/>
  <c r="J1999" i="1"/>
  <c r="J1998" i="1"/>
  <c r="J1997" i="1"/>
  <c r="J1996" i="1"/>
  <c r="J1995" i="1"/>
  <c r="J1952" i="1"/>
  <c r="J1951" i="1"/>
  <c r="J1950" i="1"/>
  <c r="J1945" i="1"/>
  <c r="J1944" i="1"/>
  <c r="J1943" i="1"/>
  <c r="J1938" i="1"/>
  <c r="J1937" i="1"/>
  <c r="J1936" i="1"/>
  <c r="J1935" i="1"/>
  <c r="J1934" i="1"/>
  <c r="J1933" i="1"/>
  <c r="J1932" i="1"/>
  <c r="J1931" i="1"/>
  <c r="J1888" i="1"/>
  <c r="J1887" i="1"/>
  <c r="J1886" i="1"/>
  <c r="J1881" i="1"/>
  <c r="J1880" i="1"/>
  <c r="J1879" i="1"/>
  <c r="J1874" i="1"/>
  <c r="J1873" i="1"/>
  <c r="J1872" i="1"/>
  <c r="J1871" i="1"/>
  <c r="J1870" i="1"/>
  <c r="J1869" i="1"/>
  <c r="J1868" i="1"/>
  <c r="J1867" i="1"/>
  <c r="J1824" i="1"/>
  <c r="J1823" i="1"/>
  <c r="J1818" i="1"/>
  <c r="J1817" i="1"/>
  <c r="J1816" i="1"/>
  <c r="J1815" i="1"/>
  <c r="J1809" i="1"/>
  <c r="J1808" i="1"/>
  <c r="J1807" i="1"/>
  <c r="J1806" i="1"/>
  <c r="J1805" i="1"/>
  <c r="J1804" i="1"/>
  <c r="J1803" i="1"/>
  <c r="J1802" i="1"/>
  <c r="J1801" i="1"/>
  <c r="J1758" i="1"/>
  <c r="J1757" i="1"/>
  <c r="J1760" i="1" s="1"/>
  <c r="J1752" i="1"/>
  <c r="J1751" i="1"/>
  <c r="J1750" i="1"/>
  <c r="J1749" i="1"/>
  <c r="J1748" i="1"/>
  <c r="J1743" i="1"/>
  <c r="J1742" i="1"/>
  <c r="J1741" i="1"/>
  <c r="J1740" i="1"/>
  <c r="J1739" i="1"/>
  <c r="J1738" i="1"/>
  <c r="J1737" i="1"/>
  <c r="J1736" i="1"/>
  <c r="J1735" i="1"/>
  <c r="J1693" i="1"/>
  <c r="J1692" i="1"/>
  <c r="J1691" i="1"/>
  <c r="J1686" i="1"/>
  <c r="J1685" i="1"/>
  <c r="J1684" i="1"/>
  <c r="J1683" i="1"/>
  <c r="J1678" i="1"/>
  <c r="J1677" i="1"/>
  <c r="J1676" i="1"/>
  <c r="J1675" i="1"/>
  <c r="J1674" i="1"/>
  <c r="J1673" i="1"/>
  <c r="J1672" i="1"/>
  <c r="J1671" i="1"/>
  <c r="J1628" i="1"/>
  <c r="J1627" i="1"/>
  <c r="J1626" i="1"/>
  <c r="J1621" i="1"/>
  <c r="J1620" i="1"/>
  <c r="J1619" i="1"/>
  <c r="J1614" i="1"/>
  <c r="J1613" i="1"/>
  <c r="J1612" i="1"/>
  <c r="J1611" i="1"/>
  <c r="J1610" i="1"/>
  <c r="J1609" i="1"/>
  <c r="J1608" i="1"/>
  <c r="J1607" i="1"/>
  <c r="J1606" i="1"/>
  <c r="J1563" i="1"/>
  <c r="J1562" i="1"/>
  <c r="J1561" i="1"/>
  <c r="J1556" i="1"/>
  <c r="J1555" i="1"/>
  <c r="J1554" i="1"/>
  <c r="J1549" i="1"/>
  <c r="J1547" i="1"/>
  <c r="J1546" i="1"/>
  <c r="J1545" i="1"/>
  <c r="J1544" i="1"/>
  <c r="J1543" i="1"/>
  <c r="J1501" i="1"/>
  <c r="J1500" i="1"/>
  <c r="J1499" i="1"/>
  <c r="J1494" i="1"/>
  <c r="J1493" i="1"/>
  <c r="J1492" i="1"/>
  <c r="J1487" i="1"/>
  <c r="J1486" i="1"/>
  <c r="J1485" i="1"/>
  <c r="J1484" i="1"/>
  <c r="J1483" i="1"/>
  <c r="J1482" i="1"/>
  <c r="J1481" i="1"/>
  <c r="J1480" i="1"/>
  <c r="J1438" i="1"/>
  <c r="J1437" i="1"/>
  <c r="J1436" i="1"/>
  <c r="J1431" i="1"/>
  <c r="J1430" i="1"/>
  <c r="J1429" i="1"/>
  <c r="J1424" i="1"/>
  <c r="J1423" i="1"/>
  <c r="J1422" i="1"/>
  <c r="J1421" i="1"/>
  <c r="J1420" i="1"/>
  <c r="J1418" i="1"/>
  <c r="J1376" i="1"/>
  <c r="J1375" i="1"/>
  <c r="J1374" i="1"/>
  <c r="J1369" i="1"/>
  <c r="J1368" i="1"/>
  <c r="J1367" i="1"/>
  <c r="J1366" i="1"/>
  <c r="J1361" i="1"/>
  <c r="J1360" i="1"/>
  <c r="J1359" i="1"/>
  <c r="J1358" i="1"/>
  <c r="J1357" i="1"/>
  <c r="J1356" i="1"/>
  <c r="J1355" i="1"/>
  <c r="J1313" i="1"/>
  <c r="J1312" i="1"/>
  <c r="J1311" i="1"/>
  <c r="J1306" i="1"/>
  <c r="J1305" i="1"/>
  <c r="J1304" i="1"/>
  <c r="J1299" i="1"/>
  <c r="J1298" i="1"/>
  <c r="J1297" i="1"/>
  <c r="J1296" i="1"/>
  <c r="J1295" i="1"/>
  <c r="J1293" i="1"/>
  <c r="J1251" i="1"/>
  <c r="J1250" i="1"/>
  <c r="J1249" i="1"/>
  <c r="J1244" i="1"/>
  <c r="J1243" i="1"/>
  <c r="J1242" i="1"/>
  <c r="J1237" i="1"/>
  <c r="J1236" i="1"/>
  <c r="J1235" i="1"/>
  <c r="J1234" i="1"/>
  <c r="J1233" i="1"/>
  <c r="J1232" i="1"/>
  <c r="J1231" i="1"/>
  <c r="J1189" i="1"/>
  <c r="J1188" i="1"/>
  <c r="J1187" i="1"/>
  <c r="J1182" i="1"/>
  <c r="J1181" i="1"/>
  <c r="J1180" i="1"/>
  <c r="J1175" i="1"/>
  <c r="J1174" i="1"/>
  <c r="J1173" i="1"/>
  <c r="J1172" i="1"/>
  <c r="J1171" i="1"/>
  <c r="J1170" i="1"/>
  <c r="J1169" i="1"/>
  <c r="J1127" i="1"/>
  <c r="J1126" i="1"/>
  <c r="J1125" i="1"/>
  <c r="J1120" i="1"/>
  <c r="J1119" i="1"/>
  <c r="J1118" i="1"/>
  <c r="J1117" i="1"/>
  <c r="J1112" i="1"/>
  <c r="J1111" i="1"/>
  <c r="J1110" i="1"/>
  <c r="J1109" i="1"/>
  <c r="J1108" i="1"/>
  <c r="J1107" i="1"/>
  <c r="J1106" i="1"/>
  <c r="J1064" i="1"/>
  <c r="J1063" i="1"/>
  <c r="J1062" i="1"/>
  <c r="J1057" i="1"/>
  <c r="J1056" i="1"/>
  <c r="J1058" i="1" s="1"/>
  <c r="J1051" i="1"/>
  <c r="J1050" i="1"/>
  <c r="J1049" i="1"/>
  <c r="J1048" i="1"/>
  <c r="J1047" i="1"/>
  <c r="J1046" i="1"/>
  <c r="J1045" i="1"/>
  <c r="J1003" i="1"/>
  <c r="J1002" i="1"/>
  <c r="J1001" i="1"/>
  <c r="J996" i="1"/>
  <c r="J995" i="1"/>
  <c r="J994" i="1"/>
  <c r="J989" i="1"/>
  <c r="J988" i="1"/>
  <c r="J987" i="1"/>
  <c r="J986" i="1"/>
  <c r="J985" i="1"/>
  <c r="J984" i="1"/>
  <c r="J942" i="1"/>
  <c r="J941" i="1"/>
  <c r="J940" i="1"/>
  <c r="J935" i="1"/>
  <c r="J934" i="1"/>
  <c r="J933" i="1"/>
  <c r="J928" i="1"/>
  <c r="J927" i="1"/>
  <c r="J926" i="1"/>
  <c r="J925" i="1"/>
  <c r="J924" i="1"/>
  <c r="J923" i="1"/>
  <c r="J922" i="1"/>
  <c r="J921" i="1"/>
  <c r="J879" i="1"/>
  <c r="J878" i="1"/>
  <c r="J877" i="1"/>
  <c r="J872" i="1"/>
  <c r="J871" i="1"/>
  <c r="J870" i="1"/>
  <c r="J865" i="1"/>
  <c r="J864" i="1"/>
  <c r="J863" i="1"/>
  <c r="J862" i="1"/>
  <c r="J861" i="1"/>
  <c r="J860" i="1"/>
  <c r="J818" i="1"/>
  <c r="J820" i="1" s="1"/>
  <c r="J813" i="1"/>
  <c r="J812" i="1"/>
  <c r="J807" i="1"/>
  <c r="J806" i="1"/>
  <c r="J805" i="1"/>
  <c r="J804" i="1"/>
  <c r="J799" i="1"/>
  <c r="J798" i="1"/>
  <c r="J797" i="1"/>
  <c r="J796" i="1"/>
  <c r="J795" i="1"/>
  <c r="J753" i="1"/>
  <c r="J752" i="1"/>
  <c r="J751" i="1"/>
  <c r="J746" i="1"/>
  <c r="J745" i="1"/>
  <c r="J744" i="1"/>
  <c r="J739" i="1"/>
  <c r="J738" i="1"/>
  <c r="J737" i="1"/>
  <c r="J736" i="1"/>
  <c r="J735" i="1"/>
  <c r="J734" i="1"/>
  <c r="J733" i="1"/>
  <c r="J691" i="1"/>
  <c r="J690" i="1"/>
  <c r="J689" i="1"/>
  <c r="J684" i="1"/>
  <c r="J683" i="1"/>
  <c r="J682" i="1"/>
  <c r="J685" i="1" s="1"/>
  <c r="J677" i="1"/>
  <c r="J676" i="1"/>
  <c r="J675" i="1"/>
  <c r="J674" i="1"/>
  <c r="J673" i="1"/>
  <c r="J672" i="1"/>
  <c r="J671" i="1"/>
  <c r="J670" i="1"/>
  <c r="J669" i="1"/>
  <c r="J627" i="1"/>
  <c r="J626" i="1"/>
  <c r="J625" i="1"/>
  <c r="J620" i="1"/>
  <c r="J619" i="1"/>
  <c r="J618" i="1"/>
  <c r="J613" i="1"/>
  <c r="J612" i="1"/>
  <c r="J611" i="1"/>
  <c r="J610" i="1"/>
  <c r="J609" i="1"/>
  <c r="J608" i="1"/>
  <c r="J607" i="1"/>
  <c r="J565" i="1"/>
  <c r="J564" i="1"/>
  <c r="J563" i="1"/>
  <c r="J558" i="1"/>
  <c r="J557" i="1"/>
  <c r="J556" i="1"/>
  <c r="J551" i="1"/>
  <c r="J550" i="1"/>
  <c r="J549" i="1"/>
  <c r="J548" i="1"/>
  <c r="J547" i="1"/>
  <c r="J546" i="1"/>
  <c r="J504" i="1"/>
  <c r="J503" i="1"/>
  <c r="J502" i="1"/>
  <c r="J497" i="1"/>
  <c r="J496" i="1"/>
  <c r="J492" i="1"/>
  <c r="J491" i="1"/>
  <c r="J489" i="1"/>
  <c r="J488" i="1"/>
  <c r="J487" i="1"/>
  <c r="J486" i="1"/>
  <c r="J444" i="1"/>
  <c r="J443" i="1"/>
  <c r="J442" i="1"/>
  <c r="J437" i="1"/>
  <c r="J436" i="1"/>
  <c r="J431" i="1"/>
  <c r="J430" i="1"/>
  <c r="J429" i="1"/>
  <c r="J428" i="1"/>
  <c r="J427" i="1"/>
  <c r="J426" i="1"/>
  <c r="J425" i="1"/>
  <c r="J383" i="1"/>
  <c r="J382" i="1"/>
  <c r="J381" i="1"/>
  <c r="J385" i="1" s="1"/>
  <c r="J376" i="1"/>
  <c r="J375" i="1"/>
  <c r="J374" i="1"/>
  <c r="J369" i="1"/>
  <c r="J368" i="1"/>
  <c r="J367" i="1"/>
  <c r="J366" i="1"/>
  <c r="J365" i="1"/>
  <c r="J364" i="1"/>
  <c r="J363" i="1"/>
  <c r="J321" i="1"/>
  <c r="J320" i="1"/>
  <c r="J319" i="1"/>
  <c r="J314" i="1"/>
  <c r="J313" i="1"/>
  <c r="J312" i="1"/>
  <c r="J307" i="1"/>
  <c r="J306" i="1"/>
  <c r="J305" i="1"/>
  <c r="J304" i="1"/>
  <c r="J303" i="1"/>
  <c r="J301" i="1"/>
  <c r="J259" i="1"/>
  <c r="J258" i="1"/>
  <c r="J257" i="1"/>
  <c r="J216" i="1"/>
  <c r="J215" i="1"/>
  <c r="J214" i="1"/>
  <c r="J209" i="1"/>
  <c r="J208" i="1"/>
  <c r="J207" i="1"/>
  <c r="J202" i="1"/>
  <c r="J201" i="1"/>
  <c r="J200" i="1"/>
  <c r="J199" i="1"/>
  <c r="J198" i="1"/>
  <c r="J197" i="1"/>
  <c r="J196" i="1"/>
  <c r="J154" i="1"/>
  <c r="J153" i="1"/>
  <c r="J152" i="1"/>
  <c r="J147" i="1"/>
  <c r="J146" i="1"/>
  <c r="J145" i="1"/>
  <c r="J144" i="1"/>
  <c r="J100" i="1"/>
  <c r="J99" i="1"/>
  <c r="J98" i="1"/>
  <c r="J92" i="1"/>
  <c r="J91" i="1"/>
  <c r="J90" i="1"/>
  <c r="J85" i="1"/>
  <c r="J84" i="1"/>
  <c r="J83" i="1"/>
  <c r="J40" i="1"/>
  <c r="J39" i="1"/>
  <c r="J31" i="1"/>
  <c r="J30" i="1"/>
  <c r="J22" i="1"/>
  <c r="J21" i="1"/>
  <c r="J26" i="1" l="1"/>
  <c r="J4568" i="1"/>
  <c r="J2204" i="1"/>
  <c r="J102" i="1"/>
  <c r="J4872" i="1"/>
  <c r="J747" i="1"/>
  <c r="J4253" i="1"/>
  <c r="J1191" i="1"/>
  <c r="J4633" i="1"/>
  <c r="J1253" i="1"/>
  <c r="J567" i="1"/>
  <c r="J4188" i="1"/>
  <c r="J4941" i="1"/>
  <c r="H4930" i="1" s="1"/>
  <c r="J4930" i="1" s="1"/>
  <c r="J4933" i="1" s="1"/>
  <c r="J2267" i="1"/>
  <c r="J4057" i="1"/>
  <c r="J5830" i="1"/>
  <c r="J5453" i="1"/>
  <c r="H5442" i="1" s="1"/>
  <c r="J5442" i="1" s="1"/>
  <c r="J5445" i="1" s="1"/>
  <c r="J4502" i="1"/>
  <c r="J5901" i="1"/>
  <c r="J6029" i="1"/>
  <c r="J2010" i="1"/>
  <c r="J3808" i="1"/>
  <c r="H3797" i="1" s="1"/>
  <c r="J3797" i="1" s="1"/>
  <c r="J3800" i="1" s="1"/>
  <c r="J446" i="1"/>
  <c r="J86" i="1"/>
  <c r="J4132" i="1"/>
  <c r="J3181" i="1"/>
  <c r="J1066" i="1"/>
  <c r="J997" i="1"/>
  <c r="J5776" i="1"/>
  <c r="J5768" i="1"/>
  <c r="J5512" i="1"/>
  <c r="J5390" i="1"/>
  <c r="J5326" i="1"/>
  <c r="J4576" i="1"/>
  <c r="J2141" i="1"/>
  <c r="J1495" i="1"/>
  <c r="J493" i="1"/>
  <c r="J315" i="1"/>
  <c r="J506" i="1"/>
  <c r="J693" i="1"/>
  <c r="J1005" i="1"/>
  <c r="J1432" i="1"/>
  <c r="J2072" i="1"/>
  <c r="J3852" i="1"/>
  <c r="J3933" i="1"/>
  <c r="J4196" i="1"/>
  <c r="J4425" i="1"/>
  <c r="J5648" i="1"/>
  <c r="J43" i="1"/>
  <c r="J210" i="1"/>
  <c r="J559" i="1"/>
  <c r="J629" i="1"/>
  <c r="J936" i="1"/>
  <c r="J1300" i="1"/>
  <c r="J1315" i="1"/>
  <c r="J1503" i="1"/>
  <c r="J1890" i="1"/>
  <c r="J2259" i="1"/>
  <c r="J2688" i="1"/>
  <c r="J4379" i="1"/>
  <c r="H4368" i="1" s="1"/>
  <c r="J4368" i="1" s="1"/>
  <c r="J4371" i="1" s="1"/>
  <c r="J5824" i="1"/>
  <c r="J5961" i="1"/>
  <c r="J323" i="1"/>
  <c r="J438" i="1"/>
  <c r="J1129" i="1"/>
  <c r="J1238" i="1"/>
  <c r="J1370" i="1"/>
  <c r="J1695" i="1"/>
  <c r="J2080" i="1"/>
  <c r="J3427" i="1"/>
  <c r="J3510" i="1"/>
  <c r="J3573" i="1"/>
  <c r="J3749" i="1"/>
  <c r="J4865" i="1"/>
  <c r="J5009" i="1"/>
  <c r="J3246" i="1"/>
  <c r="J5640" i="1"/>
  <c r="J5893" i="1"/>
  <c r="J2930" i="1"/>
  <c r="J755" i="1"/>
  <c r="J808" i="1"/>
  <c r="J1121" i="1"/>
  <c r="J1565" i="1"/>
  <c r="J1875" i="1"/>
  <c r="J1882" i="1"/>
  <c r="J2441" i="1"/>
  <c r="J2563" i="1"/>
  <c r="J2633" i="1"/>
  <c r="J4124" i="1"/>
  <c r="J5131" i="1"/>
  <c r="J5374" i="1"/>
  <c r="J5520" i="1"/>
  <c r="J5576" i="1"/>
  <c r="J5712" i="1"/>
  <c r="J2065" i="1"/>
  <c r="J2625" i="1"/>
  <c r="J3071" i="1"/>
  <c r="J261" i="1"/>
  <c r="J263" i="1" s="1"/>
  <c r="J614" i="1"/>
  <c r="J3502" i="1"/>
  <c r="J3686" i="1"/>
  <c r="J3867" i="1"/>
  <c r="J5060" i="1"/>
  <c r="J5067" i="1"/>
  <c r="J944" i="1"/>
  <c r="J1744" i="1"/>
  <c r="J1810" i="1"/>
  <c r="J1946" i="1"/>
  <c r="J2018" i="1"/>
  <c r="J2252" i="1"/>
  <c r="J3253" i="1"/>
  <c r="J3919" i="1"/>
  <c r="J5632" i="1"/>
  <c r="J5838" i="1"/>
  <c r="J5947" i="1"/>
  <c r="J377" i="1"/>
  <c r="J990" i="1"/>
  <c r="J1183" i="1"/>
  <c r="J1245" i="1"/>
  <c r="J1425" i="1"/>
  <c r="J1954" i="1"/>
  <c r="J2189" i="1"/>
  <c r="J2196" i="1"/>
  <c r="J2321" i="1"/>
  <c r="J2877" i="1"/>
  <c r="J3261" i="1"/>
  <c r="J3368" i="1"/>
  <c r="J3926" i="1"/>
  <c r="J4050" i="1"/>
  <c r="J4261" i="1"/>
  <c r="J5438" i="1"/>
  <c r="J1615" i="1"/>
  <c r="J4117" i="1"/>
  <c r="J4627" i="1"/>
  <c r="J4819" i="1"/>
  <c r="H4808" i="1" s="1"/>
  <c r="J4808" i="1" s="1"/>
  <c r="J4811" i="1" s="1"/>
  <c r="J5139" i="1"/>
  <c r="J5505" i="1"/>
  <c r="J6021" i="1"/>
  <c r="J156" i="1"/>
  <c r="J929" i="1"/>
  <c r="J1113" i="1"/>
  <c r="J1687" i="1"/>
  <c r="J2556" i="1"/>
  <c r="J3063" i="1"/>
  <c r="J6014" i="1"/>
  <c r="J35" i="1"/>
  <c r="J94" i="1"/>
  <c r="J498" i="1"/>
  <c r="J814" i="1"/>
  <c r="J1622" i="1"/>
  <c r="J2126" i="1"/>
  <c r="J2133" i="1"/>
  <c r="J2434" i="1"/>
  <c r="J2571" i="1"/>
  <c r="J2814" i="1"/>
  <c r="J3056" i="1"/>
  <c r="J3306" i="1"/>
  <c r="J4364" i="1"/>
  <c r="J5075" i="1"/>
  <c r="J5250" i="1"/>
  <c r="J5266" i="1"/>
  <c r="J5955" i="1"/>
  <c r="J2449" i="1"/>
  <c r="J308" i="1"/>
  <c r="J678" i="1"/>
  <c r="J873" i="1"/>
  <c r="J1488" i="1"/>
  <c r="J1550" i="1"/>
  <c r="J1630" i="1"/>
  <c r="J2381" i="1"/>
  <c r="J2945" i="1"/>
  <c r="J3001" i="1"/>
  <c r="J3134" i="1"/>
  <c r="J3627" i="1"/>
  <c r="J4318" i="1"/>
  <c r="H4307" i="1" s="1"/>
  <c r="J4307" i="1" s="1"/>
  <c r="J4310" i="1" s="1"/>
  <c r="J4510" i="1"/>
  <c r="J370" i="1"/>
  <c r="J552" i="1"/>
  <c r="J1176" i="1"/>
  <c r="J2681" i="1"/>
  <c r="J3734" i="1"/>
  <c r="J218" i="1"/>
  <c r="J432" i="1"/>
  <c r="J621" i="1"/>
  <c r="J740" i="1"/>
  <c r="J800" i="1"/>
  <c r="J1052" i="1"/>
  <c r="J1307" i="1"/>
  <c r="J1378" i="1"/>
  <c r="J1826" i="1"/>
  <c r="H1814" i="1" s="1"/>
  <c r="J1814" i="1" s="1"/>
  <c r="J1819" i="1" s="1"/>
  <c r="J2503" i="1"/>
  <c r="J2696" i="1"/>
  <c r="J2994" i="1"/>
  <c r="J3443" i="1"/>
  <c r="J3565" i="1"/>
  <c r="J4744" i="1"/>
  <c r="J5124" i="1"/>
  <c r="J5311" i="1"/>
  <c r="J5382" i="1"/>
  <c r="J5584" i="1"/>
  <c r="J5704" i="1"/>
  <c r="J148" i="1"/>
  <c r="J203" i="1"/>
  <c r="J1753" i="1"/>
  <c r="J2003" i="1"/>
  <c r="J2822" i="1"/>
  <c r="J3741" i="1"/>
  <c r="J4641" i="1"/>
  <c r="J2870" i="1"/>
  <c r="J4759" i="1"/>
  <c r="H4748" i="1" s="1"/>
  <c r="J4748" i="1" s="1"/>
  <c r="J4751" i="1" s="1"/>
  <c r="J2496" i="1"/>
  <c r="J2511" i="1"/>
  <c r="J2885" i="1"/>
  <c r="J3009" i="1"/>
  <c r="J3998" i="1"/>
  <c r="J3121" i="1"/>
  <c r="J3126" i="1"/>
  <c r="J866" i="1"/>
  <c r="J2618" i="1"/>
  <c r="J2807" i="1"/>
  <c r="J4303" i="1"/>
  <c r="J4926" i="1"/>
  <c r="J1440" i="1"/>
  <c r="J1679" i="1"/>
  <c r="J1939" i="1"/>
  <c r="H2746" i="1"/>
  <c r="J2746" i="1" s="1"/>
  <c r="J2749" i="1" s="1"/>
  <c r="J2759" i="1" s="1"/>
  <c r="J3435" i="1"/>
  <c r="J4182" i="1"/>
  <c r="J4804" i="1"/>
  <c r="J881" i="1"/>
  <c r="J1362" i="1"/>
  <c r="J1557" i="1"/>
  <c r="J2314" i="1"/>
  <c r="J2329" i="1"/>
  <c r="J2376" i="1"/>
  <c r="J2389" i="1"/>
  <c r="J3376" i="1"/>
  <c r="J4683" i="1"/>
  <c r="J5568" i="1"/>
  <c r="J5760" i="1"/>
  <c r="J3197" i="1"/>
  <c r="J3557" i="1"/>
  <c r="J4065" i="1"/>
  <c r="J4698" i="1"/>
  <c r="H4687" i="1" s="1"/>
  <c r="J4687" i="1" s="1"/>
  <c r="J4690" i="1" s="1"/>
  <c r="J5001" i="1"/>
  <c r="J5202" i="1"/>
  <c r="J5258" i="1"/>
  <c r="J4994" i="1"/>
  <c r="J5886" i="1"/>
  <c r="J3189" i="1"/>
  <c r="J3619" i="1"/>
  <c r="J3793" i="1"/>
  <c r="J3810" i="1" s="1"/>
  <c r="J3812" i="1" s="1"/>
  <c r="J3813" i="1" s="1"/>
  <c r="J3984" i="1"/>
  <c r="J4562" i="1"/>
  <c r="J4247" i="1"/>
  <c r="J4440" i="1"/>
  <c r="H4429" i="1" s="1"/>
  <c r="J4429" i="1" s="1"/>
  <c r="J4432" i="1" s="1"/>
  <c r="J5194" i="1"/>
  <c r="J5696" i="1"/>
  <c r="J3314" i="1"/>
  <c r="J3361" i="1"/>
  <c r="J3494" i="1"/>
  <c r="J3635" i="1"/>
  <c r="J3678" i="1"/>
  <c r="J4496" i="1"/>
  <c r="J5187" i="1"/>
  <c r="J5077" i="1" l="1"/>
  <c r="J5079" i="1" s="1"/>
  <c r="J5080" i="1" s="1"/>
  <c r="J5328" i="1"/>
  <c r="J5330" i="1" s="1"/>
  <c r="J5331" i="1" s="1"/>
  <c r="J5778" i="1"/>
  <c r="J5780" i="1" s="1"/>
  <c r="J5781" i="1" s="1"/>
  <c r="J4887" i="1"/>
  <c r="J4889" i="1" s="1"/>
  <c r="J4890" i="1" s="1"/>
  <c r="J4198" i="1"/>
  <c r="J4200" i="1" s="1"/>
  <c r="J4201" i="1" s="1"/>
  <c r="J1068" i="1"/>
  <c r="J1070" i="1" s="1"/>
  <c r="J1071" i="1" s="1"/>
  <c r="J1892" i="1"/>
  <c r="J1894" i="1" s="1"/>
  <c r="J1895" i="1" s="1"/>
  <c r="J1898" i="1" s="1"/>
  <c r="J6031" i="1"/>
  <c r="J6033" i="1" s="1"/>
  <c r="J6034" i="1" s="1"/>
  <c r="J6038" i="1" s="1"/>
  <c r="J45" i="1"/>
  <c r="J3073" i="1"/>
  <c r="J3075" i="1" s="1"/>
  <c r="J3076" i="1" s="1"/>
  <c r="J2934" i="1"/>
  <c r="J2937" i="1" s="1"/>
  <c r="J2947" i="1"/>
  <c r="J2949" i="1" s="1"/>
  <c r="J5455" i="1"/>
  <c r="J5457" i="1" s="1"/>
  <c r="J5458" i="1" s="1"/>
  <c r="J4578" i="1"/>
  <c r="J4580" i="1" s="1"/>
  <c r="J4581" i="1" s="1"/>
  <c r="J1317" i="1"/>
  <c r="J1319" i="1" s="1"/>
  <c r="J1320" i="1" s="1"/>
  <c r="J2269" i="1"/>
  <c r="J2271" i="1" s="1"/>
  <c r="J2272" i="1" s="1"/>
  <c r="J1442" i="1"/>
  <c r="J1444" i="1" s="1"/>
  <c r="J1445" i="1" s="1"/>
  <c r="J695" i="1"/>
  <c r="J697" i="1" s="1"/>
  <c r="J698" i="1" s="1"/>
  <c r="J700" i="1" s="1"/>
  <c r="J325" i="1"/>
  <c r="J327" i="1" s="1"/>
  <c r="J328" i="1" s="1"/>
  <c r="J332" i="1" s="1"/>
  <c r="J1193" i="1"/>
  <c r="J1195" i="1" s="1"/>
  <c r="J1196" i="1" s="1"/>
  <c r="J1200" i="1" s="1"/>
  <c r="J1007" i="1"/>
  <c r="J1009" i="1" s="1"/>
  <c r="J1010" i="1" s="1"/>
  <c r="J4643" i="1"/>
  <c r="J4645" i="1" s="1"/>
  <c r="J4646" i="1" s="1"/>
  <c r="J1380" i="1"/>
  <c r="J1382" i="1" s="1"/>
  <c r="J1383" i="1" s="1"/>
  <c r="J1387" i="1" s="1"/>
  <c r="J2635" i="1"/>
  <c r="J2637" i="1" s="1"/>
  <c r="J2638" i="1" s="1"/>
  <c r="J508" i="1"/>
  <c r="J510" i="1" s="1"/>
  <c r="J511" i="1" s="1"/>
  <c r="J104" i="1"/>
  <c r="J5392" i="1"/>
  <c r="J5394" i="1" s="1"/>
  <c r="J5395" i="1" s="1"/>
  <c r="J4948" i="1"/>
  <c r="J4950" i="1" s="1"/>
  <c r="J4951" i="1" s="1"/>
  <c r="J4953" i="1" s="1"/>
  <c r="J4826" i="1"/>
  <c r="J4828" i="1" s="1"/>
  <c r="J4829" i="1" s="1"/>
  <c r="J4832" i="1" s="1"/>
  <c r="H3856" i="1"/>
  <c r="J3856" i="1" s="1"/>
  <c r="J3859" i="1" s="1"/>
  <c r="J3869" i="1" s="1"/>
  <c r="J3871" i="1" s="1"/>
  <c r="J3872" i="1" s="1"/>
  <c r="J5840" i="1"/>
  <c r="J5842" i="1" s="1"/>
  <c r="J5843" i="1" s="1"/>
  <c r="J5650" i="1"/>
  <c r="J5652" i="1" s="1"/>
  <c r="J5653" i="1" s="1"/>
  <c r="J4134" i="1"/>
  <c r="J4136" i="1" s="1"/>
  <c r="J4137" i="1" s="1"/>
  <c r="J4139" i="1" s="1"/>
  <c r="J2082" i="1"/>
  <c r="J2084" i="1" s="1"/>
  <c r="J2085" i="1" s="1"/>
  <c r="J2088" i="1" s="1"/>
  <c r="J3935" i="1"/>
  <c r="J3937" i="1" s="1"/>
  <c r="J3938" i="1" s="1"/>
  <c r="J3942" i="1" s="1"/>
  <c r="J1255" i="1"/>
  <c r="J1257" i="1" s="1"/>
  <c r="J1258" i="1" s="1"/>
  <c r="J2451" i="1"/>
  <c r="J2453" i="1" s="1"/>
  <c r="J2454" i="1" s="1"/>
  <c r="J946" i="1"/>
  <c r="J948" i="1" s="1"/>
  <c r="J949" i="1" s="1"/>
  <c r="J1505" i="1"/>
  <c r="J1507" i="1" s="1"/>
  <c r="J1508" i="1" s="1"/>
  <c r="J1510" i="1" s="1"/>
  <c r="J387" i="1"/>
  <c r="J389" i="1" s="1"/>
  <c r="J390" i="1" s="1"/>
  <c r="J569" i="1"/>
  <c r="J571" i="1" s="1"/>
  <c r="J572" i="1" s="1"/>
  <c r="J448" i="1"/>
  <c r="J450" i="1" s="1"/>
  <c r="J451" i="1" s="1"/>
  <c r="J631" i="1"/>
  <c r="J633" i="1" s="1"/>
  <c r="J634" i="1" s="1"/>
  <c r="J757" i="1"/>
  <c r="J759" i="1" s="1"/>
  <c r="J760" i="1" s="1"/>
  <c r="J822" i="1"/>
  <c r="J824" i="1" s="1"/>
  <c r="J825" i="1" s="1"/>
  <c r="J3011" i="1"/>
  <c r="J3013" i="1" s="1"/>
  <c r="J3014" i="1" s="1"/>
  <c r="J5141" i="1"/>
  <c r="J5143" i="1" s="1"/>
  <c r="J5144" i="1" s="1"/>
  <c r="J1762" i="1"/>
  <c r="J1764" i="1" s="1"/>
  <c r="J1765" i="1" s="1"/>
  <c r="J2887" i="1"/>
  <c r="J2889" i="1" s="1"/>
  <c r="J2890" i="1" s="1"/>
  <c r="J3575" i="1"/>
  <c r="J3577" i="1" s="1"/>
  <c r="J3578" i="1" s="1"/>
  <c r="J4067" i="1"/>
  <c r="J4069" i="1" s="1"/>
  <c r="J4070" i="1" s="1"/>
  <c r="J5268" i="1"/>
  <c r="J5270" i="1" s="1"/>
  <c r="J5271" i="1" s="1"/>
  <c r="J5903" i="1"/>
  <c r="J5905" i="1" s="1"/>
  <c r="J5906" i="1" s="1"/>
  <c r="J4000" i="1"/>
  <c r="J4002" i="1" s="1"/>
  <c r="J4003" i="1" s="1"/>
  <c r="J3316" i="1"/>
  <c r="J3318" i="1" s="1"/>
  <c r="J3319" i="1" s="1"/>
  <c r="J3688" i="1"/>
  <c r="J3690" i="1" s="1"/>
  <c r="J3691" i="1" s="1"/>
  <c r="J270" i="1"/>
  <c r="J268" i="1"/>
  <c r="J269" i="1"/>
  <c r="J265" i="1"/>
  <c r="J266" i="1" s="1"/>
  <c r="J5460" i="1"/>
  <c r="J1322" i="1"/>
  <c r="J3263" i="1"/>
  <c r="J3265" i="1" s="1"/>
  <c r="J3266" i="1" s="1"/>
  <c r="J3512" i="1"/>
  <c r="J3514" i="1" s="1"/>
  <c r="J3515" i="1" s="1"/>
  <c r="J5522" i="1"/>
  <c r="J5524" i="1" s="1"/>
  <c r="J5525" i="1" s="1"/>
  <c r="J2824" i="1"/>
  <c r="J2826" i="1" s="1"/>
  <c r="J2827" i="1" s="1"/>
  <c r="J3445" i="1"/>
  <c r="J3447" i="1" s="1"/>
  <c r="J3448" i="1" s="1"/>
  <c r="J4766" i="1"/>
  <c r="J4768" i="1" s="1"/>
  <c r="J4769" i="1" s="1"/>
  <c r="J4773" i="1" s="1"/>
  <c r="J4512" i="1"/>
  <c r="J4514" i="1" s="1"/>
  <c r="J4515" i="1" s="1"/>
  <c r="J5714" i="1"/>
  <c r="J5716" i="1" s="1"/>
  <c r="J5717" i="1" s="1"/>
  <c r="J5204" i="1"/>
  <c r="J5206" i="1" s="1"/>
  <c r="J5207" i="1" s="1"/>
  <c r="J4263" i="1"/>
  <c r="J4265" i="1" s="1"/>
  <c r="J4266" i="1" s="1"/>
  <c r="J1567" i="1"/>
  <c r="J1569" i="1" s="1"/>
  <c r="J1570" i="1" s="1"/>
  <c r="J1697" i="1"/>
  <c r="J1699" i="1" s="1"/>
  <c r="J1700" i="1" s="1"/>
  <c r="J1131" i="1"/>
  <c r="J1133" i="1" s="1"/>
  <c r="J1134" i="1" s="1"/>
  <c r="J3199" i="1"/>
  <c r="J3201" i="1" s="1"/>
  <c r="J3202" i="1" s="1"/>
  <c r="J3206" i="1" s="1"/>
  <c r="J1632" i="1"/>
  <c r="J1634" i="1" s="1"/>
  <c r="J1635" i="1" s="1"/>
  <c r="J4447" i="1"/>
  <c r="J4449" i="1" s="1"/>
  <c r="J4450" i="1" s="1"/>
  <c r="J4454" i="1" s="1"/>
  <c r="J5969" i="1"/>
  <c r="J5971" i="1" s="1"/>
  <c r="J5972" i="1" s="1"/>
  <c r="J5462" i="1"/>
  <c r="J3751" i="1"/>
  <c r="J3753" i="1" s="1"/>
  <c r="J3754" i="1" s="1"/>
  <c r="J1012" i="1"/>
  <c r="J2698" i="1"/>
  <c r="J2700" i="1" s="1"/>
  <c r="J2701" i="1" s="1"/>
  <c r="J2143" i="1"/>
  <c r="J2145" i="1" s="1"/>
  <c r="J2146" i="1" s="1"/>
  <c r="J2573" i="1"/>
  <c r="J2575" i="1" s="1"/>
  <c r="J2576" i="1" s="1"/>
  <c r="J2206" i="1"/>
  <c r="J2208" i="1" s="1"/>
  <c r="J2209" i="1" s="1"/>
  <c r="J1828" i="1"/>
  <c r="J1830" i="1" s="1"/>
  <c r="J1831" i="1" s="1"/>
  <c r="J883" i="1"/>
  <c r="J885" i="1" s="1"/>
  <c r="J886" i="1" s="1"/>
  <c r="J890" i="1" s="1"/>
  <c r="J220" i="1"/>
  <c r="J158" i="1"/>
  <c r="J4386" i="1"/>
  <c r="J4388" i="1" s="1"/>
  <c r="J4389" i="1" s="1"/>
  <c r="J4325" i="1"/>
  <c r="J4327" i="1" s="1"/>
  <c r="J4328" i="1" s="1"/>
  <c r="J5586" i="1"/>
  <c r="J5588" i="1" s="1"/>
  <c r="J5589" i="1" s="1"/>
  <c r="J3378" i="1"/>
  <c r="J3380" i="1" s="1"/>
  <c r="J3381" i="1" s="1"/>
  <c r="J1956" i="1"/>
  <c r="J1958" i="1" s="1"/>
  <c r="J1959" i="1" s="1"/>
  <c r="J2020" i="1"/>
  <c r="J2022" i="1" s="1"/>
  <c r="J2023" i="1" s="1"/>
  <c r="J2026" i="1" s="1"/>
  <c r="J1449" i="1"/>
  <c r="J1448" i="1"/>
  <c r="J1447" i="1"/>
  <c r="J3136" i="1"/>
  <c r="J3138" i="1" s="1"/>
  <c r="J3139" i="1" s="1"/>
  <c r="J3816" i="1"/>
  <c r="J3817" i="1"/>
  <c r="J3815" i="1"/>
  <c r="J2513" i="1"/>
  <c r="J2515" i="1" s="1"/>
  <c r="J2516" i="1" s="1"/>
  <c r="J2391" i="1"/>
  <c r="J2393" i="1" s="1"/>
  <c r="J2394" i="1" s="1"/>
  <c r="J3637" i="1"/>
  <c r="J3639" i="1" s="1"/>
  <c r="J3640" i="1" s="1"/>
  <c r="J5399" i="1"/>
  <c r="J5397" i="1"/>
  <c r="J2331" i="1"/>
  <c r="J2333" i="1" s="1"/>
  <c r="J2334" i="1" s="1"/>
  <c r="J4585" i="1"/>
  <c r="J4583" i="1"/>
  <c r="J4705" i="1"/>
  <c r="J4707" i="1" s="1"/>
  <c r="J4708" i="1" s="1"/>
  <c r="J702" i="1"/>
  <c r="J1198" i="1"/>
  <c r="J5011" i="1"/>
  <c r="J5013" i="1" s="1"/>
  <c r="J5014" i="1" s="1"/>
  <c r="J1386" i="1"/>
  <c r="J1385" i="1"/>
  <c r="J2761" i="1"/>
  <c r="J2762" i="1" s="1"/>
  <c r="J1324" i="1" l="1"/>
  <c r="J1323" i="1"/>
  <c r="J1325" i="1" s="1"/>
  <c r="J1327" i="1" s="1"/>
  <c r="J2276" i="1"/>
  <c r="J2275" i="1"/>
  <c r="J2274" i="1"/>
  <c r="J2277" i="1" s="1"/>
  <c r="J2279" i="1" s="1"/>
  <c r="J5083" i="1"/>
  <c r="J5084" i="1"/>
  <c r="J5082" i="1"/>
  <c r="J5333" i="1"/>
  <c r="J5335" i="1"/>
  <c r="J5783" i="1"/>
  <c r="J5784" i="1"/>
  <c r="J5785" i="1"/>
  <c r="J4893" i="1"/>
  <c r="J4892" i="1"/>
  <c r="J4894" i="1"/>
  <c r="J4205" i="1"/>
  <c r="J4204" i="1"/>
  <c r="J4203" i="1"/>
  <c r="J4206" i="1" s="1"/>
  <c r="J4208" i="1" s="1"/>
  <c r="J1075" i="1"/>
  <c r="J1073" i="1"/>
  <c r="J1076" i="1" s="1"/>
  <c r="J1078" i="1" s="1"/>
  <c r="J51" i="1"/>
  <c r="J47" i="1"/>
  <c r="J48" i="1" s="1"/>
  <c r="J1897" i="1"/>
  <c r="J1899" i="1"/>
  <c r="J3080" i="1"/>
  <c r="J3078" i="1"/>
  <c r="J1014" i="1"/>
  <c r="J1013" i="1"/>
  <c r="J1015" i="1" s="1"/>
  <c r="J1017" i="1" s="1"/>
  <c r="J4650" i="1"/>
  <c r="J4648" i="1"/>
  <c r="J3758" i="1"/>
  <c r="J6036" i="1"/>
  <c r="J6037" i="1"/>
  <c r="J6039" i="1" s="1"/>
  <c r="J6041" i="1" s="1"/>
  <c r="J52" i="1"/>
  <c r="J50" i="1"/>
  <c r="J513" i="1"/>
  <c r="J514" i="1"/>
  <c r="J109" i="1"/>
  <c r="J110" i="1"/>
  <c r="J106" i="1"/>
  <c r="J107" i="1" s="1"/>
  <c r="J2950" i="1"/>
  <c r="J2952" i="1" s="1"/>
  <c r="J2764" i="1"/>
  <c r="J2766" i="1"/>
  <c r="J4141" i="1"/>
  <c r="J1201" i="1"/>
  <c r="J1203" i="1" s="1"/>
  <c r="J2642" i="1"/>
  <c r="J2640" i="1"/>
  <c r="J3940" i="1"/>
  <c r="J703" i="1"/>
  <c r="J705" i="1" s="1"/>
  <c r="J2087" i="1"/>
  <c r="J271" i="1"/>
  <c r="J273" i="1" s="1"/>
  <c r="J111" i="1"/>
  <c r="J3941" i="1"/>
  <c r="J4140" i="1"/>
  <c r="J5463" i="1"/>
  <c r="J5465" i="1" s="1"/>
  <c r="J515" i="1"/>
  <c r="J2089" i="1"/>
  <c r="J330" i="1"/>
  <c r="J331" i="1"/>
  <c r="J4954" i="1"/>
  <c r="J4955" i="1"/>
  <c r="J4831" i="1"/>
  <c r="J4833" i="1"/>
  <c r="J5845" i="1"/>
  <c r="J5847" i="1"/>
  <c r="J5846" i="1"/>
  <c r="J5848" i="1" s="1"/>
  <c r="J5850" i="1" s="1"/>
  <c r="J5657" i="1"/>
  <c r="J5655" i="1"/>
  <c r="J2456" i="1"/>
  <c r="J2458" i="1"/>
  <c r="J2457" i="1"/>
  <c r="J953" i="1"/>
  <c r="J951" i="1"/>
  <c r="J392" i="1"/>
  <c r="J394" i="1"/>
  <c r="J393" i="1"/>
  <c r="J574" i="1"/>
  <c r="J576" i="1"/>
  <c r="J453" i="1"/>
  <c r="J454" i="1"/>
  <c r="J455" i="1"/>
  <c r="J3016" i="1"/>
  <c r="J3017" i="1"/>
  <c r="J3018" i="1"/>
  <c r="J5146" i="1"/>
  <c r="J5147" i="1"/>
  <c r="J5148" i="1"/>
  <c r="J1767" i="1"/>
  <c r="J1769" i="1"/>
  <c r="J1768" i="1"/>
  <c r="J4073" i="1"/>
  <c r="J4072" i="1"/>
  <c r="J4074" i="1"/>
  <c r="J5273" i="1"/>
  <c r="J5275" i="1"/>
  <c r="J5274" i="1"/>
  <c r="J5910" i="1"/>
  <c r="J5908" i="1"/>
  <c r="J4007" i="1"/>
  <c r="J4005" i="1"/>
  <c r="J4006" i="1"/>
  <c r="J3321" i="1"/>
  <c r="J3323" i="1"/>
  <c r="J3517" i="1"/>
  <c r="J3519" i="1"/>
  <c r="J2829" i="1"/>
  <c r="J2831" i="1"/>
  <c r="J1573" i="1"/>
  <c r="J1572" i="1"/>
  <c r="J1574" i="1"/>
  <c r="J3385" i="1"/>
  <c r="J3383" i="1"/>
  <c r="J3874" i="1"/>
  <c r="J3876" i="1"/>
  <c r="J1512" i="1"/>
  <c r="J1511" i="1"/>
  <c r="J1513" i="1" s="1"/>
  <c r="J1515" i="1" s="1"/>
  <c r="J1260" i="1"/>
  <c r="J1262" i="1"/>
  <c r="J1261" i="1"/>
  <c r="J637" i="1"/>
  <c r="J636" i="1"/>
  <c r="J638" i="1"/>
  <c r="J763" i="1"/>
  <c r="J764" i="1"/>
  <c r="J762" i="1"/>
  <c r="J827" i="1"/>
  <c r="J828" i="1"/>
  <c r="J829" i="1"/>
  <c r="J2894" i="1"/>
  <c r="J2893" i="1"/>
  <c r="J2892" i="1"/>
  <c r="J2895" i="1" s="1"/>
  <c r="J2897" i="1" s="1"/>
  <c r="J3580" i="1"/>
  <c r="J3582" i="1"/>
  <c r="J3693" i="1"/>
  <c r="J3695" i="1"/>
  <c r="J3268" i="1"/>
  <c r="J3269" i="1"/>
  <c r="J3270" i="1"/>
  <c r="J3452" i="1"/>
  <c r="J4517" i="1"/>
  <c r="J4518" i="1"/>
  <c r="J4519" i="1"/>
  <c r="J5720" i="1"/>
  <c r="J5721" i="1"/>
  <c r="J5211" i="1"/>
  <c r="J5209" i="1"/>
  <c r="J5210" i="1"/>
  <c r="J4268" i="1"/>
  <c r="J4270" i="1"/>
  <c r="J4269" i="1"/>
  <c r="J1702" i="1"/>
  <c r="J1704" i="1"/>
  <c r="J1703" i="1"/>
  <c r="J222" i="1"/>
  <c r="J223" i="1" s="1"/>
  <c r="J225" i="1"/>
  <c r="J160" i="1"/>
  <c r="J161" i="1" s="1"/>
  <c r="J165" i="1"/>
  <c r="J4331" i="1"/>
  <c r="J4330" i="1"/>
  <c r="J4332" i="1"/>
  <c r="J5592" i="1"/>
  <c r="J5591" i="1"/>
  <c r="J1963" i="1"/>
  <c r="J1961" i="1"/>
  <c r="J1136" i="1"/>
  <c r="J1137" i="1"/>
  <c r="J1138" i="1"/>
  <c r="J4772" i="1"/>
  <c r="J4771" i="1"/>
  <c r="J163" i="1"/>
  <c r="J2025" i="1"/>
  <c r="J3450" i="1"/>
  <c r="J1962" i="1"/>
  <c r="J2027" i="1"/>
  <c r="J3756" i="1"/>
  <c r="J888" i="1"/>
  <c r="J5719" i="1"/>
  <c r="J5528" i="1"/>
  <c r="J5529" i="1"/>
  <c r="J5527" i="1"/>
  <c r="J2703" i="1"/>
  <c r="J2704" i="1"/>
  <c r="J2705" i="1"/>
  <c r="J1639" i="1"/>
  <c r="J1638" i="1"/>
  <c r="J1637" i="1"/>
  <c r="J4453" i="1"/>
  <c r="J5593" i="1"/>
  <c r="J4452" i="1"/>
  <c r="J3205" i="1"/>
  <c r="J1833" i="1"/>
  <c r="J1834" i="1"/>
  <c r="J1835" i="1"/>
  <c r="J3204" i="1"/>
  <c r="J2212" i="1"/>
  <c r="J2211" i="1"/>
  <c r="J2213" i="1"/>
  <c r="J227" i="1"/>
  <c r="J2578" i="1"/>
  <c r="J2579" i="1"/>
  <c r="J2580" i="1"/>
  <c r="J4391" i="1"/>
  <c r="J4392" i="1"/>
  <c r="J4393" i="1"/>
  <c r="J2149" i="1"/>
  <c r="J2148" i="1"/>
  <c r="J2150" i="1"/>
  <c r="J5974" i="1"/>
  <c r="J5976" i="1"/>
  <c r="J3644" i="1"/>
  <c r="J3642" i="1"/>
  <c r="J4586" i="1"/>
  <c r="J4588" i="1" s="1"/>
  <c r="J1450" i="1"/>
  <c r="J1452" i="1" s="1"/>
  <c r="J2336" i="1"/>
  <c r="J2338" i="1"/>
  <c r="J2396" i="1"/>
  <c r="J2398" i="1"/>
  <c r="J2397" i="1"/>
  <c r="J4712" i="1"/>
  <c r="J4710" i="1"/>
  <c r="J4711" i="1"/>
  <c r="J5016" i="1"/>
  <c r="J5018" i="1"/>
  <c r="J5017" i="1"/>
  <c r="J5400" i="1"/>
  <c r="J5402" i="1" s="1"/>
  <c r="J2518" i="1"/>
  <c r="J2520" i="1"/>
  <c r="J2519" i="1"/>
  <c r="J1388" i="1"/>
  <c r="J1390" i="1" s="1"/>
  <c r="J3818" i="1"/>
  <c r="J3820" i="1" s="1"/>
  <c r="J3143" i="1"/>
  <c r="J3141" i="1"/>
  <c r="J53" i="1" l="1"/>
  <c r="J55" i="1" s="1"/>
  <c r="J5336" i="1"/>
  <c r="J5338" i="1" s="1"/>
  <c r="J2090" i="1"/>
  <c r="J2092" i="1" s="1"/>
  <c r="J1705" i="1"/>
  <c r="J1707" i="1" s="1"/>
  <c r="J5085" i="1"/>
  <c r="J5087" i="1" s="1"/>
  <c r="J5786" i="1"/>
  <c r="J5788" i="1" s="1"/>
  <c r="J3081" i="1"/>
  <c r="J3083" i="1" s="1"/>
  <c r="J4895" i="1"/>
  <c r="J4897" i="1" s="1"/>
  <c r="N4897" i="1" s="1"/>
  <c r="J1900" i="1"/>
  <c r="J1902" i="1" s="1"/>
  <c r="J4651" i="1"/>
  <c r="J4653" i="1" s="1"/>
  <c r="J2643" i="1"/>
  <c r="J2645" i="1" s="1"/>
  <c r="J5149" i="1"/>
  <c r="J5151" i="1" s="1"/>
  <c r="J4142" i="1"/>
  <c r="J4144" i="1" s="1"/>
  <c r="J3759" i="1"/>
  <c r="J3761" i="1" s="1"/>
  <c r="J395" i="1"/>
  <c r="J397" i="1" s="1"/>
  <c r="J112" i="1"/>
  <c r="J114" i="1" s="1"/>
  <c r="J516" i="1"/>
  <c r="J518" i="1" s="1"/>
  <c r="J577" i="1"/>
  <c r="J579" i="1" s="1"/>
  <c r="J333" i="1"/>
  <c r="J335" i="1" s="1"/>
  <c r="J5658" i="1"/>
  <c r="J5660" i="1" s="1"/>
  <c r="J3019" i="1"/>
  <c r="J3021" i="1" s="1"/>
  <c r="J1770" i="1"/>
  <c r="J1772" i="1" s="1"/>
  <c r="J4075" i="1"/>
  <c r="J4077" i="1" s="1"/>
  <c r="J5276" i="1"/>
  <c r="J5278" i="1" s="1"/>
  <c r="J3324" i="1"/>
  <c r="J3326" i="1" s="1"/>
  <c r="J2954" i="1"/>
  <c r="J2953" i="1"/>
  <c r="J2767" i="1"/>
  <c r="J2769" i="1" s="1"/>
  <c r="N2769" i="1" s="1"/>
  <c r="J2832" i="1"/>
  <c r="J2834" i="1" s="1"/>
  <c r="J954" i="1"/>
  <c r="J956" i="1" s="1"/>
  <c r="J3520" i="1"/>
  <c r="J3522" i="1" s="1"/>
  <c r="J3943" i="1"/>
  <c r="J3945" i="1" s="1"/>
  <c r="J1964" i="1"/>
  <c r="J1966" i="1" s="1"/>
  <c r="J5911" i="1"/>
  <c r="J5913" i="1" s="1"/>
  <c r="J3386" i="1"/>
  <c r="J3388" i="1" s="1"/>
  <c r="J456" i="1"/>
  <c r="J458" i="1" s="1"/>
  <c r="J2459" i="1"/>
  <c r="J2461" i="1" s="1"/>
  <c r="J3207" i="1"/>
  <c r="J3209" i="1" s="1"/>
  <c r="J166" i="1"/>
  <c r="J168" i="1" s="1"/>
  <c r="J891" i="1"/>
  <c r="J893" i="1" s="1"/>
  <c r="J1575" i="1"/>
  <c r="J1577" i="1" s="1"/>
  <c r="J4008" i="1"/>
  <c r="J4010" i="1" s="1"/>
  <c r="J4956" i="1"/>
  <c r="J4958" i="1" s="1"/>
  <c r="N4958" i="1" s="1"/>
  <c r="J4834" i="1"/>
  <c r="J4836" i="1" s="1"/>
  <c r="N4836" i="1" s="1"/>
  <c r="J4774" i="1"/>
  <c r="J4776" i="1" s="1"/>
  <c r="N4776" i="1" s="1"/>
  <c r="J3696" i="1"/>
  <c r="J3698" i="1" s="1"/>
  <c r="J5212" i="1"/>
  <c r="J5214" i="1" s="1"/>
  <c r="J4271" i="1"/>
  <c r="J4273" i="1" s="1"/>
  <c r="J228" i="1"/>
  <c r="J230" i="1" s="1"/>
  <c r="J4333" i="1"/>
  <c r="J4335" i="1" s="1"/>
  <c r="N4335" i="1" s="1"/>
  <c r="J5594" i="1"/>
  <c r="J5596" i="1" s="1"/>
  <c r="J2028" i="1"/>
  <c r="J2030" i="1" s="1"/>
  <c r="J3453" i="1"/>
  <c r="J3455" i="1" s="1"/>
  <c r="J1263" i="1"/>
  <c r="J1265" i="1" s="1"/>
  <c r="J3583" i="1"/>
  <c r="J3585" i="1" s="1"/>
  <c r="J830" i="1"/>
  <c r="J832" i="1" s="1"/>
  <c r="J4520" i="1"/>
  <c r="J4522" i="1" s="1"/>
  <c r="J3271" i="1"/>
  <c r="J3273" i="1" s="1"/>
  <c r="J5722" i="1"/>
  <c r="J5724" i="1" s="1"/>
  <c r="J4455" i="1"/>
  <c r="J4457" i="1" s="1"/>
  <c r="N4457" i="1" s="1"/>
  <c r="J1836" i="1"/>
  <c r="J1838" i="1" s="1"/>
  <c r="J639" i="1"/>
  <c r="J641" i="1" s="1"/>
  <c r="J765" i="1"/>
  <c r="J767" i="1" s="1"/>
  <c r="J3877" i="1"/>
  <c r="J3879" i="1" s="1"/>
  <c r="N3879" i="1" s="1"/>
  <c r="J5530" i="1"/>
  <c r="J5532" i="1" s="1"/>
  <c r="J1139" i="1"/>
  <c r="J1141" i="1" s="1"/>
  <c r="J2581" i="1"/>
  <c r="J2583" i="1" s="1"/>
  <c r="J2214" i="1"/>
  <c r="J2216" i="1" s="1"/>
  <c r="J1640" i="1"/>
  <c r="J1642" i="1" s="1"/>
  <c r="J4394" i="1"/>
  <c r="J5977" i="1"/>
  <c r="J5979" i="1" s="1"/>
  <c r="J2151" i="1"/>
  <c r="J2153" i="1" s="1"/>
  <c r="J2706" i="1"/>
  <c r="J2708" i="1" s="1"/>
  <c r="J3144" i="1"/>
  <c r="J3146" i="1" s="1"/>
  <c r="J5019" i="1"/>
  <c r="J5021" i="1" s="1"/>
  <c r="J2339" i="1"/>
  <c r="J2341" i="1" s="1"/>
  <c r="J2399" i="1"/>
  <c r="J2401" i="1" s="1"/>
  <c r="J4713" i="1"/>
  <c r="J4715" i="1" s="1"/>
  <c r="N4715" i="1" s="1"/>
  <c r="J3645" i="1"/>
  <c r="J3647" i="1" s="1"/>
  <c r="J2521" i="1"/>
  <c r="J2523" i="1" s="1"/>
  <c r="J2955" i="1" l="1"/>
  <c r="J2957" i="1" s="1"/>
  <c r="N2957" i="1" s="1"/>
  <c r="J4396" i="1"/>
  <c r="N4394" i="1"/>
</calcChain>
</file>

<file path=xl/sharedStrings.xml><?xml version="1.0" encoding="utf-8"?>
<sst xmlns="http://schemas.openxmlformats.org/spreadsheetml/2006/main" count="7360" uniqueCount="502">
  <si>
    <t>FORMATO</t>
  </si>
  <si>
    <t>VERSIÓN: 1</t>
  </si>
  <si>
    <t>CÓDIGO: M-PD-ID-F-001</t>
  </si>
  <si>
    <t>GOBERNACIÓN DE BOYACÁ - SECRETARÍA DE INFRAESTRUCTURA PÚBLICA</t>
  </si>
  <si>
    <t>FECHA: 30/abril/2025</t>
  </si>
  <si>
    <t>ANÁLISIS DE PRECIOS UNITARIOS</t>
  </si>
  <si>
    <t>No. CAPÍTULO</t>
  </si>
  <si>
    <t>C A P Í T U L O</t>
  </si>
  <si>
    <t>E D I F I C A C I O N E S</t>
  </si>
  <si>
    <t>No. SUB-CAPÍTULO</t>
  </si>
  <si>
    <t>S U B - C A P Í T U L O</t>
  </si>
  <si>
    <t>A C T I V I D A D E S    P R E L I M I N A R E S</t>
  </si>
  <si>
    <t>REF. PRECIO GOB. BOYACÁ</t>
  </si>
  <si>
    <t>DESCRIPCIÓN DE LA ACTIVIDAD</t>
  </si>
  <si>
    <t>Unidad</t>
  </si>
  <si>
    <t>2.01.62</t>
  </si>
  <si>
    <t>No. ÍTEM PRESUPUESTO</t>
  </si>
  <si>
    <t>LOCALIZACIÓN Y REPLANTEO DE OBRA ARQUITECTÓNICA</t>
  </si>
  <si>
    <t>M2</t>
  </si>
  <si>
    <t>1. MATERIAL</t>
  </si>
  <si>
    <t>Descripción</t>
  </si>
  <si>
    <t>Valor Unitario</t>
  </si>
  <si>
    <t>Cantidad</t>
  </si>
  <si>
    <t>Valor parcial</t>
  </si>
  <si>
    <t>MADERA DURMIENTE ORDINARIO (4 cm. X 4 cm.)</t>
  </si>
  <si>
    <t>ML</t>
  </si>
  <si>
    <t>PUNTILLA CON Y SIN CABEZA 1</t>
  </si>
  <si>
    <t>LB</t>
  </si>
  <si>
    <t/>
  </si>
  <si>
    <t>SUBTOTAL MATERIALES</t>
  </si>
  <si>
    <t>2. EQUIPO</t>
  </si>
  <si>
    <t>Vr. Unitario</t>
  </si>
  <si>
    <t>HERRAMIENTA Y EQUIPO MENOR (%M.O.)</t>
  </si>
  <si>
    <t>%</t>
  </si>
  <si>
    <t>EQUIPO DE TOPOGRAFÍA (ESTACION TOTAL, NIVEL Y ACCESORIOS)</t>
  </si>
  <si>
    <t>HORA</t>
  </si>
  <si>
    <t>SUBTOTAL EQUIPO</t>
  </si>
  <si>
    <t>3. MANO DE OBRA</t>
  </si>
  <si>
    <t>CUADRILLA DE ALBAÑILERIA (AA)</t>
  </si>
  <si>
    <t>HC</t>
  </si>
  <si>
    <t>TOPÓGRAFO (II)</t>
  </si>
  <si>
    <t>HH</t>
  </si>
  <si>
    <t>SUBTOTAL MANO DE OBRA</t>
  </si>
  <si>
    <t>COSTO DIRECTO</t>
  </si>
  <si>
    <t>INCREMENTO POR DISTANCIA (F.I.D.)</t>
  </si>
  <si>
    <t>TOTAL COSTO DIRECTO + INCREMENTO POR DISTANCIA</t>
  </si>
  <si>
    <t>ADMINISTRACIÓN</t>
  </si>
  <si>
    <t>IMPREVISTOS</t>
  </si>
  <si>
    <t>UTILIDAD</t>
  </si>
  <si>
    <t>TOTAL COSTOS INDIRECTOS</t>
  </si>
  <si>
    <t>TOTAL COSTOS ACTIVIDAD (INCLUYE AIU E INCREMENTO POR DISTANCIA)</t>
  </si>
  <si>
    <t>OBSERVACIONES:</t>
  </si>
  <si>
    <t>________________________________________</t>
  </si>
  <si>
    <t>Realizó</t>
  </si>
  <si>
    <t xml:space="preserve"> </t>
  </si>
  <si>
    <t>Aprobó</t>
  </si>
  <si>
    <t>I N F R A E S T R U C T U R A   V I A L</t>
  </si>
  <si>
    <t>E X P L A N A C I O N E S</t>
  </si>
  <si>
    <t>3.02.07</t>
  </si>
  <si>
    <t>EXCAVACIÓNES MECANICAS VARIAS EN MATERIAL COMUN SECO. (INCLUYE ACARREO LIBRE HASTA 5 KM.)</t>
  </si>
  <si>
    <t>M3</t>
  </si>
  <si>
    <t>RETROEXCAVADORA (CAPACIDAD 100 HP)</t>
  </si>
  <si>
    <t>AYUDANTE (AA)</t>
  </si>
  <si>
    <t>4. TRANSPORTE</t>
  </si>
  <si>
    <t>VOLQUETA</t>
  </si>
  <si>
    <t>M3-5KM</t>
  </si>
  <si>
    <t>SUBTOTAL TRANSPORTE</t>
  </si>
  <si>
    <t>O B R A S   D E   D R E N A J E ,   P R O T E C C I Ó N   Y   E S T R U C T U R A S</t>
  </si>
  <si>
    <t>3.03.10</t>
  </si>
  <si>
    <t>EXCAVACIÓN MANUAL EN MATERIAL COMUN</t>
  </si>
  <si>
    <t>P I S O S   -   B A S E S   -   A C A B A D O S</t>
  </si>
  <si>
    <t>2.05.06</t>
  </si>
  <si>
    <t>BASE EN MATERIAL DE AFIRMADO COMPACTADO</t>
  </si>
  <si>
    <t>MATERIAL DE AFIRMADO PARA PISOS Y BASES</t>
  </si>
  <si>
    <t>AGUA</t>
  </si>
  <si>
    <t>L</t>
  </si>
  <si>
    <t>VIBROCOMPACTADOR RANA (HR)</t>
  </si>
  <si>
    <t>T R A N S P O R T E</t>
  </si>
  <si>
    <t>3.12.03</t>
  </si>
  <si>
    <t>TRANSPORTE DE MATERIAL DE AFIRMADO Y/O GRANULAR SUELTO (MEDIDO EN BANCO) DESPUÉS DE 5 KM.</t>
  </si>
  <si>
    <t>M3-KM</t>
  </si>
  <si>
    <t>TRANSPORTE M3/KM</t>
  </si>
  <si>
    <t>EL FACTOR DE EXPANSIÓN DE LOS MATERIALES PÉTREOS Y AGREGADOS</t>
  </si>
  <si>
    <t>DEBEN SER CONSIDERADOS EN LAS MEMORIAS DE MEDIDA DE CANTIDADES</t>
  </si>
  <si>
    <t>SEGÚN ENSAYOS DE LABORATORIO DEL MATERIAL.</t>
  </si>
  <si>
    <t>C I M E N T A C I O N E S    Y   D E S A G Ü E S</t>
  </si>
  <si>
    <t>2.02.25</t>
  </si>
  <si>
    <t>SOLADO EN CONCRETO DE ESPESOR E = 0.05 M. 14 MPa (2000 PSI)</t>
  </si>
  <si>
    <t>CONCRETO SIMPLE DE 14 Mpa. (2000 PSI)</t>
  </si>
  <si>
    <t>2.02.35</t>
  </si>
  <si>
    <t>SUMINISTRO, FIGURADA Y AMARRE DE ACERO DE 420 MPa (60000 PSI)</t>
  </si>
  <si>
    <t>KG</t>
  </si>
  <si>
    <t>ACERO DE REFUERZO F`y = 60000 PSI</t>
  </si>
  <si>
    <t>ALAMBRE NEGRO NO.18 (RECOCIDO)</t>
  </si>
  <si>
    <t>SEGUETA</t>
  </si>
  <si>
    <t>UND</t>
  </si>
  <si>
    <t>CUADRILLA DE ALBAÑILERIA (AA1)</t>
  </si>
  <si>
    <t>2.02.10</t>
  </si>
  <si>
    <t>CONCRETO PARA ZAPATAS DE 21 MPa (3000 PSI) + FORMALETA MADERA</t>
  </si>
  <si>
    <t>TABLA CHAPA DE 25 cm. X 2 cm. (ORDINARIO)</t>
  </si>
  <si>
    <t>CONCRETO SIMPLE DE 21 Mpa. (3000 PSI)</t>
  </si>
  <si>
    <t>CUARTON DE MADERA (ORDINARIO) DE 2"x 4"</t>
  </si>
  <si>
    <t>PUNTILLA CON Y SIN CABEZA 2</t>
  </si>
  <si>
    <t>VIBRADOR PORTÁTIL PARA CONCRETO</t>
  </si>
  <si>
    <t>DIA</t>
  </si>
  <si>
    <t>2.02.13</t>
  </si>
  <si>
    <t>CONCRETO PARA VIGA DE AMARRE 21 MPa (3000 PSI) SECCION RECTANGULAR</t>
  </si>
  <si>
    <t>VARILLÓN DE 4 cm. X 4 cm. X 3m.</t>
  </si>
  <si>
    <t>V A R I O S   ( V Í A S ).</t>
  </si>
  <si>
    <t>3.13.24</t>
  </si>
  <si>
    <t>SUMINISTRO E INSTALACIÓN DE MALLA ELECTROSOLDADA</t>
  </si>
  <si>
    <t>MALLA ELECTROSOLDADA (Kg)</t>
  </si>
  <si>
    <t>2.02.18</t>
  </si>
  <si>
    <t>LOSA MACIZA PARA CIMIENTO EN CONCRETO DE 21 MPa (3000 PSI) H = 10 CM.</t>
  </si>
  <si>
    <t>E S T R U C T U R A S   D E   C O N C R E T O</t>
  </si>
  <si>
    <t>2.03.02</t>
  </si>
  <si>
    <t>COLUMNAS Y PEDESTALES EN CONCRETO DE 21 MPa - (3000 PSI), H &gt; 3.01 M. (FORMALETA MADERA)</t>
  </si>
  <si>
    <t>REPISA ORDINARIO 3m.</t>
  </si>
  <si>
    <t>TABLA BURRA ORDINARIO X 3m.</t>
  </si>
  <si>
    <t>ALAMBRE GALVANIZADO # 18</t>
  </si>
  <si>
    <t>ANDAMIO TUBULAR NORMALIZADO, TIPO MULTIDIRECCIONAL, DE ACERO GALVANIZADO EN CALIENTE, SEGÚN ISO 9001</t>
  </si>
  <si>
    <t>2.03.29</t>
  </si>
  <si>
    <t>VIGA AÉREA EN CONCRETO DE 21 MPa - (3000 PSI).</t>
  </si>
  <si>
    <t>C U B I E R T A S</t>
  </si>
  <si>
    <t>2.08.33</t>
  </si>
  <si>
    <t>SUMINISTRO E INSTALACIÓN PERFILERIA METALICA PARA ESTRUCTURA DE CUBIERTA DE EDIFICACIONES. DIMENSIONES Y CALIBRES SEGÚN DISEÑO</t>
  </si>
  <si>
    <t>ANTICORROSIVO PRIMER</t>
  </si>
  <si>
    <t>GL</t>
  </si>
  <si>
    <t>ACERO ESTRUCTURAL. ASTM A-36;A-500; A572.</t>
  </si>
  <si>
    <t>SOLDADURA 6011 X 1/8``</t>
  </si>
  <si>
    <t>DISCO CORTE DE METAL 7"</t>
  </si>
  <si>
    <t>EQUIPO DE SOLDADURA</t>
  </si>
  <si>
    <t>EQUIPO DE CORTE DE ACERO INCLUYE CONSUMIBLES</t>
  </si>
  <si>
    <t>CUADRILLA DE  ESTRUCTURA METÁLICA (HH)</t>
  </si>
  <si>
    <t>TRANSPORTE ESTRUCTURA METALICA HASTA 100 KM</t>
  </si>
  <si>
    <t>2.08.37</t>
  </si>
  <si>
    <t>SUMINISTRO E INSTALACIÓN TEJA TERMOACUSTICA TIPO TRAPEZOIDAL</t>
  </si>
  <si>
    <t>TEJA TERMOACUSTICA TIPO TRAPEZOIDAL</t>
  </si>
  <si>
    <t>GANCHO DE FIJACION</t>
  </si>
  <si>
    <t>TALADRO</t>
  </si>
  <si>
    <t>2.03.05</t>
  </si>
  <si>
    <t>VIGA CANAL EN CONCRETO IMPERMEABILZADO DE 21 MPa - (3000 PSI)</t>
  </si>
  <si>
    <t>CONCRETO IMPERMEABILIZADO DE 21 Mpa. (3000 PSI)</t>
  </si>
  <si>
    <t>GUADUA  (TACO) 2.50m. X 3m.</t>
  </si>
  <si>
    <t>3.13.28</t>
  </si>
  <si>
    <t>SUMINISTRO E INSTALACIÓN DE ESMALTE SINTÉTICO PARA ESTRUCTURA METALICA. (INCLUYE BASE EN ANTICORROSIVO).</t>
  </si>
  <si>
    <t>PINTURA ESMALTE SINTETICO TIPO I</t>
  </si>
  <si>
    <t>COMPRESOR DE AIRE PORTÁTIL CON ACCESORIOS</t>
  </si>
  <si>
    <t>CUADRILLA DE PINTURAS Y ESTUCOS (CC)</t>
  </si>
  <si>
    <t>M A M P O S T E R I A</t>
  </si>
  <si>
    <t>2.04.20</t>
  </si>
  <si>
    <t>MURO EN MAMPOSTERÍA DE LADRILLO ESTRUCTURAL E = 0.15 M.</t>
  </si>
  <si>
    <t>ARENA LAVADA DE PEÑA</t>
  </si>
  <si>
    <t>CEMENTO GRIS</t>
  </si>
  <si>
    <t>LADRILLO PORTANTE PRENSADO (TIPO SANTAFÉ O SIMILAR)</t>
  </si>
  <si>
    <t>ADITIVO IMPERMEABILIZANTE, SELLANTE DE FILTRACIONES (TIPO SIKA 2 O SIMILAR X 2.5 KG).</t>
  </si>
  <si>
    <t>2.04.09</t>
  </si>
  <si>
    <t>MESONES EN CONCRETO A = 0.60 M. 17.5 MPa - (2500 PSI) INCLUYE REFUERZO, E = 0.10 M.</t>
  </si>
  <si>
    <t>CONCRETO SIMPLE DE 17.5 Mpa. (2500 PSI)</t>
  </si>
  <si>
    <t>MADERA TABLA (10 cm X 2 cm.)</t>
  </si>
  <si>
    <t>2.05.27</t>
  </si>
  <si>
    <t>POYOS EN CONCRETO DE 17.5 (2500 PSI) PARA COCINA Y BASE DE MUEBLES.(A = 60 CM. E = 8 CM).</t>
  </si>
  <si>
    <t>2.03.31</t>
  </si>
  <si>
    <t>VIGA DE AMARRE SOBRE MURO DE 21 MPa - (3000 PSI).</t>
  </si>
  <si>
    <t>C O N C R E T O S ,   M O R T E R O S   Y   P A Ñ E T E S   ( B Á S I C O S )</t>
  </si>
  <si>
    <t>P A Ñ E T E S</t>
  </si>
  <si>
    <t>No. ÍTEM PRECIOS GOBER</t>
  </si>
  <si>
    <t>1.03.12</t>
  </si>
  <si>
    <t>PAÑETE LISO MUROS 1:4</t>
  </si>
  <si>
    <t>MORTERO 1:4</t>
  </si>
  <si>
    <t>1.03.07</t>
  </si>
  <si>
    <t>PAÑETE IMPERMEABILIZADO 1:3</t>
  </si>
  <si>
    <t>MORTERO 1:3 IMPERMEABILIZADO</t>
  </si>
  <si>
    <t>1.03.01</t>
  </si>
  <si>
    <t>FILOS Y DILATACIONES EN PAÑETES</t>
  </si>
  <si>
    <t>2.05.03</t>
  </si>
  <si>
    <t>ALISTADO DE PISO 1:3 IMPERMEABILIZADO, E = 4.0 CM.</t>
  </si>
  <si>
    <t>2.05.19</t>
  </si>
  <si>
    <t>PISO EN CERÁMICA</t>
  </si>
  <si>
    <t>PEGANTE CERÁMICO (PEGACOR O SIMILAR)</t>
  </si>
  <si>
    <t>BOQUILLA PARA JUNTAS</t>
  </si>
  <si>
    <t>PISO CERÁMICO DE 50 X 50</t>
  </si>
  <si>
    <t>NIVELADOR PLASTICO REUTILIZABLE</t>
  </si>
  <si>
    <t>JUNTA PLASTICA PARA ENCAPE 3 MM</t>
  </si>
  <si>
    <t>2.05.33</t>
  </si>
  <si>
    <t>SUMINISTRO E INSTALACIÓN DE GUARDAESCOBA EN BALDOSÍN DE GRANITO DE H = 7.0 A 8.0 CM.</t>
  </si>
  <si>
    <t>BALDOSIN DE GRANITO DE 30 X 30 CM. E = 1.7 CM.</t>
  </si>
  <si>
    <t>CEMENTO BLANCO</t>
  </si>
  <si>
    <t>MARMOLINA (BULTO X 40 KG.)</t>
  </si>
  <si>
    <t>MINERAL PARA PISOS</t>
  </si>
  <si>
    <t>C A R P I N T E R Í A   M E T Á L I C A</t>
  </si>
  <si>
    <t>2.15.12</t>
  </si>
  <si>
    <t>SUMINSITRO E INSTALACIÓN DE VENTANA EN LÁMINA COLD ROLLED CAL.18 CON VIDRIO. (INCLUYE ANTICORROSIVO).</t>
  </si>
  <si>
    <t>ANGULO 3/4" X 1/8"</t>
  </si>
  <si>
    <t>VIDRIO INCOLORO DE 5 MM.</t>
  </si>
  <si>
    <t>BISAGRA COMUN 2``</t>
  </si>
  <si>
    <t>LÁMINA COLD ROLLED CAL 18. DE  2 X 1</t>
  </si>
  <si>
    <t>MANIJA PARA VENTANA</t>
  </si>
  <si>
    <t>SOLDADURA ELECTRICA.</t>
  </si>
  <si>
    <t>CUADRILLA CARPINTERÍA METÁLICA (HH1)</t>
  </si>
  <si>
    <t>2.15.07</t>
  </si>
  <si>
    <t>SUMINISTRO E INSTALACIÓN DE PUERTA VENTANA EN LÁMINA CAL 18 INC. ANTICORR. (INCLUYE MARCO Y VIDRIO)</t>
  </si>
  <si>
    <t>BISAGRA COMUN 3``</t>
  </si>
  <si>
    <t>PULIDORA</t>
  </si>
  <si>
    <t>2.15.08</t>
  </si>
  <si>
    <t>SUMINISTRO E INSTALACIÓN DE PUERTA Y MARCO EN LÁMINA COLD ROLLED CAL. 18 (INCLUYE ANTICORROSIVO). (2.0 X 1.0M).</t>
  </si>
  <si>
    <t>BISAGRA COMUN 3`</t>
  </si>
  <si>
    <t xml:space="preserve"> LÁMINA COLD ROLLED CAL 18. DE 2 X 1 </t>
  </si>
  <si>
    <t>MASILLA PLASTICA TEC PANEL</t>
  </si>
  <si>
    <t>CUÑ</t>
  </si>
  <si>
    <t xml:space="preserve">ANTICORROSIVO PRIMER </t>
  </si>
  <si>
    <t xml:space="preserve">SOLDADURA ELECTRICA. </t>
  </si>
  <si>
    <t xml:space="preserve">DISCO CORTE DE METAL 7" </t>
  </si>
  <si>
    <t>I N S T A L A C I O N E S   H I D R Á U L I C A S   Y   S A N I T A R I A S</t>
  </si>
  <si>
    <t>2.12.174</t>
  </si>
  <si>
    <t>SUMINISTRO E INSTALACIÓN DE LAVAMANOS INFANTIL</t>
  </si>
  <si>
    <t>LAVAMANOS INFANTIL LÍNEA INSTITUCIONAL</t>
  </si>
  <si>
    <t>SELLANTE POLIURETANO TIPO SIKAFLEX PRO 3WF O SIMILAR</t>
  </si>
  <si>
    <t>CUADRILLA DE INSTALACIÓNES (BB)</t>
  </si>
  <si>
    <t>2.12.175</t>
  </si>
  <si>
    <t>SUMINISTRO E INSTALACIÓN DE COMBO SANITARIO. INCLUYE GRIFERÍAS Y ACCESORIOS</t>
  </si>
  <si>
    <t>COMBO SANITARIO + LAVAMANOS BLANCO. INCLUYE GRIFERÍAS.</t>
  </si>
  <si>
    <t>BRIDA FLEXIBLE PARA INSTALACIÓN DE SANITARIO</t>
  </si>
  <si>
    <t>2.12.192</t>
  </si>
  <si>
    <t>SUMINISTRO E INSTALACIÓN GRIFERÍA PARA DUCHA SENCILLA</t>
  </si>
  <si>
    <t>DUCHA CON LLAVE SENCILLA</t>
  </si>
  <si>
    <t>ADAPTADOR MACHO PVC DE 1/2"</t>
  </si>
  <si>
    <t>CINTA TEFLON 10 m 1/2``</t>
  </si>
  <si>
    <t>RLL</t>
  </si>
  <si>
    <t>E N C H A P E S</t>
  </si>
  <si>
    <t>2.06.06</t>
  </si>
  <si>
    <t>MURETE PARA DUCHA DE 0.10 X 0.20 M.</t>
  </si>
  <si>
    <t>BOCEL REMATES CERAMICOS</t>
  </si>
  <si>
    <t>HILASA</t>
  </si>
  <si>
    <t>V I D R I O S   Y   C E R R A D U R A S</t>
  </si>
  <si>
    <t>2.17.07</t>
  </si>
  <si>
    <t>SUMINISTRO E INSTALACIÓN DE ESPEJO DE 4 MM. SIN BICEL</t>
  </si>
  <si>
    <t>ESPEJO 4 MM SIN BICEL</t>
  </si>
  <si>
    <t>CUADRILLA DE CARPINTERIA EN MADERA (DD)</t>
  </si>
  <si>
    <t>2.17.04</t>
  </si>
  <si>
    <t>SUMINISTRO E INSTALACIÓN DE CERRADURA BAÑO DE PALANCA METÁLICA USO INSTITUCIONAL</t>
  </si>
  <si>
    <t>CERRADURA DE PALANCA PARA BAÑO</t>
  </si>
  <si>
    <t>2.17.05</t>
  </si>
  <si>
    <t>SUMINISTRO E INSTALACIÓN DE CERRADURA DOBLE CILINDRO TIPO YALE 105 O SIMILAR</t>
  </si>
  <si>
    <t>CERRADURA DOBLE CILINDRO TIPO YALE 105 O SIMILAR</t>
  </si>
  <si>
    <t>R E D E S   D E   A L C A N T A R I L L A D O   Y   D E S A G Ü E S</t>
  </si>
  <si>
    <t>C O N C R E T O S   Y   O T R O S   ( A C U E D U C.  Y   A L C A N T A R. )</t>
  </si>
  <si>
    <t>5.03.01</t>
  </si>
  <si>
    <t>CONCRETO SIMPLE DE 21 MPa - (3000 PSI) IMPERMEABILIZADO PARA MUROS</t>
  </si>
  <si>
    <t>FORMALETA PARA CONSTRUCCIÓN</t>
  </si>
  <si>
    <t>M2-DÍA</t>
  </si>
  <si>
    <t>5.03.02</t>
  </si>
  <si>
    <t>CONCRETO SIMPLE DE 21 MPa - (3000 PSI) IMPERMEABILIZADO PARA PLACAS PISOS</t>
  </si>
  <si>
    <t>2.12.02</t>
  </si>
  <si>
    <t>SUMINISTRO E INSTALACIÓN DE TUBERÍA PVC DE 3/4" T.P, PARA RED DE SUMINISTRO.</t>
  </si>
  <si>
    <t>TUBERÍA PVC DE 3/4". T.P. (RDE 11)</t>
  </si>
  <si>
    <t>SOLDADURA PVC</t>
  </si>
  <si>
    <t>1/4 GL</t>
  </si>
  <si>
    <t>REMOVEDOR PVC (LIMPIADOR)</t>
  </si>
  <si>
    <t>UNION CANAL PVC  ALL</t>
  </si>
  <si>
    <t>TEE PVC DE 3/4" T.P.</t>
  </si>
  <si>
    <t>CODO PVC DE 3/4" T.P.</t>
  </si>
  <si>
    <t>2.12.87</t>
  </si>
  <si>
    <t>SUMINISTRO E INSTALACIÓN DE CODO CPVC DE 3/4"</t>
  </si>
  <si>
    <t>CODO CPVC DE 3/4"</t>
  </si>
  <si>
    <t xml:space="preserve">SOLDADURA CPVC </t>
  </si>
  <si>
    <t>SUMINISTRO E INSTALACIÓN VÁLVULA COMPUERTA H.D. D = 3/4" EXTREMO BRIDA SELLO ELASTICO, 250 PSI</t>
  </si>
  <si>
    <t xml:space="preserve"> VÁLVULA DE CHEQUE H.D 3/4</t>
  </si>
  <si>
    <t xml:space="preserve"> EMPAQUE PARA UNIÓN BRIDADA HD DE 3/4</t>
  </si>
  <si>
    <t>TORNILLO + T.A.,ZINCADO</t>
  </si>
  <si>
    <t xml:space="preserve"> CUADRILLA DE INSTALACIÓNES (BB) </t>
  </si>
  <si>
    <t>2.12.90</t>
  </si>
  <si>
    <t>SUMINISTRO E INSTALACIÓN DE SEMICODO CPVC DE 3/4"</t>
  </si>
  <si>
    <t>SEMICODO CPVC DE 3/4"</t>
  </si>
  <si>
    <t>2.12.43</t>
  </si>
  <si>
    <t>SUMINISTRO E INSTALACIÓN DE REGISTRO DE BOLA ROSCADO PVC DE 3/4" T.P.</t>
  </si>
  <si>
    <t>REGISTRO DE BOLA ROSCADO PVC DE 3/4" T.P.</t>
  </si>
  <si>
    <t>ADAPTADOR MACHO PVC DE 3/4"</t>
  </si>
  <si>
    <t>SUMINISTRO E INSTALACIÓN DE ELECTROBOMBA 2HP</t>
  </si>
  <si>
    <t>ELECTROBOMBA 2HP</t>
  </si>
  <si>
    <t>2.02.33</t>
  </si>
  <si>
    <t>SUMINISTRO E INSTALACIÓN DE TUBERÍA PVC SANITARIA D = 4"</t>
  </si>
  <si>
    <t>TUBERÍA SANITARIA DE 4" PVC T.P.</t>
  </si>
  <si>
    <t>UNIÓN PVC SANITARIA DE 4"</t>
  </si>
  <si>
    <t>CODO SANITARIO DE 4" PVC</t>
  </si>
  <si>
    <t>TEE SENCILLA SANITARIA DE 4" PVC</t>
  </si>
  <si>
    <t>T U B E R Í A   S A N I T A R I A   P V C   Y   A C C E S O R I O S</t>
  </si>
  <si>
    <t>5.01.25</t>
  </si>
  <si>
    <t>SUMINISTRO E INSTALACIÓN TUBERÍA DE ALCANTARILLADO PVC D= 6"</t>
  </si>
  <si>
    <t>TUBERÍA ALCANTARILLADO TDP DE 6" (160 MM)</t>
  </si>
  <si>
    <t>LUBRICANTE TUB PVC/500GR</t>
  </si>
  <si>
    <t>2.02.05</t>
  </si>
  <si>
    <t>CAJAS DE INSPECCIÓN EN LADRILLO DE 1.20 X 1.20 X 1.20 M. (NO INCLUYE TAPA).</t>
  </si>
  <si>
    <t>PLACA BASE EN CONCRETO E= 10 CM 2500 PSI</t>
  </si>
  <si>
    <t>LADRILLO TOLETE COMUN</t>
  </si>
  <si>
    <t>BASE EN CONCRETO POBRE E=0.05 mts. 14 MPa - (2000 PSI)</t>
  </si>
  <si>
    <t>RECEBO COMUN</t>
  </si>
  <si>
    <t>5.01.11</t>
  </si>
  <si>
    <t>PUNTO SANITARIO O DE DESAGUES DE 2"</t>
  </si>
  <si>
    <t>CODO SANITARIO DE 2" PVC</t>
  </si>
  <si>
    <t>TUBERÍA SANITARIA DE 2" PVC T.P.</t>
  </si>
  <si>
    <t>R E D E S    C O N T R A    I N C E N D I O</t>
  </si>
  <si>
    <t>2.14.48</t>
  </si>
  <si>
    <t>SUMINISTRO E INSTALACIÓN DE SIAMESA EN U DE 4X2</t>
  </si>
  <si>
    <t>SIAMESAS U 4x2 1/2 BR UL/FM C/PL GIACOM</t>
  </si>
  <si>
    <t>2.01.70</t>
  </si>
  <si>
    <t>EXCAVACIÓN MANUAL EN MATERIAL COMÚN</t>
  </si>
  <si>
    <t>2.02.24</t>
  </si>
  <si>
    <t>RELLENO CON MATERIAL DE SITIO, COMPACTADO CON PLANCHA VIBRATORIA (RANA)</t>
  </si>
  <si>
    <t>VIBROCOMPACTADOR RANA (DÍA)</t>
  </si>
  <si>
    <t>2.14.02</t>
  </si>
  <si>
    <t>SUMINISTRO E INSTALACIÓN DE SALIDA PARA DETECTOR DE HUMO. INCLUYE TUBERÍA, CABLE AISLADO FPLR NO. 16 Y ELEMENTOS DE FIJACIÓN.</t>
  </si>
  <si>
    <t>TUBERÍA METÁLICA EMT CONDUIT GALVANIZADA DE 3/4"</t>
  </si>
  <si>
    <t>CABLE CU AISLADO FPLR NO 16</t>
  </si>
  <si>
    <t>M</t>
  </si>
  <si>
    <t>CAJA FUNDICIÓN ALUMINIO (TIPO RAWELT) 2400 CON SALIDAS DE 3/4"</t>
  </si>
  <si>
    <t>ABRAZADERA METÁLICA DOBLE ALA DE 3/4"</t>
  </si>
  <si>
    <t>CURVA CONDUIT GALVANIZADA EMT DE 3/4"</t>
  </si>
  <si>
    <t>CONECTOR TERMINAL DE ACERO PARA TUBO EMT DE 3/4"</t>
  </si>
  <si>
    <t>TORNILLO LARGO PARA LAMINA CABEZA DE LENTEJA</t>
  </si>
  <si>
    <t>CHAZO PLÁSTICO 1/4</t>
  </si>
  <si>
    <t>TORNILLO 6X1</t>
  </si>
  <si>
    <t>CUADRILLA DE INSTALACIÓNES ELÉCTRICAS (FF)</t>
  </si>
  <si>
    <t>2.14.03</t>
  </si>
  <si>
    <t>SUMINISTRO E INSTALACIÓN DE SALIDA PARA DETECTOR TÉRMICO. INCLUYE TUBERÍA, CABLE AISLADO FPLR NO. 16 Y ELEMENTOS DE FIJACIÓN.</t>
  </si>
  <si>
    <t>2.14.22</t>
  </si>
  <si>
    <t>SUMNISTRO E INSTALACIÓN DE TUBERÍA DE ACERO AL CARBÓN SCH40 DE 2 1/2"</t>
  </si>
  <si>
    <t>TUBERIA AC RANURADA SCHEDULLE 40 DE 2 1/2"</t>
  </si>
  <si>
    <t>ABRAZADERA TIPO PERA COMPLETA DE 2 1/2"</t>
  </si>
  <si>
    <t>CODO ACERO AL CARBÓN RANURADOS SCHEDULLE 40 DE 2 1/2"</t>
  </si>
  <si>
    <t>UNIÓN RÍGIDA RANURADA DE 2 1/2"</t>
  </si>
  <si>
    <t>2.14.47</t>
  </si>
  <si>
    <t>SUMINISTRO E INSTALACIÓN DE GABINETE PARA RED CONTRA INCENDIOS TIPO III</t>
  </si>
  <si>
    <t>KIT DE GABINETE DERECHO TIPO III SOBREPONER. 99x77x24 cm C/CANASTILLA.</t>
  </si>
  <si>
    <t>CHAZO EXPANSIVO DE 3/8 X 2" PARA ANCLAJE</t>
  </si>
  <si>
    <t>AVISO TIPO BANDEROLA PARA EXTINTOR O GABINETE CONTRA INCENDIO</t>
  </si>
  <si>
    <t>R E D E S   D E   A C U E D U C T O</t>
  </si>
  <si>
    <t>T U B E R Í A   P O L I E T I L E N O   ( P E   1 0 0 )   -   A C U E D U C T O</t>
  </si>
  <si>
    <t>4.02.11</t>
  </si>
  <si>
    <t>UNIÓN POR MEDIO DE TERMOFUSIÓN PARA TUBERÍA Y ACCESORIOS PEAD DE 110 MM- 90 MM- 63 MM</t>
  </si>
  <si>
    <t>TERMOFUSIONADOR TUBERIA POLIVINILICA OPERACIÓN MANUAL</t>
  </si>
  <si>
    <t>PLANTA ELECTRICA</t>
  </si>
  <si>
    <t>CUADRILLA ESPECIALIZADA TERMOFUSIONES (QQ)</t>
  </si>
  <si>
    <t>4.02.06</t>
  </si>
  <si>
    <t>SUMINISTRO E INSTALACIÓN TUBERÍA PN 16 DIAMETRO 110 mm (UNION CADA 50 M)</t>
  </si>
  <si>
    <t>TUBERÍA POLIETILENO  PE 100  PN 16  RDE 11 DIAMETRO 110 mm   (4``)</t>
  </si>
  <si>
    <t>EQUIPO DE BOMBEO DISEL DE 250 GPM - 35 MCA + BOMBA JOCKEY</t>
  </si>
  <si>
    <t xml:space="preserve">EQUIPO DE BOMBEO DE 70 GPM - 45 MCA </t>
  </si>
  <si>
    <t>I N S T A L A C I O N E S   E L É C T R I C A S   Y   D E   I L U M I N A C I Ó N</t>
  </si>
  <si>
    <t>2.10.165</t>
  </si>
  <si>
    <t>SUMINISTRO E INSTALACIÓN DE SALIDA DE ILUMINACIÓN EXPUESTA EN CALIBRE 12 AWG (F, N, T) EN DUCTO EMT 3/4"</t>
  </si>
  <si>
    <t>CAJA FUNDICIÓN ALUMINIO (TIPO RAWELT) OCTAGONAL CON SALIDAS DE 3/4"</t>
  </si>
  <si>
    <t>CONECTOR TIPO RESORTE</t>
  </si>
  <si>
    <t>CABLE DE COBRE AISLADO THHN/THWN AWG No. 12</t>
  </si>
  <si>
    <t>LUBRICANTE PARA ALAMBRADO DE CABLES</t>
  </si>
  <si>
    <t>2.10.121</t>
  </si>
  <si>
    <t>SUMINISTRO E INSTALACIÓN DE SALIDA COMPLETA PARA TOMACORRIENTE BIFÁSICO, EN CALIBRE 10 AWG (2F, T) FREETOX - LHFR - LS Y DUCTO PVC DE 3/4". (INCLUYE APARATO).</t>
  </si>
  <si>
    <t>TOMACORRIENTE BIFÁSICO PATA TRABADA</t>
  </si>
  <si>
    <t>CURVA PVC CONDUIT 90° DE 3/4"</t>
  </si>
  <si>
    <t>TUBERÍA CONDUIT PVC 3/4" DB</t>
  </si>
  <si>
    <t>CABLE DE COBRE AISLADO AWG No. 10 FREETOX - LHFR-LS</t>
  </si>
  <si>
    <t>CAJA METÁLICA GALVANIZADA 5800 (2 X 4) CAL. 20</t>
  </si>
  <si>
    <t>ADAPTADOR TERMINAL PVC CONDUIT DE 3/4"</t>
  </si>
  <si>
    <t>LIMPIADOR PVC X 1/4</t>
  </si>
  <si>
    <t>SOLDADURA LIQUIDA PVC 1/4``</t>
  </si>
  <si>
    <t>2.10.198</t>
  </si>
  <si>
    <t>SUMINISTRO E INSTALACIÓN DE LUMINARIA LED TIPO HIGH BAY DE 200 W</t>
  </si>
  <si>
    <t xml:space="preserve">LUMINARIA LED HIGH BAY 200 W </t>
  </si>
  <si>
    <t>PRENSA ESTOPA DE 1/2"</t>
  </si>
  <si>
    <t>CABLE DE COBRE ENCAUCHETADO 3X12 AWG</t>
  </si>
  <si>
    <t>TAPA CIEGA GALVANIZADA OCTAGONAL</t>
  </si>
  <si>
    <t>CABLE DE ACERO GALVANIZADO - PLASTIFICADO DE 1/8". (GUAYA).</t>
  </si>
  <si>
    <t>CONECTOR TIPO PERRO PARA GUAYA</t>
  </si>
  <si>
    <t>2.10.189</t>
  </si>
  <si>
    <t>SUMINISTRO E INSTALACIÓN DE REFLECTOR LED DE 20 W</t>
  </si>
  <si>
    <t xml:space="preserve">REFLECTOR LED DE 20 W </t>
  </si>
  <si>
    <t>OFICIAL (FF)</t>
  </si>
  <si>
    <t>2.10.16</t>
  </si>
  <si>
    <t>SUMINISTRO, INSTALACIÓN Y CONEXIONADO DE CABLE CONCENTRICO (ANTIFRAUDE) No. 2 x 8 +8 AWG EN COBRE (ACOMETIDA BIFÁSICA)</t>
  </si>
  <si>
    <t>CABLE DE COBRE AISLADO AWG XLPE CONCÉNTRICO PARA ACOMETIDA 2 X 8 + 8</t>
  </si>
  <si>
    <t>2.10.81</t>
  </si>
  <si>
    <t>SUMINISTRO E INSTALACIÓN DE TABLERO DE DISTRIBUCIÓN BIFASICO DE 12 CIRCUITOS.</t>
  </si>
  <si>
    <t>TABLERO BIFASICO CON PUERTA X 12 CIRCUITOS</t>
  </si>
  <si>
    <t>MARQUILLAJE DE IDENTIFICACIÓN PARA TABLERO DE CIRCUITOS Y PROTECCIONES</t>
  </si>
  <si>
    <t>VARILLA COOPER WELD DE 14 28MM X 2 40 DE COBRE MACIZO, INCLUYE SOLDADURA EXOTERMICA DE 90 GRAMOS</t>
  </si>
  <si>
    <t xml:space="preserve">Varilla Cooper Weld de 14 28MM x 2 40 de Cobre Macizo, </t>
  </si>
  <si>
    <t>Herramienta menor (DIA)</t>
  </si>
  <si>
    <t>MT5840 - MOLDE GRAFITO SOLDADURA EXOTÉRMICA EN T - SIN PINZA - GROUNDING</t>
  </si>
  <si>
    <t>M.O.CUADRILLA IE 1:1 (VALOR HC + PRESTACIONES)</t>
  </si>
  <si>
    <t>hora</t>
  </si>
  <si>
    <t>TRANSPORTE DE MATERIALES</t>
  </si>
  <si>
    <t>CIRCUITO ELÉCTRICO EN 3X12 AWG/THHN, FASE COLOR AZUL, TRENZADO DE FÁBRICA</t>
  </si>
  <si>
    <t>Circuito Eléctrico en 3x12 AWG/THHN, Fase color Azul, trenzado de fábrica</t>
  </si>
  <si>
    <t>CIRCUITO ELÉCTRICO EN 3X8 AWG/THHN, FASE COLOR AZUL, TRENZADO DE FÁBRICA</t>
  </si>
  <si>
    <t>Circuito Eléctrico en 3x8 AWG/THHN, Fase color Azul, trenzado de fábrica</t>
  </si>
  <si>
    <t>2.10.95</t>
  </si>
  <si>
    <t>SUMINISTRO E INSTALACIÓN DE TUBERÍA PVC CONDUIT DE 2". (TIPO PESADO - DB).</t>
  </si>
  <si>
    <t>TUBERÍA CONDUIT PVC 2" DB</t>
  </si>
  <si>
    <t>CURVA PVC CONDUIT 90° DE 2"</t>
  </si>
  <si>
    <t>CINTA DE SEÑALIZACIÓN DE RIESGO ELÉCTRICO</t>
  </si>
  <si>
    <t>UNIÓN CONDUIT PVC DE 2"</t>
  </si>
  <si>
    <t>ADAPTADOR TERMINAL PVC CONDUIT DE 2"</t>
  </si>
  <si>
    <t>2.10.96</t>
  </si>
  <si>
    <t>SUMINISTRO E INSTALACIÓN DE TUBERÍA PVC CONDUIT DE 3". (TIPO PESADO - DB).</t>
  </si>
  <si>
    <t>TUBERÍA CONDUIT PVC 3" DB</t>
  </si>
  <si>
    <t>CURVA PVC CONDUIT 90° DE 3"</t>
  </si>
  <si>
    <t>UNIÓN CONDUIT PVC DE 3"</t>
  </si>
  <si>
    <t>ADAPTADOR TERMINAL PVC CONDUIT DE 3"</t>
  </si>
  <si>
    <t>2.10.91</t>
  </si>
  <si>
    <t>SUMINISTRO E INSTALACIÓN DE TUBERÍA PVC CONDUIT DE 3/4". (TIPO PESADO - DB).</t>
  </si>
  <si>
    <t>UNIÓN CONDUIT PVC DE 3/4"</t>
  </si>
  <si>
    <t>CIRCUITO ELÉCTRICO EN 3X2 AWG/THHN, FASE COLOR AZUL, TRENZADO DE FÁBRICA</t>
  </si>
  <si>
    <t>Circuito Eléctrico en 3x2 AWG/THHN, Fase color Azul, trenzado de fábrica</t>
  </si>
  <si>
    <t>SISTEMA DE COMUNICACIONES INCLUYE RACK DE 3 KVA BIFASICO Y CABLEADO UTP HASTA 60 METROS</t>
  </si>
  <si>
    <t>GLOBAL</t>
  </si>
  <si>
    <t>TABLERO RPISMA SEGÚN UNIFILAR</t>
  </si>
  <si>
    <t>Tablero rpisma según unifilar</t>
  </si>
  <si>
    <t>Protecciones adicionales (breakers, fusibles)</t>
  </si>
  <si>
    <t>TRANSFERENCIA RED NORMAL Y ESCENCIAL</t>
  </si>
  <si>
    <t xml:space="preserve">GLOBAL </t>
  </si>
  <si>
    <t>Transferencia red normal y escencial</t>
  </si>
  <si>
    <t>GLO</t>
  </si>
  <si>
    <t>Sistema de detecciond e incendios cableado hasta  60 metros</t>
  </si>
  <si>
    <t>P I N T U R A S   Y   E S M A L T E S</t>
  </si>
  <si>
    <t>2.07.22</t>
  </si>
  <si>
    <t>SUMINISTRO E INSTALACIÓN DE ESTUCO ACRÍLICO Y PINTURA DE FACHADAS HASTA 3 METROS</t>
  </si>
  <si>
    <t>ESTUCO ACRÍLICO PARA EXTERIORES</t>
  </si>
  <si>
    <t>LIJA DE AGUA 150 SÚPER</t>
  </si>
  <si>
    <t>PINTURA VINILO PARA EXTERIOR TIPO KORAZA O SIMILAR</t>
  </si>
  <si>
    <t>2.07.01</t>
  </si>
  <si>
    <t>SUMINISTRO E INSTALACIÓN DE ESMALTE LÁMINA LINEAL 3 MANOS</t>
  </si>
  <si>
    <t>DISOLVENTE THINER</t>
  </si>
  <si>
    <t>PINTURA ESMALTE SINTETICO TIPO II</t>
  </si>
  <si>
    <t>2.07.02</t>
  </si>
  <si>
    <t>SUMINISTRO E INSTALACIÓN DE ESMALTE LÁMINA LLENA 3 MANOS</t>
  </si>
  <si>
    <t>2.07.19</t>
  </si>
  <si>
    <t>SUMINISTRO E INSTALACIÓN DE VINILO TIPO II SOBRE PAÑETE O ESTUCO A DOS MANOS EN MUROS</t>
  </si>
  <si>
    <t>PINTURA VINILO TIPO II</t>
  </si>
  <si>
    <t>I N S T A L A C I O N E S   D E P O R T I V A S</t>
  </si>
  <si>
    <t>2.18.16</t>
  </si>
  <si>
    <t>PISO EN GRAMA NATURAL. (INCLUYE TIERRA NEGRA).</t>
  </si>
  <si>
    <t>TIERRA NEGRA</t>
  </si>
  <si>
    <t>GRAMA</t>
  </si>
  <si>
    <t>CUADRILLA DE JARDINERÍA (NN)</t>
  </si>
  <si>
    <t>2.18.15</t>
  </si>
  <si>
    <t>SUMINISTRO E INSTALACIÓN DE GRAMA SINTÉTICA. (INCLUYE DEMARCACIÓN, MONOFILAMENTADA 100% POLIETILENO, BICOLOR DE 50 MM., RELLENO DE ARENA SÍLICE DE 0.3 A 0.8 MM., GRANO DE CAUCHO SIN IMPUREZAS DE 0.5 A 2.5 MM., PEGANTE BICOMPOENTE, CON PROTECTOR UV Y TODOS LOS DEMÁS INSUMOS PARA SU CORRECTA INSTALACIÓN).</t>
  </si>
  <si>
    <t>GRAMA SINTÉTICA, MONOFILAMENTADA 100% POLIETILENO, DE 50 MM., RELLENO ARENA SÍLICE 0.3-0.8 MM., GRANO CAUCHO SIN IMPUREZAS 0.5-2.5 MM., PEGANTE BICOMPOENTE, PROTECTOR UV, INCL. DEMARCACIÓN Y DEMÁS INSUMOS PARA SU INSTALACIÓN).</t>
  </si>
  <si>
    <t>2.03.26</t>
  </si>
  <si>
    <t>PLACA MACIZA EN CONCRETO DE 21 MPa - (3000 PSI) E = 0.10 M.</t>
  </si>
  <si>
    <t>FORMALETA PARA ENTREPISOS</t>
  </si>
  <si>
    <t>M2-MES</t>
  </si>
  <si>
    <t>I N F R A E S T R U C T U R A V I A L</t>
  </si>
  <si>
    <t>V A R I O S ( V Í A S ).</t>
  </si>
  <si>
    <t xml:space="preserve"> ALAMBRE NEGRO NO.18 (RECOCIDO) </t>
  </si>
  <si>
    <t xml:space="preserve"> MALLA ELECTROSOLDADA (Kg) </t>
  </si>
  <si>
    <t xml:space="preserve"> CUADRILLA DE ALBAÑILERIA (AA) </t>
  </si>
  <si>
    <t>R E D E S   D E   G A S   P A R A   E D I F I C A C I O N E S</t>
  </si>
  <si>
    <t>2.13.05</t>
  </si>
  <si>
    <t>SUMINISTRO E INSTALACIÓN DE CENTRO DE REGULACIÓN DE GAS R7 PRIMERA ETAPA</t>
  </si>
  <si>
    <t>REGULADOR DE GAS R7 PE</t>
  </si>
  <si>
    <t>REGISTRO DE CORTE EN BRONCE DE 1/2"</t>
  </si>
  <si>
    <t>GASTOP FUERZA MEDIA 36 ML</t>
  </si>
  <si>
    <t>ELEVADOR PARA GAS</t>
  </si>
  <si>
    <t>NIPLE HG DE 25CM</t>
  </si>
  <si>
    <t>NIPLE HG DE 8CM</t>
  </si>
  <si>
    <t>CODO HG DE 1/2"</t>
  </si>
  <si>
    <t>2.13.12</t>
  </si>
  <si>
    <t>SUMINISTRO E INSTALACIÓN DE TUBERÍA DE COBRE PARA RED DE GAS DE 3/4"</t>
  </si>
  <si>
    <t>TUBERÍA DE COBRE DE 3/4"</t>
  </si>
  <si>
    <t>CODO DE COBRE DE 3/4"</t>
  </si>
  <si>
    <t>TEE DE COBRE DE 3/4"</t>
  </si>
  <si>
    <t>UNIÓN DE COBRE DE 3/4"</t>
  </si>
  <si>
    <t>SOLDADURA ESTAÑO DE PLATA 95,5</t>
  </si>
  <si>
    <t>FUNDENTE</t>
  </si>
  <si>
    <t>CILINDRO DE GAS BUTANO X 14.1 OZ.</t>
  </si>
  <si>
    <t>2.13.19</t>
  </si>
  <si>
    <t>SUMINISTRO E INSTALACIÓN DE TUBERÍA DE POLIETILENO DE 1``</t>
  </si>
  <si>
    <t>TUBERÍA DE POLIETILENO PARA GAS DE 1"</t>
  </si>
  <si>
    <t>2.13.25</t>
  </si>
  <si>
    <t>SUMINISTRO E INSTALACIÓN DE CODO EN COBRE DE 3/4"</t>
  </si>
  <si>
    <t>2.13.38</t>
  </si>
  <si>
    <t>SUMINISTRO E INSTALACIÓN DE CONJUNTO VÁLVULA - ELEVADOR DE 3/4"</t>
  </si>
  <si>
    <t>REGISTRO DE CORTE EN BRONCE DE 3/4"</t>
  </si>
  <si>
    <t>2.02.09</t>
  </si>
  <si>
    <t>CONCRETO CICLÓPEO DE 21 MPa (3000 PSI) RELACIÓN 60C/40P</t>
  </si>
  <si>
    <t>PIEDRA MEDIA ZONGA</t>
  </si>
  <si>
    <t>2.08.23</t>
  </si>
  <si>
    <t>SUMINISTRO E INSTALACIÓN CUBIERTA EN TEJA DE POLICARBONATO ALVEOLAR DE 6 MM.</t>
  </si>
  <si>
    <t>LAMINA DE POLICARBONATO ALVEOLAR DE 6.00 MM.</t>
  </si>
  <si>
    <t>CONECTOR BASE Y TAPA HCP PARA POLICARBONATO ALVEOLAR</t>
  </si>
  <si>
    <t>PERFIL DE REMATE EN ALUMINIO PARA POLICARBONATO ALVEOLAR DE 6 MM.</t>
  </si>
  <si>
    <t>CINTA ALUM MICROPERFORADA PARA POLICARBONATO ALVEOLAR</t>
  </si>
  <si>
    <t>TORNILLO AUTOPERFORANTE CON ARENDELA DE NEOPRENO DE 12 MM X 1 1/2"</t>
  </si>
  <si>
    <t xml:space="preserve">Sistema de comunicaciones Rack de 3KVA Bifasico </t>
  </si>
  <si>
    <t>SISTEMA DE DETECCION DE INCENDIOS CABLEADO HASTA 60 METROS</t>
  </si>
  <si>
    <t>______________________________________________</t>
  </si>
  <si>
    <t xml:space="preserve">ARQ. JUAN CAMILO BUSTACARA VIJAAN </t>
  </si>
  <si>
    <t>SECRETARIA DE INFRAESTRUCTURA PÚBLICA, MOVILIDAD Y VALORIZACIÓN</t>
  </si>
  <si>
    <r>
      <t>Reviso:</t>
    </r>
    <r>
      <rPr>
        <sz val="9"/>
        <color theme="1"/>
        <rFont val="Arial Narrow"/>
        <family val="2"/>
      </rPr>
      <t xml:space="preserve"> Arq. Juan Camilo Bustacara Vijaan - SIPMV.</t>
    </r>
  </si>
  <si>
    <r>
      <t>Aprobo:</t>
    </r>
    <r>
      <rPr>
        <sz val="9"/>
        <color theme="1"/>
        <rFont val="Arial Narrow"/>
        <family val="2"/>
      </rPr>
      <t xml:space="preserve"> Arq. Juan Camilo Bustacara Vijaan - SIPMV.</t>
    </r>
  </si>
  <si>
    <t>LISTADO APU's</t>
  </si>
  <si>
    <t>OBJETO: CONSTRUCCIÓN DE JARDIN COMUNITARIO DEL MUNICIPIO DE NOBSA BOYACÁ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</si>
</sst>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 #,##0.00_-;\-&quot;$&quot;\ * #,##0.00_-;_-&quot;$&quot;\ * &quot;-&quot;??_-;_-@_-"/>
    <numFmt numFmtId="164" formatCode="0.0"/>
    <numFmt numFmtId="165" formatCode="_ * #,##0.00_ ;_ * \-#,##0.00_ ;_ * &quot;-&quot;??_ ;_ @_ "/>
    <numFmt numFmtId="166" formatCode="_(&quot;$&quot;\ * #,##0.00_);_(&quot;$&quot;\ * \(#,##0.00\);_(&quot;$&quot;\ * &quot;-&quot;??_);_(@_)"/>
    <numFmt numFmtId="167" formatCode="_(* #,##0.00_);_(* \(#,##0.00\);_(* &quot;-&quot;??_);_(@_)"/>
    <numFmt numFmtId="168" formatCode="0.0%"/>
    <numFmt numFmtId="169" formatCode="0.000"/>
    <numFmt numFmtId="170" formatCode="&quot;$&quot;\ #,##0.00"/>
    <numFmt numFmtId="171" formatCode="#,##0.000"/>
  </numFmts>
  <fonts count="11" x14ac:knownFonts="1">
    <font>
      <sz val="12"/>
      <color theme="1"/>
      <name val="Calibri"/>
      <family val="2"/>
      <scheme val="minor"/>
    </font>
    <font>
      <sz val="10"/>
      <name val="Arial"/>
      <family val="2"/>
    </font>
    <font>
      <b/>
      <sz val="10"/>
      <name val="Arial Narrow"/>
      <family val="2"/>
    </font>
    <font>
      <sz val="10"/>
      <name val="Arial Narrow"/>
      <family val="2"/>
    </font>
    <font>
      <sz val="10"/>
      <color theme="1"/>
      <name val="Arial Narrow"/>
      <family val="2"/>
    </font>
    <font>
      <b/>
      <i/>
      <sz val="10"/>
      <name val="Arial Narrow"/>
      <family val="2"/>
    </font>
    <font>
      <sz val="11"/>
      <color theme="1"/>
      <name val="Calibri"/>
      <family val="2"/>
      <scheme val="minor"/>
    </font>
    <font>
      <i/>
      <sz val="10"/>
      <name val="Arial Narrow"/>
      <family val="2"/>
    </font>
    <font>
      <b/>
      <sz val="9"/>
      <color theme="1"/>
      <name val="Arial Narrow"/>
      <family val="2"/>
    </font>
    <font>
      <sz val="9"/>
      <color theme="1"/>
      <name val="Arial Narrow"/>
      <family val="2"/>
    </font>
    <font>
      <b/>
      <sz val="10"/>
      <color theme="1"/>
      <name val="Arial Narrow"/>
      <family val="2"/>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rgb="FFFFFFFF"/>
        <bgColor rgb="FF000000"/>
      </patternFill>
    </fill>
  </fills>
  <borders count="68">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style="hair">
        <color indexed="64"/>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thin">
        <color indexed="64"/>
      </right>
      <top style="hair">
        <color indexed="64"/>
      </top>
      <bottom/>
      <diagonal/>
    </border>
    <border>
      <left/>
      <right style="hair">
        <color indexed="64"/>
      </right>
      <top style="thin">
        <color indexed="64"/>
      </top>
      <bottom style="thin">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thin">
        <color indexed="64"/>
      </left>
      <right style="hair">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bottom/>
      <diagonal/>
    </border>
    <border>
      <left/>
      <right style="hair">
        <color indexed="64"/>
      </right>
      <top style="hair">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style="hair">
        <color indexed="64"/>
      </top>
      <bottom/>
      <diagonal/>
    </border>
    <border>
      <left style="hair">
        <color indexed="64"/>
      </left>
      <right style="hair">
        <color indexed="64"/>
      </right>
      <top/>
      <bottom style="thin">
        <color indexed="64"/>
      </bottom>
      <diagonal/>
    </border>
    <border>
      <left style="medium">
        <color indexed="64"/>
      </left>
      <right/>
      <top/>
      <bottom/>
      <diagonal/>
    </border>
  </borders>
  <cellStyleXfs count="10">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165" fontId="1" fillId="0" borderId="0" applyFont="0" applyFill="0" applyBorder="0" applyAlignment="0" applyProtection="0"/>
    <xf numFmtId="166" fontId="1" fillId="0" borderId="0" applyFont="0" applyFill="0" applyBorder="0" applyAlignment="0" applyProtection="0"/>
    <xf numFmtId="0" fontId="6" fillId="0" borderId="0"/>
    <xf numFmtId="9" fontId="6" fillId="0" borderId="0" applyFont="0" applyFill="0" applyBorder="0" applyAlignment="0" applyProtection="0"/>
    <xf numFmtId="0" fontId="6" fillId="0" borderId="0"/>
    <xf numFmtId="0" fontId="6" fillId="0" borderId="0"/>
  </cellStyleXfs>
  <cellXfs count="401">
    <xf numFmtId="0" fontId="0" fillId="0" borderId="0" xfId="0"/>
    <xf numFmtId="0" fontId="3" fillId="2" borderId="0" xfId="3" applyFont="1" applyFill="1" applyAlignment="1">
      <alignment vertical="center"/>
    </xf>
    <xf numFmtId="44" fontId="3" fillId="2" borderId="0" xfId="1" applyFont="1" applyFill="1" applyAlignment="1">
      <alignment vertical="center"/>
    </xf>
    <xf numFmtId="0" fontId="3" fillId="2" borderId="2" xfId="3" applyFont="1" applyFill="1" applyBorder="1" applyAlignment="1">
      <alignment vertical="center"/>
    </xf>
    <xf numFmtId="0" fontId="3" fillId="2" borderId="3" xfId="3" applyFont="1" applyFill="1" applyBorder="1" applyAlignment="1">
      <alignment vertical="center"/>
    </xf>
    <xf numFmtId="44" fontId="3" fillId="2" borderId="3" xfId="1" applyFont="1" applyFill="1" applyBorder="1" applyAlignment="1">
      <alignment vertical="center"/>
    </xf>
    <xf numFmtId="0" fontId="3" fillId="2" borderId="4" xfId="3" applyFont="1" applyFill="1" applyBorder="1" applyAlignment="1">
      <alignment vertical="center"/>
    </xf>
    <xf numFmtId="0" fontId="3" fillId="2" borderId="5" xfId="3" applyFont="1" applyFill="1" applyBorder="1" applyAlignment="1">
      <alignment vertical="center"/>
    </xf>
    <xf numFmtId="0" fontId="3" fillId="2" borderId="8" xfId="3" applyFont="1" applyFill="1" applyBorder="1" applyAlignment="1">
      <alignment vertical="center"/>
    </xf>
    <xf numFmtId="4" fontId="2" fillId="2" borderId="1" xfId="3" applyNumberFormat="1" applyFont="1" applyFill="1" applyBorder="1" applyAlignment="1">
      <alignment horizontal="center" vertical="center"/>
    </xf>
    <xf numFmtId="44" fontId="2" fillId="2" borderId="1" xfId="1" applyFont="1" applyFill="1" applyBorder="1" applyAlignment="1">
      <alignment horizontal="center" vertical="center"/>
    </xf>
    <xf numFmtId="0" fontId="2" fillId="2" borderId="5" xfId="3" applyFont="1" applyFill="1" applyBorder="1" applyAlignment="1">
      <alignment horizontal="center" vertical="center"/>
    </xf>
    <xf numFmtId="0" fontId="2" fillId="3" borderId="12" xfId="3" quotePrefix="1" applyFont="1" applyFill="1" applyBorder="1" applyAlignment="1">
      <alignment horizontal="center" vertical="center"/>
    </xf>
    <xf numFmtId="0" fontId="2" fillId="2" borderId="8" xfId="3" applyFont="1" applyFill="1" applyBorder="1" applyAlignment="1">
      <alignment horizontal="center" vertical="center"/>
    </xf>
    <xf numFmtId="0" fontId="2" fillId="2" borderId="0" xfId="3" applyFont="1" applyFill="1" applyAlignment="1">
      <alignment horizontal="center" vertical="center"/>
    </xf>
    <xf numFmtId="44" fontId="2" fillId="2" borderId="0" xfId="1" applyFont="1" applyFill="1" applyAlignment="1">
      <alignment horizontal="center" vertical="center"/>
    </xf>
    <xf numFmtId="0" fontId="3" fillId="3" borderId="13" xfId="3" applyFont="1" applyFill="1" applyBorder="1" applyAlignment="1">
      <alignment horizontal="center" vertical="center"/>
    </xf>
    <xf numFmtId="0" fontId="2" fillId="3" borderId="14" xfId="3" quotePrefix="1" applyFont="1" applyFill="1" applyBorder="1" applyAlignment="1">
      <alignment horizontal="center" vertical="center"/>
    </xf>
    <xf numFmtId="0" fontId="3" fillId="3" borderId="18" xfId="3" applyFont="1" applyFill="1" applyBorder="1" applyAlignment="1">
      <alignment horizontal="center" vertical="center"/>
    </xf>
    <xf numFmtId="0" fontId="2" fillId="2" borderId="0" xfId="3" quotePrefix="1" applyFont="1" applyFill="1" applyAlignment="1">
      <alignment horizontal="left" vertical="center"/>
    </xf>
    <xf numFmtId="0" fontId="2" fillId="2" borderId="0" xfId="3" applyFont="1" applyFill="1" applyAlignment="1">
      <alignment vertical="center"/>
    </xf>
    <xf numFmtId="44" fontId="2" fillId="2" borderId="0" xfId="1" applyFont="1" applyFill="1" applyBorder="1" applyAlignment="1">
      <alignment vertical="center"/>
    </xf>
    <xf numFmtId="44" fontId="2" fillId="2" borderId="0" xfId="1" applyFont="1" applyFill="1" applyAlignment="1">
      <alignment vertical="center"/>
    </xf>
    <xf numFmtId="0" fontId="2" fillId="3" borderId="23" xfId="3" applyFont="1" applyFill="1" applyBorder="1" applyAlignment="1">
      <alignment horizontal="center" vertical="center"/>
    </xf>
    <xf numFmtId="44" fontId="2" fillId="3" borderId="23" xfId="1" applyFont="1" applyFill="1" applyBorder="1" applyAlignment="1">
      <alignment horizontal="center" vertical="center"/>
    </xf>
    <xf numFmtId="165" fontId="2" fillId="3" borderId="23" xfId="4" quotePrefix="1" applyFont="1" applyFill="1" applyBorder="1" applyAlignment="1">
      <alignment horizontal="center" vertical="center"/>
    </xf>
    <xf numFmtId="44" fontId="2" fillId="3" borderId="24" xfId="1" applyFont="1" applyFill="1" applyBorder="1" applyAlignment="1">
      <alignment horizontal="center" vertical="center"/>
    </xf>
    <xf numFmtId="0" fontId="4" fillId="2" borderId="25" xfId="4" applyNumberFormat="1" applyFont="1" applyFill="1" applyBorder="1" applyAlignment="1" applyProtection="1">
      <alignment horizontal="center" vertical="center"/>
      <protection locked="0"/>
    </xf>
    <xf numFmtId="44" fontId="4" fillId="2" borderId="25" xfId="1" applyFont="1" applyFill="1" applyBorder="1" applyAlignment="1" applyProtection="1">
      <alignment horizontal="right" vertical="center"/>
      <protection locked="0"/>
    </xf>
    <xf numFmtId="2" fontId="3" fillId="2" borderId="25" xfId="5" applyNumberFormat="1" applyFont="1" applyFill="1" applyBorder="1" applyAlignment="1">
      <alignment horizontal="center" vertical="center"/>
    </xf>
    <xf numFmtId="44" fontId="3" fillId="2" borderId="26" xfId="1" applyFont="1" applyFill="1" applyBorder="1" applyAlignment="1">
      <alignment vertical="center"/>
    </xf>
    <xf numFmtId="0" fontId="4" fillId="2" borderId="28" xfId="4" applyNumberFormat="1" applyFont="1" applyFill="1" applyBorder="1" applyAlignment="1" applyProtection="1">
      <alignment horizontal="center" vertical="center"/>
      <protection locked="0"/>
    </xf>
    <xf numFmtId="44" fontId="4" fillId="2" borderId="28" xfId="1" applyFont="1" applyFill="1" applyBorder="1" applyAlignment="1" applyProtection="1">
      <alignment horizontal="right" vertical="center"/>
      <protection locked="0"/>
    </xf>
    <xf numFmtId="2" fontId="3" fillId="2" borderId="28" xfId="5" applyNumberFormat="1" applyFont="1" applyFill="1" applyBorder="1" applyAlignment="1">
      <alignment horizontal="center" vertical="center"/>
    </xf>
    <xf numFmtId="44" fontId="3" fillId="2" borderId="29" xfId="1" applyFont="1" applyFill="1" applyBorder="1" applyAlignment="1">
      <alignment vertical="center"/>
    </xf>
    <xf numFmtId="0" fontId="4" fillId="2" borderId="32" xfId="4" applyNumberFormat="1" applyFont="1" applyFill="1" applyBorder="1" applyAlignment="1" applyProtection="1">
      <alignment horizontal="center" vertical="center"/>
      <protection locked="0"/>
    </xf>
    <xf numFmtId="44" fontId="4" fillId="2" borderId="32" xfId="1" applyFont="1" applyFill="1" applyBorder="1" applyAlignment="1" applyProtection="1">
      <alignment horizontal="right" vertical="center"/>
      <protection locked="0"/>
    </xf>
    <xf numFmtId="2" fontId="3" fillId="2" borderId="32" xfId="5" applyNumberFormat="1" applyFont="1" applyFill="1" applyBorder="1" applyAlignment="1">
      <alignment horizontal="center" vertical="center"/>
    </xf>
    <xf numFmtId="44" fontId="3" fillId="2" borderId="33" xfId="1" applyFont="1" applyFill="1" applyBorder="1" applyAlignment="1">
      <alignment vertical="center"/>
    </xf>
    <xf numFmtId="44" fontId="2" fillId="2" borderId="34" xfId="1" applyFont="1" applyFill="1" applyBorder="1" applyAlignment="1">
      <alignment vertical="center"/>
    </xf>
    <xf numFmtId="0" fontId="2" fillId="3" borderId="35" xfId="3" applyFont="1" applyFill="1" applyBorder="1" applyAlignment="1">
      <alignment horizontal="center" vertical="center"/>
    </xf>
    <xf numFmtId="44" fontId="2" fillId="3" borderId="35" xfId="1" applyFont="1" applyFill="1" applyBorder="1" applyAlignment="1">
      <alignment horizontal="center" vertical="center"/>
    </xf>
    <xf numFmtId="0" fontId="3" fillId="2" borderId="28" xfId="4" applyNumberFormat="1" applyFont="1" applyFill="1" applyBorder="1" applyAlignment="1" applyProtection="1">
      <alignment horizontal="center" vertical="center"/>
      <protection locked="0"/>
    </xf>
    <xf numFmtId="44" fontId="3" fillId="2" borderId="28" xfId="1" applyFont="1" applyFill="1" applyBorder="1" applyAlignment="1" applyProtection="1">
      <alignment horizontal="right" vertical="center"/>
      <protection locked="0"/>
    </xf>
    <xf numFmtId="10" fontId="3" fillId="2" borderId="28" xfId="5" applyNumberFormat="1" applyFont="1" applyFill="1" applyBorder="1" applyAlignment="1">
      <alignment horizontal="center" vertical="center"/>
    </xf>
    <xf numFmtId="2" fontId="3" fillId="2" borderId="28" xfId="4" applyNumberFormat="1" applyFont="1" applyFill="1" applyBorder="1" applyAlignment="1" applyProtection="1">
      <alignment horizontal="center" vertical="center"/>
      <protection locked="0"/>
    </xf>
    <xf numFmtId="0" fontId="3" fillId="2" borderId="28" xfId="5" applyNumberFormat="1" applyFont="1" applyFill="1" applyBorder="1" applyAlignment="1">
      <alignment horizontal="center" vertical="center"/>
    </xf>
    <xf numFmtId="3" fontId="3" fillId="2" borderId="32" xfId="3" applyNumberFormat="1" applyFont="1" applyFill="1" applyBorder="1" applyAlignment="1">
      <alignment horizontal="center" vertical="center"/>
    </xf>
    <xf numFmtId="44" fontId="3" fillId="2" borderId="32" xfId="1" applyFont="1" applyFill="1" applyBorder="1" applyAlignment="1">
      <alignment horizontal="right" vertical="center"/>
    </xf>
    <xf numFmtId="2" fontId="3" fillId="2" borderId="32" xfId="3" applyNumberFormat="1" applyFont="1" applyFill="1" applyBorder="1" applyAlignment="1">
      <alignment horizontal="center" vertical="center"/>
    </xf>
    <xf numFmtId="44" fontId="3" fillId="2" borderId="39" xfId="1" applyFont="1" applyFill="1" applyBorder="1" applyAlignment="1">
      <alignment vertical="center"/>
    </xf>
    <xf numFmtId="44" fontId="2" fillId="2" borderId="34" xfId="1" applyFont="1" applyFill="1" applyBorder="1" applyAlignment="1">
      <alignment horizontal="right" vertical="center"/>
    </xf>
    <xf numFmtId="0" fontId="4" fillId="2" borderId="0" xfId="6" applyFont="1" applyFill="1" applyAlignment="1">
      <alignment vertical="center"/>
    </xf>
    <xf numFmtId="0" fontId="3" fillId="2" borderId="5" xfId="3" applyFont="1" applyFill="1" applyBorder="1" applyAlignment="1">
      <alignment horizontal="center" vertical="center"/>
    </xf>
    <xf numFmtId="0" fontId="2" fillId="3" borderId="23" xfId="3" applyFont="1" applyFill="1" applyBorder="1" applyAlignment="1">
      <alignment horizontal="center" vertical="center" wrapText="1"/>
    </xf>
    <xf numFmtId="44" fontId="2" fillId="3" borderId="23" xfId="1" quotePrefix="1" applyFont="1" applyFill="1" applyBorder="1" applyAlignment="1">
      <alignment horizontal="center" vertical="center" wrapText="1"/>
    </xf>
    <xf numFmtId="44" fontId="2" fillId="3" borderId="24" xfId="1" applyFont="1" applyFill="1" applyBorder="1" applyAlignment="1">
      <alignment horizontal="center" vertical="center" wrapText="1"/>
    </xf>
    <xf numFmtId="0" fontId="3" fillId="2" borderId="8" xfId="3" applyFont="1" applyFill="1" applyBorder="1" applyAlignment="1">
      <alignment horizontal="center" vertical="center"/>
    </xf>
    <xf numFmtId="0" fontId="4" fillId="2" borderId="0" xfId="6" applyFont="1" applyFill="1" applyAlignment="1">
      <alignment horizontal="center" vertical="center"/>
    </xf>
    <xf numFmtId="0" fontId="3" fillId="2" borderId="43" xfId="3" applyFont="1" applyFill="1" applyBorder="1" applyAlignment="1">
      <alignment horizontal="center" vertical="center"/>
    </xf>
    <xf numFmtId="44" fontId="3" fillId="2" borderId="43" xfId="1" applyFont="1" applyFill="1" applyBorder="1" applyAlignment="1">
      <alignment vertical="center"/>
    </xf>
    <xf numFmtId="2" fontId="4" fillId="2" borderId="43" xfId="6" applyNumberFormat="1" applyFont="1" applyFill="1" applyBorder="1" applyAlignment="1">
      <alignment horizontal="center" vertical="center" wrapText="1"/>
    </xf>
    <xf numFmtId="44" fontId="4" fillId="2" borderId="44" xfId="1" applyFont="1" applyFill="1" applyBorder="1" applyAlignment="1">
      <alignment vertical="center" wrapText="1"/>
    </xf>
    <xf numFmtId="44" fontId="3" fillId="2" borderId="0" xfId="1" applyFont="1" applyFill="1" applyBorder="1" applyAlignment="1">
      <alignment vertical="center"/>
    </xf>
    <xf numFmtId="44" fontId="2" fillId="4" borderId="35" xfId="1" applyFont="1" applyFill="1" applyBorder="1" applyAlignment="1">
      <alignment vertical="center"/>
    </xf>
    <xf numFmtId="0" fontId="7" fillId="2" borderId="5" xfId="3" applyFont="1" applyFill="1" applyBorder="1" applyAlignment="1">
      <alignment vertical="center"/>
    </xf>
    <xf numFmtId="0" fontId="7" fillId="2" borderId="0" xfId="3" applyFont="1" applyFill="1" applyAlignment="1">
      <alignment vertical="center"/>
    </xf>
    <xf numFmtId="44" fontId="7" fillId="2" borderId="0" xfId="1" applyFont="1" applyFill="1" applyBorder="1" applyAlignment="1">
      <alignment horizontal="left" vertical="top"/>
    </xf>
    <xf numFmtId="9" fontId="7" fillId="2" borderId="35" xfId="3" applyNumberFormat="1" applyFont="1" applyFill="1" applyBorder="1" applyAlignment="1">
      <alignment vertical="center"/>
    </xf>
    <xf numFmtId="44" fontId="7" fillId="2" borderId="35" xfId="1" applyFont="1" applyFill="1" applyBorder="1" applyAlignment="1">
      <alignment vertical="center"/>
    </xf>
    <xf numFmtId="0" fontId="7" fillId="2" borderId="8" xfId="3" applyFont="1" applyFill="1" applyBorder="1" applyAlignment="1">
      <alignment vertical="center"/>
    </xf>
    <xf numFmtId="0" fontId="7" fillId="2" borderId="45" xfId="3" applyFont="1" applyFill="1" applyBorder="1" applyAlignment="1">
      <alignment horizontal="right" vertical="center"/>
    </xf>
    <xf numFmtId="44" fontId="7" fillId="2" borderId="46" xfId="1" applyFont="1" applyFill="1" applyBorder="1" applyAlignment="1">
      <alignment horizontal="right" vertical="top"/>
    </xf>
    <xf numFmtId="9" fontId="7" fillId="2" borderId="25" xfId="3" applyNumberFormat="1" applyFont="1" applyFill="1" applyBorder="1" applyAlignment="1">
      <alignment horizontal="right" vertical="center"/>
    </xf>
    <xf numFmtId="44" fontId="7" fillId="2" borderId="26" xfId="1" applyFont="1" applyFill="1" applyBorder="1" applyAlignment="1">
      <alignment vertical="center"/>
    </xf>
    <xf numFmtId="9" fontId="7" fillId="2" borderId="28" xfId="3" applyNumberFormat="1" applyFont="1" applyFill="1" applyBorder="1" applyAlignment="1">
      <alignment horizontal="right" vertical="center"/>
    </xf>
    <xf numFmtId="44" fontId="7" fillId="2" borderId="29" xfId="1" applyFont="1" applyFill="1" applyBorder="1" applyAlignment="1">
      <alignment vertical="center"/>
    </xf>
    <xf numFmtId="0" fontId="7" fillId="2" borderId="47" xfId="3" applyFont="1" applyFill="1" applyBorder="1" applyAlignment="1">
      <alignment horizontal="right" vertical="center"/>
    </xf>
    <xf numFmtId="44" fontId="7" fillId="2" borderId="48" xfId="1" applyFont="1" applyFill="1" applyBorder="1" applyAlignment="1">
      <alignment horizontal="right" vertical="top"/>
    </xf>
    <xf numFmtId="44" fontId="2" fillId="4" borderId="33" xfId="1" applyFont="1" applyFill="1" applyBorder="1" applyAlignment="1">
      <alignment vertical="center"/>
    </xf>
    <xf numFmtId="44" fontId="2" fillId="5" borderId="35" xfId="1" applyFont="1" applyFill="1" applyBorder="1" applyAlignment="1">
      <alignment vertical="center"/>
    </xf>
    <xf numFmtId="0" fontId="3" fillId="2" borderId="9" xfId="3" applyFont="1" applyFill="1" applyBorder="1" applyAlignment="1">
      <alignment vertical="center"/>
    </xf>
    <xf numFmtId="0" fontId="3" fillId="2" borderId="1" xfId="3" applyFont="1" applyFill="1" applyBorder="1" applyAlignment="1">
      <alignment vertical="center"/>
    </xf>
    <xf numFmtId="44" fontId="3" fillId="2" borderId="1" xfId="1" applyFont="1" applyFill="1" applyBorder="1" applyAlignment="1">
      <alignment vertical="center"/>
    </xf>
    <xf numFmtId="0" fontId="3" fillId="2" borderId="10" xfId="3" applyFont="1" applyFill="1" applyBorder="1" applyAlignment="1">
      <alignment vertical="center"/>
    </xf>
    <xf numFmtId="2" fontId="3" fillId="3" borderId="13" xfId="3" applyNumberFormat="1" applyFont="1" applyFill="1" applyBorder="1" applyAlignment="1">
      <alignment horizontal="center" vertical="center"/>
    </xf>
    <xf numFmtId="3" fontId="3" fillId="2" borderId="52" xfId="3" applyNumberFormat="1" applyFont="1" applyFill="1" applyBorder="1" applyAlignment="1">
      <alignment horizontal="center" vertical="center"/>
    </xf>
    <xf numFmtId="44" fontId="3" fillId="2" borderId="25" xfId="1" applyFont="1" applyFill="1" applyBorder="1" applyAlignment="1">
      <alignment horizontal="right" vertical="center"/>
    </xf>
    <xf numFmtId="168" fontId="3" fillId="2" borderId="25" xfId="3" applyNumberFormat="1" applyFont="1" applyFill="1" applyBorder="1" applyAlignment="1">
      <alignment horizontal="center" vertical="center"/>
    </xf>
    <xf numFmtId="44" fontId="3" fillId="2" borderId="52" xfId="1" applyFont="1" applyFill="1" applyBorder="1" applyAlignment="1">
      <alignment horizontal="right" vertical="center"/>
    </xf>
    <xf numFmtId="169" fontId="3" fillId="2" borderId="53" xfId="3" applyNumberFormat="1" applyFont="1" applyFill="1" applyBorder="1" applyAlignment="1">
      <alignment horizontal="center" vertical="center"/>
    </xf>
    <xf numFmtId="44" fontId="3" fillId="2" borderId="21" xfId="1" applyFont="1" applyFill="1" applyBorder="1" applyAlignment="1">
      <alignment vertical="center"/>
    </xf>
    <xf numFmtId="0" fontId="5" fillId="2" borderId="0" xfId="3" applyFont="1" applyFill="1" applyAlignment="1">
      <alignment horizontal="right" vertical="center"/>
    </xf>
    <xf numFmtId="0" fontId="3" fillId="2" borderId="0" xfId="3" applyFont="1" applyFill="1" applyAlignment="1">
      <alignment horizontal="center" vertical="center"/>
    </xf>
    <xf numFmtId="10" fontId="3" fillId="2" borderId="32" xfId="3" applyNumberFormat="1" applyFont="1" applyFill="1" applyBorder="1" applyAlignment="1">
      <alignment horizontal="center" vertical="center"/>
    </xf>
    <xf numFmtId="44" fontId="3" fillId="2" borderId="32" xfId="1" applyFont="1" applyFill="1" applyBorder="1" applyAlignment="1">
      <alignment vertical="center"/>
    </xf>
    <xf numFmtId="2" fontId="4" fillId="2" borderId="32" xfId="6" applyNumberFormat="1" applyFont="1" applyFill="1" applyBorder="1" applyAlignment="1">
      <alignment horizontal="center" vertical="center" wrapText="1"/>
    </xf>
    <xf numFmtId="44" fontId="4" fillId="2" borderId="33" xfId="1" applyFont="1" applyFill="1" applyBorder="1" applyAlignment="1">
      <alignment vertical="center" wrapText="1"/>
    </xf>
    <xf numFmtId="2" fontId="3" fillId="2" borderId="53" xfId="3" applyNumberFormat="1" applyFont="1" applyFill="1" applyBorder="1" applyAlignment="1">
      <alignment horizontal="center" vertical="center"/>
    </xf>
    <xf numFmtId="2" fontId="3" fillId="2" borderId="28" xfId="3" applyNumberFormat="1" applyFont="1" applyFill="1" applyBorder="1" applyAlignment="1">
      <alignment horizontal="center" vertical="center"/>
    </xf>
    <xf numFmtId="44" fontId="5" fillId="2" borderId="0" xfId="1" applyFont="1" applyFill="1" applyAlignment="1">
      <alignment horizontal="right" vertical="center"/>
    </xf>
    <xf numFmtId="44" fontId="2" fillId="2" borderId="10" xfId="1" applyFont="1" applyFill="1" applyBorder="1" applyAlignment="1">
      <alignment vertical="center"/>
    </xf>
    <xf numFmtId="49" fontId="3" fillId="2" borderId="25" xfId="3" applyNumberFormat="1" applyFont="1" applyFill="1" applyBorder="1" applyAlignment="1">
      <alignment horizontal="center" vertical="center"/>
    </xf>
    <xf numFmtId="0" fontId="2" fillId="3" borderId="58" xfId="3" applyFont="1" applyFill="1" applyBorder="1" applyAlignment="1">
      <alignment horizontal="center" vertical="center"/>
    </xf>
    <xf numFmtId="10" fontId="3" fillId="2" borderId="25" xfId="3" applyNumberFormat="1" applyFont="1" applyFill="1" applyBorder="1" applyAlignment="1">
      <alignment horizontal="center" vertical="center"/>
    </xf>
    <xf numFmtId="3" fontId="3" fillId="2" borderId="28" xfId="3" applyNumberFormat="1" applyFont="1" applyFill="1" applyBorder="1" applyAlignment="1">
      <alignment horizontal="center" vertical="center"/>
    </xf>
    <xf numFmtId="2" fontId="3" fillId="2" borderId="52" xfId="3" applyNumberFormat="1" applyFont="1" applyFill="1" applyBorder="1" applyAlignment="1">
      <alignment horizontal="center" vertical="center"/>
    </xf>
    <xf numFmtId="2" fontId="3" fillId="2" borderId="59" xfId="5" applyNumberFormat="1" applyFont="1" applyFill="1" applyBorder="1" applyAlignment="1">
      <alignment horizontal="center" vertical="center"/>
    </xf>
    <xf numFmtId="44" fontId="3" fillId="2" borderId="60" xfId="1" applyFont="1" applyFill="1" applyBorder="1" applyAlignment="1">
      <alignment vertical="center"/>
    </xf>
    <xf numFmtId="169" fontId="4" fillId="2" borderId="43" xfId="6" applyNumberFormat="1" applyFont="1" applyFill="1" applyBorder="1" applyAlignment="1">
      <alignment horizontal="center" vertical="center" wrapText="1"/>
    </xf>
    <xf numFmtId="3" fontId="3" fillId="2" borderId="53" xfId="3" applyNumberFormat="1" applyFont="1" applyFill="1" applyBorder="1" applyAlignment="1">
      <alignment horizontal="center" vertical="center"/>
    </xf>
    <xf numFmtId="169" fontId="3" fillId="2" borderId="25" xfId="5" applyNumberFormat="1" applyFont="1" applyFill="1" applyBorder="1" applyAlignment="1">
      <alignment horizontal="center" vertical="center"/>
    </xf>
    <xf numFmtId="169" fontId="3" fillId="2" borderId="32" xfId="5" applyNumberFormat="1" applyFont="1" applyFill="1" applyBorder="1" applyAlignment="1">
      <alignment horizontal="center" vertical="center"/>
    </xf>
    <xf numFmtId="169" fontId="3" fillId="2" borderId="28" xfId="5" applyNumberFormat="1" applyFont="1" applyFill="1" applyBorder="1" applyAlignment="1">
      <alignment horizontal="center" vertical="center"/>
    </xf>
    <xf numFmtId="0" fontId="3" fillId="0" borderId="55" xfId="3" applyFont="1" applyBorder="1" applyAlignment="1">
      <alignment horizontal="left" vertical="center" wrapText="1"/>
    </xf>
    <xf numFmtId="0" fontId="3" fillId="0" borderId="56" xfId="3" applyFont="1" applyBorder="1" applyAlignment="1">
      <alignment horizontal="left" vertical="center" wrapText="1"/>
    </xf>
    <xf numFmtId="0" fontId="3" fillId="0" borderId="61" xfId="3" applyFont="1" applyBorder="1" applyAlignment="1">
      <alignment horizontal="left" vertical="center" wrapText="1"/>
    </xf>
    <xf numFmtId="4" fontId="3" fillId="2" borderId="3" xfId="3" applyNumberFormat="1" applyFont="1" applyFill="1" applyBorder="1" applyAlignment="1">
      <alignment vertical="center"/>
    </xf>
    <xf numFmtId="4" fontId="2" fillId="3" borderId="23" xfId="4" quotePrefix="1" applyNumberFormat="1" applyFont="1" applyFill="1" applyBorder="1" applyAlignment="1">
      <alignment horizontal="center" vertical="center"/>
    </xf>
    <xf numFmtId="4" fontId="3" fillId="2" borderId="25" xfId="5" applyNumberFormat="1" applyFont="1" applyFill="1" applyBorder="1" applyAlignment="1">
      <alignment horizontal="center" vertical="center"/>
    </xf>
    <xf numFmtId="4" fontId="3" fillId="2" borderId="28" xfId="5" applyNumberFormat="1" applyFont="1" applyFill="1" applyBorder="1" applyAlignment="1">
      <alignment horizontal="center" vertical="center"/>
    </xf>
    <xf numFmtId="4" fontId="3" fillId="2" borderId="32" xfId="5" applyNumberFormat="1" applyFont="1" applyFill="1" applyBorder="1" applyAlignment="1">
      <alignment horizontal="center" vertical="center"/>
    </xf>
    <xf numFmtId="4" fontId="5" fillId="2" borderId="0" xfId="3" applyNumberFormat="1" applyFont="1" applyFill="1" applyAlignment="1">
      <alignment horizontal="right" vertical="center"/>
    </xf>
    <xf numFmtId="4" fontId="2" fillId="3" borderId="35" xfId="3" applyNumberFormat="1" applyFont="1" applyFill="1" applyBorder="1" applyAlignment="1">
      <alignment horizontal="center" vertical="center"/>
    </xf>
    <xf numFmtId="9" fontId="3" fillId="2" borderId="25" xfId="7" applyFont="1" applyFill="1" applyBorder="1" applyAlignment="1">
      <alignment horizontal="center" vertical="center"/>
    </xf>
    <xf numFmtId="4" fontId="3" fillId="2" borderId="53" xfId="3" applyNumberFormat="1" applyFont="1" applyFill="1" applyBorder="1" applyAlignment="1">
      <alignment horizontal="center" vertical="center"/>
    </xf>
    <xf numFmtId="4" fontId="3" fillId="2" borderId="32" xfId="3" applyNumberFormat="1" applyFont="1" applyFill="1" applyBorder="1" applyAlignment="1">
      <alignment horizontal="center" vertical="center"/>
    </xf>
    <xf numFmtId="170" fontId="2" fillId="2" borderId="34" xfId="4" applyNumberFormat="1" applyFont="1" applyFill="1" applyBorder="1" applyAlignment="1">
      <alignment vertical="center"/>
    </xf>
    <xf numFmtId="4" fontId="2" fillId="3" borderId="23" xfId="3" applyNumberFormat="1" applyFont="1" applyFill="1" applyBorder="1" applyAlignment="1">
      <alignment horizontal="center" vertical="center" wrapText="1"/>
    </xf>
    <xf numFmtId="4" fontId="4" fillId="2" borderId="43" xfId="6" applyNumberFormat="1" applyFont="1" applyFill="1" applyBorder="1" applyAlignment="1">
      <alignment horizontal="center" vertical="center" wrapText="1"/>
    </xf>
    <xf numFmtId="4" fontId="4" fillId="2" borderId="32" xfId="6" applyNumberFormat="1" applyFont="1" applyFill="1" applyBorder="1" applyAlignment="1">
      <alignment horizontal="center" vertical="center" wrapText="1"/>
    </xf>
    <xf numFmtId="4" fontId="3" fillId="2" borderId="0" xfId="3" applyNumberFormat="1" applyFont="1" applyFill="1" applyAlignment="1">
      <alignment vertical="center"/>
    </xf>
    <xf numFmtId="9" fontId="7" fillId="2" borderId="35" xfId="2" applyFont="1" applyFill="1" applyBorder="1" applyAlignment="1">
      <alignment vertical="center"/>
    </xf>
    <xf numFmtId="4" fontId="3" fillId="2" borderId="1" xfId="3" applyNumberFormat="1" applyFont="1" applyFill="1" applyBorder="1" applyAlignment="1">
      <alignment vertical="center"/>
    </xf>
    <xf numFmtId="0" fontId="4" fillId="0" borderId="0" xfId="8" applyFont="1"/>
    <xf numFmtId="44" fontId="4" fillId="0" borderId="0" xfId="1" applyFont="1"/>
    <xf numFmtId="10" fontId="3" fillId="2" borderId="53" xfId="3" applyNumberFormat="1" applyFont="1" applyFill="1" applyBorder="1" applyAlignment="1">
      <alignment horizontal="center" vertical="center"/>
    </xf>
    <xf numFmtId="44" fontId="3" fillId="2" borderId="28" xfId="1" applyFont="1" applyFill="1" applyBorder="1" applyAlignment="1">
      <alignment vertical="center"/>
    </xf>
    <xf numFmtId="0" fontId="2" fillId="3" borderId="62" xfId="3" quotePrefix="1" applyFont="1" applyFill="1" applyBorder="1" applyAlignment="1">
      <alignment horizontal="center" vertical="center"/>
    </xf>
    <xf numFmtId="0" fontId="3" fillId="3" borderId="63" xfId="3" applyFont="1" applyFill="1" applyBorder="1" applyAlignment="1">
      <alignment horizontal="center" vertical="center"/>
    </xf>
    <xf numFmtId="171" fontId="3" fillId="2" borderId="28" xfId="5" applyNumberFormat="1" applyFont="1" applyFill="1" applyBorder="1" applyAlignment="1">
      <alignment horizontal="center" vertical="center"/>
    </xf>
    <xf numFmtId="0" fontId="4" fillId="0" borderId="28" xfId="4" applyNumberFormat="1" applyFont="1" applyFill="1" applyBorder="1" applyAlignment="1" applyProtection="1">
      <alignment horizontal="center" vertical="center"/>
      <protection locked="0"/>
    </xf>
    <xf numFmtId="44" fontId="4" fillId="0" borderId="28" xfId="1" applyFont="1" applyFill="1" applyBorder="1" applyAlignment="1" applyProtection="1">
      <alignment horizontal="right" vertical="center"/>
      <protection locked="0"/>
    </xf>
    <xf numFmtId="171" fontId="3" fillId="0" borderId="28" xfId="5" applyNumberFormat="1" applyFont="1" applyFill="1" applyBorder="1" applyAlignment="1">
      <alignment horizontal="center" vertical="center"/>
    </xf>
    <xf numFmtId="44" fontId="3" fillId="0" borderId="29" xfId="1" applyFont="1" applyFill="1" applyBorder="1" applyAlignment="1">
      <alignment vertical="center"/>
    </xf>
    <xf numFmtId="4" fontId="3" fillId="0" borderId="28" xfId="5" applyNumberFormat="1" applyFont="1" applyFill="1" applyBorder="1" applyAlignment="1">
      <alignment horizontal="center" vertical="center"/>
    </xf>
    <xf numFmtId="4" fontId="3" fillId="2" borderId="25" xfId="7" applyNumberFormat="1" applyFont="1" applyFill="1" applyBorder="1" applyAlignment="1">
      <alignment horizontal="center" vertical="center"/>
    </xf>
    <xf numFmtId="0" fontId="3" fillId="2" borderId="35" xfId="3" applyFont="1" applyFill="1" applyBorder="1" applyAlignment="1">
      <alignment vertical="center"/>
    </xf>
    <xf numFmtId="44" fontId="3" fillId="2" borderId="35" xfId="1" applyFont="1" applyFill="1" applyBorder="1" applyAlignment="1">
      <alignment vertical="center"/>
    </xf>
    <xf numFmtId="3" fontId="3" fillId="2" borderId="66" xfId="3" applyNumberFormat="1" applyFont="1" applyFill="1" applyBorder="1" applyAlignment="1">
      <alignment horizontal="center" vertical="center"/>
    </xf>
    <xf numFmtId="0" fontId="3" fillId="2" borderId="25" xfId="4" applyNumberFormat="1" applyFont="1" applyFill="1" applyBorder="1" applyAlignment="1" applyProtection="1">
      <alignment horizontal="center" vertical="center"/>
      <protection locked="0"/>
    </xf>
    <xf numFmtId="44" fontId="3" fillId="2" borderId="25" xfId="1" applyFont="1" applyFill="1" applyBorder="1" applyAlignment="1" applyProtection="1">
      <alignment horizontal="right" vertical="center"/>
      <protection locked="0"/>
    </xf>
    <xf numFmtId="0" fontId="3" fillId="2" borderId="32" xfId="4" applyNumberFormat="1" applyFont="1" applyFill="1" applyBorder="1" applyAlignment="1" applyProtection="1">
      <alignment horizontal="center" vertical="center"/>
      <protection locked="0"/>
    </xf>
    <xf numFmtId="44" fontId="3" fillId="2" borderId="32" xfId="1" applyFont="1" applyFill="1" applyBorder="1" applyAlignment="1" applyProtection="1">
      <alignment horizontal="right" vertical="center"/>
      <protection locked="0"/>
    </xf>
    <xf numFmtId="3" fontId="3" fillId="2" borderId="25" xfId="3" applyNumberFormat="1" applyFont="1" applyFill="1" applyBorder="1" applyAlignment="1">
      <alignment horizontal="center" vertical="center"/>
    </xf>
    <xf numFmtId="44" fontId="3" fillId="2" borderId="28" xfId="1" applyFont="1" applyFill="1" applyBorder="1" applyAlignment="1">
      <alignment horizontal="right" vertical="center"/>
    </xf>
    <xf numFmtId="44" fontId="3" fillId="2" borderId="17" xfId="1" applyFont="1" applyFill="1" applyBorder="1" applyAlignment="1">
      <alignment vertical="center"/>
    </xf>
    <xf numFmtId="3" fontId="3" fillId="2" borderId="59" xfId="3" applyNumberFormat="1" applyFont="1" applyFill="1" applyBorder="1" applyAlignment="1">
      <alignment horizontal="center" vertical="center"/>
    </xf>
    <xf numFmtId="44" fontId="3" fillId="2" borderId="59" xfId="1" applyFont="1" applyFill="1" applyBorder="1" applyAlignment="1">
      <alignment horizontal="right" vertical="center"/>
    </xf>
    <xf numFmtId="9" fontId="3" fillId="2" borderId="53" xfId="7" applyFont="1" applyFill="1" applyBorder="1" applyAlignment="1">
      <alignment horizontal="center" vertical="center"/>
    </xf>
    <xf numFmtId="0" fontId="2" fillId="2" borderId="14" xfId="3" quotePrefix="1" applyFont="1" applyFill="1" applyBorder="1" applyAlignment="1">
      <alignment horizontal="center" vertical="center"/>
    </xf>
    <xf numFmtId="0" fontId="3" fillId="2" borderId="18" xfId="3" applyFont="1" applyFill="1" applyBorder="1" applyAlignment="1">
      <alignment horizontal="center" vertical="center"/>
    </xf>
    <xf numFmtId="2" fontId="3" fillId="2" borderId="52" xfId="5" applyNumberFormat="1" applyFont="1" applyFill="1" applyBorder="1" applyAlignment="1">
      <alignment horizontal="center" vertical="center"/>
    </xf>
    <xf numFmtId="0" fontId="4" fillId="2" borderId="0" xfId="8" applyFont="1" applyFill="1"/>
    <xf numFmtId="44" fontId="3" fillId="2" borderId="0" xfId="3" applyNumberFormat="1" applyFont="1" applyFill="1" applyAlignment="1">
      <alignment vertical="center"/>
    </xf>
    <xf numFmtId="2" fontId="3" fillId="2" borderId="28" xfId="7" applyNumberFormat="1" applyFont="1" applyFill="1" applyBorder="1" applyAlignment="1">
      <alignment horizontal="center" vertical="center"/>
    </xf>
    <xf numFmtId="44" fontId="4" fillId="0" borderId="0" xfId="8" applyNumberFormat="1" applyFont="1"/>
    <xf numFmtId="2" fontId="3" fillId="2" borderId="0" xfId="3" applyNumberFormat="1" applyFont="1" applyFill="1" applyAlignment="1">
      <alignment vertical="center"/>
    </xf>
    <xf numFmtId="0" fontId="9" fillId="2" borderId="67" xfId="9" applyFont="1" applyFill="1" applyBorder="1" applyAlignment="1">
      <alignment horizontal="center" wrapText="1"/>
    </xf>
    <xf numFmtId="0" fontId="9" fillId="2" borderId="0" xfId="9" applyFont="1" applyFill="1" applyAlignment="1">
      <alignment horizontal="center" wrapText="1"/>
    </xf>
    <xf numFmtId="9" fontId="7" fillId="6" borderId="25" xfId="0" applyNumberFormat="1" applyFont="1" applyFill="1" applyBorder="1" applyAlignment="1">
      <alignment horizontal="right" vertical="center"/>
    </xf>
    <xf numFmtId="9" fontId="7" fillId="6" borderId="43" xfId="0" applyNumberFormat="1" applyFont="1" applyFill="1" applyBorder="1" applyAlignment="1">
      <alignment horizontal="right" vertical="center"/>
    </xf>
    <xf numFmtId="0" fontId="2" fillId="2" borderId="6" xfId="3" applyFont="1" applyFill="1" applyBorder="1" applyAlignment="1">
      <alignment horizontal="center" vertical="center" wrapText="1"/>
    </xf>
    <xf numFmtId="0" fontId="2" fillId="2" borderId="11" xfId="3" applyFont="1" applyFill="1" applyBorder="1" applyAlignment="1">
      <alignment horizontal="center" vertical="center" wrapText="1"/>
    </xf>
    <xf numFmtId="0" fontId="2" fillId="2" borderId="7" xfId="3" applyFont="1" applyFill="1" applyBorder="1" applyAlignment="1">
      <alignment horizontal="center" vertical="center" wrapText="1"/>
    </xf>
    <xf numFmtId="164" fontId="2" fillId="3" borderId="2" xfId="3" applyNumberFormat="1" applyFont="1" applyFill="1" applyBorder="1" applyAlignment="1">
      <alignment horizontal="center" vertical="center"/>
    </xf>
    <xf numFmtId="164" fontId="2" fillId="3" borderId="3" xfId="3" applyNumberFormat="1" applyFont="1" applyFill="1" applyBorder="1" applyAlignment="1">
      <alignment horizontal="center" vertical="center"/>
    </xf>
    <xf numFmtId="164" fontId="2" fillId="3" borderId="4" xfId="3" applyNumberFormat="1" applyFont="1" applyFill="1" applyBorder="1" applyAlignment="1">
      <alignment horizontal="center" vertical="center"/>
    </xf>
    <xf numFmtId="164" fontId="3" fillId="3" borderId="9" xfId="3" applyNumberFormat="1" applyFont="1" applyFill="1" applyBorder="1" applyAlignment="1">
      <alignment horizontal="center" vertical="center"/>
    </xf>
    <xf numFmtId="164" fontId="3" fillId="3" borderId="1" xfId="3" applyNumberFormat="1" applyFont="1" applyFill="1" applyBorder="1" applyAlignment="1">
      <alignment horizontal="center" vertical="center"/>
    </xf>
    <xf numFmtId="164" fontId="3" fillId="3" borderId="10" xfId="3" applyNumberFormat="1" applyFont="1" applyFill="1" applyBorder="1" applyAlignment="1">
      <alignment horizontal="center" vertical="center"/>
    </xf>
    <xf numFmtId="164" fontId="2" fillId="3" borderId="15" xfId="3" applyNumberFormat="1" applyFont="1" applyFill="1" applyBorder="1" applyAlignment="1">
      <alignment horizontal="center" vertical="center" wrapText="1"/>
    </xf>
    <xf numFmtId="164" fontId="2" fillId="3" borderId="3" xfId="3" applyNumberFormat="1" applyFont="1" applyFill="1" applyBorder="1" applyAlignment="1">
      <alignment horizontal="center" vertical="center" wrapText="1"/>
    </xf>
    <xf numFmtId="164" fontId="2" fillId="3" borderId="16" xfId="3" applyNumberFormat="1" applyFont="1" applyFill="1" applyBorder="1" applyAlignment="1">
      <alignment horizontal="center" vertical="center" wrapText="1"/>
    </xf>
    <xf numFmtId="164" fontId="2" fillId="3" borderId="19" xfId="3" applyNumberFormat="1" applyFont="1" applyFill="1" applyBorder="1" applyAlignment="1">
      <alignment horizontal="center" vertical="center" wrapText="1"/>
    </xf>
    <xf numFmtId="164" fontId="2" fillId="3" borderId="1" xfId="3" applyNumberFormat="1" applyFont="1" applyFill="1" applyBorder="1" applyAlignment="1">
      <alignment horizontal="center" vertical="center" wrapText="1"/>
    </xf>
    <xf numFmtId="164" fontId="2" fillId="3" borderId="20" xfId="3" applyNumberFormat="1" applyFont="1" applyFill="1" applyBorder="1" applyAlignment="1">
      <alignment horizontal="center" vertical="center" wrapText="1"/>
    </xf>
    <xf numFmtId="44" fontId="2" fillId="3" borderId="17" xfId="1" applyFont="1" applyFill="1" applyBorder="1" applyAlignment="1">
      <alignment horizontal="center" vertical="center" wrapText="1"/>
    </xf>
    <xf numFmtId="44" fontId="2" fillId="3" borderId="21" xfId="1" applyFont="1" applyFill="1" applyBorder="1" applyAlignment="1">
      <alignment horizontal="center" vertical="center" wrapText="1"/>
    </xf>
    <xf numFmtId="0" fontId="2" fillId="2" borderId="1" xfId="3" applyFont="1" applyFill="1" applyBorder="1" applyAlignment="1">
      <alignment horizontal="center" vertical="center"/>
    </xf>
    <xf numFmtId="0" fontId="2" fillId="2" borderId="2" xfId="3" applyFont="1" applyFill="1" applyBorder="1" applyAlignment="1">
      <alignment horizontal="center" vertical="center"/>
    </xf>
    <xf numFmtId="0" fontId="2" fillId="2" borderId="4" xfId="3" applyFont="1" applyFill="1" applyBorder="1" applyAlignment="1">
      <alignment horizontal="center" vertical="center"/>
    </xf>
    <xf numFmtId="0" fontId="2" fillId="2" borderId="9" xfId="3" applyFont="1" applyFill="1" applyBorder="1" applyAlignment="1">
      <alignment horizontal="center" vertical="center"/>
    </xf>
    <xf numFmtId="0" fontId="2" fillId="2" borderId="10" xfId="3" applyFont="1" applyFill="1" applyBorder="1" applyAlignment="1">
      <alignment horizontal="center" vertical="center"/>
    </xf>
    <xf numFmtId="0" fontId="2" fillId="2" borderId="3" xfId="3" applyFont="1" applyFill="1" applyBorder="1" applyAlignment="1">
      <alignment horizontal="center" vertical="center"/>
    </xf>
    <xf numFmtId="0" fontId="2" fillId="2" borderId="6" xfId="3" applyFont="1" applyFill="1" applyBorder="1" applyAlignment="1">
      <alignment horizontal="left" vertical="center"/>
    </xf>
    <xf numFmtId="0" fontId="2" fillId="2" borderId="7" xfId="3" applyFont="1" applyFill="1" applyBorder="1" applyAlignment="1">
      <alignment horizontal="left" vertical="center"/>
    </xf>
    <xf numFmtId="0" fontId="2" fillId="2" borderId="6" xfId="3" applyFont="1" applyFill="1" applyBorder="1" applyAlignment="1">
      <alignment horizontal="left" vertical="center" wrapText="1"/>
    </xf>
    <xf numFmtId="0" fontId="2" fillId="2" borderId="7" xfId="3" applyFont="1" applyFill="1" applyBorder="1" applyAlignment="1">
      <alignment horizontal="left" vertical="center" wrapText="1"/>
    </xf>
    <xf numFmtId="0" fontId="2" fillId="3" borderId="6" xfId="3" applyFont="1" applyFill="1" applyBorder="1" applyAlignment="1">
      <alignment horizontal="center" vertical="center"/>
    </xf>
    <xf numFmtId="0" fontId="2" fillId="3" borderId="11" xfId="3" applyFont="1" applyFill="1" applyBorder="1" applyAlignment="1">
      <alignment horizontal="center" vertical="center"/>
    </xf>
    <xf numFmtId="0" fontId="2" fillId="3" borderId="7" xfId="3" applyFont="1" applyFill="1" applyBorder="1" applyAlignment="1">
      <alignment horizontal="center" vertical="center"/>
    </xf>
    <xf numFmtId="0" fontId="3" fillId="2" borderId="2" xfId="3" applyFont="1" applyFill="1" applyBorder="1" applyAlignment="1">
      <alignment horizontal="left" vertical="center" wrapText="1"/>
    </xf>
    <xf numFmtId="0" fontId="3" fillId="2" borderId="3" xfId="3" applyFont="1" applyFill="1" applyBorder="1" applyAlignment="1">
      <alignment horizontal="left" vertical="center" wrapText="1"/>
    </xf>
    <xf numFmtId="0" fontId="3" fillId="2" borderId="16" xfId="3" applyFont="1" applyFill="1" applyBorder="1" applyAlignment="1">
      <alignment horizontal="left" vertical="center" wrapText="1"/>
    </xf>
    <xf numFmtId="0" fontId="3" fillId="2" borderId="36" xfId="3" applyFont="1" applyFill="1" applyBorder="1" applyAlignment="1">
      <alignment horizontal="justify" vertical="center" wrapText="1"/>
    </xf>
    <xf numFmtId="0" fontId="3" fillId="2" borderId="37" xfId="3" applyFont="1" applyFill="1" applyBorder="1" applyAlignment="1">
      <alignment horizontal="justify" vertical="center" wrapText="1"/>
    </xf>
    <xf numFmtId="0" fontId="3" fillId="2" borderId="38" xfId="3" applyFont="1" applyFill="1" applyBorder="1" applyAlignment="1">
      <alignment horizontal="justify" vertical="center" wrapText="1"/>
    </xf>
    <xf numFmtId="0" fontId="3" fillId="2" borderId="13" xfId="3" applyFont="1" applyFill="1" applyBorder="1" applyAlignment="1">
      <alignment horizontal="justify" vertical="center" wrapText="1"/>
    </xf>
    <xf numFmtId="0" fontId="3" fillId="2" borderId="30" xfId="3" applyFont="1" applyFill="1" applyBorder="1" applyAlignment="1">
      <alignment horizontal="justify" vertical="center" wrapText="1"/>
    </xf>
    <xf numFmtId="0" fontId="3" fillId="2" borderId="31" xfId="3" applyFont="1" applyFill="1" applyBorder="1" applyAlignment="1">
      <alignment horizontal="justify" vertical="center" wrapText="1"/>
    </xf>
    <xf numFmtId="165" fontId="3" fillId="2" borderId="27" xfId="4" applyFont="1" applyFill="1" applyBorder="1" applyAlignment="1">
      <alignment vertical="center" wrapText="1"/>
    </xf>
    <xf numFmtId="165" fontId="3" fillId="2" borderId="28" xfId="4" applyFont="1" applyFill="1" applyBorder="1" applyAlignment="1">
      <alignment vertical="center" wrapText="1"/>
    </xf>
    <xf numFmtId="165" fontId="3" fillId="2" borderId="13" xfId="4" applyFont="1" applyFill="1" applyBorder="1" applyAlignment="1">
      <alignment vertical="center" wrapText="1"/>
    </xf>
    <xf numFmtId="165" fontId="3" fillId="2" borderId="30" xfId="4" applyFont="1" applyFill="1" applyBorder="1" applyAlignment="1">
      <alignment vertical="center" wrapText="1"/>
    </xf>
    <xf numFmtId="165" fontId="3" fillId="2" borderId="31" xfId="4" applyFont="1" applyFill="1" applyBorder="1" applyAlignment="1">
      <alignment vertical="center" wrapText="1"/>
    </xf>
    <xf numFmtId="0" fontId="5" fillId="2" borderId="3" xfId="3" applyFont="1" applyFill="1" applyBorder="1" applyAlignment="1">
      <alignment horizontal="right" vertical="center"/>
    </xf>
    <xf numFmtId="0" fontId="5" fillId="2" borderId="4" xfId="3" applyFont="1" applyFill="1" applyBorder="1" applyAlignment="1">
      <alignment horizontal="right" vertical="center"/>
    </xf>
    <xf numFmtId="0" fontId="2" fillId="2" borderId="11" xfId="3" applyFont="1" applyFill="1" applyBorder="1" applyAlignment="1">
      <alignment horizontal="center" vertical="center"/>
    </xf>
    <xf numFmtId="0" fontId="2" fillId="3" borderId="6" xfId="3" applyFont="1" applyFill="1" applyBorder="1" applyAlignment="1">
      <alignment horizontal="left" vertical="center"/>
    </xf>
    <xf numFmtId="0" fontId="2" fillId="3" borderId="11" xfId="3" applyFont="1" applyFill="1" applyBorder="1" applyAlignment="1">
      <alignment horizontal="left" vertical="center"/>
    </xf>
    <xf numFmtId="0" fontId="2" fillId="3" borderId="7" xfId="3" applyFont="1" applyFill="1" applyBorder="1" applyAlignment="1">
      <alignment horizontal="left" vertical="center"/>
    </xf>
    <xf numFmtId="164" fontId="4" fillId="3" borderId="15" xfId="3" applyNumberFormat="1" applyFont="1" applyFill="1" applyBorder="1" applyAlignment="1">
      <alignment horizontal="center" vertical="center" wrapText="1"/>
    </xf>
    <xf numFmtId="164" fontId="3" fillId="3" borderId="3" xfId="3" applyNumberFormat="1" applyFont="1" applyFill="1" applyBorder="1" applyAlignment="1">
      <alignment horizontal="center" vertical="center" wrapText="1"/>
    </xf>
    <xf numFmtId="164" fontId="3" fillId="3" borderId="16" xfId="3" applyNumberFormat="1" applyFont="1" applyFill="1" applyBorder="1" applyAlignment="1">
      <alignment horizontal="center" vertical="center" wrapText="1"/>
    </xf>
    <xf numFmtId="164" fontId="3" fillId="3" borderId="19" xfId="3" applyNumberFormat="1" applyFont="1" applyFill="1" applyBorder="1" applyAlignment="1">
      <alignment horizontal="center" vertical="center" wrapText="1"/>
    </xf>
    <xf numFmtId="164" fontId="3" fillId="3" borderId="1" xfId="3" applyNumberFormat="1" applyFont="1" applyFill="1" applyBorder="1" applyAlignment="1">
      <alignment horizontal="center" vertical="center" wrapText="1"/>
    </xf>
    <xf numFmtId="164" fontId="3" fillId="3" borderId="20" xfId="3" applyNumberFormat="1" applyFont="1" applyFill="1" applyBorder="1" applyAlignment="1">
      <alignment horizontal="center" vertical="center" wrapText="1"/>
    </xf>
    <xf numFmtId="44" fontId="4" fillId="3" borderId="17" xfId="1" applyFont="1" applyFill="1" applyBorder="1" applyAlignment="1">
      <alignment horizontal="center" vertical="center" wrapText="1"/>
    </xf>
    <xf numFmtId="44" fontId="3" fillId="3" borderId="21" xfId="1" applyFont="1" applyFill="1" applyBorder="1" applyAlignment="1">
      <alignment horizontal="center" vertical="center" wrapText="1"/>
    </xf>
    <xf numFmtId="0" fontId="2" fillId="3" borderId="22" xfId="3" applyFont="1" applyFill="1" applyBorder="1" applyAlignment="1">
      <alignment horizontal="center" vertical="center"/>
    </xf>
    <xf numFmtId="0" fontId="2" fillId="3" borderId="23" xfId="3" applyFont="1" applyFill="1" applyBorder="1" applyAlignment="1">
      <alignment horizontal="center" vertical="center"/>
    </xf>
    <xf numFmtId="165" fontId="3" fillId="2" borderId="14" xfId="4" applyFont="1" applyFill="1" applyBorder="1" applyAlignment="1">
      <alignment vertical="center" wrapText="1"/>
    </xf>
    <xf numFmtId="165" fontId="3" fillId="2" borderId="25" xfId="4" applyFont="1" applyFill="1" applyBorder="1" applyAlignment="1">
      <alignment vertical="center" wrapText="1"/>
    </xf>
    <xf numFmtId="0" fontId="7" fillId="2" borderId="12" xfId="3" applyFont="1" applyFill="1" applyBorder="1" applyAlignment="1">
      <alignment horizontal="right" vertical="center"/>
    </xf>
    <xf numFmtId="0" fontId="7" fillId="2" borderId="41" xfId="3" applyFont="1" applyFill="1" applyBorder="1" applyAlignment="1">
      <alignment horizontal="right" vertical="center"/>
    </xf>
    <xf numFmtId="0" fontId="7" fillId="2" borderId="42" xfId="3" applyFont="1" applyFill="1" applyBorder="1" applyAlignment="1">
      <alignment horizontal="right" vertical="center"/>
    </xf>
    <xf numFmtId="0" fontId="7" fillId="2" borderId="36" xfId="3" applyFont="1" applyFill="1" applyBorder="1" applyAlignment="1">
      <alignment horizontal="right" vertical="center"/>
    </xf>
    <xf numFmtId="0" fontId="7" fillId="2" borderId="37" xfId="3" applyFont="1" applyFill="1" applyBorder="1" applyAlignment="1">
      <alignment horizontal="right" vertical="center"/>
    </xf>
    <xf numFmtId="0" fontId="7" fillId="2" borderId="38" xfId="3" applyFont="1" applyFill="1" applyBorder="1" applyAlignment="1">
      <alignment horizontal="right" vertical="center"/>
    </xf>
    <xf numFmtId="0" fontId="5" fillId="4" borderId="13" xfId="3" applyFont="1" applyFill="1" applyBorder="1" applyAlignment="1">
      <alignment horizontal="right" vertical="center"/>
    </xf>
    <xf numFmtId="0" fontId="5" fillId="4" borderId="30" xfId="3" applyFont="1" applyFill="1" applyBorder="1" applyAlignment="1">
      <alignment horizontal="right" vertical="center"/>
    </xf>
    <xf numFmtId="0" fontId="5" fillId="4" borderId="31" xfId="3" applyFont="1" applyFill="1" applyBorder="1" applyAlignment="1">
      <alignment horizontal="right" vertical="center"/>
    </xf>
    <xf numFmtId="0" fontId="7" fillId="2" borderId="11" xfId="3" applyFont="1" applyFill="1" applyBorder="1" applyAlignment="1">
      <alignment horizontal="center" vertical="center"/>
    </xf>
    <xf numFmtId="167" fontId="3" fillId="2" borderId="36" xfId="3" applyNumberFormat="1" applyFont="1" applyFill="1" applyBorder="1" applyAlignment="1">
      <alignment horizontal="left" vertical="center" wrapText="1"/>
    </xf>
    <xf numFmtId="167" fontId="3" fillId="2" borderId="37" xfId="3" applyNumberFormat="1" applyFont="1" applyFill="1" applyBorder="1" applyAlignment="1">
      <alignment horizontal="left" vertical="center" wrapText="1"/>
    </xf>
    <xf numFmtId="167" fontId="3" fillId="2" borderId="38" xfId="3" applyNumberFormat="1" applyFont="1" applyFill="1" applyBorder="1" applyAlignment="1">
      <alignment horizontal="left" vertical="center" wrapText="1"/>
    </xf>
    <xf numFmtId="167" fontId="3" fillId="2" borderId="13" xfId="3" applyNumberFormat="1" applyFont="1" applyFill="1" applyBorder="1" applyAlignment="1">
      <alignment horizontal="left" vertical="center" wrapText="1"/>
    </xf>
    <xf numFmtId="167" fontId="3" fillId="2" borderId="30" xfId="3" applyNumberFormat="1" applyFont="1" applyFill="1" applyBorder="1" applyAlignment="1">
      <alignment horizontal="left" vertical="center" wrapText="1"/>
    </xf>
    <xf numFmtId="167" fontId="3" fillId="2" borderId="31" xfId="3" applyNumberFormat="1" applyFont="1" applyFill="1" applyBorder="1" applyAlignment="1">
      <alignment horizontal="left" vertical="center" wrapText="1"/>
    </xf>
    <xf numFmtId="0" fontId="5" fillId="4" borderId="6" xfId="3" applyFont="1" applyFill="1" applyBorder="1" applyAlignment="1">
      <alignment horizontal="right" vertical="center"/>
    </xf>
    <xf numFmtId="0" fontId="5" fillId="4" borderId="11" xfId="3" applyFont="1" applyFill="1" applyBorder="1" applyAlignment="1">
      <alignment horizontal="right" vertical="center"/>
    </xf>
    <xf numFmtId="0" fontId="5" fillId="4" borderId="7" xfId="3" applyFont="1" applyFill="1" applyBorder="1" applyAlignment="1">
      <alignment horizontal="right" vertical="center"/>
    </xf>
    <xf numFmtId="0" fontId="7" fillId="2" borderId="6" xfId="3" applyFont="1" applyFill="1" applyBorder="1" applyAlignment="1">
      <alignment horizontal="right" vertical="center"/>
    </xf>
    <xf numFmtId="0" fontId="7" fillId="2" borderId="11" xfId="3" applyFont="1" applyFill="1" applyBorder="1" applyAlignment="1">
      <alignment horizontal="right" vertical="center"/>
    </xf>
    <xf numFmtId="0" fontId="7" fillId="2" borderId="7" xfId="3" applyFont="1" applyFill="1" applyBorder="1" applyAlignment="1">
      <alignment horizontal="right" vertical="center"/>
    </xf>
    <xf numFmtId="0" fontId="2" fillId="3" borderId="6" xfId="3" applyFont="1" applyFill="1" applyBorder="1" applyAlignment="1">
      <alignment horizontal="center" vertical="center" wrapText="1"/>
    </xf>
    <xf numFmtId="0" fontId="2" fillId="3" borderId="11" xfId="3" applyFont="1" applyFill="1" applyBorder="1" applyAlignment="1">
      <alignment horizontal="center" vertical="center" wrapText="1"/>
    </xf>
    <xf numFmtId="0" fontId="2" fillId="3" borderId="40" xfId="3" applyFont="1" applyFill="1" applyBorder="1" applyAlignment="1">
      <alignment horizontal="center" vertical="center" wrapText="1"/>
    </xf>
    <xf numFmtId="167" fontId="3" fillId="2" borderId="12" xfId="3" applyNumberFormat="1" applyFont="1" applyFill="1" applyBorder="1" applyAlignment="1">
      <alignment horizontal="left" vertical="center" wrapText="1"/>
    </xf>
    <xf numFmtId="167" fontId="3" fillId="2" borderId="41" xfId="3" applyNumberFormat="1" applyFont="1" applyFill="1" applyBorder="1" applyAlignment="1">
      <alignment horizontal="left" vertical="center" wrapText="1"/>
    </xf>
    <xf numFmtId="167" fontId="3" fillId="2" borderId="42" xfId="3" applyNumberFormat="1" applyFont="1" applyFill="1" applyBorder="1" applyAlignment="1">
      <alignment horizontal="left" vertical="center" wrapText="1"/>
    </xf>
    <xf numFmtId="44" fontId="7" fillId="2" borderId="36" xfId="3" applyNumberFormat="1" applyFont="1" applyFill="1" applyBorder="1" applyAlignment="1">
      <alignment horizontal="center" vertical="center"/>
    </xf>
    <xf numFmtId="44" fontId="7" fillId="2" borderId="37" xfId="3" applyNumberFormat="1" applyFont="1" applyFill="1" applyBorder="1" applyAlignment="1">
      <alignment horizontal="center" vertical="center"/>
    </xf>
    <xf numFmtId="44" fontId="7" fillId="2" borderId="50" xfId="3" applyNumberFormat="1" applyFont="1" applyFill="1" applyBorder="1" applyAlignment="1">
      <alignment horizontal="center" vertical="center"/>
    </xf>
    <xf numFmtId="44" fontId="7" fillId="2" borderId="5" xfId="3" applyNumberFormat="1" applyFont="1" applyFill="1" applyBorder="1" applyAlignment="1">
      <alignment horizontal="center" vertical="center"/>
    </xf>
    <xf numFmtId="0" fontId="7" fillId="2" borderId="0" xfId="3" applyFont="1" applyFill="1" applyAlignment="1">
      <alignment horizontal="center" vertical="center"/>
    </xf>
    <xf numFmtId="0" fontId="7" fillId="2" borderId="8" xfId="3" applyFont="1" applyFill="1" applyBorder="1" applyAlignment="1">
      <alignment horizontal="center" vertical="center"/>
    </xf>
    <xf numFmtId="44" fontId="7" fillId="2" borderId="13" xfId="3" applyNumberFormat="1" applyFont="1" applyFill="1" applyBorder="1" applyAlignment="1">
      <alignment horizontal="center" vertical="center"/>
    </xf>
    <xf numFmtId="44" fontId="7" fillId="2" borderId="30" xfId="3" applyNumberFormat="1" applyFont="1" applyFill="1" applyBorder="1" applyAlignment="1">
      <alignment horizontal="center" vertical="center"/>
    </xf>
    <xf numFmtId="44" fontId="7" fillId="2" borderId="51" xfId="3" applyNumberFormat="1" applyFont="1" applyFill="1" applyBorder="1" applyAlignment="1">
      <alignment horizontal="center" vertical="center"/>
    </xf>
    <xf numFmtId="44" fontId="7" fillId="2" borderId="9" xfId="3" applyNumberFormat="1" applyFont="1" applyFill="1" applyBorder="1" applyAlignment="1">
      <alignment horizontal="center" vertical="center"/>
    </xf>
    <xf numFmtId="0" fontId="7" fillId="2" borderId="1" xfId="3" applyFont="1" applyFill="1" applyBorder="1" applyAlignment="1">
      <alignment horizontal="center" vertical="center"/>
    </xf>
    <xf numFmtId="0" fontId="7" fillId="2" borderId="10" xfId="3" applyFont="1" applyFill="1" applyBorder="1" applyAlignment="1">
      <alignment horizontal="center" vertical="center"/>
    </xf>
    <xf numFmtId="0" fontId="2" fillId="2" borderId="0" xfId="3" applyFont="1" applyFill="1" applyAlignment="1">
      <alignment horizontal="center" vertical="center"/>
    </xf>
    <xf numFmtId="44" fontId="7" fillId="2" borderId="0" xfId="3" applyNumberFormat="1" applyFont="1" applyFill="1" applyAlignment="1">
      <alignment horizontal="center" vertical="center"/>
    </xf>
    <xf numFmtId="44" fontId="7" fillId="2" borderId="8" xfId="3" applyNumberFormat="1" applyFont="1" applyFill="1" applyBorder="1" applyAlignment="1">
      <alignment horizontal="center" vertical="center"/>
    </xf>
    <xf numFmtId="0" fontId="5" fillId="5" borderId="6" xfId="3" applyFont="1" applyFill="1" applyBorder="1" applyAlignment="1">
      <alignment horizontal="right" vertical="center"/>
    </xf>
    <xf numFmtId="0" fontId="5" fillId="5" borderId="11" xfId="3" applyFont="1" applyFill="1" applyBorder="1" applyAlignment="1">
      <alignment horizontal="right" vertical="center"/>
    </xf>
    <xf numFmtId="0" fontId="5" fillId="5" borderId="7" xfId="3" applyFont="1" applyFill="1" applyBorder="1" applyAlignment="1">
      <alignment horizontal="right" vertical="center"/>
    </xf>
    <xf numFmtId="0" fontId="5" fillId="2" borderId="12" xfId="3" applyFont="1" applyFill="1" applyBorder="1" applyAlignment="1">
      <alignment horizontal="left" vertical="center"/>
    </xf>
    <xf numFmtId="0" fontId="5" fillId="2" borderId="41" xfId="3" applyFont="1" applyFill="1" applyBorder="1" applyAlignment="1">
      <alignment horizontal="left" vertical="center"/>
    </xf>
    <xf numFmtId="0" fontId="5" fillId="2" borderId="49" xfId="3" applyFont="1" applyFill="1" applyBorder="1" applyAlignment="1">
      <alignment horizontal="left" vertical="center"/>
    </xf>
    <xf numFmtId="0" fontId="7" fillId="2" borderId="2" xfId="3" applyFont="1" applyFill="1" applyBorder="1" applyAlignment="1">
      <alignment horizontal="center" vertical="center"/>
    </xf>
    <xf numFmtId="0" fontId="7" fillId="2" borderId="3" xfId="3" applyFont="1" applyFill="1" applyBorder="1" applyAlignment="1">
      <alignment horizontal="center" vertical="center"/>
    </xf>
    <xf numFmtId="0" fontId="7" fillId="2" borderId="4" xfId="3" applyFont="1" applyFill="1" applyBorder="1" applyAlignment="1">
      <alignment horizontal="center" vertical="center"/>
    </xf>
    <xf numFmtId="0" fontId="2" fillId="3" borderId="35" xfId="3" applyFont="1" applyFill="1" applyBorder="1" applyAlignment="1">
      <alignment horizontal="center" vertical="center"/>
    </xf>
    <xf numFmtId="0" fontId="3" fillId="2" borderId="27" xfId="3" applyFont="1" applyFill="1" applyBorder="1" applyAlignment="1">
      <alignment horizontal="left" vertical="center" wrapText="1"/>
    </xf>
    <xf numFmtId="0" fontId="3" fillId="2" borderId="28" xfId="3" applyFont="1" applyFill="1" applyBorder="1" applyAlignment="1">
      <alignment vertical="center" wrapText="1"/>
    </xf>
    <xf numFmtId="0" fontId="3" fillId="2" borderId="36" xfId="3" applyFont="1" applyFill="1" applyBorder="1" applyAlignment="1">
      <alignment horizontal="left" vertical="center" wrapText="1"/>
    </xf>
    <xf numFmtId="0" fontId="3" fillId="2" borderId="37" xfId="3" applyFont="1" applyFill="1" applyBorder="1" applyAlignment="1">
      <alignment horizontal="left" vertical="center" wrapText="1"/>
    </xf>
    <xf numFmtId="0" fontId="3" fillId="2" borderId="38" xfId="3" applyFont="1" applyFill="1" applyBorder="1" applyAlignment="1">
      <alignment horizontal="left" vertical="center" wrapText="1"/>
    </xf>
    <xf numFmtId="0" fontId="3" fillId="2" borderId="18" xfId="3" applyFont="1" applyFill="1" applyBorder="1" applyAlignment="1">
      <alignment horizontal="left" vertical="center" wrapText="1"/>
    </xf>
    <xf numFmtId="0" fontId="3" fillId="2" borderId="32" xfId="3" applyFont="1" applyFill="1" applyBorder="1" applyAlignment="1">
      <alignment vertical="center" wrapText="1"/>
    </xf>
    <xf numFmtId="0" fontId="5" fillId="2" borderId="0" xfId="3" applyFont="1" applyFill="1" applyAlignment="1">
      <alignment horizontal="right" vertical="center"/>
    </xf>
    <xf numFmtId="0" fontId="5" fillId="2" borderId="8" xfId="3" applyFont="1" applyFill="1" applyBorder="1" applyAlignment="1">
      <alignment horizontal="right" vertical="center"/>
    </xf>
    <xf numFmtId="164" fontId="3" fillId="3" borderId="15" xfId="3" applyNumberFormat="1" applyFont="1" applyFill="1" applyBorder="1" applyAlignment="1">
      <alignment horizontal="center" vertical="center" wrapText="1"/>
    </xf>
    <xf numFmtId="44" fontId="3" fillId="3" borderId="17" xfId="1" applyFont="1" applyFill="1" applyBorder="1" applyAlignment="1">
      <alignment horizontal="center" vertical="center" wrapText="1"/>
    </xf>
    <xf numFmtId="0" fontId="2" fillId="2" borderId="9" xfId="3" applyFont="1" applyFill="1" applyBorder="1" applyAlignment="1">
      <alignment horizontal="center" vertical="center" wrapText="1"/>
    </xf>
    <xf numFmtId="0" fontId="2" fillId="2" borderId="1" xfId="3" applyFont="1" applyFill="1" applyBorder="1" applyAlignment="1">
      <alignment horizontal="center" vertical="center" wrapText="1"/>
    </xf>
    <xf numFmtId="0" fontId="2" fillId="2" borderId="10" xfId="3" applyFont="1" applyFill="1" applyBorder="1" applyAlignment="1">
      <alignment horizontal="center" vertical="center" wrapText="1"/>
    </xf>
    <xf numFmtId="167" fontId="3" fillId="2" borderId="54" xfId="3" applyNumberFormat="1" applyFont="1" applyFill="1" applyBorder="1" applyAlignment="1">
      <alignment horizontal="left" vertical="center" wrapText="1"/>
    </xf>
    <xf numFmtId="167" fontId="3" fillId="2" borderId="43" xfId="3" applyNumberFormat="1" applyFont="1" applyFill="1" applyBorder="1" applyAlignment="1">
      <alignment horizontal="left" vertical="center" wrapText="1"/>
    </xf>
    <xf numFmtId="167" fontId="3" fillId="2" borderId="18" xfId="3" applyNumberFormat="1" applyFont="1" applyFill="1" applyBorder="1" applyAlignment="1">
      <alignment horizontal="left" vertical="center" wrapText="1"/>
    </xf>
    <xf numFmtId="167" fontId="3" fillId="2" borderId="32" xfId="3" applyNumberFormat="1" applyFont="1" applyFill="1" applyBorder="1" applyAlignment="1">
      <alignment horizontal="left" vertical="center" wrapText="1"/>
    </xf>
    <xf numFmtId="0" fontId="2" fillId="3" borderId="22" xfId="3" applyFont="1" applyFill="1" applyBorder="1" applyAlignment="1">
      <alignment horizontal="left" vertical="center"/>
    </xf>
    <xf numFmtId="0" fontId="2" fillId="3" borderId="23" xfId="3" applyFont="1" applyFill="1" applyBorder="1" applyAlignment="1">
      <alignment horizontal="left" vertical="center"/>
    </xf>
    <xf numFmtId="0" fontId="2" fillId="3" borderId="24" xfId="3" applyFont="1" applyFill="1" applyBorder="1" applyAlignment="1">
      <alignment horizontal="left" vertical="center"/>
    </xf>
    <xf numFmtId="0" fontId="2" fillId="3" borderId="22" xfId="3" applyFont="1" applyFill="1" applyBorder="1" applyAlignment="1">
      <alignment horizontal="center" vertical="center" wrapText="1"/>
    </xf>
    <xf numFmtId="0" fontId="2" fillId="3" borderId="23" xfId="3" applyFont="1" applyFill="1" applyBorder="1" applyAlignment="1">
      <alignment horizontal="center" vertical="center" wrapText="1"/>
    </xf>
    <xf numFmtId="0" fontId="7" fillId="2" borderId="37" xfId="3" applyFont="1" applyFill="1" applyBorder="1" applyAlignment="1">
      <alignment horizontal="center" vertical="center"/>
    </xf>
    <xf numFmtId="0" fontId="7" fillId="2" borderId="50"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14" xfId="3" applyFont="1" applyFill="1" applyBorder="1" applyAlignment="1">
      <alignment horizontal="right" vertical="center"/>
    </xf>
    <xf numFmtId="0" fontId="7" fillId="2" borderId="25" xfId="3" applyFont="1" applyFill="1" applyBorder="1" applyAlignment="1">
      <alignment horizontal="right" vertical="center"/>
    </xf>
    <xf numFmtId="0" fontId="7" fillId="2" borderId="27" xfId="3" applyFont="1" applyFill="1" applyBorder="1" applyAlignment="1">
      <alignment horizontal="right" vertical="center"/>
    </xf>
    <xf numFmtId="0" fontId="7" fillId="2" borderId="28" xfId="3" applyFont="1" applyFill="1" applyBorder="1" applyAlignment="1">
      <alignment horizontal="right" vertical="center"/>
    </xf>
    <xf numFmtId="0" fontId="5" fillId="4" borderId="18" xfId="3" applyFont="1" applyFill="1" applyBorder="1" applyAlignment="1">
      <alignment horizontal="right" vertical="center"/>
    </xf>
    <xf numFmtId="0" fontId="5" fillId="4" borderId="32" xfId="3" applyFont="1" applyFill="1" applyBorder="1" applyAlignment="1">
      <alignment horizontal="right" vertical="center"/>
    </xf>
    <xf numFmtId="44" fontId="7" fillId="2" borderId="55" xfId="3" applyNumberFormat="1" applyFont="1" applyFill="1" applyBorder="1" applyAlignment="1">
      <alignment horizontal="center" vertical="center"/>
    </xf>
    <xf numFmtId="0" fontId="7" fillId="2" borderId="56" xfId="3" applyFont="1" applyFill="1" applyBorder="1" applyAlignment="1">
      <alignment horizontal="center" vertical="center"/>
    </xf>
    <xf numFmtId="0" fontId="7" fillId="2" borderId="57" xfId="3" applyFont="1" applyFill="1" applyBorder="1" applyAlignment="1">
      <alignment horizontal="center" vertical="center"/>
    </xf>
    <xf numFmtId="0" fontId="7" fillId="2" borderId="30" xfId="3" applyFont="1" applyFill="1" applyBorder="1" applyAlignment="1">
      <alignment horizontal="center" vertical="center"/>
    </xf>
    <xf numFmtId="0" fontId="7" fillId="2" borderId="51" xfId="3" applyFont="1" applyFill="1" applyBorder="1" applyAlignment="1">
      <alignment horizontal="center" vertical="center"/>
    </xf>
    <xf numFmtId="0" fontId="7" fillId="2" borderId="9" xfId="3" applyFont="1" applyFill="1" applyBorder="1" applyAlignment="1">
      <alignment horizontal="center" vertical="center"/>
    </xf>
    <xf numFmtId="165" fontId="3" fillId="2" borderId="18" xfId="4" applyFont="1" applyFill="1" applyBorder="1" applyAlignment="1">
      <alignment vertical="center" wrapText="1"/>
    </xf>
    <xf numFmtId="165" fontId="3" fillId="2" borderId="32" xfId="4" applyFont="1" applyFill="1" applyBorder="1" applyAlignment="1">
      <alignment vertical="center" wrapText="1"/>
    </xf>
    <xf numFmtId="44" fontId="7" fillId="2" borderId="36" xfId="3" applyNumberFormat="1" applyFont="1" applyFill="1" applyBorder="1" applyAlignment="1">
      <alignment horizontal="justify" vertical="center"/>
    </xf>
    <xf numFmtId="0" fontId="7" fillId="2" borderId="37" xfId="3" applyFont="1" applyFill="1" applyBorder="1" applyAlignment="1">
      <alignment horizontal="justify" vertical="center"/>
    </xf>
    <xf numFmtId="0" fontId="7" fillId="2" borderId="50" xfId="3" applyFont="1" applyFill="1" applyBorder="1" applyAlignment="1">
      <alignment horizontal="justify" vertical="center"/>
    </xf>
    <xf numFmtId="44" fontId="7" fillId="2" borderId="36" xfId="3" applyNumberFormat="1" applyFont="1" applyFill="1" applyBorder="1" applyAlignment="1">
      <alignment horizontal="fill" vertical="center"/>
    </xf>
    <xf numFmtId="0" fontId="7" fillId="2" borderId="37" xfId="3" applyFont="1" applyFill="1" applyBorder="1" applyAlignment="1">
      <alignment horizontal="fill" vertical="center"/>
    </xf>
    <xf numFmtId="0" fontId="7" fillId="2" borderId="50" xfId="3" applyFont="1" applyFill="1" applyBorder="1" applyAlignment="1">
      <alignment horizontal="fill" vertical="center"/>
    </xf>
    <xf numFmtId="0" fontId="3" fillId="2" borderId="13" xfId="3" applyFont="1" applyFill="1" applyBorder="1" applyAlignment="1">
      <alignment horizontal="left" vertical="center" wrapText="1"/>
    </xf>
    <xf numFmtId="0" fontId="3" fillId="2" borderId="30" xfId="3" applyFont="1" applyFill="1" applyBorder="1" applyAlignment="1">
      <alignment horizontal="left" vertical="center" wrapText="1"/>
    </xf>
    <xf numFmtId="0" fontId="3" fillId="2" borderId="31" xfId="3" applyFont="1" applyFill="1" applyBorder="1" applyAlignment="1">
      <alignment horizontal="left" vertical="center" wrapText="1"/>
    </xf>
    <xf numFmtId="0" fontId="3" fillId="2" borderId="27" xfId="3" applyFont="1" applyFill="1" applyBorder="1" applyAlignment="1">
      <alignment horizontal="justify" vertical="center" wrapText="1"/>
    </xf>
    <xf numFmtId="0" fontId="3" fillId="2" borderId="28" xfId="3" applyFont="1" applyFill="1" applyBorder="1" applyAlignment="1">
      <alignment horizontal="justify" vertical="center" wrapText="1"/>
    </xf>
    <xf numFmtId="0" fontId="3" fillId="2" borderId="18" xfId="3" applyFont="1" applyFill="1" applyBorder="1" applyAlignment="1">
      <alignment horizontal="justify" vertical="center" wrapText="1"/>
    </xf>
    <xf numFmtId="0" fontId="3" fillId="2" borderId="32" xfId="3" applyFont="1" applyFill="1" applyBorder="1" applyAlignment="1">
      <alignment horizontal="justify" vertical="center" wrapText="1"/>
    </xf>
    <xf numFmtId="165" fontId="3" fillId="2" borderId="36" xfId="4" applyFont="1" applyFill="1" applyBorder="1" applyAlignment="1">
      <alignment vertical="center" wrapText="1"/>
    </xf>
    <xf numFmtId="165" fontId="3" fillId="2" borderId="37" xfId="4" applyFont="1" applyFill="1" applyBorder="1" applyAlignment="1">
      <alignment vertical="center" wrapText="1"/>
    </xf>
    <xf numFmtId="165" fontId="3" fillId="2" borderId="38" xfId="4" applyFont="1" applyFill="1" applyBorder="1" applyAlignment="1">
      <alignment vertical="center" wrapText="1"/>
    </xf>
    <xf numFmtId="165" fontId="3" fillId="2" borderId="27" xfId="4" applyFont="1" applyFill="1" applyBorder="1" applyAlignment="1">
      <alignment horizontal="justify" vertical="center" wrapText="1"/>
    </xf>
    <xf numFmtId="165" fontId="3" fillId="2" borderId="28" xfId="4" applyFont="1" applyFill="1" applyBorder="1" applyAlignment="1">
      <alignment horizontal="justify" vertical="center" wrapText="1"/>
    </xf>
    <xf numFmtId="0" fontId="3" fillId="0" borderId="36" xfId="3" applyFont="1" applyBorder="1" applyAlignment="1">
      <alignment horizontal="left" vertical="center" wrapText="1"/>
    </xf>
    <xf numFmtId="0" fontId="3" fillId="0" borderId="37" xfId="3" applyFont="1" applyBorder="1" applyAlignment="1">
      <alignment horizontal="left" vertical="center" wrapText="1"/>
    </xf>
    <xf numFmtId="0" fontId="3" fillId="0" borderId="38" xfId="3" applyFont="1" applyBorder="1" applyAlignment="1">
      <alignment horizontal="left" vertical="center" wrapText="1"/>
    </xf>
    <xf numFmtId="0" fontId="3" fillId="0" borderId="18" xfId="3" applyFont="1" applyBorder="1" applyAlignment="1">
      <alignment horizontal="left" vertical="center" wrapText="1"/>
    </xf>
    <xf numFmtId="0" fontId="3" fillId="0" borderId="32" xfId="3" applyFont="1" applyBorder="1" applyAlignment="1">
      <alignment vertical="center" wrapText="1"/>
    </xf>
    <xf numFmtId="0" fontId="3" fillId="0" borderId="13" xfId="3" applyFont="1" applyBorder="1" applyAlignment="1">
      <alignment horizontal="left" vertical="center" wrapText="1"/>
    </xf>
    <xf numFmtId="0" fontId="3" fillId="0" borderId="30" xfId="3" applyFont="1" applyBorder="1" applyAlignment="1">
      <alignment horizontal="left" vertical="center" wrapText="1"/>
    </xf>
    <xf numFmtId="0" fontId="3" fillId="0" borderId="31" xfId="3" applyFont="1" applyBorder="1" applyAlignment="1">
      <alignment horizontal="left" vertical="center" wrapText="1"/>
    </xf>
    <xf numFmtId="165" fontId="3" fillId="2" borderId="12" xfId="4" applyFont="1" applyFill="1" applyBorder="1" applyAlignment="1">
      <alignment horizontal="left" vertical="center" wrapText="1"/>
    </xf>
    <xf numFmtId="165" fontId="3" fillId="2" borderId="41" xfId="4" applyFont="1" applyFill="1" applyBorder="1" applyAlignment="1">
      <alignment horizontal="left" vertical="center" wrapText="1"/>
    </xf>
    <xf numFmtId="165" fontId="3" fillId="2" borderId="42" xfId="4" applyFont="1" applyFill="1" applyBorder="1" applyAlignment="1">
      <alignment horizontal="left" vertical="center" wrapText="1"/>
    </xf>
    <xf numFmtId="165" fontId="3" fillId="2" borderId="36" xfId="4" applyFont="1" applyFill="1" applyBorder="1" applyAlignment="1">
      <alignment horizontal="left" vertical="center" wrapText="1"/>
    </xf>
    <xf numFmtId="165" fontId="3" fillId="2" borderId="37" xfId="4" applyFont="1" applyFill="1" applyBorder="1" applyAlignment="1">
      <alignment horizontal="left" vertical="center" wrapText="1"/>
    </xf>
    <xf numFmtId="165" fontId="3" fillId="2" borderId="38" xfId="4" applyFont="1" applyFill="1" applyBorder="1" applyAlignment="1">
      <alignment horizontal="left" vertical="center" wrapText="1"/>
    </xf>
    <xf numFmtId="165" fontId="3" fillId="2" borderId="13" xfId="4" applyFont="1" applyFill="1" applyBorder="1" applyAlignment="1">
      <alignment horizontal="left" vertical="center" wrapText="1"/>
    </xf>
    <xf numFmtId="165" fontId="3" fillId="2" borderId="30" xfId="4" applyFont="1" applyFill="1" applyBorder="1" applyAlignment="1">
      <alignment horizontal="left" vertical="center" wrapText="1"/>
    </xf>
    <xf numFmtId="165" fontId="3" fillId="2" borderId="31" xfId="4" applyFont="1" applyFill="1" applyBorder="1" applyAlignment="1">
      <alignment horizontal="left" vertical="center" wrapText="1"/>
    </xf>
    <xf numFmtId="165" fontId="3" fillId="0" borderId="27" xfId="4" applyFont="1" applyFill="1" applyBorder="1" applyAlignment="1">
      <alignment vertical="center" wrapText="1"/>
    </xf>
    <xf numFmtId="165" fontId="3" fillId="0" borderId="28" xfId="4" applyFont="1" applyFill="1" applyBorder="1" applyAlignment="1">
      <alignment vertical="center" wrapText="1"/>
    </xf>
    <xf numFmtId="0" fontId="3" fillId="2" borderId="64" xfId="3" applyFont="1" applyFill="1" applyBorder="1" applyAlignment="1">
      <alignment horizontal="left" vertical="center" wrapText="1"/>
    </xf>
    <xf numFmtId="0" fontId="3" fillId="2" borderId="59" xfId="3" applyFont="1" applyFill="1" applyBorder="1" applyAlignment="1">
      <alignment vertical="center" wrapText="1"/>
    </xf>
    <xf numFmtId="0" fontId="3" fillId="2" borderId="65" xfId="3" applyFont="1" applyFill="1" applyBorder="1" applyAlignment="1">
      <alignment horizontal="justify" vertical="center" wrapText="1"/>
    </xf>
    <xf numFmtId="0" fontId="3" fillId="2" borderId="52" xfId="3" applyFont="1" applyFill="1" applyBorder="1" applyAlignment="1">
      <alignment horizontal="justify" vertical="center" wrapText="1"/>
    </xf>
    <xf numFmtId="165" fontId="3" fillId="2" borderId="12" xfId="4" applyFont="1" applyFill="1" applyBorder="1" applyAlignment="1">
      <alignment vertical="center" wrapText="1"/>
    </xf>
    <xf numFmtId="165" fontId="3" fillId="2" borderId="41" xfId="4" applyFont="1" applyFill="1" applyBorder="1" applyAlignment="1">
      <alignment vertical="center" wrapText="1"/>
    </xf>
    <xf numFmtId="165" fontId="3" fillId="2" borderId="42" xfId="4" applyFont="1" applyFill="1" applyBorder="1" applyAlignment="1">
      <alignment vertical="center" wrapText="1"/>
    </xf>
    <xf numFmtId="164" fontId="3" fillId="2" borderId="15" xfId="3" applyNumberFormat="1" applyFont="1" applyFill="1" applyBorder="1" applyAlignment="1">
      <alignment horizontal="center" vertical="center" wrapText="1"/>
    </xf>
    <xf numFmtId="164" fontId="3" fillId="2" borderId="3" xfId="3" applyNumberFormat="1" applyFont="1" applyFill="1" applyBorder="1" applyAlignment="1">
      <alignment horizontal="center" vertical="center" wrapText="1"/>
    </xf>
    <xf numFmtId="164" fontId="3" fillId="2" borderId="16" xfId="3" applyNumberFormat="1" applyFont="1" applyFill="1" applyBorder="1" applyAlignment="1">
      <alignment horizontal="center" vertical="center" wrapText="1"/>
    </xf>
    <xf numFmtId="164" fontId="3" fillId="2" borderId="19" xfId="3" applyNumberFormat="1" applyFont="1" applyFill="1" applyBorder="1" applyAlignment="1">
      <alignment horizontal="center" vertical="center" wrapText="1"/>
    </xf>
    <xf numFmtId="164" fontId="3" fillId="2" borderId="1" xfId="3" applyNumberFormat="1" applyFont="1" applyFill="1" applyBorder="1" applyAlignment="1">
      <alignment horizontal="center" vertical="center" wrapText="1"/>
    </xf>
    <xf numFmtId="164" fontId="3" fillId="2" borderId="20" xfId="3" applyNumberFormat="1" applyFont="1" applyFill="1" applyBorder="1" applyAlignment="1">
      <alignment horizontal="center" vertical="center" wrapText="1"/>
    </xf>
    <xf numFmtId="44" fontId="3" fillId="2" borderId="17" xfId="1" applyFont="1" applyFill="1" applyBorder="1" applyAlignment="1">
      <alignment horizontal="center" vertical="center" wrapText="1"/>
    </xf>
    <xf numFmtId="44" fontId="3" fillId="2" borderId="21" xfId="1" applyFont="1" applyFill="1" applyBorder="1" applyAlignment="1">
      <alignment horizontal="center" vertical="center" wrapText="1"/>
    </xf>
    <xf numFmtId="0" fontId="3" fillId="2" borderId="12" xfId="3" applyFont="1" applyFill="1" applyBorder="1" applyAlignment="1">
      <alignment horizontal="left" vertical="center" wrapText="1"/>
    </xf>
    <xf numFmtId="0" fontId="3" fillId="2" borderId="41" xfId="3" applyFont="1" applyFill="1" applyBorder="1" applyAlignment="1">
      <alignment horizontal="left" vertical="center" wrapText="1"/>
    </xf>
    <xf numFmtId="0" fontId="3" fillId="2" borderId="42" xfId="3" applyFont="1" applyFill="1" applyBorder="1" applyAlignment="1">
      <alignment horizontal="left" vertical="center" wrapText="1"/>
    </xf>
    <xf numFmtId="0" fontId="2" fillId="2" borderId="11" xfId="3" applyFont="1" applyFill="1" applyBorder="1" applyAlignment="1">
      <alignment horizontal="left" vertical="center"/>
    </xf>
    <xf numFmtId="165" fontId="3" fillId="2" borderId="6" xfId="4" applyFont="1" applyFill="1" applyBorder="1" applyAlignment="1">
      <alignment vertical="center" wrapText="1"/>
    </xf>
    <xf numFmtId="165" fontId="3" fillId="2" borderId="11" xfId="4" applyFont="1" applyFill="1" applyBorder="1" applyAlignment="1">
      <alignment vertical="center" wrapText="1"/>
    </xf>
    <xf numFmtId="165" fontId="3" fillId="2" borderId="40" xfId="4" applyFont="1" applyFill="1" applyBorder="1" applyAlignment="1">
      <alignment vertical="center" wrapText="1"/>
    </xf>
    <xf numFmtId="165" fontId="3" fillId="2" borderId="14" xfId="4" applyFont="1" applyFill="1" applyBorder="1" applyAlignment="1">
      <alignment horizontal="justify" vertical="center" wrapText="1"/>
    </xf>
    <xf numFmtId="165" fontId="3" fillId="2" borderId="25" xfId="4" applyFont="1" applyFill="1" applyBorder="1" applyAlignment="1">
      <alignment horizontal="justify" vertical="center" wrapText="1"/>
    </xf>
    <xf numFmtId="0" fontId="2" fillId="3" borderId="40" xfId="3" applyFont="1" applyFill="1" applyBorder="1" applyAlignment="1">
      <alignment horizontal="center" vertical="center"/>
    </xf>
    <xf numFmtId="0" fontId="3" fillId="2" borderId="12" xfId="3" applyFont="1" applyFill="1" applyBorder="1" applyAlignment="1">
      <alignment horizontal="justify" vertical="center" wrapText="1"/>
    </xf>
    <xf numFmtId="0" fontId="3" fillId="2" borderId="41" xfId="3" applyFont="1" applyFill="1" applyBorder="1" applyAlignment="1">
      <alignment horizontal="justify" vertical="center" wrapText="1"/>
    </xf>
    <xf numFmtId="0" fontId="3" fillId="2" borderId="42" xfId="3" applyFont="1" applyFill="1" applyBorder="1" applyAlignment="1">
      <alignment horizontal="justify" vertical="center" wrapText="1"/>
    </xf>
    <xf numFmtId="44" fontId="7" fillId="2" borderId="1" xfId="3" applyNumberFormat="1" applyFont="1" applyFill="1" applyBorder="1" applyAlignment="1">
      <alignment horizontal="center" vertical="center"/>
    </xf>
    <xf numFmtId="44" fontId="7" fillId="2" borderId="10" xfId="3" applyNumberFormat="1" applyFont="1" applyFill="1" applyBorder="1" applyAlignment="1">
      <alignment horizontal="center" vertical="center"/>
    </xf>
    <xf numFmtId="0" fontId="8" fillId="2" borderId="67" xfId="9" applyFont="1" applyFill="1" applyBorder="1" applyAlignment="1">
      <alignment horizontal="center" wrapText="1"/>
    </xf>
    <xf numFmtId="0" fontId="8" fillId="2" borderId="0" xfId="9" applyFont="1" applyFill="1" applyAlignment="1">
      <alignment horizontal="center" wrapText="1"/>
    </xf>
    <xf numFmtId="0" fontId="9" fillId="2" borderId="67" xfId="9" applyFont="1" applyFill="1" applyBorder="1" applyAlignment="1">
      <alignment horizontal="center" wrapText="1"/>
    </xf>
    <xf numFmtId="0" fontId="9" fillId="2" borderId="0" xfId="9" applyFont="1" applyFill="1" applyAlignment="1">
      <alignment horizontal="center" wrapText="1"/>
    </xf>
    <xf numFmtId="0" fontId="8" fillId="2" borderId="67" xfId="9" applyFont="1" applyFill="1" applyBorder="1" applyAlignment="1">
      <alignment horizontal="left" wrapText="1"/>
    </xf>
    <xf numFmtId="0" fontId="8" fillId="2" borderId="0" xfId="9" applyFont="1" applyFill="1" applyAlignment="1">
      <alignment horizontal="left" wrapText="1"/>
    </xf>
    <xf numFmtId="0" fontId="10" fillId="0" borderId="0" xfId="8" applyFont="1" applyAlignment="1">
      <alignment horizontal="center" vertical="center"/>
    </xf>
  </cellXfs>
  <cellStyles count="10">
    <cellStyle name="Millares 4 2 3" xfId="4" xr:uid="{83BBE1AD-DE78-8A4E-B9A6-53C2E8177445}"/>
    <cellStyle name="Moneda" xfId="1" builtinId="4"/>
    <cellStyle name="Moneda 2 3 2" xfId="5" xr:uid="{C1EAF886-D64F-2C45-A012-D166C12E04A3}"/>
    <cellStyle name="Normal" xfId="0" builtinId="0"/>
    <cellStyle name="Normal 10 4" xfId="9" xr:uid="{4F18174F-D694-C148-8FF9-8FFF1F69CA3B}"/>
    <cellStyle name="Normal 2 2 2 2" xfId="3" xr:uid="{FDF9CA0F-399B-9940-B2BC-934DDA5FFA92}"/>
    <cellStyle name="Normal 3 2 2 2" xfId="6" xr:uid="{4EDC33C3-B860-C14E-9FAA-41957147809C}"/>
    <cellStyle name="Normal 9 3" xfId="8" xr:uid="{6E7E8A73-F517-A542-A148-8759143563C5}"/>
    <cellStyle name="Porcentaje" xfId="2" builtinId="5"/>
    <cellStyle name="Porcentaje 4 2" xfId="7" xr:uid="{FF11C699-A4F3-B946-B150-E864702091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xdr:from>
      <xdr:col>3</xdr:col>
      <xdr:colOff>257177</xdr:colOff>
      <xdr:row>4</xdr:row>
      <xdr:rowOff>97080</xdr:rowOff>
    </xdr:from>
    <xdr:to>
      <xdr:col>4</xdr:col>
      <xdr:colOff>839944</xdr:colOff>
      <xdr:row>5</xdr:row>
      <xdr:rowOff>245822</xdr:rowOff>
    </xdr:to>
    <xdr:pic>
      <xdr:nvPicPr>
        <xdr:cNvPr id="2" name="Imagen 1">
          <a:extLst>
            <a:ext uri="{FF2B5EF4-FFF2-40B4-BE49-F238E27FC236}">
              <a16:creationId xmlns:a16="http://schemas.microsoft.com/office/drawing/2014/main" id="{4E3E6DBE-9926-2245-9698-F86F6B4E12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478080"/>
          <a:ext cx="2690967" cy="2884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66</xdr:row>
      <xdr:rowOff>99658</xdr:rowOff>
    </xdr:from>
    <xdr:to>
      <xdr:col>4</xdr:col>
      <xdr:colOff>839944</xdr:colOff>
      <xdr:row>67</xdr:row>
      <xdr:rowOff>243244</xdr:rowOff>
    </xdr:to>
    <xdr:pic>
      <xdr:nvPicPr>
        <xdr:cNvPr id="3" name="Imagen 2">
          <a:extLst>
            <a:ext uri="{FF2B5EF4-FFF2-40B4-BE49-F238E27FC236}">
              <a16:creationId xmlns:a16="http://schemas.microsoft.com/office/drawing/2014/main" id="{67E1513B-1B06-D545-8EC9-935AEE06D8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122916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127</xdr:row>
      <xdr:rowOff>99658</xdr:rowOff>
    </xdr:from>
    <xdr:to>
      <xdr:col>4</xdr:col>
      <xdr:colOff>839944</xdr:colOff>
      <xdr:row>128</xdr:row>
      <xdr:rowOff>243244</xdr:rowOff>
    </xdr:to>
    <xdr:pic>
      <xdr:nvPicPr>
        <xdr:cNvPr id="4" name="Imagen 3">
          <a:extLst>
            <a:ext uri="{FF2B5EF4-FFF2-40B4-BE49-F238E27FC236}">
              <a16:creationId xmlns:a16="http://schemas.microsoft.com/office/drawing/2014/main" id="{2384DBA5-1378-9246-8691-03BFF755B9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239121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179</xdr:row>
      <xdr:rowOff>99658</xdr:rowOff>
    </xdr:from>
    <xdr:to>
      <xdr:col>4</xdr:col>
      <xdr:colOff>839944</xdr:colOff>
      <xdr:row>180</xdr:row>
      <xdr:rowOff>243244</xdr:rowOff>
    </xdr:to>
    <xdr:pic>
      <xdr:nvPicPr>
        <xdr:cNvPr id="5" name="Imagen 4">
          <a:extLst>
            <a:ext uri="{FF2B5EF4-FFF2-40B4-BE49-F238E27FC236}">
              <a16:creationId xmlns:a16="http://schemas.microsoft.com/office/drawing/2014/main" id="{30B62CF6-04B0-0E4A-9EB6-E51917018D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338181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241</xdr:row>
      <xdr:rowOff>99658</xdr:rowOff>
    </xdr:from>
    <xdr:to>
      <xdr:col>4</xdr:col>
      <xdr:colOff>839944</xdr:colOff>
      <xdr:row>242</xdr:row>
      <xdr:rowOff>243244</xdr:rowOff>
    </xdr:to>
    <xdr:pic>
      <xdr:nvPicPr>
        <xdr:cNvPr id="6" name="Imagen 5">
          <a:extLst>
            <a:ext uri="{FF2B5EF4-FFF2-40B4-BE49-F238E27FC236}">
              <a16:creationId xmlns:a16="http://schemas.microsoft.com/office/drawing/2014/main" id="{CD057DA8-CC47-9F44-B12F-987FC87C67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456291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284</xdr:row>
      <xdr:rowOff>97080</xdr:rowOff>
    </xdr:from>
    <xdr:to>
      <xdr:col>4</xdr:col>
      <xdr:colOff>839944</xdr:colOff>
      <xdr:row>285</xdr:row>
      <xdr:rowOff>245823</xdr:rowOff>
    </xdr:to>
    <xdr:pic>
      <xdr:nvPicPr>
        <xdr:cNvPr id="7" name="Imagen 6">
          <a:extLst>
            <a:ext uri="{FF2B5EF4-FFF2-40B4-BE49-F238E27FC236}">
              <a16:creationId xmlns:a16="http://schemas.microsoft.com/office/drawing/2014/main" id="{5711DB45-4F43-7147-A9EE-7AA775659B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53818080"/>
          <a:ext cx="2690967" cy="2884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346</xdr:row>
      <xdr:rowOff>97080</xdr:rowOff>
    </xdr:from>
    <xdr:to>
      <xdr:col>4</xdr:col>
      <xdr:colOff>839944</xdr:colOff>
      <xdr:row>347</xdr:row>
      <xdr:rowOff>245823</xdr:rowOff>
    </xdr:to>
    <xdr:pic>
      <xdr:nvPicPr>
        <xdr:cNvPr id="8" name="Imagen 7">
          <a:extLst>
            <a:ext uri="{FF2B5EF4-FFF2-40B4-BE49-F238E27FC236}">
              <a16:creationId xmlns:a16="http://schemas.microsoft.com/office/drawing/2014/main" id="{AC46DD4A-4FE7-B74A-A438-483700F601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65629080"/>
          <a:ext cx="2690967" cy="2884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408</xdr:row>
      <xdr:rowOff>97080</xdr:rowOff>
    </xdr:from>
    <xdr:to>
      <xdr:col>4</xdr:col>
      <xdr:colOff>839944</xdr:colOff>
      <xdr:row>409</xdr:row>
      <xdr:rowOff>245823</xdr:rowOff>
    </xdr:to>
    <xdr:pic>
      <xdr:nvPicPr>
        <xdr:cNvPr id="9" name="Imagen 8">
          <a:extLst>
            <a:ext uri="{FF2B5EF4-FFF2-40B4-BE49-F238E27FC236}">
              <a16:creationId xmlns:a16="http://schemas.microsoft.com/office/drawing/2014/main" id="{488E8277-C126-344C-BD1A-E48EDACC31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77440080"/>
          <a:ext cx="2690967" cy="2884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469</xdr:row>
      <xdr:rowOff>97080</xdr:rowOff>
    </xdr:from>
    <xdr:to>
      <xdr:col>4</xdr:col>
      <xdr:colOff>839944</xdr:colOff>
      <xdr:row>470</xdr:row>
      <xdr:rowOff>245823</xdr:rowOff>
    </xdr:to>
    <xdr:pic>
      <xdr:nvPicPr>
        <xdr:cNvPr id="10" name="Imagen 9">
          <a:extLst>
            <a:ext uri="{FF2B5EF4-FFF2-40B4-BE49-F238E27FC236}">
              <a16:creationId xmlns:a16="http://schemas.microsoft.com/office/drawing/2014/main" id="{4CDAF8B2-53B5-7D4E-878F-91127B1432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89060580"/>
          <a:ext cx="2690967" cy="2884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529</xdr:row>
      <xdr:rowOff>99658</xdr:rowOff>
    </xdr:from>
    <xdr:to>
      <xdr:col>4</xdr:col>
      <xdr:colOff>839944</xdr:colOff>
      <xdr:row>530</xdr:row>
      <xdr:rowOff>243244</xdr:rowOff>
    </xdr:to>
    <xdr:pic>
      <xdr:nvPicPr>
        <xdr:cNvPr id="11" name="Imagen 10">
          <a:extLst>
            <a:ext uri="{FF2B5EF4-FFF2-40B4-BE49-F238E27FC236}">
              <a16:creationId xmlns:a16="http://schemas.microsoft.com/office/drawing/2014/main" id="{E3931574-95B8-3C4E-8D43-2FD0810728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1004931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590</xdr:row>
      <xdr:rowOff>97080</xdr:rowOff>
    </xdr:from>
    <xdr:to>
      <xdr:col>4</xdr:col>
      <xdr:colOff>839944</xdr:colOff>
      <xdr:row>591</xdr:row>
      <xdr:rowOff>245822</xdr:rowOff>
    </xdr:to>
    <xdr:pic>
      <xdr:nvPicPr>
        <xdr:cNvPr id="12" name="Imagen 11">
          <a:extLst>
            <a:ext uri="{FF2B5EF4-FFF2-40B4-BE49-F238E27FC236}">
              <a16:creationId xmlns:a16="http://schemas.microsoft.com/office/drawing/2014/main" id="{14EA5F63-E785-294F-9579-6128997775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112111080"/>
          <a:ext cx="2690967" cy="2884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652</xdr:row>
      <xdr:rowOff>98652</xdr:rowOff>
    </xdr:from>
    <xdr:to>
      <xdr:col>4</xdr:col>
      <xdr:colOff>839944</xdr:colOff>
      <xdr:row>653</xdr:row>
      <xdr:rowOff>244250</xdr:rowOff>
    </xdr:to>
    <xdr:pic>
      <xdr:nvPicPr>
        <xdr:cNvPr id="13" name="Imagen 12">
          <a:extLst>
            <a:ext uri="{FF2B5EF4-FFF2-40B4-BE49-F238E27FC236}">
              <a16:creationId xmlns:a16="http://schemas.microsoft.com/office/drawing/2014/main" id="{957F28EE-0950-A74B-9C4E-D17142EFDE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123923652"/>
          <a:ext cx="2690967" cy="2852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716</xdr:row>
      <xdr:rowOff>98652</xdr:rowOff>
    </xdr:from>
    <xdr:to>
      <xdr:col>4</xdr:col>
      <xdr:colOff>839944</xdr:colOff>
      <xdr:row>717</xdr:row>
      <xdr:rowOff>244250</xdr:rowOff>
    </xdr:to>
    <xdr:pic>
      <xdr:nvPicPr>
        <xdr:cNvPr id="14" name="Imagen 13">
          <a:extLst>
            <a:ext uri="{FF2B5EF4-FFF2-40B4-BE49-F238E27FC236}">
              <a16:creationId xmlns:a16="http://schemas.microsoft.com/office/drawing/2014/main" id="{1B472DE3-8F9F-F248-A6A4-2A02C4438D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136115652"/>
          <a:ext cx="2690967" cy="2852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778</xdr:row>
      <xdr:rowOff>99658</xdr:rowOff>
    </xdr:from>
    <xdr:to>
      <xdr:col>4</xdr:col>
      <xdr:colOff>839944</xdr:colOff>
      <xdr:row>779</xdr:row>
      <xdr:rowOff>243244</xdr:rowOff>
    </xdr:to>
    <xdr:pic>
      <xdr:nvPicPr>
        <xdr:cNvPr id="15" name="Imagen 14">
          <a:extLst>
            <a:ext uri="{FF2B5EF4-FFF2-40B4-BE49-F238E27FC236}">
              <a16:creationId xmlns:a16="http://schemas.microsoft.com/office/drawing/2014/main" id="{DC926025-EA02-344E-8F84-BCE351A147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1479276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843</xdr:row>
      <xdr:rowOff>99658</xdr:rowOff>
    </xdr:from>
    <xdr:to>
      <xdr:col>4</xdr:col>
      <xdr:colOff>839944</xdr:colOff>
      <xdr:row>844</xdr:row>
      <xdr:rowOff>243244</xdr:rowOff>
    </xdr:to>
    <xdr:pic>
      <xdr:nvPicPr>
        <xdr:cNvPr id="16" name="Imagen 15">
          <a:extLst>
            <a:ext uri="{FF2B5EF4-FFF2-40B4-BE49-F238E27FC236}">
              <a16:creationId xmlns:a16="http://schemas.microsoft.com/office/drawing/2014/main" id="{D97E67B5-9634-3549-9B76-3BBEBDE47D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1603101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904</xdr:row>
      <xdr:rowOff>98652</xdr:rowOff>
    </xdr:from>
    <xdr:to>
      <xdr:col>4</xdr:col>
      <xdr:colOff>839944</xdr:colOff>
      <xdr:row>905</xdr:row>
      <xdr:rowOff>244250</xdr:rowOff>
    </xdr:to>
    <xdr:pic>
      <xdr:nvPicPr>
        <xdr:cNvPr id="17" name="Imagen 16">
          <a:extLst>
            <a:ext uri="{FF2B5EF4-FFF2-40B4-BE49-F238E27FC236}">
              <a16:creationId xmlns:a16="http://schemas.microsoft.com/office/drawing/2014/main" id="{75BDA380-8BBD-E34A-B075-2384FA7427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171929652"/>
          <a:ext cx="2690967" cy="2852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967</xdr:row>
      <xdr:rowOff>99658</xdr:rowOff>
    </xdr:from>
    <xdr:to>
      <xdr:col>4</xdr:col>
      <xdr:colOff>839944</xdr:colOff>
      <xdr:row>968</xdr:row>
      <xdr:rowOff>243244</xdr:rowOff>
    </xdr:to>
    <xdr:pic>
      <xdr:nvPicPr>
        <xdr:cNvPr id="18" name="Imagen 17">
          <a:extLst>
            <a:ext uri="{FF2B5EF4-FFF2-40B4-BE49-F238E27FC236}">
              <a16:creationId xmlns:a16="http://schemas.microsoft.com/office/drawing/2014/main" id="{D7078D41-842B-FC47-96F8-E704511606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1839321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1028</xdr:row>
      <xdr:rowOff>99658</xdr:rowOff>
    </xdr:from>
    <xdr:to>
      <xdr:col>4</xdr:col>
      <xdr:colOff>839944</xdr:colOff>
      <xdr:row>1029</xdr:row>
      <xdr:rowOff>243244</xdr:rowOff>
    </xdr:to>
    <xdr:pic>
      <xdr:nvPicPr>
        <xdr:cNvPr id="19" name="Imagen 18">
          <a:extLst>
            <a:ext uri="{FF2B5EF4-FFF2-40B4-BE49-F238E27FC236}">
              <a16:creationId xmlns:a16="http://schemas.microsoft.com/office/drawing/2014/main" id="{3D2B7D3D-357F-774E-8A71-1A469E811D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1955526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1089</xdr:row>
      <xdr:rowOff>99658</xdr:rowOff>
    </xdr:from>
    <xdr:to>
      <xdr:col>4</xdr:col>
      <xdr:colOff>839944</xdr:colOff>
      <xdr:row>1090</xdr:row>
      <xdr:rowOff>243244</xdr:rowOff>
    </xdr:to>
    <xdr:pic>
      <xdr:nvPicPr>
        <xdr:cNvPr id="20" name="Imagen 19">
          <a:extLst>
            <a:ext uri="{FF2B5EF4-FFF2-40B4-BE49-F238E27FC236}">
              <a16:creationId xmlns:a16="http://schemas.microsoft.com/office/drawing/2014/main" id="{82B3C08D-E16D-7049-97C2-13A8A1ACC5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2073001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1152</xdr:row>
      <xdr:rowOff>99658</xdr:rowOff>
    </xdr:from>
    <xdr:to>
      <xdr:col>4</xdr:col>
      <xdr:colOff>839944</xdr:colOff>
      <xdr:row>1153</xdr:row>
      <xdr:rowOff>243244</xdr:rowOff>
    </xdr:to>
    <xdr:pic>
      <xdr:nvPicPr>
        <xdr:cNvPr id="21" name="Imagen 20">
          <a:extLst>
            <a:ext uri="{FF2B5EF4-FFF2-40B4-BE49-F238E27FC236}">
              <a16:creationId xmlns:a16="http://schemas.microsoft.com/office/drawing/2014/main" id="{FF3E27D8-66C6-994B-93E6-1F4D1BD25F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2193016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1214</xdr:row>
      <xdr:rowOff>98652</xdr:rowOff>
    </xdr:from>
    <xdr:to>
      <xdr:col>4</xdr:col>
      <xdr:colOff>839944</xdr:colOff>
      <xdr:row>1215</xdr:row>
      <xdr:rowOff>244250</xdr:rowOff>
    </xdr:to>
    <xdr:pic>
      <xdr:nvPicPr>
        <xdr:cNvPr id="22" name="Imagen 21">
          <a:extLst>
            <a:ext uri="{FF2B5EF4-FFF2-40B4-BE49-F238E27FC236}">
              <a16:creationId xmlns:a16="http://schemas.microsoft.com/office/drawing/2014/main" id="{7E4B994D-7B12-8244-B604-9C8C8176E5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231111652"/>
          <a:ext cx="2690967" cy="2852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1276</xdr:row>
      <xdr:rowOff>97467</xdr:rowOff>
    </xdr:from>
    <xdr:to>
      <xdr:col>4</xdr:col>
      <xdr:colOff>839944</xdr:colOff>
      <xdr:row>1277</xdr:row>
      <xdr:rowOff>245435</xdr:rowOff>
    </xdr:to>
    <xdr:pic>
      <xdr:nvPicPr>
        <xdr:cNvPr id="23" name="Imagen 22">
          <a:extLst>
            <a:ext uri="{FF2B5EF4-FFF2-40B4-BE49-F238E27FC236}">
              <a16:creationId xmlns:a16="http://schemas.microsoft.com/office/drawing/2014/main" id="{2D734899-F939-A346-87FC-81E4AB3AC5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242921467"/>
          <a:ext cx="2690967" cy="287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1338</xdr:row>
      <xdr:rowOff>97467</xdr:rowOff>
    </xdr:from>
    <xdr:to>
      <xdr:col>4</xdr:col>
      <xdr:colOff>839944</xdr:colOff>
      <xdr:row>1339</xdr:row>
      <xdr:rowOff>245435</xdr:rowOff>
    </xdr:to>
    <xdr:pic>
      <xdr:nvPicPr>
        <xdr:cNvPr id="24" name="Imagen 23">
          <a:extLst>
            <a:ext uri="{FF2B5EF4-FFF2-40B4-BE49-F238E27FC236}">
              <a16:creationId xmlns:a16="http://schemas.microsoft.com/office/drawing/2014/main" id="{1A9F5D93-3E78-2343-B69F-9FCCCFECED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254732467"/>
          <a:ext cx="2690967" cy="287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1401</xdr:row>
      <xdr:rowOff>97467</xdr:rowOff>
    </xdr:from>
    <xdr:to>
      <xdr:col>4</xdr:col>
      <xdr:colOff>839944</xdr:colOff>
      <xdr:row>1402</xdr:row>
      <xdr:rowOff>245435</xdr:rowOff>
    </xdr:to>
    <xdr:pic>
      <xdr:nvPicPr>
        <xdr:cNvPr id="25" name="Imagen 24">
          <a:extLst>
            <a:ext uri="{FF2B5EF4-FFF2-40B4-BE49-F238E27FC236}">
              <a16:creationId xmlns:a16="http://schemas.microsoft.com/office/drawing/2014/main" id="{9C85B2A4-D709-CF45-8A61-D5475EB64E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266733967"/>
          <a:ext cx="2690967" cy="287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1463</xdr:row>
      <xdr:rowOff>99658</xdr:rowOff>
    </xdr:from>
    <xdr:to>
      <xdr:col>4</xdr:col>
      <xdr:colOff>839944</xdr:colOff>
      <xdr:row>1464</xdr:row>
      <xdr:rowOff>243244</xdr:rowOff>
    </xdr:to>
    <xdr:pic>
      <xdr:nvPicPr>
        <xdr:cNvPr id="26" name="Imagen 25">
          <a:extLst>
            <a:ext uri="{FF2B5EF4-FFF2-40B4-BE49-F238E27FC236}">
              <a16:creationId xmlns:a16="http://schemas.microsoft.com/office/drawing/2014/main" id="{FC2F3357-1F6B-B049-A249-E77B9CCFD3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2785471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1526</xdr:row>
      <xdr:rowOff>99658</xdr:rowOff>
    </xdr:from>
    <xdr:to>
      <xdr:col>4</xdr:col>
      <xdr:colOff>839944</xdr:colOff>
      <xdr:row>1527</xdr:row>
      <xdr:rowOff>243244</xdr:rowOff>
    </xdr:to>
    <xdr:pic>
      <xdr:nvPicPr>
        <xdr:cNvPr id="27" name="Imagen 26">
          <a:extLst>
            <a:ext uri="{FF2B5EF4-FFF2-40B4-BE49-F238E27FC236}">
              <a16:creationId xmlns:a16="http://schemas.microsoft.com/office/drawing/2014/main" id="{B9CB410C-0FEF-3C45-95F1-B19D8B6DEF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2905486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1589</xdr:row>
      <xdr:rowOff>99658</xdr:rowOff>
    </xdr:from>
    <xdr:to>
      <xdr:col>4</xdr:col>
      <xdr:colOff>839944</xdr:colOff>
      <xdr:row>1590</xdr:row>
      <xdr:rowOff>243244</xdr:rowOff>
    </xdr:to>
    <xdr:pic>
      <xdr:nvPicPr>
        <xdr:cNvPr id="28" name="Imagen 27">
          <a:extLst>
            <a:ext uri="{FF2B5EF4-FFF2-40B4-BE49-F238E27FC236}">
              <a16:creationId xmlns:a16="http://schemas.microsoft.com/office/drawing/2014/main" id="{C5AA4D71-A51C-D945-BC75-B9AE20A815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3025501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1654</xdr:row>
      <xdr:rowOff>99658</xdr:rowOff>
    </xdr:from>
    <xdr:to>
      <xdr:col>4</xdr:col>
      <xdr:colOff>839944</xdr:colOff>
      <xdr:row>1655</xdr:row>
      <xdr:rowOff>243244</xdr:rowOff>
    </xdr:to>
    <xdr:pic>
      <xdr:nvPicPr>
        <xdr:cNvPr id="29" name="Imagen 28">
          <a:extLst>
            <a:ext uri="{FF2B5EF4-FFF2-40B4-BE49-F238E27FC236}">
              <a16:creationId xmlns:a16="http://schemas.microsoft.com/office/drawing/2014/main" id="{8F83AF17-597D-254F-A972-FDD8409E13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314932658"/>
          <a:ext cx="2690967" cy="283286"/>
        </a:xfrm>
        <a:prstGeom prst="rect">
          <a:avLst/>
        </a:prstGeom>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1718</xdr:row>
      <xdr:rowOff>99658</xdr:rowOff>
    </xdr:from>
    <xdr:to>
      <xdr:col>4</xdr:col>
      <xdr:colOff>839944</xdr:colOff>
      <xdr:row>1719</xdr:row>
      <xdr:rowOff>243244</xdr:rowOff>
    </xdr:to>
    <xdr:pic>
      <xdr:nvPicPr>
        <xdr:cNvPr id="30" name="Imagen 29">
          <a:extLst>
            <a:ext uri="{FF2B5EF4-FFF2-40B4-BE49-F238E27FC236}">
              <a16:creationId xmlns:a16="http://schemas.microsoft.com/office/drawing/2014/main" id="{BF5692CA-3404-0F4D-804D-89AA29CE18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327124658"/>
          <a:ext cx="2690967" cy="283286"/>
        </a:xfrm>
        <a:prstGeom prst="rect">
          <a:avLst/>
        </a:prstGeom>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3222</xdr:row>
      <xdr:rowOff>97080</xdr:rowOff>
    </xdr:from>
    <xdr:to>
      <xdr:col>4</xdr:col>
      <xdr:colOff>839944</xdr:colOff>
      <xdr:row>3223</xdr:row>
      <xdr:rowOff>245822</xdr:rowOff>
    </xdr:to>
    <xdr:pic>
      <xdr:nvPicPr>
        <xdr:cNvPr id="31" name="Imagen 30">
          <a:extLst>
            <a:ext uri="{FF2B5EF4-FFF2-40B4-BE49-F238E27FC236}">
              <a16:creationId xmlns:a16="http://schemas.microsoft.com/office/drawing/2014/main" id="{F83186B0-B934-FE49-9820-DC3DA0B80B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613583280"/>
          <a:ext cx="2690967" cy="2884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3285</xdr:row>
      <xdr:rowOff>97080</xdr:rowOff>
    </xdr:from>
    <xdr:to>
      <xdr:col>4</xdr:col>
      <xdr:colOff>839944</xdr:colOff>
      <xdr:row>3286</xdr:row>
      <xdr:rowOff>245822</xdr:rowOff>
    </xdr:to>
    <xdr:pic>
      <xdr:nvPicPr>
        <xdr:cNvPr id="32" name="Imagen 31">
          <a:extLst>
            <a:ext uri="{FF2B5EF4-FFF2-40B4-BE49-F238E27FC236}">
              <a16:creationId xmlns:a16="http://schemas.microsoft.com/office/drawing/2014/main" id="{0BE20BC4-880D-804A-9597-E95B81C12A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625584780"/>
          <a:ext cx="2690967" cy="2884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3337</xdr:row>
      <xdr:rowOff>97080</xdr:rowOff>
    </xdr:from>
    <xdr:to>
      <xdr:col>4</xdr:col>
      <xdr:colOff>839944</xdr:colOff>
      <xdr:row>3338</xdr:row>
      <xdr:rowOff>245822</xdr:rowOff>
    </xdr:to>
    <xdr:pic>
      <xdr:nvPicPr>
        <xdr:cNvPr id="33" name="Imagen 32">
          <a:extLst>
            <a:ext uri="{FF2B5EF4-FFF2-40B4-BE49-F238E27FC236}">
              <a16:creationId xmlns:a16="http://schemas.microsoft.com/office/drawing/2014/main" id="{AC5B979A-0B4D-BE48-9CEF-1EF9880BCE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635490780"/>
          <a:ext cx="2690967" cy="2884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3400</xdr:row>
      <xdr:rowOff>99658</xdr:rowOff>
    </xdr:from>
    <xdr:to>
      <xdr:col>4</xdr:col>
      <xdr:colOff>839944</xdr:colOff>
      <xdr:row>3401</xdr:row>
      <xdr:rowOff>243244</xdr:rowOff>
    </xdr:to>
    <xdr:pic>
      <xdr:nvPicPr>
        <xdr:cNvPr id="34" name="Imagen 33">
          <a:extLst>
            <a:ext uri="{FF2B5EF4-FFF2-40B4-BE49-F238E27FC236}">
              <a16:creationId xmlns:a16="http://schemas.microsoft.com/office/drawing/2014/main" id="{B20277F1-6FBA-3A4B-B1B8-D9145EF650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6474948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3400</xdr:row>
      <xdr:rowOff>99658</xdr:rowOff>
    </xdr:from>
    <xdr:to>
      <xdr:col>4</xdr:col>
      <xdr:colOff>839944</xdr:colOff>
      <xdr:row>3401</xdr:row>
      <xdr:rowOff>243244</xdr:rowOff>
    </xdr:to>
    <xdr:pic>
      <xdr:nvPicPr>
        <xdr:cNvPr id="35" name="Imagen 34">
          <a:extLst>
            <a:ext uri="{FF2B5EF4-FFF2-40B4-BE49-F238E27FC236}">
              <a16:creationId xmlns:a16="http://schemas.microsoft.com/office/drawing/2014/main" id="{BB2B29EC-41A0-214E-8E60-1EB8444434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6474948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3466</xdr:row>
      <xdr:rowOff>99658</xdr:rowOff>
    </xdr:from>
    <xdr:to>
      <xdr:col>4</xdr:col>
      <xdr:colOff>839944</xdr:colOff>
      <xdr:row>3467</xdr:row>
      <xdr:rowOff>243244</xdr:rowOff>
    </xdr:to>
    <xdr:pic>
      <xdr:nvPicPr>
        <xdr:cNvPr id="36" name="Imagen 35">
          <a:extLst>
            <a:ext uri="{FF2B5EF4-FFF2-40B4-BE49-F238E27FC236}">
              <a16:creationId xmlns:a16="http://schemas.microsoft.com/office/drawing/2014/main" id="{D9BA8ACA-D3D0-9A48-9AB8-6E90C56318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6600678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3466</xdr:row>
      <xdr:rowOff>99658</xdr:rowOff>
    </xdr:from>
    <xdr:to>
      <xdr:col>4</xdr:col>
      <xdr:colOff>839944</xdr:colOff>
      <xdr:row>3467</xdr:row>
      <xdr:rowOff>243244</xdr:rowOff>
    </xdr:to>
    <xdr:pic>
      <xdr:nvPicPr>
        <xdr:cNvPr id="37" name="Imagen 36">
          <a:extLst>
            <a:ext uri="{FF2B5EF4-FFF2-40B4-BE49-F238E27FC236}">
              <a16:creationId xmlns:a16="http://schemas.microsoft.com/office/drawing/2014/main" id="{4E7D00B6-5ECC-8540-9F95-D9DD4E9993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6600678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3533</xdr:row>
      <xdr:rowOff>99658</xdr:rowOff>
    </xdr:from>
    <xdr:to>
      <xdr:col>4</xdr:col>
      <xdr:colOff>839944</xdr:colOff>
      <xdr:row>3534</xdr:row>
      <xdr:rowOff>243244</xdr:rowOff>
    </xdr:to>
    <xdr:pic>
      <xdr:nvPicPr>
        <xdr:cNvPr id="38" name="Imagen 37">
          <a:extLst>
            <a:ext uri="{FF2B5EF4-FFF2-40B4-BE49-F238E27FC236}">
              <a16:creationId xmlns:a16="http://schemas.microsoft.com/office/drawing/2014/main" id="{8737DEAA-C7E9-574C-9A05-E25A96C473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6859504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3595</xdr:row>
      <xdr:rowOff>99658</xdr:rowOff>
    </xdr:from>
    <xdr:to>
      <xdr:col>4</xdr:col>
      <xdr:colOff>839944</xdr:colOff>
      <xdr:row>3596</xdr:row>
      <xdr:rowOff>243244</xdr:rowOff>
    </xdr:to>
    <xdr:pic>
      <xdr:nvPicPr>
        <xdr:cNvPr id="39" name="Imagen 38">
          <a:extLst>
            <a:ext uri="{FF2B5EF4-FFF2-40B4-BE49-F238E27FC236}">
              <a16:creationId xmlns:a16="http://schemas.microsoft.com/office/drawing/2014/main" id="{8C6518DD-604A-1C4E-A9C0-E91C66B777F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6977614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3657</xdr:row>
      <xdr:rowOff>99658</xdr:rowOff>
    </xdr:from>
    <xdr:to>
      <xdr:col>4</xdr:col>
      <xdr:colOff>839944</xdr:colOff>
      <xdr:row>3658</xdr:row>
      <xdr:rowOff>243244</xdr:rowOff>
    </xdr:to>
    <xdr:pic>
      <xdr:nvPicPr>
        <xdr:cNvPr id="40" name="Imagen 39">
          <a:extLst>
            <a:ext uri="{FF2B5EF4-FFF2-40B4-BE49-F238E27FC236}">
              <a16:creationId xmlns:a16="http://schemas.microsoft.com/office/drawing/2014/main" id="{411C7748-432C-5045-A67B-F4AB11336E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7095724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3710</xdr:row>
      <xdr:rowOff>99658</xdr:rowOff>
    </xdr:from>
    <xdr:to>
      <xdr:col>4</xdr:col>
      <xdr:colOff>839944</xdr:colOff>
      <xdr:row>3711</xdr:row>
      <xdr:rowOff>243244</xdr:rowOff>
    </xdr:to>
    <xdr:pic>
      <xdr:nvPicPr>
        <xdr:cNvPr id="41" name="Imagen 40">
          <a:extLst>
            <a:ext uri="{FF2B5EF4-FFF2-40B4-BE49-F238E27FC236}">
              <a16:creationId xmlns:a16="http://schemas.microsoft.com/office/drawing/2014/main" id="{CC4FD657-5115-EF44-AC7F-A0D4AF510B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7196689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3891</xdr:row>
      <xdr:rowOff>98652</xdr:rowOff>
    </xdr:from>
    <xdr:to>
      <xdr:col>4</xdr:col>
      <xdr:colOff>839944</xdr:colOff>
      <xdr:row>3892</xdr:row>
      <xdr:rowOff>244250</xdr:rowOff>
    </xdr:to>
    <xdr:pic>
      <xdr:nvPicPr>
        <xdr:cNvPr id="42" name="Imagen 41">
          <a:extLst>
            <a:ext uri="{FF2B5EF4-FFF2-40B4-BE49-F238E27FC236}">
              <a16:creationId xmlns:a16="http://schemas.microsoft.com/office/drawing/2014/main" id="{9ABAF5CA-170A-6C43-8AAF-06BC6F031A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754097652"/>
          <a:ext cx="2690967" cy="2852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3891</xdr:row>
      <xdr:rowOff>98652</xdr:rowOff>
    </xdr:from>
    <xdr:to>
      <xdr:col>4</xdr:col>
      <xdr:colOff>839944</xdr:colOff>
      <xdr:row>3892</xdr:row>
      <xdr:rowOff>244250</xdr:rowOff>
    </xdr:to>
    <xdr:pic>
      <xdr:nvPicPr>
        <xdr:cNvPr id="43" name="Imagen 42">
          <a:extLst>
            <a:ext uri="{FF2B5EF4-FFF2-40B4-BE49-F238E27FC236}">
              <a16:creationId xmlns:a16="http://schemas.microsoft.com/office/drawing/2014/main" id="{11D53B8C-312F-AE42-8140-67408C2C3E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754097652"/>
          <a:ext cx="2690967" cy="2852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3956</xdr:row>
      <xdr:rowOff>98652</xdr:rowOff>
    </xdr:from>
    <xdr:to>
      <xdr:col>4</xdr:col>
      <xdr:colOff>839944</xdr:colOff>
      <xdr:row>3957</xdr:row>
      <xdr:rowOff>244250</xdr:rowOff>
    </xdr:to>
    <xdr:pic>
      <xdr:nvPicPr>
        <xdr:cNvPr id="44" name="Imagen 43">
          <a:extLst>
            <a:ext uri="{FF2B5EF4-FFF2-40B4-BE49-F238E27FC236}">
              <a16:creationId xmlns:a16="http://schemas.microsoft.com/office/drawing/2014/main" id="{7D5CC3C0-2058-6648-9AFB-C5531A6CD6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766480152"/>
          <a:ext cx="2690967" cy="2852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3956</xdr:row>
      <xdr:rowOff>98652</xdr:rowOff>
    </xdr:from>
    <xdr:to>
      <xdr:col>4</xdr:col>
      <xdr:colOff>839944</xdr:colOff>
      <xdr:row>3957</xdr:row>
      <xdr:rowOff>244250</xdr:rowOff>
    </xdr:to>
    <xdr:pic>
      <xdr:nvPicPr>
        <xdr:cNvPr id="45" name="Imagen 44">
          <a:extLst>
            <a:ext uri="{FF2B5EF4-FFF2-40B4-BE49-F238E27FC236}">
              <a16:creationId xmlns:a16="http://schemas.microsoft.com/office/drawing/2014/main" id="{803191EA-9305-264F-AF36-34BB8D56FF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766480152"/>
          <a:ext cx="2690967" cy="2852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4023</xdr:row>
      <xdr:rowOff>98652</xdr:rowOff>
    </xdr:from>
    <xdr:to>
      <xdr:col>4</xdr:col>
      <xdr:colOff>839944</xdr:colOff>
      <xdr:row>4024</xdr:row>
      <xdr:rowOff>244250</xdr:rowOff>
    </xdr:to>
    <xdr:pic>
      <xdr:nvPicPr>
        <xdr:cNvPr id="46" name="Imagen 45">
          <a:extLst>
            <a:ext uri="{FF2B5EF4-FFF2-40B4-BE49-F238E27FC236}">
              <a16:creationId xmlns:a16="http://schemas.microsoft.com/office/drawing/2014/main" id="{92865FA4-70E8-1C44-9C3D-23E82BFDC5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779243652"/>
          <a:ext cx="2690967" cy="2852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4023</xdr:row>
      <xdr:rowOff>98652</xdr:rowOff>
    </xdr:from>
    <xdr:to>
      <xdr:col>4</xdr:col>
      <xdr:colOff>839944</xdr:colOff>
      <xdr:row>4024</xdr:row>
      <xdr:rowOff>244250</xdr:rowOff>
    </xdr:to>
    <xdr:pic>
      <xdr:nvPicPr>
        <xdr:cNvPr id="47" name="Imagen 46">
          <a:extLst>
            <a:ext uri="{FF2B5EF4-FFF2-40B4-BE49-F238E27FC236}">
              <a16:creationId xmlns:a16="http://schemas.microsoft.com/office/drawing/2014/main" id="{389905BC-D322-6A4D-A44F-18647C0090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779243652"/>
          <a:ext cx="2690967" cy="2852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4090</xdr:row>
      <xdr:rowOff>98652</xdr:rowOff>
    </xdr:from>
    <xdr:to>
      <xdr:col>4</xdr:col>
      <xdr:colOff>839944</xdr:colOff>
      <xdr:row>4091</xdr:row>
      <xdr:rowOff>244250</xdr:rowOff>
    </xdr:to>
    <xdr:pic>
      <xdr:nvPicPr>
        <xdr:cNvPr id="48" name="Imagen 47">
          <a:extLst>
            <a:ext uri="{FF2B5EF4-FFF2-40B4-BE49-F238E27FC236}">
              <a16:creationId xmlns:a16="http://schemas.microsoft.com/office/drawing/2014/main" id="{58A16A0F-20BC-254C-92EE-B90F5EAFC2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792007152"/>
          <a:ext cx="2690967" cy="2852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4090</xdr:row>
      <xdr:rowOff>98652</xdr:rowOff>
    </xdr:from>
    <xdr:to>
      <xdr:col>4</xdr:col>
      <xdr:colOff>839944</xdr:colOff>
      <xdr:row>4091</xdr:row>
      <xdr:rowOff>244250</xdr:rowOff>
    </xdr:to>
    <xdr:pic>
      <xdr:nvPicPr>
        <xdr:cNvPr id="49" name="Imagen 48">
          <a:extLst>
            <a:ext uri="{FF2B5EF4-FFF2-40B4-BE49-F238E27FC236}">
              <a16:creationId xmlns:a16="http://schemas.microsoft.com/office/drawing/2014/main" id="{89E87E8D-965D-8C40-A92F-01C3A3EB52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792007152"/>
          <a:ext cx="2690967" cy="2852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4156</xdr:row>
      <xdr:rowOff>98652</xdr:rowOff>
    </xdr:from>
    <xdr:to>
      <xdr:col>4</xdr:col>
      <xdr:colOff>839944</xdr:colOff>
      <xdr:row>4157</xdr:row>
      <xdr:rowOff>244250</xdr:rowOff>
    </xdr:to>
    <xdr:pic>
      <xdr:nvPicPr>
        <xdr:cNvPr id="50" name="Imagen 49">
          <a:extLst>
            <a:ext uri="{FF2B5EF4-FFF2-40B4-BE49-F238E27FC236}">
              <a16:creationId xmlns:a16="http://schemas.microsoft.com/office/drawing/2014/main" id="{EF987E13-6781-FA41-8973-FBA7C4766B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804580152"/>
          <a:ext cx="2690967" cy="2852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4156</xdr:row>
      <xdr:rowOff>98652</xdr:rowOff>
    </xdr:from>
    <xdr:to>
      <xdr:col>4</xdr:col>
      <xdr:colOff>839944</xdr:colOff>
      <xdr:row>4157</xdr:row>
      <xdr:rowOff>244250</xdr:rowOff>
    </xdr:to>
    <xdr:pic>
      <xdr:nvPicPr>
        <xdr:cNvPr id="51" name="Imagen 50">
          <a:extLst>
            <a:ext uri="{FF2B5EF4-FFF2-40B4-BE49-F238E27FC236}">
              <a16:creationId xmlns:a16="http://schemas.microsoft.com/office/drawing/2014/main" id="{BCD6D611-BD39-784E-86A5-A9FCB9EE61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804580152"/>
          <a:ext cx="2690967" cy="2852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4220</xdr:row>
      <xdr:rowOff>98652</xdr:rowOff>
    </xdr:from>
    <xdr:to>
      <xdr:col>4</xdr:col>
      <xdr:colOff>839944</xdr:colOff>
      <xdr:row>4221</xdr:row>
      <xdr:rowOff>244250</xdr:rowOff>
    </xdr:to>
    <xdr:pic>
      <xdr:nvPicPr>
        <xdr:cNvPr id="52" name="Imagen 51">
          <a:extLst>
            <a:ext uri="{FF2B5EF4-FFF2-40B4-BE49-F238E27FC236}">
              <a16:creationId xmlns:a16="http://schemas.microsoft.com/office/drawing/2014/main" id="{2FBEC49E-71F4-9C4A-8E22-83128B4EC6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816772152"/>
          <a:ext cx="2690967" cy="2852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4220</xdr:row>
      <xdr:rowOff>98652</xdr:rowOff>
    </xdr:from>
    <xdr:to>
      <xdr:col>4</xdr:col>
      <xdr:colOff>839944</xdr:colOff>
      <xdr:row>4221</xdr:row>
      <xdr:rowOff>244250</xdr:rowOff>
    </xdr:to>
    <xdr:pic>
      <xdr:nvPicPr>
        <xdr:cNvPr id="53" name="Imagen 52">
          <a:extLst>
            <a:ext uri="{FF2B5EF4-FFF2-40B4-BE49-F238E27FC236}">
              <a16:creationId xmlns:a16="http://schemas.microsoft.com/office/drawing/2014/main" id="{D87BFEDE-E4B2-0744-9BC6-8677E913A6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816772152"/>
          <a:ext cx="2690967" cy="2852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4469</xdr:row>
      <xdr:rowOff>98652</xdr:rowOff>
    </xdr:from>
    <xdr:to>
      <xdr:col>4</xdr:col>
      <xdr:colOff>839944</xdr:colOff>
      <xdr:row>4470</xdr:row>
      <xdr:rowOff>244250</xdr:rowOff>
    </xdr:to>
    <xdr:pic>
      <xdr:nvPicPr>
        <xdr:cNvPr id="54" name="Imagen 53">
          <a:extLst>
            <a:ext uri="{FF2B5EF4-FFF2-40B4-BE49-F238E27FC236}">
              <a16:creationId xmlns:a16="http://schemas.microsoft.com/office/drawing/2014/main" id="{4A408D58-61D7-034F-8132-C5578F5F62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864206652"/>
          <a:ext cx="2690967" cy="2852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4469</xdr:row>
      <xdr:rowOff>98652</xdr:rowOff>
    </xdr:from>
    <xdr:to>
      <xdr:col>4</xdr:col>
      <xdr:colOff>839944</xdr:colOff>
      <xdr:row>4470</xdr:row>
      <xdr:rowOff>244250</xdr:rowOff>
    </xdr:to>
    <xdr:pic>
      <xdr:nvPicPr>
        <xdr:cNvPr id="55" name="Imagen 54">
          <a:extLst>
            <a:ext uri="{FF2B5EF4-FFF2-40B4-BE49-F238E27FC236}">
              <a16:creationId xmlns:a16="http://schemas.microsoft.com/office/drawing/2014/main" id="{EDFD6974-B757-DA4E-9448-E31FDDB996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864206652"/>
          <a:ext cx="2690967" cy="2852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4535</xdr:row>
      <xdr:rowOff>98652</xdr:rowOff>
    </xdr:from>
    <xdr:to>
      <xdr:col>4</xdr:col>
      <xdr:colOff>839944</xdr:colOff>
      <xdr:row>4536</xdr:row>
      <xdr:rowOff>244250</xdr:rowOff>
    </xdr:to>
    <xdr:pic>
      <xdr:nvPicPr>
        <xdr:cNvPr id="56" name="Imagen 55">
          <a:extLst>
            <a:ext uri="{FF2B5EF4-FFF2-40B4-BE49-F238E27FC236}">
              <a16:creationId xmlns:a16="http://schemas.microsoft.com/office/drawing/2014/main" id="{7817A2E3-B55B-834D-BFFB-D51BB2C9A0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876779652"/>
          <a:ext cx="2690967" cy="2852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4535</xdr:row>
      <xdr:rowOff>98652</xdr:rowOff>
    </xdr:from>
    <xdr:to>
      <xdr:col>4</xdr:col>
      <xdr:colOff>839944</xdr:colOff>
      <xdr:row>4536</xdr:row>
      <xdr:rowOff>244250</xdr:rowOff>
    </xdr:to>
    <xdr:pic>
      <xdr:nvPicPr>
        <xdr:cNvPr id="57" name="Imagen 56">
          <a:extLst>
            <a:ext uri="{FF2B5EF4-FFF2-40B4-BE49-F238E27FC236}">
              <a16:creationId xmlns:a16="http://schemas.microsoft.com/office/drawing/2014/main" id="{14188A09-5805-BD45-BFC5-A0AABA9094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876779652"/>
          <a:ext cx="2690967" cy="2852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4600</xdr:row>
      <xdr:rowOff>98652</xdr:rowOff>
    </xdr:from>
    <xdr:to>
      <xdr:col>4</xdr:col>
      <xdr:colOff>839944</xdr:colOff>
      <xdr:row>4601</xdr:row>
      <xdr:rowOff>244250</xdr:rowOff>
    </xdr:to>
    <xdr:pic>
      <xdr:nvPicPr>
        <xdr:cNvPr id="58" name="Imagen 57">
          <a:extLst>
            <a:ext uri="{FF2B5EF4-FFF2-40B4-BE49-F238E27FC236}">
              <a16:creationId xmlns:a16="http://schemas.microsoft.com/office/drawing/2014/main" id="{1BACBA1E-9960-8D45-BBEE-43202013B8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889162152"/>
          <a:ext cx="2690967" cy="2852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4600</xdr:row>
      <xdr:rowOff>98652</xdr:rowOff>
    </xdr:from>
    <xdr:to>
      <xdr:col>4</xdr:col>
      <xdr:colOff>839944</xdr:colOff>
      <xdr:row>4601</xdr:row>
      <xdr:rowOff>244250</xdr:rowOff>
    </xdr:to>
    <xdr:pic>
      <xdr:nvPicPr>
        <xdr:cNvPr id="59" name="Imagen 58">
          <a:extLst>
            <a:ext uri="{FF2B5EF4-FFF2-40B4-BE49-F238E27FC236}">
              <a16:creationId xmlns:a16="http://schemas.microsoft.com/office/drawing/2014/main" id="{67B38BC5-D107-CB44-A6AD-2E07038EA2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889162152"/>
          <a:ext cx="2690967" cy="2852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190502</xdr:colOff>
      <xdr:row>4970</xdr:row>
      <xdr:rowOff>52033</xdr:rowOff>
    </xdr:from>
    <xdr:to>
      <xdr:col>4</xdr:col>
      <xdr:colOff>773269</xdr:colOff>
      <xdr:row>4971</xdr:row>
      <xdr:rowOff>147994</xdr:rowOff>
    </xdr:to>
    <xdr:pic>
      <xdr:nvPicPr>
        <xdr:cNvPr id="60" name="Imagen 59">
          <a:extLst>
            <a:ext uri="{FF2B5EF4-FFF2-40B4-BE49-F238E27FC236}">
              <a16:creationId xmlns:a16="http://schemas.microsoft.com/office/drawing/2014/main" id="{7BD58FB8-A1BA-F341-8DEF-A45F6F8917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698502" y="959600533"/>
          <a:ext cx="2690967" cy="2864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5034</xdr:row>
      <xdr:rowOff>99658</xdr:rowOff>
    </xdr:from>
    <xdr:to>
      <xdr:col>4</xdr:col>
      <xdr:colOff>839944</xdr:colOff>
      <xdr:row>5035</xdr:row>
      <xdr:rowOff>243244</xdr:rowOff>
    </xdr:to>
    <xdr:pic>
      <xdr:nvPicPr>
        <xdr:cNvPr id="61" name="Imagen 60">
          <a:extLst>
            <a:ext uri="{FF2B5EF4-FFF2-40B4-BE49-F238E27FC236}">
              <a16:creationId xmlns:a16="http://schemas.microsoft.com/office/drawing/2014/main" id="{2A85E88E-589D-D743-B533-C2D6C4685E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9718401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5099</xdr:row>
      <xdr:rowOff>99658</xdr:rowOff>
    </xdr:from>
    <xdr:to>
      <xdr:col>4</xdr:col>
      <xdr:colOff>839944</xdr:colOff>
      <xdr:row>5100</xdr:row>
      <xdr:rowOff>243244</xdr:rowOff>
    </xdr:to>
    <xdr:pic>
      <xdr:nvPicPr>
        <xdr:cNvPr id="62" name="Imagen 61">
          <a:extLst>
            <a:ext uri="{FF2B5EF4-FFF2-40B4-BE49-F238E27FC236}">
              <a16:creationId xmlns:a16="http://schemas.microsoft.com/office/drawing/2014/main" id="{BEF1B7BB-1D31-6644-85A6-AAAC146110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9842226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5163</xdr:row>
      <xdr:rowOff>99658</xdr:rowOff>
    </xdr:from>
    <xdr:to>
      <xdr:col>4</xdr:col>
      <xdr:colOff>839944</xdr:colOff>
      <xdr:row>5164</xdr:row>
      <xdr:rowOff>243244</xdr:rowOff>
    </xdr:to>
    <xdr:pic>
      <xdr:nvPicPr>
        <xdr:cNvPr id="63" name="Imagen 62">
          <a:extLst>
            <a:ext uri="{FF2B5EF4-FFF2-40B4-BE49-F238E27FC236}">
              <a16:creationId xmlns:a16="http://schemas.microsoft.com/office/drawing/2014/main" id="{F502B79B-1A72-124E-91CA-3146E47B28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9964146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5226</xdr:row>
      <xdr:rowOff>99658</xdr:rowOff>
    </xdr:from>
    <xdr:to>
      <xdr:col>4</xdr:col>
      <xdr:colOff>839944</xdr:colOff>
      <xdr:row>5227</xdr:row>
      <xdr:rowOff>243244</xdr:rowOff>
    </xdr:to>
    <xdr:pic>
      <xdr:nvPicPr>
        <xdr:cNvPr id="64" name="Imagen 63">
          <a:extLst>
            <a:ext uri="{FF2B5EF4-FFF2-40B4-BE49-F238E27FC236}">
              <a16:creationId xmlns:a16="http://schemas.microsoft.com/office/drawing/2014/main" id="{9C762FF8-03A8-2C43-8358-6C5E103DD7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10084161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5290</xdr:row>
      <xdr:rowOff>99658</xdr:rowOff>
    </xdr:from>
    <xdr:to>
      <xdr:col>4</xdr:col>
      <xdr:colOff>839944</xdr:colOff>
      <xdr:row>5291</xdr:row>
      <xdr:rowOff>243244</xdr:rowOff>
    </xdr:to>
    <xdr:pic>
      <xdr:nvPicPr>
        <xdr:cNvPr id="65" name="Imagen 64">
          <a:extLst>
            <a:ext uri="{FF2B5EF4-FFF2-40B4-BE49-F238E27FC236}">
              <a16:creationId xmlns:a16="http://schemas.microsoft.com/office/drawing/2014/main" id="{C6D29758-1E59-F048-BF91-A71356F0C4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10206081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5350</xdr:row>
      <xdr:rowOff>98652</xdr:rowOff>
    </xdr:from>
    <xdr:to>
      <xdr:col>4</xdr:col>
      <xdr:colOff>839944</xdr:colOff>
      <xdr:row>5351</xdr:row>
      <xdr:rowOff>244250</xdr:rowOff>
    </xdr:to>
    <xdr:pic>
      <xdr:nvPicPr>
        <xdr:cNvPr id="66" name="Imagen 65">
          <a:extLst>
            <a:ext uri="{FF2B5EF4-FFF2-40B4-BE49-F238E27FC236}">
              <a16:creationId xmlns:a16="http://schemas.microsoft.com/office/drawing/2014/main" id="{AB0081D2-AE45-3B4F-BFBE-1E60EFEBF2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1032316552"/>
          <a:ext cx="2690967" cy="2852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5414</xdr:row>
      <xdr:rowOff>98652</xdr:rowOff>
    </xdr:from>
    <xdr:to>
      <xdr:col>4</xdr:col>
      <xdr:colOff>839944</xdr:colOff>
      <xdr:row>5415</xdr:row>
      <xdr:rowOff>244250</xdr:rowOff>
    </xdr:to>
    <xdr:pic>
      <xdr:nvPicPr>
        <xdr:cNvPr id="67" name="Imagen 66">
          <a:extLst>
            <a:ext uri="{FF2B5EF4-FFF2-40B4-BE49-F238E27FC236}">
              <a16:creationId xmlns:a16="http://schemas.microsoft.com/office/drawing/2014/main" id="{B06AA2C2-A61F-8144-8166-D6D3A9F29B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1044508552"/>
          <a:ext cx="2690967" cy="2852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5478</xdr:row>
      <xdr:rowOff>99658</xdr:rowOff>
    </xdr:from>
    <xdr:to>
      <xdr:col>4</xdr:col>
      <xdr:colOff>839944</xdr:colOff>
      <xdr:row>5479</xdr:row>
      <xdr:rowOff>243244</xdr:rowOff>
    </xdr:to>
    <xdr:pic>
      <xdr:nvPicPr>
        <xdr:cNvPr id="68" name="Imagen 67">
          <a:extLst>
            <a:ext uri="{FF2B5EF4-FFF2-40B4-BE49-F238E27FC236}">
              <a16:creationId xmlns:a16="http://schemas.microsoft.com/office/drawing/2014/main" id="{AB74C571-3604-064F-8311-234DCC7B1B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10567015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5544</xdr:row>
      <xdr:rowOff>99658</xdr:rowOff>
    </xdr:from>
    <xdr:to>
      <xdr:col>4</xdr:col>
      <xdr:colOff>839944</xdr:colOff>
      <xdr:row>5545</xdr:row>
      <xdr:rowOff>243244</xdr:rowOff>
    </xdr:to>
    <xdr:pic>
      <xdr:nvPicPr>
        <xdr:cNvPr id="69" name="Imagen 68">
          <a:extLst>
            <a:ext uri="{FF2B5EF4-FFF2-40B4-BE49-F238E27FC236}">
              <a16:creationId xmlns:a16="http://schemas.microsoft.com/office/drawing/2014/main" id="{FE3B8673-9BB2-D34F-8008-010C925AB0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10692745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5608</xdr:row>
      <xdr:rowOff>99658</xdr:rowOff>
    </xdr:from>
    <xdr:to>
      <xdr:col>4</xdr:col>
      <xdr:colOff>839944</xdr:colOff>
      <xdr:row>5609</xdr:row>
      <xdr:rowOff>243244</xdr:rowOff>
    </xdr:to>
    <xdr:pic>
      <xdr:nvPicPr>
        <xdr:cNvPr id="70" name="Imagen 69">
          <a:extLst>
            <a:ext uri="{FF2B5EF4-FFF2-40B4-BE49-F238E27FC236}">
              <a16:creationId xmlns:a16="http://schemas.microsoft.com/office/drawing/2014/main" id="{ACD4745D-F5CB-F642-80C3-ED04CF470B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10814665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5672</xdr:row>
      <xdr:rowOff>99658</xdr:rowOff>
    </xdr:from>
    <xdr:to>
      <xdr:col>4</xdr:col>
      <xdr:colOff>839944</xdr:colOff>
      <xdr:row>5673</xdr:row>
      <xdr:rowOff>243244</xdr:rowOff>
    </xdr:to>
    <xdr:pic>
      <xdr:nvPicPr>
        <xdr:cNvPr id="71" name="Imagen 70">
          <a:extLst>
            <a:ext uri="{FF2B5EF4-FFF2-40B4-BE49-F238E27FC236}">
              <a16:creationId xmlns:a16="http://schemas.microsoft.com/office/drawing/2014/main" id="{C5870ABE-7B70-9244-B3F0-3D63426E81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10936585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5736</xdr:row>
      <xdr:rowOff>99658</xdr:rowOff>
    </xdr:from>
    <xdr:to>
      <xdr:col>4</xdr:col>
      <xdr:colOff>839944</xdr:colOff>
      <xdr:row>5737</xdr:row>
      <xdr:rowOff>243244</xdr:rowOff>
    </xdr:to>
    <xdr:pic>
      <xdr:nvPicPr>
        <xdr:cNvPr id="72" name="Imagen 71">
          <a:extLst>
            <a:ext uri="{FF2B5EF4-FFF2-40B4-BE49-F238E27FC236}">
              <a16:creationId xmlns:a16="http://schemas.microsoft.com/office/drawing/2014/main" id="{0A773E25-39DE-2A43-A5E1-C5FD85EA12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11058505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5800</xdr:row>
      <xdr:rowOff>97080</xdr:rowOff>
    </xdr:from>
    <xdr:to>
      <xdr:col>4</xdr:col>
      <xdr:colOff>839944</xdr:colOff>
      <xdr:row>5801</xdr:row>
      <xdr:rowOff>245822</xdr:rowOff>
    </xdr:to>
    <xdr:pic>
      <xdr:nvPicPr>
        <xdr:cNvPr id="73" name="Imagen 72">
          <a:extLst>
            <a:ext uri="{FF2B5EF4-FFF2-40B4-BE49-F238E27FC236}">
              <a16:creationId xmlns:a16="http://schemas.microsoft.com/office/drawing/2014/main" id="{48CACD65-A079-5843-A3BC-2E461E20BB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1118039980"/>
          <a:ext cx="2690967" cy="2884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5862</xdr:row>
      <xdr:rowOff>99658</xdr:rowOff>
    </xdr:from>
    <xdr:to>
      <xdr:col>4</xdr:col>
      <xdr:colOff>839944</xdr:colOff>
      <xdr:row>5863</xdr:row>
      <xdr:rowOff>243244</xdr:rowOff>
    </xdr:to>
    <xdr:pic>
      <xdr:nvPicPr>
        <xdr:cNvPr id="74" name="Imagen 73">
          <a:extLst>
            <a:ext uri="{FF2B5EF4-FFF2-40B4-BE49-F238E27FC236}">
              <a16:creationId xmlns:a16="http://schemas.microsoft.com/office/drawing/2014/main" id="{13D5FFA0-BDA6-294D-8415-A7418CDAC9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11298535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5925</xdr:row>
      <xdr:rowOff>99658</xdr:rowOff>
    </xdr:from>
    <xdr:to>
      <xdr:col>4</xdr:col>
      <xdr:colOff>839944</xdr:colOff>
      <xdr:row>5926</xdr:row>
      <xdr:rowOff>243244</xdr:rowOff>
    </xdr:to>
    <xdr:pic>
      <xdr:nvPicPr>
        <xdr:cNvPr id="75" name="Imagen 74">
          <a:extLst>
            <a:ext uri="{FF2B5EF4-FFF2-40B4-BE49-F238E27FC236}">
              <a16:creationId xmlns:a16="http://schemas.microsoft.com/office/drawing/2014/main" id="{6B2DEBAD-0D47-654A-8CE5-20519441E1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11418550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1850</xdr:row>
      <xdr:rowOff>97080</xdr:rowOff>
    </xdr:from>
    <xdr:to>
      <xdr:col>4</xdr:col>
      <xdr:colOff>839944</xdr:colOff>
      <xdr:row>1851</xdr:row>
      <xdr:rowOff>245822</xdr:rowOff>
    </xdr:to>
    <xdr:pic>
      <xdr:nvPicPr>
        <xdr:cNvPr id="76" name="Imagen 75">
          <a:extLst>
            <a:ext uri="{FF2B5EF4-FFF2-40B4-BE49-F238E27FC236}">
              <a16:creationId xmlns:a16="http://schemas.microsoft.com/office/drawing/2014/main" id="{4BAD43A2-37D5-B346-ABAF-9DEEFCD13D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352268080"/>
          <a:ext cx="2690967" cy="2884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1850</xdr:row>
      <xdr:rowOff>99658</xdr:rowOff>
    </xdr:from>
    <xdr:to>
      <xdr:col>4</xdr:col>
      <xdr:colOff>839944</xdr:colOff>
      <xdr:row>1851</xdr:row>
      <xdr:rowOff>243244</xdr:rowOff>
    </xdr:to>
    <xdr:pic>
      <xdr:nvPicPr>
        <xdr:cNvPr id="77" name="Imagen 76">
          <a:extLst>
            <a:ext uri="{FF2B5EF4-FFF2-40B4-BE49-F238E27FC236}">
              <a16:creationId xmlns:a16="http://schemas.microsoft.com/office/drawing/2014/main" id="{7D050D1E-C893-5A45-80D4-50899FB624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3522706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1850</xdr:row>
      <xdr:rowOff>99658</xdr:rowOff>
    </xdr:from>
    <xdr:to>
      <xdr:col>4</xdr:col>
      <xdr:colOff>839944</xdr:colOff>
      <xdr:row>1851</xdr:row>
      <xdr:rowOff>243244</xdr:rowOff>
    </xdr:to>
    <xdr:pic>
      <xdr:nvPicPr>
        <xdr:cNvPr id="78" name="Imagen 77">
          <a:extLst>
            <a:ext uri="{FF2B5EF4-FFF2-40B4-BE49-F238E27FC236}">
              <a16:creationId xmlns:a16="http://schemas.microsoft.com/office/drawing/2014/main" id="{1EC01FCE-06A2-004E-8704-E10BDB3AB9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3522706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1914</xdr:row>
      <xdr:rowOff>99658</xdr:rowOff>
    </xdr:from>
    <xdr:to>
      <xdr:col>4</xdr:col>
      <xdr:colOff>839944</xdr:colOff>
      <xdr:row>1915</xdr:row>
      <xdr:rowOff>243244</xdr:rowOff>
    </xdr:to>
    <xdr:pic>
      <xdr:nvPicPr>
        <xdr:cNvPr id="79" name="Imagen 78">
          <a:extLst>
            <a:ext uri="{FF2B5EF4-FFF2-40B4-BE49-F238E27FC236}">
              <a16:creationId xmlns:a16="http://schemas.microsoft.com/office/drawing/2014/main" id="{6C841735-1C8B-1948-B1AC-2C4348E4C5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3644626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1914</xdr:row>
      <xdr:rowOff>99658</xdr:rowOff>
    </xdr:from>
    <xdr:to>
      <xdr:col>4</xdr:col>
      <xdr:colOff>839944</xdr:colOff>
      <xdr:row>1915</xdr:row>
      <xdr:rowOff>243244</xdr:rowOff>
    </xdr:to>
    <xdr:pic>
      <xdr:nvPicPr>
        <xdr:cNvPr id="80" name="Imagen 79">
          <a:extLst>
            <a:ext uri="{FF2B5EF4-FFF2-40B4-BE49-F238E27FC236}">
              <a16:creationId xmlns:a16="http://schemas.microsoft.com/office/drawing/2014/main" id="{67B23704-A8B5-114C-A96E-61F7ED63F0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3644626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1978</xdr:row>
      <xdr:rowOff>99658</xdr:rowOff>
    </xdr:from>
    <xdr:to>
      <xdr:col>4</xdr:col>
      <xdr:colOff>839944</xdr:colOff>
      <xdr:row>1979</xdr:row>
      <xdr:rowOff>243244</xdr:rowOff>
    </xdr:to>
    <xdr:pic>
      <xdr:nvPicPr>
        <xdr:cNvPr id="81" name="Imagen 80">
          <a:extLst>
            <a:ext uri="{FF2B5EF4-FFF2-40B4-BE49-F238E27FC236}">
              <a16:creationId xmlns:a16="http://schemas.microsoft.com/office/drawing/2014/main" id="{2EACA1D9-DA5B-BC4F-8ABC-F86FA9B660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3766546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1978</xdr:row>
      <xdr:rowOff>99658</xdr:rowOff>
    </xdr:from>
    <xdr:to>
      <xdr:col>4</xdr:col>
      <xdr:colOff>839944</xdr:colOff>
      <xdr:row>1979</xdr:row>
      <xdr:rowOff>243244</xdr:rowOff>
    </xdr:to>
    <xdr:pic>
      <xdr:nvPicPr>
        <xdr:cNvPr id="82" name="Imagen 81">
          <a:extLst>
            <a:ext uri="{FF2B5EF4-FFF2-40B4-BE49-F238E27FC236}">
              <a16:creationId xmlns:a16="http://schemas.microsoft.com/office/drawing/2014/main" id="{C164B0DB-544B-E743-9F94-CD22D46210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3766546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2041</xdr:row>
      <xdr:rowOff>99658</xdr:rowOff>
    </xdr:from>
    <xdr:to>
      <xdr:col>4</xdr:col>
      <xdr:colOff>839944</xdr:colOff>
      <xdr:row>2042</xdr:row>
      <xdr:rowOff>243244</xdr:rowOff>
    </xdr:to>
    <xdr:pic>
      <xdr:nvPicPr>
        <xdr:cNvPr id="83" name="Imagen 82">
          <a:extLst>
            <a:ext uri="{FF2B5EF4-FFF2-40B4-BE49-F238E27FC236}">
              <a16:creationId xmlns:a16="http://schemas.microsoft.com/office/drawing/2014/main" id="{75DF6A40-F79E-C843-B426-B6C3CB5364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3886561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2103</xdr:row>
      <xdr:rowOff>99658</xdr:rowOff>
    </xdr:from>
    <xdr:to>
      <xdr:col>4</xdr:col>
      <xdr:colOff>839944</xdr:colOff>
      <xdr:row>2104</xdr:row>
      <xdr:rowOff>243244</xdr:rowOff>
    </xdr:to>
    <xdr:pic>
      <xdr:nvPicPr>
        <xdr:cNvPr id="84" name="Imagen 83">
          <a:extLst>
            <a:ext uri="{FF2B5EF4-FFF2-40B4-BE49-F238E27FC236}">
              <a16:creationId xmlns:a16="http://schemas.microsoft.com/office/drawing/2014/main" id="{703EA065-DB88-4641-BC25-D511B7873C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4004671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2164</xdr:row>
      <xdr:rowOff>99658</xdr:rowOff>
    </xdr:from>
    <xdr:to>
      <xdr:col>4</xdr:col>
      <xdr:colOff>839944</xdr:colOff>
      <xdr:row>2165</xdr:row>
      <xdr:rowOff>243244</xdr:rowOff>
    </xdr:to>
    <xdr:pic>
      <xdr:nvPicPr>
        <xdr:cNvPr id="85" name="Imagen 84">
          <a:extLst>
            <a:ext uri="{FF2B5EF4-FFF2-40B4-BE49-F238E27FC236}">
              <a16:creationId xmlns:a16="http://schemas.microsoft.com/office/drawing/2014/main" id="{FDFB1BA4-31F1-1643-A33D-5978EE80E9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4120876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2227</xdr:row>
      <xdr:rowOff>99658</xdr:rowOff>
    </xdr:from>
    <xdr:to>
      <xdr:col>4</xdr:col>
      <xdr:colOff>839944</xdr:colOff>
      <xdr:row>2228</xdr:row>
      <xdr:rowOff>243244</xdr:rowOff>
    </xdr:to>
    <xdr:pic>
      <xdr:nvPicPr>
        <xdr:cNvPr id="86" name="Imagen 85">
          <a:extLst>
            <a:ext uri="{FF2B5EF4-FFF2-40B4-BE49-F238E27FC236}">
              <a16:creationId xmlns:a16="http://schemas.microsoft.com/office/drawing/2014/main" id="{9B457509-03BC-1E49-B30D-FA7AE77E01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4240891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2290</xdr:row>
      <xdr:rowOff>99658</xdr:rowOff>
    </xdr:from>
    <xdr:to>
      <xdr:col>4</xdr:col>
      <xdr:colOff>839944</xdr:colOff>
      <xdr:row>2291</xdr:row>
      <xdr:rowOff>243244</xdr:rowOff>
    </xdr:to>
    <xdr:pic>
      <xdr:nvPicPr>
        <xdr:cNvPr id="87" name="Imagen 86">
          <a:extLst>
            <a:ext uri="{FF2B5EF4-FFF2-40B4-BE49-F238E27FC236}">
              <a16:creationId xmlns:a16="http://schemas.microsoft.com/office/drawing/2014/main" id="{5C2574F2-96B7-7C46-9FD4-270BBA7949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4360906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2352</xdr:row>
      <xdr:rowOff>97080</xdr:rowOff>
    </xdr:from>
    <xdr:to>
      <xdr:col>4</xdr:col>
      <xdr:colOff>839944</xdr:colOff>
      <xdr:row>2353</xdr:row>
      <xdr:rowOff>245823</xdr:rowOff>
    </xdr:to>
    <xdr:pic>
      <xdr:nvPicPr>
        <xdr:cNvPr id="88" name="Imagen 87">
          <a:extLst>
            <a:ext uri="{FF2B5EF4-FFF2-40B4-BE49-F238E27FC236}">
              <a16:creationId xmlns:a16="http://schemas.microsoft.com/office/drawing/2014/main" id="{31D2C683-0E59-124E-B4DE-E9125ED3B4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447899080"/>
          <a:ext cx="2690967" cy="2884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2412</xdr:row>
      <xdr:rowOff>99658</xdr:rowOff>
    </xdr:from>
    <xdr:to>
      <xdr:col>4</xdr:col>
      <xdr:colOff>839944</xdr:colOff>
      <xdr:row>2413</xdr:row>
      <xdr:rowOff>243244</xdr:rowOff>
    </xdr:to>
    <xdr:pic>
      <xdr:nvPicPr>
        <xdr:cNvPr id="89" name="Imagen 88">
          <a:extLst>
            <a:ext uri="{FF2B5EF4-FFF2-40B4-BE49-F238E27FC236}">
              <a16:creationId xmlns:a16="http://schemas.microsoft.com/office/drawing/2014/main" id="{763C5E53-D577-B443-8A31-B782DFD794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4593316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2472</xdr:row>
      <xdr:rowOff>97080</xdr:rowOff>
    </xdr:from>
    <xdr:to>
      <xdr:col>4</xdr:col>
      <xdr:colOff>839944</xdr:colOff>
      <xdr:row>2473</xdr:row>
      <xdr:rowOff>245823</xdr:rowOff>
    </xdr:to>
    <xdr:pic>
      <xdr:nvPicPr>
        <xdr:cNvPr id="90" name="Imagen 89">
          <a:extLst>
            <a:ext uri="{FF2B5EF4-FFF2-40B4-BE49-F238E27FC236}">
              <a16:creationId xmlns:a16="http://schemas.microsoft.com/office/drawing/2014/main" id="{ADA9D653-483F-B84F-A2E5-C83982BF66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470759080"/>
          <a:ext cx="2690967" cy="2884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2534</xdr:row>
      <xdr:rowOff>99658</xdr:rowOff>
    </xdr:from>
    <xdr:to>
      <xdr:col>4</xdr:col>
      <xdr:colOff>839944</xdr:colOff>
      <xdr:row>2535</xdr:row>
      <xdr:rowOff>243244</xdr:rowOff>
    </xdr:to>
    <xdr:pic>
      <xdr:nvPicPr>
        <xdr:cNvPr id="91" name="Imagen 90">
          <a:extLst>
            <a:ext uri="{FF2B5EF4-FFF2-40B4-BE49-F238E27FC236}">
              <a16:creationId xmlns:a16="http://schemas.microsoft.com/office/drawing/2014/main" id="{FE1B34C2-24EF-A740-835C-F13A74A8A2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4825726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2594</xdr:row>
      <xdr:rowOff>99658</xdr:rowOff>
    </xdr:from>
    <xdr:to>
      <xdr:col>4</xdr:col>
      <xdr:colOff>839944</xdr:colOff>
      <xdr:row>2595</xdr:row>
      <xdr:rowOff>243244</xdr:rowOff>
    </xdr:to>
    <xdr:pic>
      <xdr:nvPicPr>
        <xdr:cNvPr id="92" name="Imagen 91">
          <a:extLst>
            <a:ext uri="{FF2B5EF4-FFF2-40B4-BE49-F238E27FC236}">
              <a16:creationId xmlns:a16="http://schemas.microsoft.com/office/drawing/2014/main" id="{F7DFF80A-E21D-C947-8D31-1557F13C15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4940026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2656</xdr:row>
      <xdr:rowOff>99658</xdr:rowOff>
    </xdr:from>
    <xdr:to>
      <xdr:col>4</xdr:col>
      <xdr:colOff>839944</xdr:colOff>
      <xdr:row>2657</xdr:row>
      <xdr:rowOff>243244</xdr:rowOff>
    </xdr:to>
    <xdr:pic>
      <xdr:nvPicPr>
        <xdr:cNvPr id="93" name="Imagen 92">
          <a:extLst>
            <a:ext uri="{FF2B5EF4-FFF2-40B4-BE49-F238E27FC236}">
              <a16:creationId xmlns:a16="http://schemas.microsoft.com/office/drawing/2014/main" id="{EDBFE66F-08B2-8D45-B680-A32DF2DCB1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5058136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2656</xdr:row>
      <xdr:rowOff>99658</xdr:rowOff>
    </xdr:from>
    <xdr:to>
      <xdr:col>4</xdr:col>
      <xdr:colOff>839944</xdr:colOff>
      <xdr:row>2657</xdr:row>
      <xdr:rowOff>243244</xdr:rowOff>
    </xdr:to>
    <xdr:pic>
      <xdr:nvPicPr>
        <xdr:cNvPr id="94" name="Imagen 93">
          <a:extLst>
            <a:ext uri="{FF2B5EF4-FFF2-40B4-BE49-F238E27FC236}">
              <a16:creationId xmlns:a16="http://schemas.microsoft.com/office/drawing/2014/main" id="{CFF37A35-D834-DF44-8065-41721D7382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5058136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2782</xdr:row>
      <xdr:rowOff>99658</xdr:rowOff>
    </xdr:from>
    <xdr:to>
      <xdr:col>4</xdr:col>
      <xdr:colOff>839944</xdr:colOff>
      <xdr:row>2783</xdr:row>
      <xdr:rowOff>243244</xdr:rowOff>
    </xdr:to>
    <xdr:pic>
      <xdr:nvPicPr>
        <xdr:cNvPr id="95" name="Imagen 94">
          <a:extLst>
            <a:ext uri="{FF2B5EF4-FFF2-40B4-BE49-F238E27FC236}">
              <a16:creationId xmlns:a16="http://schemas.microsoft.com/office/drawing/2014/main" id="{BFADC9F7-A4A9-D84F-9BBA-A01F3C1E7E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5297912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2782</xdr:row>
      <xdr:rowOff>99658</xdr:rowOff>
    </xdr:from>
    <xdr:to>
      <xdr:col>4</xdr:col>
      <xdr:colOff>839944</xdr:colOff>
      <xdr:row>2783</xdr:row>
      <xdr:rowOff>243244</xdr:rowOff>
    </xdr:to>
    <xdr:pic>
      <xdr:nvPicPr>
        <xdr:cNvPr id="96" name="Imagen 95">
          <a:extLst>
            <a:ext uri="{FF2B5EF4-FFF2-40B4-BE49-F238E27FC236}">
              <a16:creationId xmlns:a16="http://schemas.microsoft.com/office/drawing/2014/main" id="{10C48377-BFE9-0149-B5A6-79ED74F0D4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5297912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2846</xdr:row>
      <xdr:rowOff>99658</xdr:rowOff>
    </xdr:from>
    <xdr:to>
      <xdr:col>4</xdr:col>
      <xdr:colOff>839944</xdr:colOff>
      <xdr:row>2847</xdr:row>
      <xdr:rowOff>243244</xdr:rowOff>
    </xdr:to>
    <xdr:pic>
      <xdr:nvPicPr>
        <xdr:cNvPr id="97" name="Imagen 96">
          <a:extLst>
            <a:ext uri="{FF2B5EF4-FFF2-40B4-BE49-F238E27FC236}">
              <a16:creationId xmlns:a16="http://schemas.microsoft.com/office/drawing/2014/main" id="{7E1B9227-E3D3-DB4F-9FD9-C6A43D7212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5419832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2846</xdr:row>
      <xdr:rowOff>99658</xdr:rowOff>
    </xdr:from>
    <xdr:to>
      <xdr:col>4</xdr:col>
      <xdr:colOff>839944</xdr:colOff>
      <xdr:row>2847</xdr:row>
      <xdr:rowOff>243244</xdr:rowOff>
    </xdr:to>
    <xdr:pic>
      <xdr:nvPicPr>
        <xdr:cNvPr id="98" name="Imagen 97">
          <a:extLst>
            <a:ext uri="{FF2B5EF4-FFF2-40B4-BE49-F238E27FC236}">
              <a16:creationId xmlns:a16="http://schemas.microsoft.com/office/drawing/2014/main" id="{319922C4-40BC-F449-9617-1E31C59A2E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5419832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2970</xdr:row>
      <xdr:rowOff>97080</xdr:rowOff>
    </xdr:from>
    <xdr:to>
      <xdr:col>4</xdr:col>
      <xdr:colOff>839944</xdr:colOff>
      <xdr:row>2971</xdr:row>
      <xdr:rowOff>245822</xdr:rowOff>
    </xdr:to>
    <xdr:pic>
      <xdr:nvPicPr>
        <xdr:cNvPr id="99" name="Imagen 98">
          <a:extLst>
            <a:ext uri="{FF2B5EF4-FFF2-40B4-BE49-F238E27FC236}">
              <a16:creationId xmlns:a16="http://schemas.microsoft.com/office/drawing/2014/main" id="{92097D7D-E867-7C4E-89DB-15225F8A48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565577280"/>
          <a:ext cx="2690967" cy="2884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3032</xdr:row>
      <xdr:rowOff>99658</xdr:rowOff>
    </xdr:from>
    <xdr:to>
      <xdr:col>4</xdr:col>
      <xdr:colOff>839944</xdr:colOff>
      <xdr:row>3033</xdr:row>
      <xdr:rowOff>243244</xdr:rowOff>
    </xdr:to>
    <xdr:pic>
      <xdr:nvPicPr>
        <xdr:cNvPr id="100" name="Imagen 99">
          <a:extLst>
            <a:ext uri="{FF2B5EF4-FFF2-40B4-BE49-F238E27FC236}">
              <a16:creationId xmlns:a16="http://schemas.microsoft.com/office/drawing/2014/main" id="{76694CE3-0CF4-604E-BD99-48CF669C2D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5773908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3094</xdr:row>
      <xdr:rowOff>97080</xdr:rowOff>
    </xdr:from>
    <xdr:to>
      <xdr:col>4</xdr:col>
      <xdr:colOff>839944</xdr:colOff>
      <xdr:row>3095</xdr:row>
      <xdr:rowOff>245822</xdr:rowOff>
    </xdr:to>
    <xdr:pic>
      <xdr:nvPicPr>
        <xdr:cNvPr id="101" name="Imagen 100">
          <a:extLst>
            <a:ext uri="{FF2B5EF4-FFF2-40B4-BE49-F238E27FC236}">
              <a16:creationId xmlns:a16="http://schemas.microsoft.com/office/drawing/2014/main" id="{6E39E219-2F63-6D48-803E-2E8A0F3295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589199280"/>
          <a:ext cx="2690967" cy="2884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3157</xdr:row>
      <xdr:rowOff>99658</xdr:rowOff>
    </xdr:from>
    <xdr:to>
      <xdr:col>4</xdr:col>
      <xdr:colOff>839944</xdr:colOff>
      <xdr:row>3158</xdr:row>
      <xdr:rowOff>243244</xdr:rowOff>
    </xdr:to>
    <xdr:pic>
      <xdr:nvPicPr>
        <xdr:cNvPr id="102" name="Imagen 101">
          <a:extLst>
            <a:ext uri="{FF2B5EF4-FFF2-40B4-BE49-F238E27FC236}">
              <a16:creationId xmlns:a16="http://schemas.microsoft.com/office/drawing/2014/main" id="{1C1F3C79-C9D8-6349-AE7C-473407F0C7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6012033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5991</xdr:row>
      <xdr:rowOff>99658</xdr:rowOff>
    </xdr:from>
    <xdr:to>
      <xdr:col>4</xdr:col>
      <xdr:colOff>839944</xdr:colOff>
      <xdr:row>5992</xdr:row>
      <xdr:rowOff>243244</xdr:rowOff>
    </xdr:to>
    <xdr:pic>
      <xdr:nvPicPr>
        <xdr:cNvPr id="103" name="Imagen 102">
          <a:extLst>
            <a:ext uri="{FF2B5EF4-FFF2-40B4-BE49-F238E27FC236}">
              <a16:creationId xmlns:a16="http://schemas.microsoft.com/office/drawing/2014/main" id="{5C7ECBA5-BB5E-B44C-85E0-3C8AC5839B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1154237558"/>
          <a:ext cx="2690967" cy="4610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2719</xdr:row>
      <xdr:rowOff>99658</xdr:rowOff>
    </xdr:from>
    <xdr:to>
      <xdr:col>4</xdr:col>
      <xdr:colOff>839944</xdr:colOff>
      <xdr:row>2720</xdr:row>
      <xdr:rowOff>243244</xdr:rowOff>
    </xdr:to>
    <xdr:pic>
      <xdr:nvPicPr>
        <xdr:cNvPr id="104" name="Imagen 103">
          <a:extLst>
            <a:ext uri="{FF2B5EF4-FFF2-40B4-BE49-F238E27FC236}">
              <a16:creationId xmlns:a16="http://schemas.microsoft.com/office/drawing/2014/main" id="{DCB53202-FFC7-7544-8629-632A97E104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5178151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2907</xdr:row>
      <xdr:rowOff>99658</xdr:rowOff>
    </xdr:from>
    <xdr:to>
      <xdr:col>4</xdr:col>
      <xdr:colOff>839944</xdr:colOff>
      <xdr:row>2908</xdr:row>
      <xdr:rowOff>243244</xdr:rowOff>
    </xdr:to>
    <xdr:pic>
      <xdr:nvPicPr>
        <xdr:cNvPr id="105" name="Imagen 104">
          <a:extLst>
            <a:ext uri="{FF2B5EF4-FFF2-40B4-BE49-F238E27FC236}">
              <a16:creationId xmlns:a16="http://schemas.microsoft.com/office/drawing/2014/main" id="{F7FDA8BE-6772-2745-8EF0-43792CE2A7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5536037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3770</xdr:row>
      <xdr:rowOff>99658</xdr:rowOff>
    </xdr:from>
    <xdr:to>
      <xdr:col>4</xdr:col>
      <xdr:colOff>839944</xdr:colOff>
      <xdr:row>3771</xdr:row>
      <xdr:rowOff>243244</xdr:rowOff>
    </xdr:to>
    <xdr:pic>
      <xdr:nvPicPr>
        <xdr:cNvPr id="106" name="Imagen 105">
          <a:extLst>
            <a:ext uri="{FF2B5EF4-FFF2-40B4-BE49-F238E27FC236}">
              <a16:creationId xmlns:a16="http://schemas.microsoft.com/office/drawing/2014/main" id="{813F91D6-8251-814F-A1CB-2A0CFF1878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7310989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3829</xdr:row>
      <xdr:rowOff>99658</xdr:rowOff>
    </xdr:from>
    <xdr:to>
      <xdr:col>4</xdr:col>
      <xdr:colOff>839944</xdr:colOff>
      <xdr:row>3830</xdr:row>
      <xdr:rowOff>243244</xdr:rowOff>
    </xdr:to>
    <xdr:pic>
      <xdr:nvPicPr>
        <xdr:cNvPr id="107" name="Imagen 106">
          <a:extLst>
            <a:ext uri="{FF2B5EF4-FFF2-40B4-BE49-F238E27FC236}">
              <a16:creationId xmlns:a16="http://schemas.microsoft.com/office/drawing/2014/main" id="{735C9881-84B8-9044-AA35-C2902F1F93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742313058"/>
          <a:ext cx="2690967" cy="283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1784</xdr:row>
      <xdr:rowOff>99658</xdr:rowOff>
    </xdr:from>
    <xdr:to>
      <xdr:col>4</xdr:col>
      <xdr:colOff>839944</xdr:colOff>
      <xdr:row>1785</xdr:row>
      <xdr:rowOff>243244</xdr:rowOff>
    </xdr:to>
    <xdr:pic>
      <xdr:nvPicPr>
        <xdr:cNvPr id="108" name="Imagen 107">
          <a:extLst>
            <a:ext uri="{FF2B5EF4-FFF2-40B4-BE49-F238E27FC236}">
              <a16:creationId xmlns:a16="http://schemas.microsoft.com/office/drawing/2014/main" id="{9819390A-F74E-824E-BEE9-8D436DF734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65177" y="339697658"/>
          <a:ext cx="2690967" cy="283286"/>
        </a:xfrm>
        <a:prstGeom prst="rect">
          <a:avLst/>
        </a:prstGeom>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4B0000-8F17-234C-9405-501FEECF8752}">
  <dimension ref="A1:N6083"/>
  <sheetViews>
    <sheetView tabSelected="1" view="pageBreakPreview" topLeftCell="A6038" zoomScaleNormal="100" zoomScaleSheetLayoutView="100" workbookViewId="0">
      <selection activeCell="D6059" sqref="D6059"/>
    </sheetView>
  </sheetViews>
  <sheetFormatPr baseColWidth="10" defaultColWidth="11.5" defaultRowHeight="13.8" x14ac:dyDescent="0.3"/>
  <cols>
    <col min="1" max="1" width="3.69921875" style="134" customWidth="1"/>
    <col min="2" max="2" width="1.69921875" style="134" customWidth="1"/>
    <col min="3" max="3" width="1.296875" style="134" customWidth="1"/>
    <col min="4" max="4" width="27.69921875" style="134" customWidth="1"/>
    <col min="5" max="5" width="15.69921875" style="134" customWidth="1"/>
    <col min="6" max="6" width="20.69921875" style="134" customWidth="1"/>
    <col min="7" max="7" width="15.69921875" style="134" customWidth="1"/>
    <col min="8" max="8" width="15.69921875" style="135" customWidth="1"/>
    <col min="9" max="9" width="15.69921875" style="134" customWidth="1"/>
    <col min="10" max="10" width="15.69921875" style="135" customWidth="1"/>
    <col min="11" max="11" width="1.296875" style="134" customWidth="1"/>
    <col min="12" max="12" width="1.69921875" style="134" customWidth="1"/>
    <col min="13" max="13" width="11.5" style="134"/>
    <col min="14" max="14" width="12.19921875" style="134" bestFit="1" customWidth="1"/>
    <col min="15" max="16384" width="11.5" style="134"/>
  </cols>
  <sheetData>
    <row r="1" spans="1:11" ht="21" customHeight="1" x14ac:dyDescent="0.3">
      <c r="A1" s="400" t="s">
        <v>500</v>
      </c>
      <c r="B1" s="400"/>
      <c r="C1" s="400"/>
      <c r="D1" s="400"/>
      <c r="E1" s="400"/>
      <c r="F1" s="400"/>
      <c r="G1" s="400"/>
      <c r="H1" s="400"/>
      <c r="I1" s="400"/>
      <c r="J1" s="400"/>
      <c r="K1" s="400"/>
    </row>
    <row r="2" spans="1:11" ht="22.95" customHeight="1" x14ac:dyDescent="0.3">
      <c r="A2" s="400" t="s">
        <v>501</v>
      </c>
      <c r="B2" s="400"/>
      <c r="C2" s="400"/>
      <c r="D2" s="400"/>
      <c r="E2" s="400"/>
      <c r="F2" s="400"/>
      <c r="G2" s="400"/>
      <c r="H2" s="400"/>
      <c r="I2" s="400"/>
      <c r="J2" s="400"/>
      <c r="K2" s="400"/>
    </row>
    <row r="3" spans="1:11" s="1" customFormat="1" ht="15.45" customHeight="1" x14ac:dyDescent="0.3">
      <c r="C3" s="189"/>
      <c r="D3" s="189"/>
      <c r="E3" s="189"/>
      <c r="F3" s="189"/>
      <c r="G3" s="189"/>
      <c r="H3" s="189"/>
      <c r="I3" s="189"/>
      <c r="J3" s="189"/>
    </row>
    <row r="4" spans="1:11" s="1" customFormat="1" ht="15.45" customHeight="1" x14ac:dyDescent="0.3">
      <c r="C4" s="3"/>
      <c r="D4" s="4"/>
      <c r="E4" s="4"/>
      <c r="F4" s="4"/>
      <c r="G4" s="4"/>
      <c r="H4" s="5"/>
      <c r="I4" s="4"/>
      <c r="J4" s="5"/>
      <c r="K4" s="6"/>
    </row>
    <row r="5" spans="1:11" s="1" customFormat="1" ht="15.45" customHeight="1" x14ac:dyDescent="0.3">
      <c r="C5" s="7"/>
      <c r="D5" s="190"/>
      <c r="E5" s="191"/>
      <c r="F5" s="190" t="s">
        <v>0</v>
      </c>
      <c r="G5" s="194"/>
      <c r="H5" s="191"/>
      <c r="I5" s="195" t="s">
        <v>1</v>
      </c>
      <c r="J5" s="196"/>
      <c r="K5" s="8"/>
    </row>
    <row r="6" spans="1:11" s="1" customFormat="1" ht="15.45" customHeight="1" x14ac:dyDescent="0.3">
      <c r="C6" s="7"/>
      <c r="D6" s="192"/>
      <c r="E6" s="193"/>
      <c r="F6" s="192"/>
      <c r="G6" s="189"/>
      <c r="H6" s="193"/>
      <c r="I6" s="197" t="s">
        <v>2</v>
      </c>
      <c r="J6" s="198"/>
      <c r="K6" s="8"/>
    </row>
    <row r="7" spans="1:11" s="1" customFormat="1" ht="15.45" customHeight="1" x14ac:dyDescent="0.3">
      <c r="C7" s="7"/>
      <c r="D7" s="172" t="s">
        <v>3</v>
      </c>
      <c r="E7" s="173"/>
      <c r="F7" s="173"/>
      <c r="G7" s="173"/>
      <c r="H7" s="174"/>
      <c r="I7" s="197" t="s">
        <v>4</v>
      </c>
      <c r="J7" s="198"/>
      <c r="K7" s="8"/>
    </row>
    <row r="8" spans="1:11" s="1" customFormat="1" ht="15.45" customHeight="1" x14ac:dyDescent="0.3">
      <c r="C8" s="7"/>
      <c r="D8" s="172" t="s">
        <v>5</v>
      </c>
      <c r="E8" s="173"/>
      <c r="F8" s="173"/>
      <c r="G8" s="173"/>
      <c r="H8" s="173"/>
      <c r="I8" s="173"/>
      <c r="J8" s="174"/>
      <c r="K8" s="8"/>
    </row>
    <row r="9" spans="1:11" s="1" customFormat="1" ht="15.45" customHeight="1" x14ac:dyDescent="0.3">
      <c r="C9" s="7"/>
      <c r="D9" s="9"/>
      <c r="E9" s="9"/>
      <c r="F9" s="9"/>
      <c r="G9" s="9"/>
      <c r="H9" s="10"/>
      <c r="I9" s="9"/>
      <c r="J9" s="10"/>
      <c r="K9" s="8"/>
    </row>
    <row r="10" spans="1:11" s="14" customFormat="1" ht="15.45" customHeight="1" x14ac:dyDescent="0.3">
      <c r="C10" s="11"/>
      <c r="D10" s="12" t="s">
        <v>6</v>
      </c>
      <c r="E10" s="175" t="s">
        <v>7</v>
      </c>
      <c r="F10" s="176"/>
      <c r="G10" s="176"/>
      <c r="H10" s="176"/>
      <c r="I10" s="176"/>
      <c r="J10" s="177"/>
      <c r="K10" s="13"/>
    </row>
    <row r="11" spans="1:11" s="1" customFormat="1" ht="15.45" customHeight="1" x14ac:dyDescent="0.3">
      <c r="C11" s="7"/>
      <c r="D11" s="16">
        <v>2</v>
      </c>
      <c r="E11" s="178" t="s">
        <v>8</v>
      </c>
      <c r="F11" s="179"/>
      <c r="G11" s="179"/>
      <c r="H11" s="179"/>
      <c r="I11" s="179"/>
      <c r="J11" s="180"/>
      <c r="K11" s="8"/>
    </row>
    <row r="12" spans="1:11" s="14" customFormat="1" ht="15.45" customHeight="1" x14ac:dyDescent="0.3">
      <c r="C12" s="11"/>
      <c r="D12" s="12" t="s">
        <v>9</v>
      </c>
      <c r="E12" s="175" t="s">
        <v>10</v>
      </c>
      <c r="F12" s="176"/>
      <c r="G12" s="176"/>
      <c r="H12" s="176"/>
      <c r="I12" s="176"/>
      <c r="J12" s="177"/>
      <c r="K12" s="13"/>
    </row>
    <row r="13" spans="1:11" s="1" customFormat="1" ht="15.45" customHeight="1" x14ac:dyDescent="0.3">
      <c r="C13" s="7"/>
      <c r="D13" s="16">
        <v>2.0099999999999998</v>
      </c>
      <c r="E13" s="178" t="s">
        <v>11</v>
      </c>
      <c r="F13" s="179"/>
      <c r="G13" s="179"/>
      <c r="H13" s="179"/>
      <c r="I13" s="179"/>
      <c r="J13" s="180"/>
      <c r="K13" s="8"/>
    </row>
    <row r="14" spans="1:11" s="14" customFormat="1" ht="15.45" customHeight="1" x14ac:dyDescent="0.3">
      <c r="C14" s="11"/>
      <c r="D14" s="17" t="s">
        <v>12</v>
      </c>
      <c r="E14" s="181" t="s">
        <v>13</v>
      </c>
      <c r="F14" s="182"/>
      <c r="G14" s="182"/>
      <c r="H14" s="182"/>
      <c r="I14" s="183"/>
      <c r="J14" s="187" t="s">
        <v>14</v>
      </c>
      <c r="K14" s="13"/>
    </row>
    <row r="15" spans="1:11" s="1" customFormat="1" ht="15.45" customHeight="1" x14ac:dyDescent="0.3">
      <c r="C15" s="7"/>
      <c r="D15" s="18" t="s">
        <v>15</v>
      </c>
      <c r="E15" s="184"/>
      <c r="F15" s="185"/>
      <c r="G15" s="185"/>
      <c r="H15" s="185"/>
      <c r="I15" s="186"/>
      <c r="J15" s="188"/>
      <c r="K15" s="8"/>
    </row>
    <row r="16" spans="1:11" s="14" customFormat="1" ht="15.45" customHeight="1" x14ac:dyDescent="0.3">
      <c r="C16" s="11"/>
      <c r="D16" s="17" t="s">
        <v>16</v>
      </c>
      <c r="E16" s="222" t="s">
        <v>17</v>
      </c>
      <c r="F16" s="223"/>
      <c r="G16" s="223"/>
      <c r="H16" s="223"/>
      <c r="I16" s="224"/>
      <c r="J16" s="228" t="s">
        <v>18</v>
      </c>
      <c r="K16" s="13"/>
    </row>
    <row r="17" spans="3:11" s="1" customFormat="1" ht="15.45" customHeight="1" x14ac:dyDescent="0.3">
      <c r="C17" s="7"/>
      <c r="D17" s="18" t="s">
        <v>15</v>
      </c>
      <c r="E17" s="225"/>
      <c r="F17" s="226"/>
      <c r="G17" s="226"/>
      <c r="H17" s="226"/>
      <c r="I17" s="227"/>
      <c r="J17" s="229"/>
      <c r="K17" s="8"/>
    </row>
    <row r="18" spans="3:11" s="1" customFormat="1" ht="15.45" customHeight="1" x14ac:dyDescent="0.3">
      <c r="C18" s="7"/>
      <c r="D18" s="19"/>
      <c r="G18" s="20"/>
      <c r="H18" s="21"/>
      <c r="I18" s="20"/>
      <c r="J18" s="22"/>
      <c r="K18" s="8"/>
    </row>
    <row r="19" spans="3:11" s="1" customFormat="1" ht="15.45" customHeight="1" x14ac:dyDescent="0.3">
      <c r="C19" s="7"/>
      <c r="D19" s="219" t="s">
        <v>19</v>
      </c>
      <c r="E19" s="220"/>
      <c r="F19" s="220"/>
      <c r="G19" s="220"/>
      <c r="H19" s="220"/>
      <c r="I19" s="220"/>
      <c r="J19" s="221"/>
      <c r="K19" s="8"/>
    </row>
    <row r="20" spans="3:11" s="1" customFormat="1" ht="15.45" customHeight="1" x14ac:dyDescent="0.3">
      <c r="C20" s="7"/>
      <c r="D20" s="230" t="s">
        <v>20</v>
      </c>
      <c r="E20" s="231"/>
      <c r="F20" s="231"/>
      <c r="G20" s="23" t="s">
        <v>14</v>
      </c>
      <c r="H20" s="24" t="s">
        <v>21</v>
      </c>
      <c r="I20" s="25" t="s">
        <v>22</v>
      </c>
      <c r="J20" s="26" t="s">
        <v>23</v>
      </c>
      <c r="K20" s="8"/>
    </row>
    <row r="21" spans="3:11" s="1" customFormat="1" ht="15.45" customHeight="1" x14ac:dyDescent="0.3">
      <c r="C21" s="7"/>
      <c r="D21" s="232" t="s">
        <v>24</v>
      </c>
      <c r="E21" s="233"/>
      <c r="F21" s="233"/>
      <c r="G21" s="27" t="s">
        <v>25</v>
      </c>
      <c r="H21" s="28">
        <v>3026.29</v>
      </c>
      <c r="I21" s="29">
        <v>0.26</v>
      </c>
      <c r="J21" s="30">
        <f>+ROUND(I21*H21,2)</f>
        <v>786.84</v>
      </c>
      <c r="K21" s="8"/>
    </row>
    <row r="22" spans="3:11" s="1" customFormat="1" ht="15.45" customHeight="1" x14ac:dyDescent="0.3">
      <c r="C22" s="7"/>
      <c r="D22" s="211" t="s">
        <v>26</v>
      </c>
      <c r="E22" s="212"/>
      <c r="F22" s="212"/>
      <c r="G22" s="31" t="s">
        <v>27</v>
      </c>
      <c r="H22" s="32">
        <v>5094.67</v>
      </c>
      <c r="I22" s="33">
        <v>0.02</v>
      </c>
      <c r="J22" s="34">
        <f>+ROUND(I22*H22,2)</f>
        <v>101.89</v>
      </c>
      <c r="K22" s="8"/>
    </row>
    <row r="23" spans="3:11" s="1" customFormat="1" ht="15.45" customHeight="1" x14ac:dyDescent="0.3">
      <c r="C23" s="7"/>
      <c r="D23" s="211"/>
      <c r="E23" s="212"/>
      <c r="F23" s="212"/>
      <c r="G23" s="31" t="s">
        <v>28</v>
      </c>
      <c r="H23" s="32" t="s">
        <v>28</v>
      </c>
      <c r="I23" s="33"/>
      <c r="J23" s="34"/>
      <c r="K23" s="8"/>
    </row>
    <row r="24" spans="3:11" s="1" customFormat="1" ht="15.45" customHeight="1" x14ac:dyDescent="0.3">
      <c r="C24" s="7"/>
      <c r="D24" s="211"/>
      <c r="E24" s="212"/>
      <c r="F24" s="212"/>
      <c r="G24" s="31" t="s">
        <v>28</v>
      </c>
      <c r="H24" s="32" t="s">
        <v>28</v>
      </c>
      <c r="I24" s="33"/>
      <c r="J24" s="34"/>
      <c r="K24" s="8"/>
    </row>
    <row r="25" spans="3:11" s="1" customFormat="1" ht="15.45" customHeight="1" x14ac:dyDescent="0.3">
      <c r="C25" s="7"/>
      <c r="D25" s="213"/>
      <c r="E25" s="214"/>
      <c r="F25" s="215"/>
      <c r="G25" s="35" t="s">
        <v>28</v>
      </c>
      <c r="H25" s="36" t="s">
        <v>28</v>
      </c>
      <c r="I25" s="37"/>
      <c r="J25" s="38"/>
      <c r="K25" s="8"/>
    </row>
    <row r="26" spans="3:11" s="1" customFormat="1" ht="15.45" customHeight="1" x14ac:dyDescent="0.3">
      <c r="C26" s="7"/>
      <c r="D26" s="4"/>
      <c r="E26" s="4"/>
      <c r="F26" s="4"/>
      <c r="G26" s="216" t="s">
        <v>29</v>
      </c>
      <c r="H26" s="216"/>
      <c r="I26" s="217"/>
      <c r="J26" s="39">
        <f>+ROUND(SUM(J21:J25),2)</f>
        <v>888.73</v>
      </c>
      <c r="K26" s="8"/>
    </row>
    <row r="27" spans="3:11" s="1" customFormat="1" ht="15.45" customHeight="1" x14ac:dyDescent="0.3">
      <c r="C27" s="7"/>
      <c r="D27" s="189"/>
      <c r="E27" s="189"/>
      <c r="F27" s="189"/>
      <c r="G27" s="189"/>
      <c r="H27" s="189"/>
      <c r="I27" s="189"/>
      <c r="J27" s="218"/>
      <c r="K27" s="8"/>
    </row>
    <row r="28" spans="3:11" s="1" customFormat="1" ht="15.45" customHeight="1" x14ac:dyDescent="0.3">
      <c r="C28" s="7"/>
      <c r="D28" s="219" t="s">
        <v>30</v>
      </c>
      <c r="E28" s="220"/>
      <c r="F28" s="220"/>
      <c r="G28" s="220"/>
      <c r="H28" s="220"/>
      <c r="I28" s="220"/>
      <c r="J28" s="221"/>
      <c r="K28" s="8"/>
    </row>
    <row r="29" spans="3:11" s="1" customFormat="1" ht="15.45" customHeight="1" x14ac:dyDescent="0.3">
      <c r="C29" s="7"/>
      <c r="D29" s="199" t="s">
        <v>20</v>
      </c>
      <c r="E29" s="200"/>
      <c r="F29" s="201"/>
      <c r="G29" s="40" t="s">
        <v>14</v>
      </c>
      <c r="H29" s="41" t="s">
        <v>31</v>
      </c>
      <c r="I29" s="40" t="s">
        <v>22</v>
      </c>
      <c r="J29" s="41" t="s">
        <v>23</v>
      </c>
      <c r="K29" s="8"/>
    </row>
    <row r="30" spans="3:11" s="1" customFormat="1" ht="15.45" customHeight="1" x14ac:dyDescent="0.3">
      <c r="C30" s="7"/>
      <c r="D30" s="202" t="s">
        <v>32</v>
      </c>
      <c r="E30" s="203"/>
      <c r="F30" s="204"/>
      <c r="G30" s="42" t="s">
        <v>33</v>
      </c>
      <c r="H30" s="43">
        <v>5633.16</v>
      </c>
      <c r="I30" s="44">
        <v>0.05</v>
      </c>
      <c r="J30" s="30">
        <f>+ROUND(I30*H30,2)</f>
        <v>281.66000000000003</v>
      </c>
      <c r="K30" s="8"/>
    </row>
    <row r="31" spans="3:11" s="1" customFormat="1" ht="15.45" customHeight="1" x14ac:dyDescent="0.3">
      <c r="C31" s="7"/>
      <c r="D31" s="205" t="s">
        <v>34</v>
      </c>
      <c r="E31" s="206"/>
      <c r="F31" s="207"/>
      <c r="G31" s="45" t="s">
        <v>35</v>
      </c>
      <c r="H31" s="43">
        <v>18745</v>
      </c>
      <c r="I31" s="46">
        <v>0.05</v>
      </c>
      <c r="J31" s="34">
        <f>+ROUND(I31*H31,2)</f>
        <v>937.25</v>
      </c>
      <c r="K31" s="8"/>
    </row>
    <row r="32" spans="3:11" s="1" customFormat="1" ht="15.45" customHeight="1" x14ac:dyDescent="0.3">
      <c r="C32" s="7"/>
      <c r="D32" s="205"/>
      <c r="E32" s="206"/>
      <c r="F32" s="207"/>
      <c r="G32" s="42" t="s">
        <v>28</v>
      </c>
      <c r="H32" s="43" t="s">
        <v>28</v>
      </c>
      <c r="I32" s="33"/>
      <c r="J32" s="34"/>
      <c r="K32" s="8"/>
    </row>
    <row r="33" spans="3:12" s="1" customFormat="1" ht="15.45" customHeight="1" x14ac:dyDescent="0.3">
      <c r="C33" s="7"/>
      <c r="D33" s="205"/>
      <c r="E33" s="206"/>
      <c r="F33" s="207"/>
      <c r="G33" s="42" t="s">
        <v>28</v>
      </c>
      <c r="H33" s="43"/>
      <c r="I33" s="33"/>
      <c r="J33" s="34"/>
      <c r="K33" s="8"/>
    </row>
    <row r="34" spans="3:12" s="1" customFormat="1" ht="15.45" customHeight="1" x14ac:dyDescent="0.3">
      <c r="C34" s="7"/>
      <c r="D34" s="208"/>
      <c r="E34" s="209"/>
      <c r="F34" s="210"/>
      <c r="G34" s="47" t="s">
        <v>28</v>
      </c>
      <c r="H34" s="48" t="s">
        <v>28</v>
      </c>
      <c r="I34" s="49"/>
      <c r="J34" s="50"/>
      <c r="K34" s="8"/>
    </row>
    <row r="35" spans="3:12" s="1" customFormat="1" ht="15.45" customHeight="1" x14ac:dyDescent="0.3">
      <c r="C35" s="7"/>
      <c r="G35" s="216" t="s">
        <v>36</v>
      </c>
      <c r="H35" s="216"/>
      <c r="I35" s="217"/>
      <c r="J35" s="51">
        <f>ROUND(+SUM(J30:J34),2)</f>
        <v>1218.9100000000001</v>
      </c>
      <c r="K35" s="8"/>
    </row>
    <row r="36" spans="3:12" s="1" customFormat="1" ht="15.45" customHeight="1" x14ac:dyDescent="0.3">
      <c r="C36" s="7"/>
      <c r="D36" s="189"/>
      <c r="E36" s="189"/>
      <c r="F36" s="189"/>
      <c r="G36" s="189"/>
      <c r="H36" s="189"/>
      <c r="I36" s="189"/>
      <c r="J36" s="189"/>
      <c r="K36" s="8"/>
    </row>
    <row r="37" spans="3:12" s="1" customFormat="1" ht="15.45" customHeight="1" x14ac:dyDescent="0.3">
      <c r="C37" s="7"/>
      <c r="D37" s="219" t="s">
        <v>37</v>
      </c>
      <c r="E37" s="220"/>
      <c r="F37" s="220"/>
      <c r="G37" s="220"/>
      <c r="H37" s="220"/>
      <c r="I37" s="220"/>
      <c r="J37" s="221"/>
      <c r="K37" s="8"/>
      <c r="L37" s="52"/>
    </row>
    <row r="38" spans="3:12" s="1" customFormat="1" ht="15.45" customHeight="1" x14ac:dyDescent="0.3">
      <c r="C38" s="53"/>
      <c r="D38" s="256" t="s">
        <v>20</v>
      </c>
      <c r="E38" s="257"/>
      <c r="F38" s="258"/>
      <c r="G38" s="54" t="s">
        <v>14</v>
      </c>
      <c r="H38" s="55" t="s">
        <v>31</v>
      </c>
      <c r="I38" s="54" t="s">
        <v>22</v>
      </c>
      <c r="J38" s="56" t="s">
        <v>23</v>
      </c>
      <c r="K38" s="57"/>
      <c r="L38" s="58"/>
    </row>
    <row r="39" spans="3:12" s="1" customFormat="1" ht="15.45" customHeight="1" x14ac:dyDescent="0.3">
      <c r="C39" s="7"/>
      <c r="D39" s="259" t="s">
        <v>38</v>
      </c>
      <c r="E39" s="260"/>
      <c r="F39" s="261"/>
      <c r="G39" s="59" t="s">
        <v>39</v>
      </c>
      <c r="H39" s="60">
        <v>29224.691865875</v>
      </c>
      <c r="I39" s="61">
        <v>7.0000000000000007E-2</v>
      </c>
      <c r="J39" s="30">
        <f>+ROUND(I39*H39,2)</f>
        <v>2045.73</v>
      </c>
      <c r="K39" s="8"/>
      <c r="L39" s="52"/>
    </row>
    <row r="40" spans="3:12" s="1" customFormat="1" ht="15.45" customHeight="1" x14ac:dyDescent="0.3">
      <c r="C40" s="7"/>
      <c r="D40" s="244" t="s">
        <v>40</v>
      </c>
      <c r="E40" s="245"/>
      <c r="F40" s="246"/>
      <c r="G40" s="59" t="s">
        <v>41</v>
      </c>
      <c r="H40" s="60">
        <v>51248.965624999997</v>
      </c>
      <c r="I40" s="61">
        <v>7.0000000000000007E-2</v>
      </c>
      <c r="J40" s="62">
        <f>+ROUND(I40*H40,2)</f>
        <v>3587.43</v>
      </c>
      <c r="K40" s="8"/>
      <c r="L40" s="52"/>
    </row>
    <row r="41" spans="3:12" s="1" customFormat="1" ht="15.45" customHeight="1" x14ac:dyDescent="0.3">
      <c r="C41" s="7"/>
      <c r="D41" s="244"/>
      <c r="E41" s="245"/>
      <c r="F41" s="246"/>
      <c r="G41" s="59"/>
      <c r="H41" s="60"/>
      <c r="I41" s="61"/>
      <c r="J41" s="62"/>
      <c r="K41" s="8"/>
      <c r="L41" s="52"/>
    </row>
    <row r="42" spans="3:12" s="1" customFormat="1" ht="15.45" customHeight="1" x14ac:dyDescent="0.3">
      <c r="C42" s="7"/>
      <c r="D42" s="247"/>
      <c r="E42" s="248"/>
      <c r="F42" s="249"/>
      <c r="G42" s="59"/>
      <c r="H42" s="60"/>
      <c r="I42" s="61"/>
      <c r="J42" s="62"/>
      <c r="K42" s="8"/>
      <c r="L42" s="52"/>
    </row>
    <row r="43" spans="3:12" s="1" customFormat="1" ht="15.45" customHeight="1" x14ac:dyDescent="0.3">
      <c r="C43" s="7"/>
      <c r="G43" s="216" t="s">
        <v>42</v>
      </c>
      <c r="H43" s="216"/>
      <c r="I43" s="217"/>
      <c r="J43" s="39">
        <f>+ROUND(SUM(J39:J42),2)</f>
        <v>5633.16</v>
      </c>
      <c r="K43" s="8"/>
      <c r="L43" s="52"/>
    </row>
    <row r="44" spans="3:12" s="1" customFormat="1" ht="15.45" customHeight="1" x14ac:dyDescent="0.3">
      <c r="C44" s="7"/>
      <c r="H44" s="63"/>
      <c r="J44" s="2"/>
      <c r="K44" s="8"/>
    </row>
    <row r="45" spans="3:12" s="1" customFormat="1" ht="15.45" customHeight="1" x14ac:dyDescent="0.3">
      <c r="C45" s="7"/>
      <c r="D45" s="250" t="s">
        <v>43</v>
      </c>
      <c r="E45" s="251"/>
      <c r="F45" s="251"/>
      <c r="G45" s="251"/>
      <c r="H45" s="251"/>
      <c r="I45" s="252"/>
      <c r="J45" s="64">
        <f>ROUND((SUM(+J26+J35+J43)),2)</f>
        <v>7740.8</v>
      </c>
      <c r="K45" s="8"/>
    </row>
    <row r="46" spans="3:12" s="1" customFormat="1" ht="15.45" customHeight="1" x14ac:dyDescent="0.3">
      <c r="C46" s="7"/>
      <c r="H46" s="63"/>
      <c r="J46" s="2"/>
      <c r="K46" s="8"/>
    </row>
    <row r="47" spans="3:12" s="1" customFormat="1" ht="15.45" customHeight="1" x14ac:dyDescent="0.3">
      <c r="C47" s="65"/>
      <c r="D47" s="253" t="s">
        <v>44</v>
      </c>
      <c r="E47" s="254"/>
      <c r="F47" s="255"/>
      <c r="G47" s="66"/>
      <c r="H47" s="67"/>
      <c r="I47" s="68">
        <v>0</v>
      </c>
      <c r="J47" s="69">
        <f>+J45*I47</f>
        <v>0</v>
      </c>
      <c r="K47" s="70"/>
      <c r="L47" s="66"/>
    </row>
    <row r="48" spans="3:12" s="1" customFormat="1" ht="15.45" customHeight="1" x14ac:dyDescent="0.3">
      <c r="C48" s="7"/>
      <c r="D48" s="250" t="s">
        <v>45</v>
      </c>
      <c r="E48" s="251"/>
      <c r="F48" s="251"/>
      <c r="G48" s="251"/>
      <c r="H48" s="251"/>
      <c r="I48" s="252"/>
      <c r="J48" s="64">
        <f>+J47+J45</f>
        <v>7740.8</v>
      </c>
      <c r="K48" s="8"/>
    </row>
    <row r="49" spans="3:12" s="1" customFormat="1" ht="15.45" customHeight="1" x14ac:dyDescent="0.3">
      <c r="C49" s="7"/>
      <c r="H49" s="63"/>
      <c r="J49" s="2"/>
      <c r="K49" s="8"/>
    </row>
    <row r="50" spans="3:12" s="1" customFormat="1" ht="15.45" customHeight="1" x14ac:dyDescent="0.3">
      <c r="C50" s="65"/>
      <c r="D50" s="234" t="s">
        <v>46</v>
      </c>
      <c r="E50" s="235"/>
      <c r="F50" s="236"/>
      <c r="G50" s="71"/>
      <c r="H50" s="72"/>
      <c r="I50" s="73">
        <v>0.25</v>
      </c>
      <c r="J50" s="74">
        <f>ROUND(J45*I50,2)</f>
        <v>1935.2</v>
      </c>
      <c r="K50" s="70"/>
      <c r="L50" s="66"/>
    </row>
    <row r="51" spans="3:12" s="1" customFormat="1" ht="15.45" customHeight="1" x14ac:dyDescent="0.3">
      <c r="C51" s="65"/>
      <c r="D51" s="237" t="s">
        <v>47</v>
      </c>
      <c r="E51" s="238"/>
      <c r="F51" s="239"/>
      <c r="G51" s="71"/>
      <c r="H51" s="72"/>
      <c r="I51" s="75">
        <v>0.01</v>
      </c>
      <c r="J51" s="76">
        <f>ROUND(J45*I51,2)</f>
        <v>77.41</v>
      </c>
      <c r="K51" s="70"/>
      <c r="L51" s="66"/>
    </row>
    <row r="52" spans="3:12" s="1" customFormat="1" ht="15.45" customHeight="1" x14ac:dyDescent="0.3">
      <c r="C52" s="65"/>
      <c r="D52" s="237" t="s">
        <v>48</v>
      </c>
      <c r="E52" s="238"/>
      <c r="F52" s="239"/>
      <c r="G52" s="77"/>
      <c r="H52" s="78"/>
      <c r="I52" s="75">
        <v>0.04</v>
      </c>
      <c r="J52" s="76">
        <f>ROUND(J45*I52,2)</f>
        <v>309.63</v>
      </c>
      <c r="K52" s="70"/>
      <c r="L52" s="66"/>
    </row>
    <row r="53" spans="3:12" s="1" customFormat="1" ht="15.45" customHeight="1" x14ac:dyDescent="0.3">
      <c r="C53" s="7"/>
      <c r="D53" s="240" t="s">
        <v>49</v>
      </c>
      <c r="E53" s="241"/>
      <c r="F53" s="241"/>
      <c r="G53" s="241"/>
      <c r="H53" s="241"/>
      <c r="I53" s="242"/>
      <c r="J53" s="79">
        <f>SUM(J50:J52)</f>
        <v>2322.2400000000002</v>
      </c>
      <c r="K53" s="8"/>
    </row>
    <row r="54" spans="3:12" s="1" customFormat="1" ht="15.45" customHeight="1" x14ac:dyDescent="0.3">
      <c r="C54" s="7"/>
      <c r="D54" s="243"/>
      <c r="E54" s="243"/>
      <c r="F54" s="243"/>
      <c r="G54" s="243"/>
      <c r="H54" s="243"/>
      <c r="I54" s="243"/>
      <c r="J54" s="243"/>
      <c r="K54" s="8"/>
    </row>
    <row r="55" spans="3:12" s="1" customFormat="1" ht="15.45" customHeight="1" x14ac:dyDescent="0.3">
      <c r="C55" s="7"/>
      <c r="D55" s="277" t="s">
        <v>50</v>
      </c>
      <c r="E55" s="278"/>
      <c r="F55" s="278"/>
      <c r="G55" s="278"/>
      <c r="H55" s="278"/>
      <c r="I55" s="279"/>
      <c r="J55" s="80">
        <f>SUM(J48+J53)</f>
        <v>10063.040000000001</v>
      </c>
      <c r="K55" s="8"/>
    </row>
    <row r="56" spans="3:12" s="1" customFormat="1" ht="15.45" customHeight="1" x14ac:dyDescent="0.3">
      <c r="C56" s="7"/>
      <c r="D56" s="243"/>
      <c r="E56" s="243"/>
      <c r="F56" s="243"/>
      <c r="G56" s="243"/>
      <c r="H56" s="243"/>
      <c r="I56" s="243"/>
      <c r="J56" s="243"/>
      <c r="K56" s="8"/>
    </row>
    <row r="57" spans="3:12" s="1" customFormat="1" ht="15.45" customHeight="1" x14ac:dyDescent="0.3">
      <c r="C57" s="7"/>
      <c r="D57" s="280" t="s">
        <v>51</v>
      </c>
      <c r="E57" s="281"/>
      <c r="F57" s="282"/>
      <c r="G57" s="283"/>
      <c r="H57" s="284"/>
      <c r="I57" s="284"/>
      <c r="J57" s="285"/>
      <c r="K57" s="8"/>
    </row>
    <row r="58" spans="3:12" s="1" customFormat="1" ht="15.45" customHeight="1" x14ac:dyDescent="0.3">
      <c r="C58" s="7"/>
      <c r="D58" s="262"/>
      <c r="E58" s="263"/>
      <c r="F58" s="264"/>
      <c r="G58" s="265"/>
      <c r="H58" s="275"/>
      <c r="I58" s="275"/>
      <c r="J58" s="276"/>
      <c r="K58" s="8"/>
    </row>
    <row r="59" spans="3:12" s="1" customFormat="1" ht="15.45" customHeight="1" x14ac:dyDescent="0.3">
      <c r="C59" s="7"/>
      <c r="D59" s="262"/>
      <c r="E59" s="263"/>
      <c r="F59" s="264"/>
      <c r="G59" s="265" t="s">
        <v>52</v>
      </c>
      <c r="H59" s="275"/>
      <c r="I59" s="275"/>
      <c r="J59" s="276"/>
      <c r="K59" s="8"/>
    </row>
    <row r="60" spans="3:12" s="1" customFormat="1" ht="15.45" customHeight="1" x14ac:dyDescent="0.3">
      <c r="C60" s="7"/>
      <c r="D60" s="262"/>
      <c r="E60" s="263"/>
      <c r="F60" s="264"/>
      <c r="G60" s="265" t="s">
        <v>53</v>
      </c>
      <c r="H60" s="266"/>
      <c r="I60" s="266"/>
      <c r="J60" s="267"/>
      <c r="K60" s="8"/>
    </row>
    <row r="61" spans="3:12" s="1" customFormat="1" ht="15.45" customHeight="1" x14ac:dyDescent="0.3">
      <c r="C61" s="7"/>
      <c r="D61" s="262"/>
      <c r="E61" s="263"/>
      <c r="F61" s="264"/>
      <c r="G61" s="265" t="s">
        <v>54</v>
      </c>
      <c r="H61" s="266"/>
      <c r="I61" s="266"/>
      <c r="J61" s="267"/>
      <c r="K61" s="8"/>
    </row>
    <row r="62" spans="3:12" s="1" customFormat="1" ht="15.45" customHeight="1" x14ac:dyDescent="0.3">
      <c r="C62" s="7"/>
      <c r="D62" s="262"/>
      <c r="E62" s="263"/>
      <c r="F62" s="264"/>
      <c r="G62" s="265" t="s">
        <v>52</v>
      </c>
      <c r="H62" s="266"/>
      <c r="I62" s="266"/>
      <c r="J62" s="267"/>
      <c r="K62" s="8"/>
    </row>
    <row r="63" spans="3:12" s="1" customFormat="1" ht="15.45" customHeight="1" x14ac:dyDescent="0.3">
      <c r="C63" s="7"/>
      <c r="D63" s="268"/>
      <c r="E63" s="269"/>
      <c r="F63" s="270"/>
      <c r="G63" s="271" t="s">
        <v>55</v>
      </c>
      <c r="H63" s="272"/>
      <c r="I63" s="272"/>
      <c r="J63" s="273"/>
      <c r="K63" s="8"/>
    </row>
    <row r="64" spans="3:12" s="1" customFormat="1" ht="15.45" customHeight="1" x14ac:dyDescent="0.3">
      <c r="C64" s="81"/>
      <c r="D64" s="82"/>
      <c r="E64" s="82"/>
      <c r="F64" s="82"/>
      <c r="G64" s="82"/>
      <c r="H64" s="83"/>
      <c r="I64" s="82"/>
      <c r="J64" s="83"/>
      <c r="K64" s="84"/>
    </row>
    <row r="65" spans="3:11" s="1" customFormat="1" ht="15.45" customHeight="1" x14ac:dyDescent="0.3">
      <c r="C65" s="274"/>
      <c r="D65" s="274"/>
      <c r="E65" s="274"/>
      <c r="F65" s="274"/>
      <c r="G65" s="274"/>
      <c r="H65" s="274"/>
      <c r="I65" s="274"/>
      <c r="J65" s="274"/>
    </row>
    <row r="66" spans="3:11" s="1" customFormat="1" ht="15.45" customHeight="1" x14ac:dyDescent="0.3">
      <c r="C66" s="3"/>
      <c r="D66" s="4"/>
      <c r="E66" s="4"/>
      <c r="F66" s="4"/>
      <c r="G66" s="4"/>
      <c r="H66" s="5"/>
      <c r="I66" s="4"/>
      <c r="J66" s="5"/>
      <c r="K66" s="6"/>
    </row>
    <row r="67" spans="3:11" s="1" customFormat="1" ht="15.45" customHeight="1" x14ac:dyDescent="0.3">
      <c r="C67" s="7"/>
      <c r="D67" s="190"/>
      <c r="E67" s="191"/>
      <c r="F67" s="190" t="s">
        <v>0</v>
      </c>
      <c r="G67" s="194"/>
      <c r="H67" s="191"/>
      <c r="I67" s="195" t="s">
        <v>1</v>
      </c>
      <c r="J67" s="196"/>
      <c r="K67" s="8"/>
    </row>
    <row r="68" spans="3:11" s="1" customFormat="1" ht="15.45" customHeight="1" x14ac:dyDescent="0.3">
      <c r="C68" s="7"/>
      <c r="D68" s="192"/>
      <c r="E68" s="193"/>
      <c r="F68" s="192"/>
      <c r="G68" s="189"/>
      <c r="H68" s="193"/>
      <c r="I68" s="197" t="s">
        <v>2</v>
      </c>
      <c r="J68" s="198"/>
      <c r="K68" s="8"/>
    </row>
    <row r="69" spans="3:11" s="1" customFormat="1" ht="15.45" customHeight="1" x14ac:dyDescent="0.3">
      <c r="C69" s="7"/>
      <c r="D69" s="172" t="s">
        <v>3</v>
      </c>
      <c r="E69" s="173"/>
      <c r="F69" s="173"/>
      <c r="G69" s="173"/>
      <c r="H69" s="174"/>
      <c r="I69" s="197" t="s">
        <v>4</v>
      </c>
      <c r="J69" s="198"/>
      <c r="K69" s="8"/>
    </row>
    <row r="70" spans="3:11" s="1" customFormat="1" ht="15.45" customHeight="1" x14ac:dyDescent="0.3">
      <c r="C70" s="7"/>
      <c r="D70" s="298" t="s">
        <v>5</v>
      </c>
      <c r="E70" s="299"/>
      <c r="F70" s="299"/>
      <c r="G70" s="299"/>
      <c r="H70" s="299"/>
      <c r="I70" s="299"/>
      <c r="J70" s="300"/>
      <c r="K70" s="8"/>
    </row>
    <row r="71" spans="3:11" s="1" customFormat="1" ht="15.45" customHeight="1" x14ac:dyDescent="0.3">
      <c r="C71" s="7"/>
      <c r="D71" s="9"/>
      <c r="E71" s="9"/>
      <c r="F71" s="9"/>
      <c r="G71" s="9"/>
      <c r="H71" s="10"/>
      <c r="I71" s="9"/>
      <c r="J71" s="10"/>
      <c r="K71" s="8"/>
    </row>
    <row r="72" spans="3:11" s="14" customFormat="1" ht="15.45" customHeight="1" x14ac:dyDescent="0.3">
      <c r="C72" s="11"/>
      <c r="D72" s="12" t="s">
        <v>6</v>
      </c>
      <c r="E72" s="175" t="s">
        <v>7</v>
      </c>
      <c r="F72" s="176"/>
      <c r="G72" s="176"/>
      <c r="H72" s="176"/>
      <c r="I72" s="176"/>
      <c r="J72" s="177"/>
      <c r="K72" s="13"/>
    </row>
    <row r="73" spans="3:11" s="1" customFormat="1" ht="15.45" customHeight="1" x14ac:dyDescent="0.3">
      <c r="C73" s="7"/>
      <c r="D73" s="16">
        <v>3</v>
      </c>
      <c r="E73" s="178" t="s">
        <v>56</v>
      </c>
      <c r="F73" s="179"/>
      <c r="G73" s="179"/>
      <c r="H73" s="179"/>
      <c r="I73" s="179"/>
      <c r="J73" s="180"/>
      <c r="K73" s="8"/>
    </row>
    <row r="74" spans="3:11" s="14" customFormat="1" ht="15.45" customHeight="1" x14ac:dyDescent="0.3">
      <c r="C74" s="11"/>
      <c r="D74" s="12" t="s">
        <v>9</v>
      </c>
      <c r="E74" s="175" t="s">
        <v>10</v>
      </c>
      <c r="F74" s="176"/>
      <c r="G74" s="176"/>
      <c r="H74" s="176"/>
      <c r="I74" s="176"/>
      <c r="J74" s="177"/>
      <c r="K74" s="13"/>
    </row>
    <row r="75" spans="3:11" s="1" customFormat="1" ht="15.45" customHeight="1" x14ac:dyDescent="0.3">
      <c r="C75" s="7"/>
      <c r="D75" s="85">
        <v>3.02</v>
      </c>
      <c r="E75" s="178" t="s">
        <v>57</v>
      </c>
      <c r="F75" s="179"/>
      <c r="G75" s="179"/>
      <c r="H75" s="179"/>
      <c r="I75" s="179"/>
      <c r="J75" s="180"/>
      <c r="K75" s="8"/>
    </row>
    <row r="76" spans="3:11" s="14" customFormat="1" ht="15.45" customHeight="1" x14ac:dyDescent="0.3">
      <c r="C76" s="11"/>
      <c r="D76" s="17" t="s">
        <v>12</v>
      </c>
      <c r="E76" s="181" t="s">
        <v>13</v>
      </c>
      <c r="F76" s="182"/>
      <c r="G76" s="182"/>
      <c r="H76" s="182"/>
      <c r="I76" s="183"/>
      <c r="J76" s="187" t="s">
        <v>14</v>
      </c>
      <c r="K76" s="13"/>
    </row>
    <row r="77" spans="3:11" s="1" customFormat="1" ht="15.45" customHeight="1" x14ac:dyDescent="0.3">
      <c r="C77" s="7"/>
      <c r="D77" s="18" t="s">
        <v>58</v>
      </c>
      <c r="E77" s="184"/>
      <c r="F77" s="185"/>
      <c r="G77" s="185"/>
      <c r="H77" s="185"/>
      <c r="I77" s="186"/>
      <c r="J77" s="188"/>
      <c r="K77" s="8"/>
    </row>
    <row r="78" spans="3:11" s="14" customFormat="1" ht="15.45" customHeight="1" x14ac:dyDescent="0.3">
      <c r="C78" s="11"/>
      <c r="D78" s="17" t="s">
        <v>16</v>
      </c>
      <c r="E78" s="296" t="s">
        <v>59</v>
      </c>
      <c r="F78" s="223"/>
      <c r="G78" s="223"/>
      <c r="H78" s="223"/>
      <c r="I78" s="224"/>
      <c r="J78" s="297" t="s">
        <v>60</v>
      </c>
      <c r="K78" s="13"/>
    </row>
    <row r="79" spans="3:11" s="1" customFormat="1" ht="15.45" customHeight="1" x14ac:dyDescent="0.3">
      <c r="C79" s="7"/>
      <c r="D79" s="18" t="s">
        <v>58</v>
      </c>
      <c r="E79" s="225"/>
      <c r="F79" s="226"/>
      <c r="G79" s="226"/>
      <c r="H79" s="226"/>
      <c r="I79" s="227"/>
      <c r="J79" s="229"/>
      <c r="K79" s="8"/>
    </row>
    <row r="80" spans="3:11" s="1" customFormat="1" ht="15.45" customHeight="1" x14ac:dyDescent="0.3">
      <c r="C80" s="7"/>
      <c r="D80" s="189"/>
      <c r="E80" s="189"/>
      <c r="F80" s="189"/>
      <c r="G80" s="189"/>
      <c r="H80" s="189"/>
      <c r="I80" s="189"/>
      <c r="J80" s="189"/>
      <c r="K80" s="8"/>
    </row>
    <row r="81" spans="3:12" s="1" customFormat="1" ht="15.45" customHeight="1" x14ac:dyDescent="0.3">
      <c r="C81" s="7"/>
      <c r="D81" s="219" t="s">
        <v>30</v>
      </c>
      <c r="E81" s="220"/>
      <c r="F81" s="220"/>
      <c r="G81" s="220"/>
      <c r="H81" s="220"/>
      <c r="I81" s="220"/>
      <c r="J81" s="221"/>
      <c r="K81" s="8"/>
    </row>
    <row r="82" spans="3:12" s="1" customFormat="1" ht="15.45" customHeight="1" x14ac:dyDescent="0.3">
      <c r="C82" s="7"/>
      <c r="D82" s="286" t="s">
        <v>20</v>
      </c>
      <c r="E82" s="286"/>
      <c r="F82" s="286"/>
      <c r="G82" s="40" t="s">
        <v>14</v>
      </c>
      <c r="H82" s="41" t="s">
        <v>31</v>
      </c>
      <c r="I82" s="40" t="s">
        <v>22</v>
      </c>
      <c r="J82" s="41" t="s">
        <v>23</v>
      </c>
      <c r="K82" s="8"/>
    </row>
    <row r="83" spans="3:12" s="1" customFormat="1" ht="15.45" customHeight="1" x14ac:dyDescent="0.3">
      <c r="C83" s="7"/>
      <c r="D83" s="287" t="s">
        <v>32</v>
      </c>
      <c r="E83" s="288"/>
      <c r="F83" s="288"/>
      <c r="G83" s="86" t="s">
        <v>33</v>
      </c>
      <c r="H83" s="87">
        <v>935.19</v>
      </c>
      <c r="I83" s="88">
        <v>0.05</v>
      </c>
      <c r="J83" s="30">
        <f>+ROUND(I83*H83,2)</f>
        <v>46.76</v>
      </c>
      <c r="K83" s="8"/>
    </row>
    <row r="84" spans="3:12" s="1" customFormat="1" ht="15.45" customHeight="1" x14ac:dyDescent="0.3">
      <c r="C84" s="7"/>
      <c r="D84" s="289" t="s">
        <v>61</v>
      </c>
      <c r="E84" s="290"/>
      <c r="F84" s="291"/>
      <c r="G84" s="86" t="s">
        <v>35</v>
      </c>
      <c r="H84" s="89">
        <v>154625</v>
      </c>
      <c r="I84" s="90">
        <v>0.08</v>
      </c>
      <c r="J84" s="34">
        <f>+ROUND(I84*H84,2)</f>
        <v>12370</v>
      </c>
      <c r="K84" s="8"/>
    </row>
    <row r="85" spans="3:12" s="1" customFormat="1" ht="15.45" customHeight="1" x14ac:dyDescent="0.3">
      <c r="C85" s="7"/>
      <c r="D85" s="292"/>
      <c r="E85" s="293"/>
      <c r="F85" s="293"/>
      <c r="G85" s="47" t="s">
        <v>28</v>
      </c>
      <c r="H85" s="48" t="s">
        <v>28</v>
      </c>
      <c r="I85" s="49"/>
      <c r="J85" s="91" t="str">
        <f>+IF(D85="","",H85*I85)</f>
        <v/>
      </c>
      <c r="K85" s="8"/>
    </row>
    <row r="86" spans="3:12" s="1" customFormat="1" ht="15.45" customHeight="1" x14ac:dyDescent="0.3">
      <c r="C86" s="7"/>
      <c r="G86" s="294" t="s">
        <v>36</v>
      </c>
      <c r="H86" s="294"/>
      <c r="I86" s="295"/>
      <c r="J86" s="51">
        <f>ROUND(+SUM(J83:J85),2)</f>
        <v>12416.76</v>
      </c>
      <c r="K86" s="8"/>
    </row>
    <row r="87" spans="3:12" s="1" customFormat="1" ht="15.45" customHeight="1" x14ac:dyDescent="0.3">
      <c r="C87" s="7"/>
      <c r="D87" s="274"/>
      <c r="E87" s="274"/>
      <c r="F87" s="274"/>
      <c r="G87" s="274"/>
      <c r="H87" s="274"/>
      <c r="I87" s="274"/>
      <c r="J87" s="274"/>
      <c r="K87" s="8"/>
    </row>
    <row r="88" spans="3:12" s="1" customFormat="1" ht="15.45" customHeight="1" x14ac:dyDescent="0.3">
      <c r="C88" s="7"/>
      <c r="D88" s="305" t="s">
        <v>37</v>
      </c>
      <c r="E88" s="306"/>
      <c r="F88" s="306"/>
      <c r="G88" s="306"/>
      <c r="H88" s="306"/>
      <c r="I88" s="306"/>
      <c r="J88" s="307"/>
      <c r="K88" s="8"/>
      <c r="L88" s="52"/>
    </row>
    <row r="89" spans="3:12" s="93" customFormat="1" ht="15.45" customHeight="1" x14ac:dyDescent="0.3">
      <c r="C89" s="53"/>
      <c r="D89" s="308" t="s">
        <v>20</v>
      </c>
      <c r="E89" s="309"/>
      <c r="F89" s="309"/>
      <c r="G89" s="54" t="s">
        <v>14</v>
      </c>
      <c r="H89" s="55" t="s">
        <v>31</v>
      </c>
      <c r="I89" s="54" t="s">
        <v>22</v>
      </c>
      <c r="J89" s="56" t="s">
        <v>23</v>
      </c>
      <c r="K89" s="57"/>
      <c r="L89" s="58"/>
    </row>
    <row r="90" spans="3:12" s="1" customFormat="1" ht="15.45" customHeight="1" x14ac:dyDescent="0.3">
      <c r="C90" s="7"/>
      <c r="D90" s="301" t="s">
        <v>62</v>
      </c>
      <c r="E90" s="302"/>
      <c r="F90" s="302"/>
      <c r="G90" s="59" t="s">
        <v>41</v>
      </c>
      <c r="H90" s="60">
        <v>11689.88</v>
      </c>
      <c r="I90" s="61">
        <v>0.08</v>
      </c>
      <c r="J90" s="30">
        <f>+ROUND(I90*H90,2)</f>
        <v>935.19</v>
      </c>
      <c r="K90" s="8"/>
      <c r="L90" s="52"/>
    </row>
    <row r="91" spans="3:12" s="1" customFormat="1" ht="15.45" customHeight="1" x14ac:dyDescent="0.3">
      <c r="C91" s="7"/>
      <c r="D91" s="301"/>
      <c r="E91" s="302"/>
      <c r="F91" s="302"/>
      <c r="G91" s="59"/>
      <c r="H91" s="60"/>
      <c r="I91" s="61"/>
      <c r="J91" s="62" t="str">
        <f>(+IF(D91="","",(H91*I91)))</f>
        <v/>
      </c>
      <c r="K91" s="8"/>
      <c r="L91" s="52"/>
    </row>
    <row r="92" spans="3:12" s="1" customFormat="1" ht="15.45" customHeight="1" x14ac:dyDescent="0.3">
      <c r="C92" s="7"/>
      <c r="D92" s="301"/>
      <c r="E92" s="302"/>
      <c r="F92" s="302"/>
      <c r="G92" s="59"/>
      <c r="H92" s="60"/>
      <c r="I92" s="61"/>
      <c r="J92" s="62" t="str">
        <f>(+IF(D92="","",(H92*I92)))</f>
        <v/>
      </c>
      <c r="K92" s="8"/>
      <c r="L92" s="52"/>
    </row>
    <row r="93" spans="3:12" s="1" customFormat="1" ht="15.45" customHeight="1" x14ac:dyDescent="0.3">
      <c r="C93" s="7"/>
      <c r="D93" s="303"/>
      <c r="E93" s="304"/>
      <c r="F93" s="304"/>
      <c r="G93" s="94"/>
      <c r="H93" s="95"/>
      <c r="I93" s="96"/>
      <c r="J93" s="97"/>
      <c r="K93" s="8"/>
      <c r="L93" s="52"/>
    </row>
    <row r="94" spans="3:12" s="1" customFormat="1" ht="15.45" customHeight="1" x14ac:dyDescent="0.3">
      <c r="C94" s="7"/>
      <c r="G94" s="216" t="s">
        <v>42</v>
      </c>
      <c r="H94" s="216"/>
      <c r="I94" s="217"/>
      <c r="J94" s="39">
        <f>+ROUND(SUM(J90:J93),2)</f>
        <v>935.19</v>
      </c>
      <c r="K94" s="8"/>
      <c r="L94" s="52"/>
    </row>
    <row r="95" spans="3:12" s="1" customFormat="1" ht="15.45" customHeight="1" x14ac:dyDescent="0.3">
      <c r="C95" s="7"/>
      <c r="H95" s="63"/>
      <c r="J95" s="2"/>
      <c r="K95" s="8"/>
    </row>
    <row r="96" spans="3:12" s="1" customFormat="1" ht="15.45" customHeight="1" x14ac:dyDescent="0.3">
      <c r="C96" s="7"/>
      <c r="D96" s="305" t="s">
        <v>63</v>
      </c>
      <c r="E96" s="306"/>
      <c r="F96" s="306"/>
      <c r="G96" s="306"/>
      <c r="H96" s="306"/>
      <c r="I96" s="306"/>
      <c r="J96" s="307"/>
      <c r="K96" s="8"/>
      <c r="L96" s="52"/>
    </row>
    <row r="97" spans="3:12" s="93" customFormat="1" ht="15.45" customHeight="1" x14ac:dyDescent="0.3">
      <c r="C97" s="53"/>
      <c r="D97" s="308" t="s">
        <v>20</v>
      </c>
      <c r="E97" s="309"/>
      <c r="F97" s="309"/>
      <c r="G97" s="54" t="s">
        <v>14</v>
      </c>
      <c r="H97" s="55" t="s">
        <v>31</v>
      </c>
      <c r="I97" s="54" t="s">
        <v>22</v>
      </c>
      <c r="J97" s="56" t="s">
        <v>23</v>
      </c>
      <c r="K97" s="57"/>
      <c r="L97" s="58"/>
    </row>
    <row r="98" spans="3:12" s="1" customFormat="1" ht="15.45" customHeight="1" x14ac:dyDescent="0.3">
      <c r="C98" s="7"/>
      <c r="D98" s="301" t="s">
        <v>64</v>
      </c>
      <c r="E98" s="302"/>
      <c r="F98" s="302"/>
      <c r="G98" s="59" t="s">
        <v>65</v>
      </c>
      <c r="H98" s="60">
        <v>10464</v>
      </c>
      <c r="I98" s="61">
        <v>1.3</v>
      </c>
      <c r="J98" s="30">
        <f>+ROUND(I98*H98,2)</f>
        <v>13603.2</v>
      </c>
      <c r="K98" s="8"/>
      <c r="L98" s="52"/>
    </row>
    <row r="99" spans="3:12" s="1" customFormat="1" ht="15.45" customHeight="1" x14ac:dyDescent="0.3">
      <c r="C99" s="7"/>
      <c r="D99" s="301"/>
      <c r="E99" s="302"/>
      <c r="F99" s="302"/>
      <c r="G99" s="59"/>
      <c r="H99" s="60" t="s">
        <v>28</v>
      </c>
      <c r="I99" s="61"/>
      <c r="J99" s="62" t="str">
        <f>(+IF(D99="","",(H99*I99)))</f>
        <v/>
      </c>
      <c r="K99" s="8"/>
      <c r="L99" s="52"/>
    </row>
    <row r="100" spans="3:12" s="1" customFormat="1" ht="15.45" customHeight="1" x14ac:dyDescent="0.3">
      <c r="C100" s="7"/>
      <c r="D100" s="301"/>
      <c r="E100" s="302"/>
      <c r="F100" s="302"/>
      <c r="G100" s="59"/>
      <c r="H100" s="60" t="s">
        <v>28</v>
      </c>
      <c r="I100" s="61"/>
      <c r="J100" s="62" t="str">
        <f>(+IF(D100="","",(H100*I100)))</f>
        <v/>
      </c>
      <c r="K100" s="8"/>
      <c r="L100" s="52"/>
    </row>
    <row r="101" spans="3:12" s="1" customFormat="1" ht="15.45" customHeight="1" x14ac:dyDescent="0.3">
      <c r="C101" s="7"/>
      <c r="D101" s="303"/>
      <c r="E101" s="304"/>
      <c r="F101" s="304"/>
      <c r="G101" s="94"/>
      <c r="H101" s="95"/>
      <c r="I101" s="96"/>
      <c r="J101" s="97"/>
      <c r="K101" s="8"/>
      <c r="L101" s="52"/>
    </row>
    <row r="102" spans="3:12" s="1" customFormat="1" ht="15.45" customHeight="1" x14ac:dyDescent="0.3">
      <c r="C102" s="7"/>
      <c r="G102" s="216" t="s">
        <v>66</v>
      </c>
      <c r="H102" s="216"/>
      <c r="I102" s="217"/>
      <c r="J102" s="39">
        <f>+ROUND(SUM(J98:J101),2)</f>
        <v>13603.2</v>
      </c>
      <c r="K102" s="8"/>
      <c r="L102" s="52"/>
    </row>
    <row r="103" spans="3:12" s="1" customFormat="1" ht="15.45" customHeight="1" x14ac:dyDescent="0.3">
      <c r="C103" s="7"/>
      <c r="H103" s="63"/>
      <c r="J103" s="2"/>
      <c r="K103" s="8"/>
    </row>
    <row r="104" spans="3:12" s="1" customFormat="1" ht="15.45" customHeight="1" x14ac:dyDescent="0.3">
      <c r="C104" s="7"/>
      <c r="D104" s="250" t="s">
        <v>43</v>
      </c>
      <c r="E104" s="251"/>
      <c r="F104" s="251"/>
      <c r="G104" s="251"/>
      <c r="H104" s="251"/>
      <c r="I104" s="252"/>
      <c r="J104" s="64">
        <f>ROUND((SUM(+J86+J94+J102)),2)</f>
        <v>26955.15</v>
      </c>
      <c r="K104" s="8"/>
    </row>
    <row r="105" spans="3:12" s="1" customFormat="1" ht="15.45" customHeight="1" x14ac:dyDescent="0.3">
      <c r="C105" s="7"/>
      <c r="H105" s="63"/>
      <c r="J105" s="2"/>
      <c r="K105" s="8"/>
    </row>
    <row r="106" spans="3:12" s="66" customFormat="1" ht="15.45" customHeight="1" x14ac:dyDescent="0.3">
      <c r="C106" s="65"/>
      <c r="D106" s="253" t="s">
        <v>44</v>
      </c>
      <c r="E106" s="254"/>
      <c r="F106" s="255"/>
      <c r="H106" s="67"/>
      <c r="I106" s="68">
        <v>0</v>
      </c>
      <c r="J106" s="69">
        <f>+J104*I106</f>
        <v>0</v>
      </c>
      <c r="K106" s="70"/>
    </row>
    <row r="107" spans="3:12" s="1" customFormat="1" ht="15.45" customHeight="1" x14ac:dyDescent="0.3">
      <c r="C107" s="7"/>
      <c r="D107" s="250" t="s">
        <v>45</v>
      </c>
      <c r="E107" s="251"/>
      <c r="F107" s="251"/>
      <c r="G107" s="251"/>
      <c r="H107" s="251"/>
      <c r="I107" s="252"/>
      <c r="J107" s="64">
        <f>+J106+J104</f>
        <v>26955.15</v>
      </c>
      <c r="K107" s="8"/>
    </row>
    <row r="108" spans="3:12" s="1" customFormat="1" ht="15.45" customHeight="1" x14ac:dyDescent="0.3">
      <c r="C108" s="7"/>
      <c r="H108" s="63"/>
      <c r="J108" s="2"/>
      <c r="K108" s="8"/>
    </row>
    <row r="109" spans="3:12" s="66" customFormat="1" ht="15.45" customHeight="1" x14ac:dyDescent="0.3">
      <c r="C109" s="65"/>
      <c r="D109" s="313" t="s">
        <v>46</v>
      </c>
      <c r="E109" s="314"/>
      <c r="F109" s="314"/>
      <c r="G109" s="71"/>
      <c r="H109" s="72"/>
      <c r="I109" s="73">
        <v>0.25</v>
      </c>
      <c r="J109" s="74">
        <f>ROUND(J104*I109,2)</f>
        <v>6738.79</v>
      </c>
      <c r="K109" s="70"/>
    </row>
    <row r="110" spans="3:12" s="66" customFormat="1" ht="15.45" customHeight="1" x14ac:dyDescent="0.3">
      <c r="C110" s="65"/>
      <c r="D110" s="315" t="s">
        <v>47</v>
      </c>
      <c r="E110" s="316"/>
      <c r="F110" s="316"/>
      <c r="G110" s="71"/>
      <c r="H110" s="72"/>
      <c r="I110" s="75">
        <v>0.01</v>
      </c>
      <c r="J110" s="76">
        <f>ROUND(J104*I110,2)</f>
        <v>269.55</v>
      </c>
      <c r="K110" s="70"/>
    </row>
    <row r="111" spans="3:12" s="66" customFormat="1" ht="15.45" customHeight="1" x14ac:dyDescent="0.3">
      <c r="C111" s="65"/>
      <c r="D111" s="315" t="s">
        <v>48</v>
      </c>
      <c r="E111" s="316"/>
      <c r="F111" s="316"/>
      <c r="G111" s="77"/>
      <c r="H111" s="78"/>
      <c r="I111" s="75">
        <v>0.04</v>
      </c>
      <c r="J111" s="76">
        <f>ROUND(J104*I111,2)</f>
        <v>1078.21</v>
      </c>
      <c r="K111" s="70"/>
    </row>
    <row r="112" spans="3:12" s="1" customFormat="1" ht="15.45" customHeight="1" x14ac:dyDescent="0.3">
      <c r="C112" s="7"/>
      <c r="D112" s="317" t="s">
        <v>49</v>
      </c>
      <c r="E112" s="318"/>
      <c r="F112" s="318"/>
      <c r="G112" s="318"/>
      <c r="H112" s="318"/>
      <c r="I112" s="318"/>
      <c r="J112" s="79">
        <f>ROUNDUP(SUM(J109:J111),2)</f>
        <v>8086.55</v>
      </c>
      <c r="K112" s="8"/>
    </row>
    <row r="113" spans="3:11" s="1" customFormat="1" ht="15.45" customHeight="1" x14ac:dyDescent="0.3">
      <c r="C113" s="7"/>
      <c r="D113" s="266"/>
      <c r="E113" s="266"/>
      <c r="F113" s="266"/>
      <c r="G113" s="266"/>
      <c r="H113" s="266"/>
      <c r="I113" s="266"/>
      <c r="J113" s="266"/>
      <c r="K113" s="8"/>
    </row>
    <row r="114" spans="3:11" s="1" customFormat="1" ht="15.45" customHeight="1" x14ac:dyDescent="0.3">
      <c r="C114" s="7"/>
      <c r="D114" s="277" t="s">
        <v>50</v>
      </c>
      <c r="E114" s="278"/>
      <c r="F114" s="278"/>
      <c r="G114" s="278"/>
      <c r="H114" s="278"/>
      <c r="I114" s="279"/>
      <c r="J114" s="80">
        <f>ROUNDUP(SUM(J107+J112),1)</f>
        <v>35041.699999999997</v>
      </c>
      <c r="K114" s="8"/>
    </row>
    <row r="115" spans="3:11" s="1" customFormat="1" ht="15.45" customHeight="1" x14ac:dyDescent="0.3">
      <c r="C115" s="7"/>
      <c r="D115" s="266"/>
      <c r="E115" s="266"/>
      <c r="F115" s="266"/>
      <c r="G115" s="266"/>
      <c r="H115" s="266"/>
      <c r="I115" s="266"/>
      <c r="J115" s="266"/>
      <c r="K115" s="8"/>
    </row>
    <row r="116" spans="3:11" s="1" customFormat="1" ht="15.45" customHeight="1" x14ac:dyDescent="0.3">
      <c r="C116" s="7"/>
      <c r="D116" s="280" t="s">
        <v>51</v>
      </c>
      <c r="E116" s="281"/>
      <c r="F116" s="282"/>
      <c r="G116" s="283"/>
      <c r="H116" s="284"/>
      <c r="I116" s="284"/>
      <c r="J116" s="285"/>
      <c r="K116" s="8"/>
    </row>
    <row r="117" spans="3:11" s="1" customFormat="1" ht="15.45" customHeight="1" x14ac:dyDescent="0.3">
      <c r="C117" s="7"/>
      <c r="D117" s="262"/>
      <c r="E117" s="310"/>
      <c r="F117" s="311"/>
      <c r="G117" s="265"/>
      <c r="H117" s="275"/>
      <c r="I117" s="275"/>
      <c r="J117" s="276"/>
      <c r="K117" s="8"/>
    </row>
    <row r="118" spans="3:11" s="1" customFormat="1" ht="15.45" customHeight="1" x14ac:dyDescent="0.3">
      <c r="C118" s="7"/>
      <c r="D118" s="262"/>
      <c r="E118" s="310"/>
      <c r="F118" s="311"/>
      <c r="G118" s="312" t="s">
        <v>52</v>
      </c>
      <c r="H118" s="266"/>
      <c r="I118" s="266"/>
      <c r="J118" s="267"/>
      <c r="K118" s="8"/>
    </row>
    <row r="119" spans="3:11" s="1" customFormat="1" ht="15.45" customHeight="1" x14ac:dyDescent="0.3">
      <c r="C119" s="7"/>
      <c r="D119" s="262"/>
      <c r="E119" s="310"/>
      <c r="F119" s="311"/>
      <c r="G119" s="312" t="s">
        <v>53</v>
      </c>
      <c r="H119" s="266"/>
      <c r="I119" s="266"/>
      <c r="J119" s="267"/>
      <c r="K119" s="8"/>
    </row>
    <row r="120" spans="3:11" s="1" customFormat="1" ht="15.45" customHeight="1" x14ac:dyDescent="0.3">
      <c r="C120" s="7"/>
      <c r="D120" s="262"/>
      <c r="E120" s="310"/>
      <c r="F120" s="311"/>
      <c r="G120" s="312" t="s">
        <v>54</v>
      </c>
      <c r="H120" s="266"/>
      <c r="I120" s="266"/>
      <c r="J120" s="267"/>
      <c r="K120" s="8"/>
    </row>
    <row r="121" spans="3:11" s="1" customFormat="1" ht="15.45" customHeight="1" x14ac:dyDescent="0.3">
      <c r="C121" s="7"/>
      <c r="D121" s="319"/>
      <c r="E121" s="320"/>
      <c r="F121" s="321"/>
      <c r="G121" s="312" t="s">
        <v>52</v>
      </c>
      <c r="H121" s="266"/>
      <c r="I121" s="266"/>
      <c r="J121" s="267"/>
      <c r="K121" s="8"/>
    </row>
    <row r="122" spans="3:11" s="1" customFormat="1" ht="15.45" customHeight="1" x14ac:dyDescent="0.3">
      <c r="C122" s="7"/>
      <c r="D122" s="268"/>
      <c r="E122" s="322"/>
      <c r="F122" s="323"/>
      <c r="G122" s="324" t="s">
        <v>55</v>
      </c>
      <c r="H122" s="272"/>
      <c r="I122" s="272"/>
      <c r="J122" s="273"/>
      <c r="K122" s="8"/>
    </row>
    <row r="123" spans="3:11" s="1" customFormat="1" ht="15.45" customHeight="1" x14ac:dyDescent="0.3">
      <c r="C123" s="81"/>
      <c r="D123" s="82"/>
      <c r="E123" s="82"/>
      <c r="F123" s="82"/>
      <c r="G123" s="82"/>
      <c r="H123" s="83"/>
      <c r="I123" s="82"/>
      <c r="J123" s="83"/>
      <c r="K123" s="84"/>
    </row>
    <row r="124" spans="3:11" s="1" customFormat="1" ht="15.45" customHeight="1" x14ac:dyDescent="0.3">
      <c r="H124" s="2"/>
      <c r="J124" s="2"/>
    </row>
    <row r="125" spans="3:11" s="1" customFormat="1" ht="15.45" customHeight="1" x14ac:dyDescent="0.3">
      <c r="H125" s="2"/>
      <c r="J125" s="2"/>
    </row>
    <row r="126" spans="3:11" s="1" customFormat="1" ht="15.45" customHeight="1" x14ac:dyDescent="0.3">
      <c r="C126" s="274"/>
      <c r="D126" s="274"/>
      <c r="E126" s="274"/>
      <c r="F126" s="274"/>
      <c r="G126" s="274"/>
      <c r="H126" s="274"/>
      <c r="I126" s="274"/>
      <c r="J126" s="274"/>
    </row>
    <row r="127" spans="3:11" s="1" customFormat="1" ht="15.45" customHeight="1" x14ac:dyDescent="0.3">
      <c r="C127" s="3"/>
      <c r="D127" s="4"/>
      <c r="E127" s="4"/>
      <c r="F127" s="4"/>
      <c r="G127" s="4"/>
      <c r="H127" s="5"/>
      <c r="I127" s="4"/>
      <c r="J127" s="5"/>
      <c r="K127" s="6"/>
    </row>
    <row r="128" spans="3:11" s="1" customFormat="1" ht="15.45" customHeight="1" x14ac:dyDescent="0.3">
      <c r="C128" s="7"/>
      <c r="D128" s="190"/>
      <c r="E128" s="191"/>
      <c r="F128" s="190" t="s">
        <v>0</v>
      </c>
      <c r="G128" s="194"/>
      <c r="H128" s="191"/>
      <c r="I128" s="195" t="s">
        <v>1</v>
      </c>
      <c r="J128" s="196"/>
      <c r="K128" s="8"/>
    </row>
    <row r="129" spans="3:11" s="1" customFormat="1" ht="15.45" customHeight="1" x14ac:dyDescent="0.3">
      <c r="C129" s="7"/>
      <c r="D129" s="192"/>
      <c r="E129" s="193"/>
      <c r="F129" s="192"/>
      <c r="G129" s="189"/>
      <c r="H129" s="193"/>
      <c r="I129" s="197" t="s">
        <v>2</v>
      </c>
      <c r="J129" s="198"/>
      <c r="K129" s="8"/>
    </row>
    <row r="130" spans="3:11" s="1" customFormat="1" ht="15.45" customHeight="1" x14ac:dyDescent="0.3">
      <c r="C130" s="7"/>
      <c r="D130" s="172" t="s">
        <v>3</v>
      </c>
      <c r="E130" s="173"/>
      <c r="F130" s="173"/>
      <c r="G130" s="173"/>
      <c r="H130" s="174"/>
      <c r="I130" s="197" t="s">
        <v>4</v>
      </c>
      <c r="J130" s="198"/>
      <c r="K130" s="8"/>
    </row>
    <row r="131" spans="3:11" s="1" customFormat="1" ht="15.45" customHeight="1" x14ac:dyDescent="0.3">
      <c r="C131" s="7"/>
      <c r="D131" s="298" t="s">
        <v>5</v>
      </c>
      <c r="E131" s="299"/>
      <c r="F131" s="299"/>
      <c r="G131" s="299"/>
      <c r="H131" s="299"/>
      <c r="I131" s="299"/>
      <c r="J131" s="300"/>
      <c r="K131" s="8"/>
    </row>
    <row r="132" spans="3:11" s="1" customFormat="1" ht="15.45" customHeight="1" x14ac:dyDescent="0.3">
      <c r="C132" s="7"/>
      <c r="D132" s="9"/>
      <c r="E132" s="9"/>
      <c r="F132" s="9"/>
      <c r="G132" s="9"/>
      <c r="H132" s="10"/>
      <c r="I132" s="9"/>
      <c r="J132" s="10"/>
      <c r="K132" s="8"/>
    </row>
    <row r="133" spans="3:11" s="14" customFormat="1" ht="15.45" customHeight="1" x14ac:dyDescent="0.3">
      <c r="C133" s="11"/>
      <c r="D133" s="12" t="s">
        <v>6</v>
      </c>
      <c r="E133" s="175" t="s">
        <v>7</v>
      </c>
      <c r="F133" s="176"/>
      <c r="G133" s="176"/>
      <c r="H133" s="176"/>
      <c r="I133" s="176"/>
      <c r="J133" s="177"/>
      <c r="K133" s="13"/>
    </row>
    <row r="134" spans="3:11" s="1" customFormat="1" ht="15.45" customHeight="1" x14ac:dyDescent="0.3">
      <c r="C134" s="7"/>
      <c r="D134" s="16">
        <v>3</v>
      </c>
      <c r="E134" s="178" t="s">
        <v>56</v>
      </c>
      <c r="F134" s="179"/>
      <c r="G134" s="179"/>
      <c r="H134" s="179"/>
      <c r="I134" s="179"/>
      <c r="J134" s="180"/>
      <c r="K134" s="8"/>
    </row>
    <row r="135" spans="3:11" s="14" customFormat="1" ht="15.45" customHeight="1" x14ac:dyDescent="0.3">
      <c r="C135" s="11"/>
      <c r="D135" s="12" t="s">
        <v>9</v>
      </c>
      <c r="E135" s="175" t="s">
        <v>10</v>
      </c>
      <c r="F135" s="176"/>
      <c r="G135" s="176"/>
      <c r="H135" s="176"/>
      <c r="I135" s="176"/>
      <c r="J135" s="177"/>
      <c r="K135" s="13"/>
    </row>
    <row r="136" spans="3:11" s="1" customFormat="1" ht="15.45" customHeight="1" x14ac:dyDescent="0.3">
      <c r="C136" s="7"/>
      <c r="D136" s="85">
        <v>3.03</v>
      </c>
      <c r="E136" s="178" t="s">
        <v>67</v>
      </c>
      <c r="F136" s="179"/>
      <c r="G136" s="179"/>
      <c r="H136" s="179"/>
      <c r="I136" s="179"/>
      <c r="J136" s="180"/>
      <c r="K136" s="8"/>
    </row>
    <row r="137" spans="3:11" s="14" customFormat="1" ht="15.45" customHeight="1" x14ac:dyDescent="0.3">
      <c r="C137" s="11"/>
      <c r="D137" s="17" t="s">
        <v>12</v>
      </c>
      <c r="E137" s="181" t="s">
        <v>13</v>
      </c>
      <c r="F137" s="182"/>
      <c r="G137" s="182"/>
      <c r="H137" s="182"/>
      <c r="I137" s="183"/>
      <c r="J137" s="187" t="s">
        <v>14</v>
      </c>
      <c r="K137" s="13"/>
    </row>
    <row r="138" spans="3:11" s="1" customFormat="1" ht="15.45" customHeight="1" x14ac:dyDescent="0.3">
      <c r="C138" s="7"/>
      <c r="D138" s="18" t="s">
        <v>68</v>
      </c>
      <c r="E138" s="184"/>
      <c r="F138" s="185"/>
      <c r="G138" s="185"/>
      <c r="H138" s="185"/>
      <c r="I138" s="186"/>
      <c r="J138" s="188"/>
      <c r="K138" s="8"/>
    </row>
    <row r="139" spans="3:11" s="14" customFormat="1" ht="15.45" customHeight="1" x14ac:dyDescent="0.3">
      <c r="C139" s="11"/>
      <c r="D139" s="17" t="s">
        <v>16</v>
      </c>
      <c r="E139" s="296" t="s">
        <v>69</v>
      </c>
      <c r="F139" s="223"/>
      <c r="G139" s="223"/>
      <c r="H139" s="223"/>
      <c r="I139" s="224"/>
      <c r="J139" s="297" t="s">
        <v>60</v>
      </c>
      <c r="K139" s="13"/>
    </row>
    <row r="140" spans="3:11" s="1" customFormat="1" ht="15.45" customHeight="1" x14ac:dyDescent="0.3">
      <c r="C140" s="7"/>
      <c r="D140" s="18" t="s">
        <v>68</v>
      </c>
      <c r="E140" s="225"/>
      <c r="F140" s="226"/>
      <c r="G140" s="226"/>
      <c r="H140" s="226"/>
      <c r="I140" s="227"/>
      <c r="J140" s="229"/>
      <c r="K140" s="8"/>
    </row>
    <row r="141" spans="3:11" s="1" customFormat="1" ht="15.45" customHeight="1" x14ac:dyDescent="0.3">
      <c r="C141" s="7"/>
      <c r="D141" s="189"/>
      <c r="E141" s="189"/>
      <c r="F141" s="189"/>
      <c r="G141" s="189"/>
      <c r="H141" s="189"/>
      <c r="I141" s="189"/>
      <c r="J141" s="189"/>
      <c r="K141" s="8"/>
    </row>
    <row r="142" spans="3:11" s="1" customFormat="1" ht="15.45" customHeight="1" x14ac:dyDescent="0.3">
      <c r="C142" s="7"/>
      <c r="D142" s="219" t="s">
        <v>30</v>
      </c>
      <c r="E142" s="220"/>
      <c r="F142" s="220"/>
      <c r="G142" s="220"/>
      <c r="H142" s="220"/>
      <c r="I142" s="220"/>
      <c r="J142" s="221"/>
      <c r="K142" s="8"/>
    </row>
    <row r="143" spans="3:11" s="1" customFormat="1" ht="15.45" customHeight="1" x14ac:dyDescent="0.3">
      <c r="C143" s="7"/>
      <c r="D143" s="286" t="s">
        <v>20</v>
      </c>
      <c r="E143" s="286"/>
      <c r="F143" s="286"/>
      <c r="G143" s="40" t="s">
        <v>14</v>
      </c>
      <c r="H143" s="41" t="s">
        <v>31</v>
      </c>
      <c r="I143" s="40" t="s">
        <v>22</v>
      </c>
      <c r="J143" s="41" t="s">
        <v>23</v>
      </c>
      <c r="K143" s="8"/>
    </row>
    <row r="144" spans="3:11" s="1" customFormat="1" ht="15.45" customHeight="1" x14ac:dyDescent="0.3">
      <c r="C144" s="7"/>
      <c r="D144" s="287" t="s">
        <v>32</v>
      </c>
      <c r="E144" s="288"/>
      <c r="F144" s="288"/>
      <c r="G144" s="86" t="s">
        <v>33</v>
      </c>
      <c r="H144" s="87">
        <v>67216.789999999994</v>
      </c>
      <c r="I144" s="88">
        <v>0.05</v>
      </c>
      <c r="J144" s="30">
        <f>+ROUND(I144*H144,2)</f>
        <v>3360.84</v>
      </c>
      <c r="K144" s="8"/>
    </row>
    <row r="145" spans="3:12" s="1" customFormat="1" ht="15.45" customHeight="1" x14ac:dyDescent="0.3">
      <c r="C145" s="7"/>
      <c r="D145" s="289"/>
      <c r="E145" s="290"/>
      <c r="F145" s="291"/>
      <c r="G145" s="86" t="s">
        <v>28</v>
      </c>
      <c r="H145" s="89" t="s">
        <v>28</v>
      </c>
      <c r="I145" s="98"/>
      <c r="J145" s="34" t="str">
        <f>+IF(D145="","",H145*I145)</f>
        <v/>
      </c>
      <c r="K145" s="8"/>
    </row>
    <row r="146" spans="3:12" s="1" customFormat="1" ht="15.45" customHeight="1" x14ac:dyDescent="0.3">
      <c r="C146" s="7"/>
      <c r="D146" s="289"/>
      <c r="E146" s="290"/>
      <c r="F146" s="291"/>
      <c r="G146" s="86" t="s">
        <v>28</v>
      </c>
      <c r="H146" s="89" t="s">
        <v>28</v>
      </c>
      <c r="I146" s="99"/>
      <c r="J146" s="34" t="str">
        <f>+IF(D146="","",H146*I146)</f>
        <v/>
      </c>
      <c r="K146" s="8"/>
    </row>
    <row r="147" spans="3:12" s="1" customFormat="1" ht="15.45" customHeight="1" x14ac:dyDescent="0.3">
      <c r="C147" s="7"/>
      <c r="D147" s="292"/>
      <c r="E147" s="293"/>
      <c r="F147" s="293"/>
      <c r="G147" s="47" t="s">
        <v>28</v>
      </c>
      <c r="H147" s="48" t="s">
        <v>28</v>
      </c>
      <c r="I147" s="49"/>
      <c r="J147" s="91" t="str">
        <f>+IF(D147="","",H147*I147)</f>
        <v/>
      </c>
      <c r="K147" s="8"/>
    </row>
    <row r="148" spans="3:12" s="1" customFormat="1" ht="15.45" customHeight="1" x14ac:dyDescent="0.3">
      <c r="C148" s="7"/>
      <c r="G148" s="294" t="s">
        <v>36</v>
      </c>
      <c r="H148" s="294"/>
      <c r="I148" s="295"/>
      <c r="J148" s="51">
        <f>ROUND(+SUM(J144:J147),2)</f>
        <v>3360.84</v>
      </c>
      <c r="K148" s="8"/>
    </row>
    <row r="149" spans="3:12" s="1" customFormat="1" ht="15.45" customHeight="1" x14ac:dyDescent="0.3">
      <c r="C149" s="7"/>
      <c r="D149" s="274"/>
      <c r="E149" s="274"/>
      <c r="F149" s="274"/>
      <c r="G149" s="274"/>
      <c r="H149" s="274"/>
      <c r="I149" s="274"/>
      <c r="J149" s="274"/>
      <c r="K149" s="8"/>
    </row>
    <row r="150" spans="3:12" s="1" customFormat="1" ht="15.45" customHeight="1" x14ac:dyDescent="0.3">
      <c r="C150" s="7"/>
      <c r="D150" s="305" t="s">
        <v>37</v>
      </c>
      <c r="E150" s="306"/>
      <c r="F150" s="306"/>
      <c r="G150" s="306"/>
      <c r="H150" s="306"/>
      <c r="I150" s="306"/>
      <c r="J150" s="307"/>
      <c r="K150" s="8"/>
      <c r="L150" s="52"/>
    </row>
    <row r="151" spans="3:12" s="93" customFormat="1" ht="15.45" customHeight="1" x14ac:dyDescent="0.3">
      <c r="C151" s="53"/>
      <c r="D151" s="308" t="s">
        <v>20</v>
      </c>
      <c r="E151" s="309"/>
      <c r="F151" s="309"/>
      <c r="G151" s="54" t="s">
        <v>14</v>
      </c>
      <c r="H151" s="55" t="s">
        <v>31</v>
      </c>
      <c r="I151" s="54" t="s">
        <v>22</v>
      </c>
      <c r="J151" s="56" t="s">
        <v>23</v>
      </c>
      <c r="K151" s="57"/>
      <c r="L151" s="58"/>
    </row>
    <row r="152" spans="3:12" s="1" customFormat="1" ht="15.45" customHeight="1" x14ac:dyDescent="0.3">
      <c r="C152" s="7"/>
      <c r="D152" s="301" t="s">
        <v>38</v>
      </c>
      <c r="E152" s="302"/>
      <c r="F152" s="302"/>
      <c r="G152" s="59" t="s">
        <v>39</v>
      </c>
      <c r="H152" s="60">
        <v>29224.691865875</v>
      </c>
      <c r="I152" s="61">
        <v>2.2999999999999998</v>
      </c>
      <c r="J152" s="30">
        <f>+ROUND(I152*H152,2)</f>
        <v>67216.789999999994</v>
      </c>
      <c r="K152" s="8"/>
      <c r="L152" s="52"/>
    </row>
    <row r="153" spans="3:12" s="1" customFormat="1" ht="15.45" customHeight="1" x14ac:dyDescent="0.3">
      <c r="C153" s="7"/>
      <c r="D153" s="301"/>
      <c r="E153" s="302"/>
      <c r="F153" s="302"/>
      <c r="G153" s="59"/>
      <c r="H153" s="60"/>
      <c r="I153" s="61"/>
      <c r="J153" s="62" t="str">
        <f>(+IF(D153="","",(H153*I153)))</f>
        <v/>
      </c>
      <c r="K153" s="8"/>
      <c r="L153" s="52"/>
    </row>
    <row r="154" spans="3:12" s="1" customFormat="1" ht="15.45" customHeight="1" x14ac:dyDescent="0.3">
      <c r="C154" s="7"/>
      <c r="D154" s="301"/>
      <c r="E154" s="302"/>
      <c r="F154" s="302"/>
      <c r="G154" s="59"/>
      <c r="H154" s="60" t="s">
        <v>28</v>
      </c>
      <c r="I154" s="61"/>
      <c r="J154" s="62" t="str">
        <f>(+IF(D154="","",(H154*I154)))</f>
        <v/>
      </c>
      <c r="K154" s="8"/>
      <c r="L154" s="52"/>
    </row>
    <row r="155" spans="3:12" s="1" customFormat="1" ht="15.45" customHeight="1" x14ac:dyDescent="0.3">
      <c r="C155" s="7"/>
      <c r="D155" s="303"/>
      <c r="E155" s="304"/>
      <c r="F155" s="304"/>
      <c r="G155" s="94"/>
      <c r="H155" s="95"/>
      <c r="I155" s="96"/>
      <c r="J155" s="97"/>
      <c r="K155" s="8"/>
      <c r="L155" s="52"/>
    </row>
    <row r="156" spans="3:12" s="1" customFormat="1" ht="15.45" customHeight="1" x14ac:dyDescent="0.3">
      <c r="C156" s="7"/>
      <c r="G156" s="216" t="s">
        <v>42</v>
      </c>
      <c r="H156" s="216"/>
      <c r="I156" s="217"/>
      <c r="J156" s="39">
        <f>+ROUND(SUM(J152:J155),2)</f>
        <v>67216.789999999994</v>
      </c>
      <c r="K156" s="8"/>
      <c r="L156" s="52"/>
    </row>
    <row r="157" spans="3:12" s="1" customFormat="1" ht="15.45" customHeight="1" x14ac:dyDescent="0.3">
      <c r="C157" s="7"/>
      <c r="H157" s="63"/>
      <c r="J157" s="2"/>
      <c r="K157" s="8"/>
    </row>
    <row r="158" spans="3:12" s="1" customFormat="1" ht="15.45" customHeight="1" x14ac:dyDescent="0.3">
      <c r="C158" s="7"/>
      <c r="D158" s="250" t="s">
        <v>43</v>
      </c>
      <c r="E158" s="251"/>
      <c r="F158" s="251"/>
      <c r="G158" s="251"/>
      <c r="H158" s="251"/>
      <c r="I158" s="252"/>
      <c r="J158" s="64">
        <f>ROUND((SUM(+J148+J156)),2)</f>
        <v>70577.63</v>
      </c>
      <c r="K158" s="8"/>
    </row>
    <row r="159" spans="3:12" s="1" customFormat="1" ht="15.45" customHeight="1" x14ac:dyDescent="0.3">
      <c r="C159" s="7"/>
      <c r="H159" s="63"/>
      <c r="J159" s="2"/>
      <c r="K159" s="8"/>
    </row>
    <row r="160" spans="3:12" s="66" customFormat="1" ht="15.45" customHeight="1" x14ac:dyDescent="0.3">
      <c r="C160" s="65"/>
      <c r="D160" s="253" t="s">
        <v>44</v>
      </c>
      <c r="E160" s="254"/>
      <c r="F160" s="255"/>
      <c r="H160" s="67"/>
      <c r="I160" s="68">
        <v>0</v>
      </c>
      <c r="J160" s="69">
        <f>+J158*I160</f>
        <v>0</v>
      </c>
      <c r="K160" s="70"/>
    </row>
    <row r="161" spans="3:11" s="1" customFormat="1" ht="15.45" customHeight="1" x14ac:dyDescent="0.3">
      <c r="C161" s="7"/>
      <c r="D161" s="250" t="s">
        <v>45</v>
      </c>
      <c r="E161" s="251"/>
      <c r="F161" s="251"/>
      <c r="G161" s="251"/>
      <c r="H161" s="251"/>
      <c r="I161" s="252"/>
      <c r="J161" s="64">
        <f>+J160+J158</f>
        <v>70577.63</v>
      </c>
      <c r="K161" s="8"/>
    </row>
    <row r="162" spans="3:11" s="1" customFormat="1" ht="15.45" customHeight="1" x14ac:dyDescent="0.3">
      <c r="C162" s="7"/>
      <c r="H162" s="63"/>
      <c r="J162" s="2"/>
      <c r="K162" s="8"/>
    </row>
    <row r="163" spans="3:11" s="66" customFormat="1" ht="15.45" customHeight="1" x14ac:dyDescent="0.3">
      <c r="C163" s="65"/>
      <c r="D163" s="313" t="s">
        <v>46</v>
      </c>
      <c r="E163" s="314"/>
      <c r="F163" s="314"/>
      <c r="G163" s="71"/>
      <c r="H163" s="72"/>
      <c r="I163" s="73">
        <v>0.25</v>
      </c>
      <c r="J163" s="74">
        <f>ROUND(J158*I163,2)</f>
        <v>17644.41</v>
      </c>
      <c r="K163" s="70"/>
    </row>
    <row r="164" spans="3:11" s="66" customFormat="1" ht="15.45" customHeight="1" x14ac:dyDescent="0.3">
      <c r="C164" s="65"/>
      <c r="D164" s="315" t="s">
        <v>47</v>
      </c>
      <c r="E164" s="316"/>
      <c r="F164" s="316"/>
      <c r="G164" s="71"/>
      <c r="H164" s="72"/>
      <c r="I164" s="75">
        <v>0.01</v>
      </c>
      <c r="J164" s="76">
        <v>705.77</v>
      </c>
      <c r="K164" s="70"/>
    </row>
    <row r="165" spans="3:11" s="66" customFormat="1" ht="15.45" customHeight="1" x14ac:dyDescent="0.3">
      <c r="C165" s="65"/>
      <c r="D165" s="315" t="s">
        <v>48</v>
      </c>
      <c r="E165" s="316"/>
      <c r="F165" s="316"/>
      <c r="G165" s="77"/>
      <c r="H165" s="78"/>
      <c r="I165" s="75">
        <v>0.04</v>
      </c>
      <c r="J165" s="76">
        <f>ROUND(J158*I165,2)</f>
        <v>2823.11</v>
      </c>
      <c r="K165" s="70"/>
    </row>
    <row r="166" spans="3:11" s="1" customFormat="1" ht="15.45" customHeight="1" x14ac:dyDescent="0.3">
      <c r="C166" s="7"/>
      <c r="D166" s="317" t="s">
        <v>49</v>
      </c>
      <c r="E166" s="318"/>
      <c r="F166" s="318"/>
      <c r="G166" s="318"/>
      <c r="H166" s="318"/>
      <c r="I166" s="318"/>
      <c r="J166" s="79">
        <f>SUM(J163:J165)</f>
        <v>21173.29</v>
      </c>
      <c r="K166" s="8"/>
    </row>
    <row r="167" spans="3:11" s="1" customFormat="1" ht="15.45" customHeight="1" x14ac:dyDescent="0.3">
      <c r="C167" s="7"/>
      <c r="D167" s="266"/>
      <c r="E167" s="266"/>
      <c r="F167" s="266"/>
      <c r="G167" s="266"/>
      <c r="H167" s="266"/>
      <c r="I167" s="266"/>
      <c r="J167" s="266"/>
      <c r="K167" s="8"/>
    </row>
    <row r="168" spans="3:11" s="1" customFormat="1" ht="15.45" customHeight="1" x14ac:dyDescent="0.3">
      <c r="C168" s="7"/>
      <c r="D168" s="277" t="s">
        <v>50</v>
      </c>
      <c r="E168" s="278"/>
      <c r="F168" s="278"/>
      <c r="G168" s="278"/>
      <c r="H168" s="278"/>
      <c r="I168" s="279"/>
      <c r="J168" s="80">
        <f>SUM(J161+J166)</f>
        <v>91750.920000000013</v>
      </c>
      <c r="K168" s="8"/>
    </row>
    <row r="169" spans="3:11" s="1" customFormat="1" ht="15.45" customHeight="1" x14ac:dyDescent="0.3">
      <c r="C169" s="7"/>
      <c r="D169" s="266"/>
      <c r="E169" s="266"/>
      <c r="F169" s="266"/>
      <c r="G169" s="266"/>
      <c r="H169" s="266"/>
      <c r="I169" s="266"/>
      <c r="J169" s="266"/>
      <c r="K169" s="8"/>
    </row>
    <row r="170" spans="3:11" s="1" customFormat="1" ht="15.45" customHeight="1" x14ac:dyDescent="0.3">
      <c r="C170" s="7"/>
      <c r="D170" s="280" t="s">
        <v>51</v>
      </c>
      <c r="E170" s="281"/>
      <c r="F170" s="282"/>
      <c r="G170" s="283"/>
      <c r="H170" s="284"/>
      <c r="I170" s="284"/>
      <c r="J170" s="285"/>
      <c r="K170" s="8"/>
    </row>
    <row r="171" spans="3:11" s="1" customFormat="1" ht="15.45" customHeight="1" x14ac:dyDescent="0.3">
      <c r="C171" s="7"/>
      <c r="D171" s="262"/>
      <c r="E171" s="310"/>
      <c r="F171" s="311"/>
      <c r="G171" s="265"/>
      <c r="H171" s="275"/>
      <c r="I171" s="275"/>
      <c r="J171" s="276"/>
      <c r="K171" s="8"/>
    </row>
    <row r="172" spans="3:11" s="1" customFormat="1" ht="15.45" customHeight="1" x14ac:dyDescent="0.3">
      <c r="C172" s="7"/>
      <c r="D172" s="262"/>
      <c r="E172" s="310"/>
      <c r="F172" s="311"/>
      <c r="G172" s="312" t="s">
        <v>52</v>
      </c>
      <c r="H172" s="266"/>
      <c r="I172" s="266"/>
      <c r="J172" s="267"/>
      <c r="K172" s="8"/>
    </row>
    <row r="173" spans="3:11" s="1" customFormat="1" ht="15.45" customHeight="1" x14ac:dyDescent="0.3">
      <c r="C173" s="7"/>
      <c r="D173" s="262"/>
      <c r="E173" s="310"/>
      <c r="F173" s="311"/>
      <c r="G173" s="312" t="s">
        <v>53</v>
      </c>
      <c r="H173" s="266"/>
      <c r="I173" s="266"/>
      <c r="J173" s="267"/>
      <c r="K173" s="8"/>
    </row>
    <row r="174" spans="3:11" s="1" customFormat="1" ht="15.45" customHeight="1" x14ac:dyDescent="0.3">
      <c r="C174" s="7"/>
      <c r="D174" s="262"/>
      <c r="E174" s="310"/>
      <c r="F174" s="311"/>
      <c r="G174" s="312" t="s">
        <v>54</v>
      </c>
      <c r="H174" s="266"/>
      <c r="I174" s="266"/>
      <c r="J174" s="267"/>
      <c r="K174" s="8"/>
    </row>
    <row r="175" spans="3:11" s="1" customFormat="1" ht="15.45" customHeight="1" x14ac:dyDescent="0.3">
      <c r="C175" s="7"/>
      <c r="D175" s="319"/>
      <c r="E175" s="320"/>
      <c r="F175" s="321"/>
      <c r="G175" s="312" t="s">
        <v>52</v>
      </c>
      <c r="H175" s="266"/>
      <c r="I175" s="266"/>
      <c r="J175" s="267"/>
      <c r="K175" s="8"/>
    </row>
    <row r="176" spans="3:11" s="1" customFormat="1" ht="15.45" customHeight="1" x14ac:dyDescent="0.3">
      <c r="C176" s="7"/>
      <c r="D176" s="268"/>
      <c r="E176" s="322"/>
      <c r="F176" s="323"/>
      <c r="G176" s="324" t="s">
        <v>55</v>
      </c>
      <c r="H176" s="272"/>
      <c r="I176" s="272"/>
      <c r="J176" s="273"/>
      <c r="K176" s="8"/>
    </row>
    <row r="177" spans="3:11" s="1" customFormat="1" ht="15.45" customHeight="1" x14ac:dyDescent="0.3">
      <c r="C177" s="81"/>
      <c r="D177" s="82"/>
      <c r="E177" s="82"/>
      <c r="F177" s="82"/>
      <c r="G177" s="82"/>
      <c r="H177" s="83"/>
      <c r="I177" s="82"/>
      <c r="J177" s="83"/>
      <c r="K177" s="84"/>
    </row>
    <row r="178" spans="3:11" s="1" customFormat="1" ht="15.45" customHeight="1" x14ac:dyDescent="0.3">
      <c r="C178" s="274"/>
      <c r="D178" s="274"/>
      <c r="E178" s="274"/>
      <c r="F178" s="274"/>
      <c r="G178" s="274"/>
      <c r="H178" s="274"/>
      <c r="I178" s="274"/>
      <c r="J178" s="274"/>
    </row>
    <row r="179" spans="3:11" s="1" customFormat="1" ht="15.45" customHeight="1" x14ac:dyDescent="0.3">
      <c r="C179" s="3"/>
      <c r="D179" s="4"/>
      <c r="E179" s="4"/>
      <c r="F179" s="4"/>
      <c r="G179" s="4"/>
      <c r="H179" s="5"/>
      <c r="I179" s="4"/>
      <c r="J179" s="5"/>
      <c r="K179" s="6"/>
    </row>
    <row r="180" spans="3:11" s="1" customFormat="1" ht="15.45" customHeight="1" x14ac:dyDescent="0.3">
      <c r="C180" s="7"/>
      <c r="D180" s="190"/>
      <c r="E180" s="191"/>
      <c r="F180" s="190" t="s">
        <v>0</v>
      </c>
      <c r="G180" s="194"/>
      <c r="H180" s="191"/>
      <c r="I180" s="195" t="s">
        <v>1</v>
      </c>
      <c r="J180" s="196"/>
      <c r="K180" s="8"/>
    </row>
    <row r="181" spans="3:11" s="1" customFormat="1" ht="15.45" customHeight="1" x14ac:dyDescent="0.3">
      <c r="C181" s="7"/>
      <c r="D181" s="192"/>
      <c r="E181" s="193"/>
      <c r="F181" s="192"/>
      <c r="G181" s="189"/>
      <c r="H181" s="193"/>
      <c r="I181" s="197" t="s">
        <v>2</v>
      </c>
      <c r="J181" s="198"/>
      <c r="K181" s="8"/>
    </row>
    <row r="182" spans="3:11" s="1" customFormat="1" ht="15.45" customHeight="1" x14ac:dyDescent="0.3">
      <c r="C182" s="7"/>
      <c r="D182" s="172" t="s">
        <v>3</v>
      </c>
      <c r="E182" s="173"/>
      <c r="F182" s="173"/>
      <c r="G182" s="173"/>
      <c r="H182" s="174"/>
      <c r="I182" s="197" t="s">
        <v>4</v>
      </c>
      <c r="J182" s="198"/>
      <c r="K182" s="8"/>
    </row>
    <row r="183" spans="3:11" s="1" customFormat="1" ht="15.45" customHeight="1" x14ac:dyDescent="0.3">
      <c r="C183" s="7"/>
      <c r="D183" s="298" t="s">
        <v>5</v>
      </c>
      <c r="E183" s="299"/>
      <c r="F183" s="299"/>
      <c r="G183" s="299"/>
      <c r="H183" s="299"/>
      <c r="I183" s="299"/>
      <c r="J183" s="300"/>
      <c r="K183" s="8"/>
    </row>
    <row r="184" spans="3:11" s="1" customFormat="1" ht="15.45" customHeight="1" x14ac:dyDescent="0.3">
      <c r="C184" s="7"/>
      <c r="D184" s="9"/>
      <c r="E184" s="9"/>
      <c r="F184" s="9"/>
      <c r="G184" s="9"/>
      <c r="H184" s="10"/>
      <c r="I184" s="9"/>
      <c r="J184" s="10"/>
      <c r="K184" s="8"/>
    </row>
    <row r="185" spans="3:11" s="14" customFormat="1" ht="15.45" customHeight="1" x14ac:dyDescent="0.3">
      <c r="C185" s="11"/>
      <c r="D185" s="12" t="s">
        <v>6</v>
      </c>
      <c r="E185" s="175" t="s">
        <v>7</v>
      </c>
      <c r="F185" s="176"/>
      <c r="G185" s="176"/>
      <c r="H185" s="176"/>
      <c r="I185" s="176"/>
      <c r="J185" s="177"/>
      <c r="K185" s="13"/>
    </row>
    <row r="186" spans="3:11" s="1" customFormat="1" ht="15.45" customHeight="1" x14ac:dyDescent="0.3">
      <c r="C186" s="7"/>
      <c r="D186" s="16">
        <v>2</v>
      </c>
      <c r="E186" s="178" t="s">
        <v>8</v>
      </c>
      <c r="F186" s="179"/>
      <c r="G186" s="179"/>
      <c r="H186" s="179"/>
      <c r="I186" s="179"/>
      <c r="J186" s="180"/>
      <c r="K186" s="8"/>
    </row>
    <row r="187" spans="3:11" s="14" customFormat="1" ht="15.45" customHeight="1" x14ac:dyDescent="0.3">
      <c r="C187" s="11"/>
      <c r="D187" s="12" t="s">
        <v>9</v>
      </c>
      <c r="E187" s="175" t="s">
        <v>10</v>
      </c>
      <c r="F187" s="176"/>
      <c r="G187" s="176"/>
      <c r="H187" s="176"/>
      <c r="I187" s="176"/>
      <c r="J187" s="177"/>
      <c r="K187" s="13"/>
    </row>
    <row r="188" spans="3:11" s="1" customFormat="1" ht="15.45" customHeight="1" x14ac:dyDescent="0.3">
      <c r="C188" s="7"/>
      <c r="D188" s="16">
        <v>2.0499999999999998</v>
      </c>
      <c r="E188" s="178" t="s">
        <v>70</v>
      </c>
      <c r="F188" s="179"/>
      <c r="G188" s="179"/>
      <c r="H188" s="179"/>
      <c r="I188" s="179"/>
      <c r="J188" s="180"/>
      <c r="K188" s="8"/>
    </row>
    <row r="189" spans="3:11" s="14" customFormat="1" ht="15.45" customHeight="1" x14ac:dyDescent="0.3">
      <c r="C189" s="11"/>
      <c r="D189" s="17" t="s">
        <v>12</v>
      </c>
      <c r="E189" s="181" t="s">
        <v>13</v>
      </c>
      <c r="F189" s="182"/>
      <c r="G189" s="182"/>
      <c r="H189" s="182"/>
      <c r="I189" s="183"/>
      <c r="J189" s="187" t="s">
        <v>14</v>
      </c>
      <c r="K189" s="13"/>
    </row>
    <row r="190" spans="3:11" s="1" customFormat="1" ht="15.45" customHeight="1" x14ac:dyDescent="0.3">
      <c r="C190" s="7"/>
      <c r="D190" s="18" t="s">
        <v>71</v>
      </c>
      <c r="E190" s="184"/>
      <c r="F190" s="185"/>
      <c r="G190" s="185"/>
      <c r="H190" s="185"/>
      <c r="I190" s="186"/>
      <c r="J190" s="188"/>
      <c r="K190" s="8"/>
    </row>
    <row r="191" spans="3:11" s="14" customFormat="1" ht="15.45" customHeight="1" x14ac:dyDescent="0.3">
      <c r="C191" s="11"/>
      <c r="D191" s="17" t="s">
        <v>16</v>
      </c>
      <c r="E191" s="296" t="s">
        <v>72</v>
      </c>
      <c r="F191" s="223"/>
      <c r="G191" s="223"/>
      <c r="H191" s="223"/>
      <c r="I191" s="224"/>
      <c r="J191" s="297" t="s">
        <v>60</v>
      </c>
      <c r="K191" s="13"/>
    </row>
    <row r="192" spans="3:11" s="1" customFormat="1" ht="15.45" customHeight="1" x14ac:dyDescent="0.3">
      <c r="C192" s="7"/>
      <c r="D192" s="18" t="s">
        <v>71</v>
      </c>
      <c r="E192" s="225"/>
      <c r="F192" s="226"/>
      <c r="G192" s="226"/>
      <c r="H192" s="226"/>
      <c r="I192" s="227"/>
      <c r="J192" s="229"/>
      <c r="K192" s="8"/>
    </row>
    <row r="193" spans="3:11" s="1" customFormat="1" ht="15.45" customHeight="1" x14ac:dyDescent="0.3">
      <c r="C193" s="7"/>
      <c r="D193" s="189"/>
      <c r="E193" s="189"/>
      <c r="F193" s="189"/>
      <c r="G193" s="189"/>
      <c r="H193" s="189"/>
      <c r="I193" s="189"/>
      <c r="J193" s="189"/>
      <c r="K193" s="8"/>
    </row>
    <row r="194" spans="3:11" s="1" customFormat="1" ht="15.45" customHeight="1" x14ac:dyDescent="0.3">
      <c r="C194" s="7"/>
      <c r="D194" s="219" t="s">
        <v>19</v>
      </c>
      <c r="E194" s="220"/>
      <c r="F194" s="220"/>
      <c r="G194" s="220"/>
      <c r="H194" s="220"/>
      <c r="I194" s="220"/>
      <c r="J194" s="221"/>
      <c r="K194" s="8"/>
    </row>
    <row r="195" spans="3:11" s="1" customFormat="1" ht="15.45" customHeight="1" x14ac:dyDescent="0.3">
      <c r="C195" s="7"/>
      <c r="D195" s="230" t="s">
        <v>20</v>
      </c>
      <c r="E195" s="231"/>
      <c r="F195" s="231"/>
      <c r="G195" s="23" t="s">
        <v>14</v>
      </c>
      <c r="H195" s="24" t="s">
        <v>21</v>
      </c>
      <c r="I195" s="25" t="s">
        <v>22</v>
      </c>
      <c r="J195" s="26" t="s">
        <v>23</v>
      </c>
      <c r="K195" s="8"/>
    </row>
    <row r="196" spans="3:11" s="1" customFormat="1" ht="15.45" customHeight="1" x14ac:dyDescent="0.3">
      <c r="C196" s="7"/>
      <c r="D196" s="232" t="s">
        <v>73</v>
      </c>
      <c r="E196" s="233"/>
      <c r="F196" s="233"/>
      <c r="G196" s="27" t="s">
        <v>60</v>
      </c>
      <c r="H196" s="28">
        <v>48393.33</v>
      </c>
      <c r="I196" s="29">
        <v>1.2</v>
      </c>
      <c r="J196" s="30">
        <f>+ROUND(I196*H196,2)</f>
        <v>58072</v>
      </c>
      <c r="K196" s="8"/>
    </row>
    <row r="197" spans="3:11" s="1" customFormat="1" ht="15.45" customHeight="1" x14ac:dyDescent="0.3">
      <c r="C197" s="7"/>
      <c r="D197" s="211" t="s">
        <v>74</v>
      </c>
      <c r="E197" s="212"/>
      <c r="F197" s="212"/>
      <c r="G197" s="31" t="s">
        <v>75</v>
      </c>
      <c r="H197" s="32">
        <v>3.65</v>
      </c>
      <c r="I197" s="33">
        <v>0.25</v>
      </c>
      <c r="J197" s="34">
        <f>+ROUND(I197*H197,2)</f>
        <v>0.91</v>
      </c>
      <c r="K197" s="8"/>
    </row>
    <row r="198" spans="3:11" s="1" customFormat="1" ht="15.45" customHeight="1" x14ac:dyDescent="0.3">
      <c r="C198" s="7"/>
      <c r="D198" s="211"/>
      <c r="E198" s="212"/>
      <c r="F198" s="212"/>
      <c r="G198" s="31" t="s">
        <v>28</v>
      </c>
      <c r="H198" s="32" t="s">
        <v>28</v>
      </c>
      <c r="I198" s="33"/>
      <c r="J198" s="34" t="str">
        <f t="shared" ref="J198:J202" si="0">+IF(D198="","",H198*I198)</f>
        <v/>
      </c>
      <c r="K198" s="8"/>
    </row>
    <row r="199" spans="3:11" s="1" customFormat="1" ht="15.45" customHeight="1" x14ac:dyDescent="0.3">
      <c r="C199" s="7"/>
      <c r="D199" s="211"/>
      <c r="E199" s="212"/>
      <c r="F199" s="212"/>
      <c r="G199" s="31" t="s">
        <v>28</v>
      </c>
      <c r="H199" s="32" t="s">
        <v>28</v>
      </c>
      <c r="I199" s="33"/>
      <c r="J199" s="34" t="str">
        <f t="shared" si="0"/>
        <v/>
      </c>
      <c r="K199" s="8"/>
    </row>
    <row r="200" spans="3:11" s="1" customFormat="1" ht="15.45" customHeight="1" x14ac:dyDescent="0.3">
      <c r="C200" s="7"/>
      <c r="D200" s="211"/>
      <c r="E200" s="212"/>
      <c r="F200" s="212"/>
      <c r="G200" s="31" t="s">
        <v>28</v>
      </c>
      <c r="H200" s="32" t="s">
        <v>28</v>
      </c>
      <c r="I200" s="33"/>
      <c r="J200" s="34" t="str">
        <f t="shared" si="0"/>
        <v/>
      </c>
      <c r="K200" s="8"/>
    </row>
    <row r="201" spans="3:11" s="1" customFormat="1" ht="15.45" customHeight="1" x14ac:dyDescent="0.3">
      <c r="C201" s="7"/>
      <c r="D201" s="211"/>
      <c r="E201" s="212"/>
      <c r="F201" s="212"/>
      <c r="G201" s="31" t="s">
        <v>28</v>
      </c>
      <c r="H201" s="32" t="s">
        <v>28</v>
      </c>
      <c r="I201" s="33"/>
      <c r="J201" s="34" t="str">
        <f t="shared" si="0"/>
        <v/>
      </c>
      <c r="K201" s="8"/>
    </row>
    <row r="202" spans="3:11" s="1" customFormat="1" ht="15.45" customHeight="1" x14ac:dyDescent="0.3">
      <c r="C202" s="7"/>
      <c r="D202" s="325"/>
      <c r="E202" s="326"/>
      <c r="F202" s="326"/>
      <c r="G202" s="35" t="s">
        <v>28</v>
      </c>
      <c r="H202" s="36" t="s">
        <v>28</v>
      </c>
      <c r="I202" s="37"/>
      <c r="J202" s="38" t="str">
        <f t="shared" si="0"/>
        <v/>
      </c>
      <c r="K202" s="8"/>
    </row>
    <row r="203" spans="3:11" s="1" customFormat="1" ht="15.45" customHeight="1" x14ac:dyDescent="0.3">
      <c r="C203" s="7"/>
      <c r="G203" s="294" t="s">
        <v>29</v>
      </c>
      <c r="H203" s="294"/>
      <c r="I203" s="295"/>
      <c r="J203" s="39">
        <f>+ROUND(SUM(J196:J202),2)</f>
        <v>58072.91</v>
      </c>
      <c r="K203" s="8"/>
    </row>
    <row r="204" spans="3:11" s="1" customFormat="1" ht="15.45" customHeight="1" x14ac:dyDescent="0.3">
      <c r="C204" s="7"/>
      <c r="G204" s="92"/>
      <c r="H204" s="100"/>
      <c r="I204" s="92"/>
      <c r="J204" s="101"/>
      <c r="K204" s="8"/>
    </row>
    <row r="205" spans="3:11" s="1" customFormat="1" ht="15.45" customHeight="1" x14ac:dyDescent="0.3">
      <c r="C205" s="7"/>
      <c r="D205" s="219" t="s">
        <v>30</v>
      </c>
      <c r="E205" s="220"/>
      <c r="F205" s="220"/>
      <c r="G205" s="220"/>
      <c r="H205" s="220"/>
      <c r="I205" s="220"/>
      <c r="J205" s="221"/>
      <c r="K205" s="8"/>
    </row>
    <row r="206" spans="3:11" s="1" customFormat="1" ht="15.45" customHeight="1" x14ac:dyDescent="0.3">
      <c r="C206" s="7"/>
      <c r="D206" s="286" t="s">
        <v>20</v>
      </c>
      <c r="E206" s="286"/>
      <c r="F206" s="286"/>
      <c r="G206" s="40" t="s">
        <v>14</v>
      </c>
      <c r="H206" s="41" t="s">
        <v>31</v>
      </c>
      <c r="I206" s="40" t="s">
        <v>22</v>
      </c>
      <c r="J206" s="41" t="s">
        <v>23</v>
      </c>
      <c r="K206" s="8"/>
    </row>
    <row r="207" spans="3:11" s="1" customFormat="1" ht="15.45" customHeight="1" x14ac:dyDescent="0.3">
      <c r="C207" s="7"/>
      <c r="D207" s="287" t="s">
        <v>32</v>
      </c>
      <c r="E207" s="288"/>
      <c r="F207" s="288"/>
      <c r="G207" s="102" t="s">
        <v>33</v>
      </c>
      <c r="H207" s="87">
        <v>29224.69</v>
      </c>
      <c r="I207" s="88">
        <v>0.05</v>
      </c>
      <c r="J207" s="30">
        <f>+ROUND(I207*H207,2)</f>
        <v>1461.23</v>
      </c>
      <c r="K207" s="8"/>
    </row>
    <row r="208" spans="3:11" s="1" customFormat="1" ht="15.45" customHeight="1" x14ac:dyDescent="0.3">
      <c r="C208" s="7"/>
      <c r="D208" s="289" t="s">
        <v>76</v>
      </c>
      <c r="E208" s="290"/>
      <c r="F208" s="291"/>
      <c r="G208" s="86" t="s">
        <v>35</v>
      </c>
      <c r="H208" s="89">
        <v>12500</v>
      </c>
      <c r="I208" s="98">
        <v>0.33</v>
      </c>
      <c r="J208" s="34">
        <f>+ROUND(I208*H208,2)</f>
        <v>4125</v>
      </c>
      <c r="K208" s="8"/>
    </row>
    <row r="209" spans="3:12" s="1" customFormat="1" ht="15.45" customHeight="1" x14ac:dyDescent="0.3">
      <c r="C209" s="7"/>
      <c r="D209" s="292"/>
      <c r="E209" s="293"/>
      <c r="F209" s="293"/>
      <c r="G209" s="47" t="s">
        <v>28</v>
      </c>
      <c r="H209" s="48" t="s">
        <v>28</v>
      </c>
      <c r="I209" s="49"/>
      <c r="J209" s="91" t="str">
        <f>+IF(D209="","",H209*I209)</f>
        <v/>
      </c>
      <c r="K209" s="8"/>
    </row>
    <row r="210" spans="3:12" s="1" customFormat="1" ht="15.45" customHeight="1" x14ac:dyDescent="0.3">
      <c r="C210" s="7"/>
      <c r="G210" s="294" t="s">
        <v>36</v>
      </c>
      <c r="H210" s="294"/>
      <c r="I210" s="295"/>
      <c r="J210" s="51">
        <f>ROUND(+SUM(J207:J209),2)</f>
        <v>5586.23</v>
      </c>
      <c r="K210" s="8"/>
    </row>
    <row r="211" spans="3:12" s="1" customFormat="1" ht="15.45" customHeight="1" x14ac:dyDescent="0.3">
      <c r="C211" s="7"/>
      <c r="D211" s="274"/>
      <c r="E211" s="274"/>
      <c r="F211" s="274"/>
      <c r="G211" s="274"/>
      <c r="H211" s="274"/>
      <c r="I211" s="274"/>
      <c r="J211" s="274"/>
      <c r="K211" s="8"/>
    </row>
    <row r="212" spans="3:12" s="1" customFormat="1" ht="15.45" customHeight="1" x14ac:dyDescent="0.3">
      <c r="C212" s="7"/>
      <c r="D212" s="305" t="s">
        <v>37</v>
      </c>
      <c r="E212" s="306"/>
      <c r="F212" s="306"/>
      <c r="G212" s="306"/>
      <c r="H212" s="306"/>
      <c r="I212" s="306"/>
      <c r="J212" s="307"/>
      <c r="K212" s="8"/>
      <c r="L212" s="52"/>
    </row>
    <row r="213" spans="3:12" s="93" customFormat="1" ht="15.45" customHeight="1" x14ac:dyDescent="0.3">
      <c r="C213" s="53"/>
      <c r="D213" s="308" t="s">
        <v>20</v>
      </c>
      <c r="E213" s="309"/>
      <c r="F213" s="309"/>
      <c r="G213" s="54" t="s">
        <v>14</v>
      </c>
      <c r="H213" s="55" t="s">
        <v>31</v>
      </c>
      <c r="I213" s="54" t="s">
        <v>22</v>
      </c>
      <c r="J213" s="56" t="s">
        <v>23</v>
      </c>
      <c r="K213" s="57"/>
      <c r="L213" s="58"/>
    </row>
    <row r="214" spans="3:12" s="1" customFormat="1" ht="15.45" customHeight="1" x14ac:dyDescent="0.3">
      <c r="C214" s="7"/>
      <c r="D214" s="301" t="s">
        <v>38</v>
      </c>
      <c r="E214" s="302"/>
      <c r="F214" s="302"/>
      <c r="G214" s="59" t="s">
        <v>39</v>
      </c>
      <c r="H214" s="60">
        <v>29224.691865875</v>
      </c>
      <c r="I214" s="61">
        <v>1</v>
      </c>
      <c r="J214" s="30">
        <f>+ROUND(I214*H214,2)</f>
        <v>29224.69</v>
      </c>
      <c r="K214" s="8"/>
      <c r="L214" s="52"/>
    </row>
    <row r="215" spans="3:12" s="1" customFormat="1" ht="15.45" customHeight="1" x14ac:dyDescent="0.3">
      <c r="C215" s="7"/>
      <c r="D215" s="301"/>
      <c r="E215" s="302"/>
      <c r="F215" s="302"/>
      <c r="G215" s="59"/>
      <c r="H215" s="60"/>
      <c r="I215" s="61"/>
      <c r="J215" s="62" t="str">
        <f>(+IF(D215="","",(H215*I215)))</f>
        <v/>
      </c>
      <c r="K215" s="8"/>
      <c r="L215" s="52"/>
    </row>
    <row r="216" spans="3:12" s="1" customFormat="1" ht="15.45" customHeight="1" x14ac:dyDescent="0.3">
      <c r="C216" s="7"/>
      <c r="D216" s="301"/>
      <c r="E216" s="302"/>
      <c r="F216" s="302"/>
      <c r="G216" s="59"/>
      <c r="H216" s="60"/>
      <c r="I216" s="61"/>
      <c r="J216" s="62" t="str">
        <f>(+IF(D216="","",(H216*I216)))</f>
        <v/>
      </c>
      <c r="K216" s="8"/>
      <c r="L216" s="52"/>
    </row>
    <row r="217" spans="3:12" s="1" customFormat="1" ht="15.45" customHeight="1" x14ac:dyDescent="0.3">
      <c r="C217" s="7"/>
      <c r="D217" s="303"/>
      <c r="E217" s="304"/>
      <c r="F217" s="304"/>
      <c r="G217" s="94"/>
      <c r="H217" s="95"/>
      <c r="I217" s="96"/>
      <c r="J217" s="97"/>
      <c r="K217" s="8"/>
      <c r="L217" s="52"/>
    </row>
    <row r="218" spans="3:12" s="1" customFormat="1" ht="15.45" customHeight="1" x14ac:dyDescent="0.3">
      <c r="C218" s="7"/>
      <c r="G218" s="216" t="s">
        <v>42</v>
      </c>
      <c r="H218" s="216"/>
      <c r="I218" s="217"/>
      <c r="J218" s="39">
        <f>+ROUND(SUM(J214:J217),2)</f>
        <v>29224.69</v>
      </c>
      <c r="K218" s="8"/>
      <c r="L218" s="52"/>
    </row>
    <row r="219" spans="3:12" s="1" customFormat="1" ht="15.45" customHeight="1" x14ac:dyDescent="0.3">
      <c r="C219" s="7"/>
      <c r="H219" s="63"/>
      <c r="J219" s="2"/>
      <c r="K219" s="8"/>
    </row>
    <row r="220" spans="3:12" s="1" customFormat="1" ht="15.45" customHeight="1" x14ac:dyDescent="0.3">
      <c r="C220" s="7"/>
      <c r="D220" s="250" t="s">
        <v>43</v>
      </c>
      <c r="E220" s="251"/>
      <c r="F220" s="251"/>
      <c r="G220" s="251"/>
      <c r="H220" s="251"/>
      <c r="I220" s="252"/>
      <c r="J220" s="64">
        <f>ROUND((SUM(+J203+J210+J218)),2)</f>
        <v>92883.83</v>
      </c>
      <c r="K220" s="8"/>
    </row>
    <row r="221" spans="3:12" s="1" customFormat="1" ht="15.45" customHeight="1" x14ac:dyDescent="0.3">
      <c r="C221" s="7"/>
      <c r="H221" s="63"/>
      <c r="J221" s="2"/>
      <c r="K221" s="8"/>
    </row>
    <row r="222" spans="3:12" s="66" customFormat="1" ht="15.45" customHeight="1" x14ac:dyDescent="0.3">
      <c r="C222" s="65"/>
      <c r="D222" s="253" t="s">
        <v>44</v>
      </c>
      <c r="E222" s="254"/>
      <c r="F222" s="255"/>
      <c r="H222" s="67"/>
      <c r="I222" s="68">
        <v>0</v>
      </c>
      <c r="J222" s="69">
        <f>+J220*I222</f>
        <v>0</v>
      </c>
      <c r="K222" s="70"/>
    </row>
    <row r="223" spans="3:12" s="1" customFormat="1" ht="15.45" customHeight="1" x14ac:dyDescent="0.3">
      <c r="C223" s="7"/>
      <c r="D223" s="250" t="s">
        <v>45</v>
      </c>
      <c r="E223" s="251"/>
      <c r="F223" s="251"/>
      <c r="G223" s="251"/>
      <c r="H223" s="251"/>
      <c r="I223" s="252"/>
      <c r="J223" s="64">
        <f>+J222+J220</f>
        <v>92883.83</v>
      </c>
      <c r="K223" s="8"/>
    </row>
    <row r="224" spans="3:12" s="1" customFormat="1" ht="15.45" customHeight="1" x14ac:dyDescent="0.3">
      <c r="C224" s="7"/>
      <c r="H224" s="63"/>
      <c r="J224" s="2"/>
      <c r="K224" s="8"/>
    </row>
    <row r="225" spans="3:11" s="66" customFormat="1" ht="15.45" customHeight="1" x14ac:dyDescent="0.3">
      <c r="C225" s="65"/>
      <c r="D225" s="313" t="s">
        <v>46</v>
      </c>
      <c r="E225" s="314"/>
      <c r="F225" s="314"/>
      <c r="G225" s="71"/>
      <c r="H225" s="72"/>
      <c r="I225" s="73">
        <v>0.25</v>
      </c>
      <c r="J225" s="74">
        <f>ROUND(J220*I225,2)</f>
        <v>23220.959999999999</v>
      </c>
      <c r="K225" s="70"/>
    </row>
    <row r="226" spans="3:11" s="66" customFormat="1" ht="15.45" customHeight="1" x14ac:dyDescent="0.3">
      <c r="C226" s="65"/>
      <c r="D226" s="315" t="s">
        <v>47</v>
      </c>
      <c r="E226" s="316"/>
      <c r="F226" s="316"/>
      <c r="G226" s="71"/>
      <c r="H226" s="72"/>
      <c r="I226" s="75">
        <v>0.01</v>
      </c>
      <c r="J226" s="76">
        <v>928.83</v>
      </c>
      <c r="K226" s="70"/>
    </row>
    <row r="227" spans="3:11" s="66" customFormat="1" ht="15.45" customHeight="1" x14ac:dyDescent="0.3">
      <c r="C227" s="65"/>
      <c r="D227" s="315" t="s">
        <v>48</v>
      </c>
      <c r="E227" s="316"/>
      <c r="F227" s="316"/>
      <c r="G227" s="77"/>
      <c r="H227" s="78"/>
      <c r="I227" s="75">
        <v>0.04</v>
      </c>
      <c r="J227" s="76">
        <f>ROUNDUP(J220*I227,2)</f>
        <v>3715.36</v>
      </c>
      <c r="K227" s="70"/>
    </row>
    <row r="228" spans="3:11" s="1" customFormat="1" ht="15.45" customHeight="1" x14ac:dyDescent="0.3">
      <c r="C228" s="7"/>
      <c r="D228" s="317" t="s">
        <v>49</v>
      </c>
      <c r="E228" s="318"/>
      <c r="F228" s="318"/>
      <c r="G228" s="318"/>
      <c r="H228" s="318"/>
      <c r="I228" s="318"/>
      <c r="J228" s="79">
        <f>ROUND(SUM(J225:J227),2)</f>
        <v>27865.15</v>
      </c>
      <c r="K228" s="8"/>
    </row>
    <row r="229" spans="3:11" s="1" customFormat="1" ht="15.45" customHeight="1" x14ac:dyDescent="0.3">
      <c r="C229" s="7"/>
      <c r="D229" s="266"/>
      <c r="E229" s="266"/>
      <c r="F229" s="266"/>
      <c r="G229" s="266"/>
      <c r="H229" s="266"/>
      <c r="I229" s="266"/>
      <c r="J229" s="266"/>
      <c r="K229" s="8"/>
    </row>
    <row r="230" spans="3:11" s="1" customFormat="1" ht="15.45" customHeight="1" x14ac:dyDescent="0.3">
      <c r="C230" s="7"/>
      <c r="D230" s="277" t="s">
        <v>50</v>
      </c>
      <c r="E230" s="278"/>
      <c r="F230" s="278"/>
      <c r="G230" s="278"/>
      <c r="H230" s="278"/>
      <c r="I230" s="279"/>
      <c r="J230" s="80">
        <f>(SUM(J223+J228))</f>
        <v>120748.98000000001</v>
      </c>
      <c r="K230" s="8"/>
    </row>
    <row r="231" spans="3:11" s="1" customFormat="1" ht="15.45" customHeight="1" x14ac:dyDescent="0.3">
      <c r="C231" s="7"/>
      <c r="D231" s="266"/>
      <c r="E231" s="266"/>
      <c r="F231" s="266"/>
      <c r="G231" s="266"/>
      <c r="H231" s="266"/>
      <c r="I231" s="266"/>
      <c r="J231" s="266"/>
      <c r="K231" s="8"/>
    </row>
    <row r="232" spans="3:11" s="1" customFormat="1" ht="15.45" customHeight="1" x14ac:dyDescent="0.3">
      <c r="C232" s="7"/>
      <c r="D232" s="280" t="s">
        <v>51</v>
      </c>
      <c r="E232" s="281"/>
      <c r="F232" s="282"/>
      <c r="G232" s="283"/>
      <c r="H232" s="284"/>
      <c r="I232" s="284"/>
      <c r="J232" s="285"/>
      <c r="K232" s="8"/>
    </row>
    <row r="233" spans="3:11" s="1" customFormat="1" ht="15.45" customHeight="1" x14ac:dyDescent="0.3">
      <c r="C233" s="7"/>
      <c r="D233" s="262"/>
      <c r="E233" s="310"/>
      <c r="F233" s="311"/>
      <c r="G233" s="265"/>
      <c r="H233" s="275"/>
      <c r="I233" s="275"/>
      <c r="J233" s="276"/>
      <c r="K233" s="8"/>
    </row>
    <row r="234" spans="3:11" s="1" customFormat="1" ht="15.45" customHeight="1" x14ac:dyDescent="0.3">
      <c r="C234" s="7"/>
      <c r="D234" s="262"/>
      <c r="E234" s="310"/>
      <c r="F234" s="311"/>
      <c r="G234" s="312" t="s">
        <v>52</v>
      </c>
      <c r="H234" s="266"/>
      <c r="I234" s="266"/>
      <c r="J234" s="267"/>
      <c r="K234" s="8"/>
    </row>
    <row r="235" spans="3:11" s="1" customFormat="1" ht="15.45" customHeight="1" x14ac:dyDescent="0.3">
      <c r="C235" s="7"/>
      <c r="D235" s="262"/>
      <c r="E235" s="310"/>
      <c r="F235" s="311"/>
      <c r="G235" s="312" t="s">
        <v>53</v>
      </c>
      <c r="H235" s="266"/>
      <c r="I235" s="266"/>
      <c r="J235" s="267"/>
      <c r="K235" s="8"/>
    </row>
    <row r="236" spans="3:11" s="1" customFormat="1" ht="15.45" customHeight="1" x14ac:dyDescent="0.3">
      <c r="C236" s="7"/>
      <c r="D236" s="262"/>
      <c r="E236" s="310"/>
      <c r="F236" s="311"/>
      <c r="G236" s="312" t="s">
        <v>54</v>
      </c>
      <c r="H236" s="266"/>
      <c r="I236" s="266"/>
      <c r="J236" s="267"/>
      <c r="K236" s="8"/>
    </row>
    <row r="237" spans="3:11" s="1" customFormat="1" ht="15.45" customHeight="1" x14ac:dyDescent="0.3">
      <c r="C237" s="7"/>
      <c r="D237" s="319"/>
      <c r="E237" s="320"/>
      <c r="F237" s="321"/>
      <c r="G237" s="312" t="s">
        <v>52</v>
      </c>
      <c r="H237" s="266"/>
      <c r="I237" s="266"/>
      <c r="J237" s="267"/>
      <c r="K237" s="8"/>
    </row>
    <row r="238" spans="3:11" s="1" customFormat="1" ht="15.45" customHeight="1" x14ac:dyDescent="0.3">
      <c r="C238" s="7"/>
      <c r="D238" s="268"/>
      <c r="E238" s="322"/>
      <c r="F238" s="323"/>
      <c r="G238" s="324" t="s">
        <v>55</v>
      </c>
      <c r="H238" s="272"/>
      <c r="I238" s="272"/>
      <c r="J238" s="273"/>
      <c r="K238" s="8"/>
    </row>
    <row r="239" spans="3:11" s="1" customFormat="1" ht="15.45" customHeight="1" x14ac:dyDescent="0.3">
      <c r="C239" s="81"/>
      <c r="D239" s="82"/>
      <c r="E239" s="82"/>
      <c r="F239" s="82"/>
      <c r="G239" s="82"/>
      <c r="H239" s="83"/>
      <c r="I239" s="82"/>
      <c r="J239" s="83"/>
      <c r="K239" s="84"/>
    </row>
    <row r="240" spans="3:11" s="1" customFormat="1" ht="15.45" customHeight="1" x14ac:dyDescent="0.3">
      <c r="C240" s="274"/>
      <c r="D240" s="274"/>
      <c r="E240" s="274"/>
      <c r="F240" s="274"/>
      <c r="G240" s="274"/>
      <c r="H240" s="274"/>
      <c r="I240" s="274"/>
      <c r="J240" s="274"/>
    </row>
    <row r="241" spans="3:12" s="1" customFormat="1" ht="15.45" customHeight="1" x14ac:dyDescent="0.3">
      <c r="C241" s="3"/>
      <c r="D241" s="4"/>
      <c r="E241" s="4"/>
      <c r="F241" s="4"/>
      <c r="G241" s="4"/>
      <c r="H241" s="5"/>
      <c r="I241" s="4"/>
      <c r="J241" s="5"/>
      <c r="K241" s="6"/>
    </row>
    <row r="242" spans="3:12" s="1" customFormat="1" ht="15.45" customHeight="1" x14ac:dyDescent="0.3">
      <c r="C242" s="7"/>
      <c r="D242" s="190"/>
      <c r="E242" s="191"/>
      <c r="F242" s="190" t="s">
        <v>0</v>
      </c>
      <c r="G242" s="194"/>
      <c r="H242" s="191"/>
      <c r="I242" s="195" t="s">
        <v>1</v>
      </c>
      <c r="J242" s="196"/>
      <c r="K242" s="8"/>
    </row>
    <row r="243" spans="3:12" s="1" customFormat="1" ht="15.45" customHeight="1" x14ac:dyDescent="0.3">
      <c r="C243" s="7"/>
      <c r="D243" s="192"/>
      <c r="E243" s="193"/>
      <c r="F243" s="192"/>
      <c r="G243" s="189"/>
      <c r="H243" s="193"/>
      <c r="I243" s="197" t="s">
        <v>2</v>
      </c>
      <c r="J243" s="198"/>
      <c r="K243" s="8"/>
    </row>
    <row r="244" spans="3:12" s="1" customFormat="1" ht="15.45" customHeight="1" x14ac:dyDescent="0.3">
      <c r="C244" s="7"/>
      <c r="D244" s="172" t="s">
        <v>3</v>
      </c>
      <c r="E244" s="173"/>
      <c r="F244" s="173"/>
      <c r="G244" s="173"/>
      <c r="H244" s="174"/>
      <c r="I244" s="197" t="s">
        <v>4</v>
      </c>
      <c r="J244" s="198"/>
      <c r="K244" s="8"/>
    </row>
    <row r="245" spans="3:12" s="1" customFormat="1" ht="15.45" customHeight="1" x14ac:dyDescent="0.3">
      <c r="C245" s="7"/>
      <c r="D245" s="298" t="s">
        <v>5</v>
      </c>
      <c r="E245" s="299"/>
      <c r="F245" s="299"/>
      <c r="G245" s="299"/>
      <c r="H245" s="299"/>
      <c r="I245" s="299"/>
      <c r="J245" s="300"/>
      <c r="K245" s="8"/>
    </row>
    <row r="246" spans="3:12" s="1" customFormat="1" ht="15.45" customHeight="1" x14ac:dyDescent="0.3">
      <c r="C246" s="7"/>
      <c r="D246" s="9"/>
      <c r="E246" s="9"/>
      <c r="F246" s="9"/>
      <c r="G246" s="9"/>
      <c r="H246" s="10"/>
      <c r="I246" s="9"/>
      <c r="J246" s="10"/>
      <c r="K246" s="8"/>
    </row>
    <row r="247" spans="3:12" s="1" customFormat="1" ht="15.45" customHeight="1" x14ac:dyDescent="0.3">
      <c r="C247" s="7"/>
      <c r="D247" s="16">
        <v>3</v>
      </c>
      <c r="E247" s="178" t="s">
        <v>56</v>
      </c>
      <c r="F247" s="179"/>
      <c r="G247" s="179"/>
      <c r="H247" s="179"/>
      <c r="I247" s="179"/>
      <c r="J247" s="180"/>
      <c r="K247" s="8"/>
    </row>
    <row r="248" spans="3:12" s="14" customFormat="1" ht="15.45" customHeight="1" x14ac:dyDescent="0.3">
      <c r="C248" s="11"/>
      <c r="D248" s="12" t="s">
        <v>9</v>
      </c>
      <c r="E248" s="175" t="s">
        <v>10</v>
      </c>
      <c r="F248" s="176"/>
      <c r="G248" s="176"/>
      <c r="H248" s="176"/>
      <c r="I248" s="176"/>
      <c r="J248" s="177"/>
      <c r="K248" s="13"/>
    </row>
    <row r="249" spans="3:12" s="1" customFormat="1" ht="15.45" customHeight="1" x14ac:dyDescent="0.3">
      <c r="C249" s="7"/>
      <c r="D249" s="85">
        <v>3.12</v>
      </c>
      <c r="E249" s="178" t="s">
        <v>77</v>
      </c>
      <c r="F249" s="179"/>
      <c r="G249" s="179"/>
      <c r="H249" s="179"/>
      <c r="I249" s="179"/>
      <c r="J249" s="180"/>
      <c r="K249" s="8"/>
    </row>
    <row r="250" spans="3:12" s="14" customFormat="1" ht="15.45" customHeight="1" x14ac:dyDescent="0.3">
      <c r="C250" s="11"/>
      <c r="D250" s="17" t="s">
        <v>12</v>
      </c>
      <c r="E250" s="181" t="s">
        <v>13</v>
      </c>
      <c r="F250" s="182"/>
      <c r="G250" s="182"/>
      <c r="H250" s="182"/>
      <c r="I250" s="183"/>
      <c r="J250" s="187" t="s">
        <v>14</v>
      </c>
      <c r="K250" s="13"/>
    </row>
    <row r="251" spans="3:12" s="1" customFormat="1" ht="15.45" customHeight="1" x14ac:dyDescent="0.3">
      <c r="C251" s="7"/>
      <c r="D251" s="18" t="s">
        <v>78</v>
      </c>
      <c r="E251" s="184"/>
      <c r="F251" s="185"/>
      <c r="G251" s="185"/>
      <c r="H251" s="185"/>
      <c r="I251" s="186"/>
      <c r="J251" s="188"/>
      <c r="K251" s="8"/>
    </row>
    <row r="252" spans="3:12" s="14" customFormat="1" ht="15.45" customHeight="1" x14ac:dyDescent="0.3">
      <c r="C252" s="11"/>
      <c r="D252" s="17" t="s">
        <v>16</v>
      </c>
      <c r="E252" s="296" t="s">
        <v>79</v>
      </c>
      <c r="F252" s="223"/>
      <c r="G252" s="223"/>
      <c r="H252" s="223"/>
      <c r="I252" s="224"/>
      <c r="J252" s="297" t="s">
        <v>80</v>
      </c>
      <c r="K252" s="13"/>
    </row>
    <row r="253" spans="3:12" s="1" customFormat="1" ht="15.45" customHeight="1" x14ac:dyDescent="0.3">
      <c r="C253" s="7"/>
      <c r="D253" s="18" t="s">
        <v>78</v>
      </c>
      <c r="E253" s="225"/>
      <c r="F253" s="226"/>
      <c r="G253" s="226"/>
      <c r="H253" s="226"/>
      <c r="I253" s="227"/>
      <c r="J253" s="229"/>
      <c r="K253" s="8"/>
    </row>
    <row r="254" spans="3:12" s="1" customFormat="1" ht="15.45" customHeight="1" x14ac:dyDescent="0.3">
      <c r="C254" s="7"/>
      <c r="D254" s="189"/>
      <c r="E254" s="189"/>
      <c r="F254" s="189"/>
      <c r="G254" s="189"/>
      <c r="H254" s="189"/>
      <c r="I254" s="189"/>
      <c r="J254" s="189"/>
      <c r="K254" s="8"/>
    </row>
    <row r="255" spans="3:12" s="1" customFormat="1" ht="15.45" customHeight="1" x14ac:dyDescent="0.3">
      <c r="C255" s="7"/>
      <c r="D255" s="305" t="s">
        <v>63</v>
      </c>
      <c r="E255" s="306"/>
      <c r="F255" s="306"/>
      <c r="G255" s="306"/>
      <c r="H255" s="306"/>
      <c r="I255" s="306"/>
      <c r="J255" s="307"/>
      <c r="K255" s="8"/>
      <c r="L255" s="52"/>
    </row>
    <row r="256" spans="3:12" s="93" customFormat="1" ht="15.45" customHeight="1" x14ac:dyDescent="0.3">
      <c r="C256" s="53"/>
      <c r="D256" s="308" t="s">
        <v>20</v>
      </c>
      <c r="E256" s="309"/>
      <c r="F256" s="309"/>
      <c r="G256" s="54" t="s">
        <v>14</v>
      </c>
      <c r="H256" s="55" t="s">
        <v>31</v>
      </c>
      <c r="I256" s="54" t="s">
        <v>22</v>
      </c>
      <c r="J256" s="56" t="s">
        <v>23</v>
      </c>
      <c r="K256" s="57"/>
      <c r="L256" s="58"/>
    </row>
    <row r="257" spans="3:12" s="1" customFormat="1" ht="15.45" customHeight="1" x14ac:dyDescent="0.3">
      <c r="C257" s="7"/>
      <c r="D257" s="301" t="s">
        <v>81</v>
      </c>
      <c r="E257" s="302"/>
      <c r="F257" s="302"/>
      <c r="G257" s="59" t="s">
        <v>80</v>
      </c>
      <c r="H257" s="60">
        <v>2127</v>
      </c>
      <c r="I257" s="61">
        <v>1.3</v>
      </c>
      <c r="J257" s="30">
        <f>+ROUND(I257*H257,2)</f>
        <v>2765.1</v>
      </c>
      <c r="K257" s="8"/>
      <c r="L257" s="52"/>
    </row>
    <row r="258" spans="3:12" s="1" customFormat="1" ht="15.45" customHeight="1" x14ac:dyDescent="0.3">
      <c r="C258" s="7"/>
      <c r="D258" s="301"/>
      <c r="E258" s="302"/>
      <c r="F258" s="302"/>
      <c r="G258" s="59"/>
      <c r="H258" s="60"/>
      <c r="I258" s="61"/>
      <c r="J258" s="62" t="str">
        <f>(+IF(D258="","",(H258*I258)))</f>
        <v/>
      </c>
      <c r="K258" s="8"/>
      <c r="L258" s="52"/>
    </row>
    <row r="259" spans="3:12" s="1" customFormat="1" ht="15.45" customHeight="1" x14ac:dyDescent="0.3">
      <c r="C259" s="7"/>
      <c r="D259" s="301"/>
      <c r="E259" s="302"/>
      <c r="F259" s="302"/>
      <c r="G259" s="59"/>
      <c r="H259" s="60"/>
      <c r="I259" s="61"/>
      <c r="J259" s="62" t="str">
        <f>(+IF(D259="","",(H259*I259)))</f>
        <v/>
      </c>
      <c r="K259" s="8"/>
      <c r="L259" s="52"/>
    </row>
    <row r="260" spans="3:12" s="1" customFormat="1" ht="15.45" customHeight="1" x14ac:dyDescent="0.3">
      <c r="C260" s="7"/>
      <c r="D260" s="303"/>
      <c r="E260" s="304"/>
      <c r="F260" s="304"/>
      <c r="G260" s="94"/>
      <c r="H260" s="95"/>
      <c r="I260" s="96"/>
      <c r="J260" s="97"/>
      <c r="K260" s="8"/>
      <c r="L260" s="52"/>
    </row>
    <row r="261" spans="3:12" s="1" customFormat="1" ht="15.45" customHeight="1" x14ac:dyDescent="0.3">
      <c r="C261" s="7"/>
      <c r="G261" s="216" t="s">
        <v>66</v>
      </c>
      <c r="H261" s="216"/>
      <c r="I261" s="217"/>
      <c r="J261" s="39">
        <f>+ROUND(SUM(J257:J260),2)</f>
        <v>2765.1</v>
      </c>
      <c r="K261" s="8"/>
      <c r="L261" s="52"/>
    </row>
    <row r="262" spans="3:12" s="1" customFormat="1" ht="15.45" customHeight="1" x14ac:dyDescent="0.3">
      <c r="C262" s="7"/>
      <c r="H262" s="63"/>
      <c r="J262" s="2"/>
      <c r="K262" s="8"/>
    </row>
    <row r="263" spans="3:12" s="1" customFormat="1" ht="15.45" customHeight="1" x14ac:dyDescent="0.3">
      <c r="C263" s="7"/>
      <c r="D263" s="250" t="s">
        <v>43</v>
      </c>
      <c r="E263" s="251"/>
      <c r="F263" s="251"/>
      <c r="G263" s="251"/>
      <c r="H263" s="251"/>
      <c r="I263" s="252"/>
      <c r="J263" s="64">
        <f>ROUND((SUM(+J261)),2)</f>
        <v>2765.1</v>
      </c>
      <c r="K263" s="8"/>
    </row>
    <row r="264" spans="3:12" s="1" customFormat="1" ht="15.45" customHeight="1" x14ac:dyDescent="0.3">
      <c r="C264" s="7"/>
      <c r="H264" s="63"/>
      <c r="J264" s="2"/>
      <c r="K264" s="8"/>
    </row>
    <row r="265" spans="3:12" s="66" customFormat="1" ht="15.45" customHeight="1" x14ac:dyDescent="0.3">
      <c r="C265" s="65"/>
      <c r="D265" s="253" t="s">
        <v>44</v>
      </c>
      <c r="E265" s="254"/>
      <c r="F265" s="255"/>
      <c r="H265" s="67"/>
      <c r="I265" s="68">
        <v>0</v>
      </c>
      <c r="J265" s="69">
        <f>+J263*I265</f>
        <v>0</v>
      </c>
      <c r="K265" s="70"/>
    </row>
    <row r="266" spans="3:12" s="1" customFormat="1" ht="15.45" customHeight="1" x14ac:dyDescent="0.3">
      <c r="C266" s="7"/>
      <c r="D266" s="250" t="s">
        <v>45</v>
      </c>
      <c r="E266" s="251"/>
      <c r="F266" s="251"/>
      <c r="G266" s="251"/>
      <c r="H266" s="251"/>
      <c r="I266" s="252"/>
      <c r="J266" s="64">
        <f>+J265+J263</f>
        <v>2765.1</v>
      </c>
      <c r="K266" s="8"/>
    </row>
    <row r="267" spans="3:12" s="1" customFormat="1" ht="15.45" customHeight="1" x14ac:dyDescent="0.3">
      <c r="C267" s="7"/>
      <c r="H267" s="63"/>
      <c r="J267" s="2"/>
      <c r="K267" s="8"/>
    </row>
    <row r="268" spans="3:12" s="66" customFormat="1" ht="15.45" customHeight="1" x14ac:dyDescent="0.3">
      <c r="C268" s="65"/>
      <c r="D268" s="313" t="s">
        <v>46</v>
      </c>
      <c r="E268" s="314"/>
      <c r="F268" s="314"/>
      <c r="G268" s="71"/>
      <c r="H268" s="72"/>
      <c r="I268" s="73">
        <v>0.25</v>
      </c>
      <c r="J268" s="74">
        <f>ROUND(J263*I268,2)</f>
        <v>691.28</v>
      </c>
      <c r="K268" s="70"/>
    </row>
    <row r="269" spans="3:12" s="66" customFormat="1" ht="15.45" customHeight="1" x14ac:dyDescent="0.3">
      <c r="C269" s="65"/>
      <c r="D269" s="315" t="s">
        <v>47</v>
      </c>
      <c r="E269" s="316"/>
      <c r="F269" s="316"/>
      <c r="G269" s="71"/>
      <c r="H269" s="72"/>
      <c r="I269" s="75">
        <v>0.01</v>
      </c>
      <c r="J269" s="76">
        <f>ROUND(J263*I269,2)</f>
        <v>27.65</v>
      </c>
      <c r="K269" s="70"/>
    </row>
    <row r="270" spans="3:12" s="66" customFormat="1" ht="15.45" customHeight="1" x14ac:dyDescent="0.3">
      <c r="C270" s="65"/>
      <c r="D270" s="315" t="s">
        <v>48</v>
      </c>
      <c r="E270" s="316"/>
      <c r="F270" s="316"/>
      <c r="G270" s="77"/>
      <c r="H270" s="78"/>
      <c r="I270" s="75">
        <v>0.04</v>
      </c>
      <c r="J270" s="76">
        <f>ROUND(J263*I270,2)</f>
        <v>110.6</v>
      </c>
      <c r="K270" s="70"/>
    </row>
    <row r="271" spans="3:12" s="1" customFormat="1" ht="15.45" customHeight="1" x14ac:dyDescent="0.3">
      <c r="C271" s="7"/>
      <c r="D271" s="317" t="s">
        <v>49</v>
      </c>
      <c r="E271" s="318"/>
      <c r="F271" s="318"/>
      <c r="G271" s="318"/>
      <c r="H271" s="318"/>
      <c r="I271" s="318"/>
      <c r="J271" s="79">
        <f>SUM(J268:J270)</f>
        <v>829.53</v>
      </c>
      <c r="K271" s="8"/>
    </row>
    <row r="272" spans="3:12" s="1" customFormat="1" ht="15.45" customHeight="1" x14ac:dyDescent="0.3">
      <c r="C272" s="7"/>
      <c r="D272" s="266"/>
      <c r="E272" s="266"/>
      <c r="F272" s="266"/>
      <c r="G272" s="266"/>
      <c r="H272" s="266"/>
      <c r="I272" s="266"/>
      <c r="J272" s="266"/>
      <c r="K272" s="8"/>
    </row>
    <row r="273" spans="3:11" s="1" customFormat="1" ht="15.45" customHeight="1" x14ac:dyDescent="0.3">
      <c r="C273" s="7"/>
      <c r="D273" s="277" t="s">
        <v>50</v>
      </c>
      <c r="E273" s="278"/>
      <c r="F273" s="278"/>
      <c r="G273" s="278"/>
      <c r="H273" s="278"/>
      <c r="I273" s="279"/>
      <c r="J273" s="80">
        <f>SUM(J266+J271)</f>
        <v>3594.63</v>
      </c>
      <c r="K273" s="8"/>
    </row>
    <row r="274" spans="3:11" s="1" customFormat="1" ht="15.45" customHeight="1" x14ac:dyDescent="0.3">
      <c r="C274" s="7"/>
      <c r="D274" s="266"/>
      <c r="E274" s="266"/>
      <c r="F274" s="266"/>
      <c r="G274" s="266"/>
      <c r="H274" s="266"/>
      <c r="I274" s="266"/>
      <c r="J274" s="266"/>
      <c r="K274" s="8"/>
    </row>
    <row r="275" spans="3:11" s="1" customFormat="1" ht="15.45" customHeight="1" x14ac:dyDescent="0.3">
      <c r="C275" s="7"/>
      <c r="D275" s="280" t="s">
        <v>51</v>
      </c>
      <c r="E275" s="281"/>
      <c r="F275" s="282"/>
      <c r="G275" s="283"/>
      <c r="H275" s="284"/>
      <c r="I275" s="284"/>
      <c r="J275" s="285"/>
      <c r="K275" s="8"/>
    </row>
    <row r="276" spans="3:11" s="1" customFormat="1" ht="15.45" customHeight="1" x14ac:dyDescent="0.3">
      <c r="C276" s="7"/>
      <c r="D276" s="327" t="s">
        <v>82</v>
      </c>
      <c r="E276" s="328"/>
      <c r="F276" s="329"/>
      <c r="G276" s="265"/>
      <c r="H276" s="275"/>
      <c r="I276" s="275"/>
      <c r="J276" s="276"/>
      <c r="K276" s="8"/>
    </row>
    <row r="277" spans="3:11" s="1" customFormat="1" ht="15.45" customHeight="1" x14ac:dyDescent="0.3">
      <c r="C277" s="7"/>
      <c r="D277" s="330" t="s">
        <v>83</v>
      </c>
      <c r="E277" s="331"/>
      <c r="F277" s="332"/>
      <c r="G277" s="312" t="s">
        <v>52</v>
      </c>
      <c r="H277" s="266"/>
      <c r="I277" s="266"/>
      <c r="J277" s="267"/>
      <c r="K277" s="8"/>
    </row>
    <row r="278" spans="3:11" s="1" customFormat="1" ht="15.45" customHeight="1" x14ac:dyDescent="0.3">
      <c r="C278" s="7"/>
      <c r="D278" s="330" t="s">
        <v>84</v>
      </c>
      <c r="E278" s="331"/>
      <c r="F278" s="332"/>
      <c r="G278" s="312" t="s">
        <v>53</v>
      </c>
      <c r="H278" s="266"/>
      <c r="I278" s="266"/>
      <c r="J278" s="267"/>
      <c r="K278" s="8"/>
    </row>
    <row r="279" spans="3:11" s="1" customFormat="1" ht="15.45" customHeight="1" x14ac:dyDescent="0.3">
      <c r="C279" s="7"/>
      <c r="D279" s="330"/>
      <c r="E279" s="331"/>
      <c r="F279" s="332"/>
      <c r="G279" s="312" t="s">
        <v>54</v>
      </c>
      <c r="H279" s="266"/>
      <c r="I279" s="266"/>
      <c r="J279" s="267"/>
      <c r="K279" s="8"/>
    </row>
    <row r="280" spans="3:11" s="1" customFormat="1" ht="15.45" customHeight="1" x14ac:dyDescent="0.3">
      <c r="C280" s="7"/>
      <c r="D280" s="319"/>
      <c r="E280" s="320"/>
      <c r="F280" s="321"/>
      <c r="G280" s="312" t="s">
        <v>52</v>
      </c>
      <c r="H280" s="266"/>
      <c r="I280" s="266"/>
      <c r="J280" s="267"/>
      <c r="K280" s="8"/>
    </row>
    <row r="281" spans="3:11" s="1" customFormat="1" ht="15.45" customHeight="1" x14ac:dyDescent="0.3">
      <c r="C281" s="7"/>
      <c r="D281" s="268"/>
      <c r="E281" s="322"/>
      <c r="F281" s="323"/>
      <c r="G281" s="324" t="s">
        <v>55</v>
      </c>
      <c r="H281" s="272"/>
      <c r="I281" s="272"/>
      <c r="J281" s="273"/>
      <c r="K281" s="8"/>
    </row>
    <row r="282" spans="3:11" s="1" customFormat="1" ht="15.45" customHeight="1" x14ac:dyDescent="0.3">
      <c r="C282" s="81"/>
      <c r="D282" s="82"/>
      <c r="E282" s="82"/>
      <c r="F282" s="82"/>
      <c r="G282" s="82"/>
      <c r="H282" s="83"/>
      <c r="I282" s="82"/>
      <c r="J282" s="83"/>
      <c r="K282" s="84"/>
    </row>
    <row r="283" spans="3:11" s="1" customFormat="1" ht="15.45" customHeight="1" x14ac:dyDescent="0.3">
      <c r="C283" s="274"/>
      <c r="D283" s="274"/>
      <c r="E283" s="274"/>
      <c r="F283" s="274"/>
      <c r="G283" s="274"/>
      <c r="H283" s="274"/>
      <c r="I283" s="274"/>
      <c r="J283" s="274"/>
    </row>
    <row r="284" spans="3:11" s="1" customFormat="1" ht="15.45" customHeight="1" x14ac:dyDescent="0.3">
      <c r="C284" s="3"/>
      <c r="D284" s="4"/>
      <c r="E284" s="4"/>
      <c r="F284" s="4"/>
      <c r="G284" s="4"/>
      <c r="H284" s="5"/>
      <c r="I284" s="4"/>
      <c r="J284" s="5"/>
      <c r="K284" s="6"/>
    </row>
    <row r="285" spans="3:11" s="1" customFormat="1" ht="15.45" customHeight="1" x14ac:dyDescent="0.3">
      <c r="C285" s="7"/>
      <c r="D285" s="190"/>
      <c r="E285" s="191"/>
      <c r="F285" s="190" t="s">
        <v>0</v>
      </c>
      <c r="G285" s="194"/>
      <c r="H285" s="191"/>
      <c r="I285" s="195" t="s">
        <v>1</v>
      </c>
      <c r="J285" s="196"/>
      <c r="K285" s="8"/>
    </row>
    <row r="286" spans="3:11" s="1" customFormat="1" ht="15.45" customHeight="1" x14ac:dyDescent="0.3">
      <c r="C286" s="7"/>
      <c r="D286" s="192"/>
      <c r="E286" s="193"/>
      <c r="F286" s="192"/>
      <c r="G286" s="189"/>
      <c r="H286" s="193"/>
      <c r="I286" s="197" t="s">
        <v>2</v>
      </c>
      <c r="J286" s="198"/>
      <c r="K286" s="8"/>
    </row>
    <row r="287" spans="3:11" s="1" customFormat="1" ht="15.45" customHeight="1" x14ac:dyDescent="0.3">
      <c r="C287" s="7"/>
      <c r="D287" s="172" t="s">
        <v>3</v>
      </c>
      <c r="E287" s="173"/>
      <c r="F287" s="173"/>
      <c r="G287" s="173"/>
      <c r="H287" s="174"/>
      <c r="I287" s="197" t="s">
        <v>4</v>
      </c>
      <c r="J287" s="198"/>
      <c r="K287" s="8"/>
    </row>
    <row r="288" spans="3:11" s="1" customFormat="1" ht="15.45" customHeight="1" x14ac:dyDescent="0.3">
      <c r="C288" s="7"/>
      <c r="D288" s="298" t="s">
        <v>5</v>
      </c>
      <c r="E288" s="299"/>
      <c r="F288" s="299"/>
      <c r="G288" s="299"/>
      <c r="H288" s="299"/>
      <c r="I288" s="299"/>
      <c r="J288" s="300"/>
      <c r="K288" s="8"/>
    </row>
    <row r="289" spans="3:11" s="1" customFormat="1" ht="15.45" customHeight="1" x14ac:dyDescent="0.3">
      <c r="C289" s="7"/>
      <c r="D289" s="9"/>
      <c r="E289" s="9"/>
      <c r="F289" s="9"/>
      <c r="G289" s="9"/>
      <c r="H289" s="10"/>
      <c r="I289" s="9"/>
      <c r="J289" s="10"/>
      <c r="K289" s="8"/>
    </row>
    <row r="290" spans="3:11" s="14" customFormat="1" ht="15.45" customHeight="1" x14ac:dyDescent="0.3">
      <c r="C290" s="11"/>
      <c r="D290" s="12" t="s">
        <v>6</v>
      </c>
      <c r="E290" s="175" t="s">
        <v>7</v>
      </c>
      <c r="F290" s="176"/>
      <c r="G290" s="176"/>
      <c r="H290" s="176"/>
      <c r="I290" s="176"/>
      <c r="J290" s="177"/>
      <c r="K290" s="13"/>
    </row>
    <row r="291" spans="3:11" s="1" customFormat="1" ht="15.45" customHeight="1" x14ac:dyDescent="0.3">
      <c r="C291" s="7"/>
      <c r="D291" s="16">
        <v>2</v>
      </c>
      <c r="E291" s="178" t="s">
        <v>8</v>
      </c>
      <c r="F291" s="179"/>
      <c r="G291" s="179"/>
      <c r="H291" s="179"/>
      <c r="I291" s="179"/>
      <c r="J291" s="180"/>
      <c r="K291" s="8"/>
    </row>
    <row r="292" spans="3:11" s="14" customFormat="1" ht="15.45" customHeight="1" x14ac:dyDescent="0.3">
      <c r="C292" s="11"/>
      <c r="D292" s="12" t="s">
        <v>9</v>
      </c>
      <c r="E292" s="175" t="s">
        <v>10</v>
      </c>
      <c r="F292" s="176"/>
      <c r="G292" s="176"/>
      <c r="H292" s="176"/>
      <c r="I292" s="176"/>
      <c r="J292" s="177"/>
      <c r="K292" s="13"/>
    </row>
    <row r="293" spans="3:11" s="1" customFormat="1" ht="15.45" customHeight="1" x14ac:dyDescent="0.3">
      <c r="C293" s="7"/>
      <c r="D293" s="16">
        <v>2.02</v>
      </c>
      <c r="E293" s="178" t="s">
        <v>85</v>
      </c>
      <c r="F293" s="179"/>
      <c r="G293" s="179"/>
      <c r="H293" s="179"/>
      <c r="I293" s="179"/>
      <c r="J293" s="180"/>
      <c r="K293" s="8"/>
    </row>
    <row r="294" spans="3:11" s="14" customFormat="1" ht="15.45" customHeight="1" x14ac:dyDescent="0.3">
      <c r="C294" s="11"/>
      <c r="D294" s="17" t="s">
        <v>12</v>
      </c>
      <c r="E294" s="181" t="s">
        <v>13</v>
      </c>
      <c r="F294" s="182"/>
      <c r="G294" s="182"/>
      <c r="H294" s="182"/>
      <c r="I294" s="183"/>
      <c r="J294" s="187" t="s">
        <v>14</v>
      </c>
      <c r="K294" s="13"/>
    </row>
    <row r="295" spans="3:11" s="1" customFormat="1" ht="15.45" customHeight="1" x14ac:dyDescent="0.3">
      <c r="C295" s="7"/>
      <c r="D295" s="18" t="s">
        <v>86</v>
      </c>
      <c r="E295" s="184"/>
      <c r="F295" s="185"/>
      <c r="G295" s="185"/>
      <c r="H295" s="185"/>
      <c r="I295" s="186"/>
      <c r="J295" s="188"/>
      <c r="K295" s="8"/>
    </row>
    <row r="296" spans="3:11" s="14" customFormat="1" ht="15.45" customHeight="1" x14ac:dyDescent="0.3">
      <c r="C296" s="11"/>
      <c r="D296" s="17" t="s">
        <v>16</v>
      </c>
      <c r="E296" s="296" t="s">
        <v>87</v>
      </c>
      <c r="F296" s="223"/>
      <c r="G296" s="223"/>
      <c r="H296" s="223"/>
      <c r="I296" s="224"/>
      <c r="J296" s="297" t="s">
        <v>18</v>
      </c>
      <c r="K296" s="13"/>
    </row>
    <row r="297" spans="3:11" s="1" customFormat="1" ht="15.45" customHeight="1" x14ac:dyDescent="0.3">
      <c r="C297" s="7"/>
      <c r="D297" s="18" t="s">
        <v>86</v>
      </c>
      <c r="E297" s="225"/>
      <c r="F297" s="226"/>
      <c r="G297" s="226"/>
      <c r="H297" s="226"/>
      <c r="I297" s="227"/>
      <c r="J297" s="229"/>
      <c r="K297" s="8"/>
    </row>
    <row r="298" spans="3:11" s="1" customFormat="1" ht="15.45" customHeight="1" x14ac:dyDescent="0.3">
      <c r="C298" s="7"/>
      <c r="D298" s="189"/>
      <c r="E298" s="189"/>
      <c r="F298" s="189"/>
      <c r="G298" s="189"/>
      <c r="H298" s="189"/>
      <c r="I298" s="189"/>
      <c r="J298" s="189"/>
      <c r="K298" s="8"/>
    </row>
    <row r="299" spans="3:11" s="1" customFormat="1" ht="15.45" customHeight="1" x14ac:dyDescent="0.3">
      <c r="C299" s="7"/>
      <c r="D299" s="219" t="s">
        <v>19</v>
      </c>
      <c r="E299" s="220"/>
      <c r="F299" s="220"/>
      <c r="G299" s="220"/>
      <c r="H299" s="220"/>
      <c r="I299" s="220"/>
      <c r="J299" s="221"/>
      <c r="K299" s="8"/>
    </row>
    <row r="300" spans="3:11" s="1" customFormat="1" ht="15.45" customHeight="1" x14ac:dyDescent="0.3">
      <c r="C300" s="7"/>
      <c r="D300" s="230" t="s">
        <v>20</v>
      </c>
      <c r="E300" s="231"/>
      <c r="F300" s="231"/>
      <c r="G300" s="23" t="s">
        <v>14</v>
      </c>
      <c r="H300" s="24" t="s">
        <v>21</v>
      </c>
      <c r="I300" s="25" t="s">
        <v>22</v>
      </c>
      <c r="J300" s="26" t="s">
        <v>23</v>
      </c>
      <c r="K300" s="8"/>
    </row>
    <row r="301" spans="3:11" s="1" customFormat="1" ht="15.45" customHeight="1" x14ac:dyDescent="0.3">
      <c r="C301" s="7"/>
      <c r="D301" s="232" t="s">
        <v>88</v>
      </c>
      <c r="E301" s="233"/>
      <c r="F301" s="233"/>
      <c r="G301" s="27" t="s">
        <v>60</v>
      </c>
      <c r="H301" s="28">
        <v>453833.24</v>
      </c>
      <c r="I301" s="29">
        <v>0.05</v>
      </c>
      <c r="J301" s="30">
        <f>+ROUND(I301*H301,2)</f>
        <v>22691.66</v>
      </c>
      <c r="K301" s="8"/>
    </row>
    <row r="302" spans="3:11" s="1" customFormat="1" ht="15.45" customHeight="1" x14ac:dyDescent="0.3">
      <c r="C302" s="7"/>
      <c r="D302" s="211"/>
      <c r="E302" s="212"/>
      <c r="F302" s="212"/>
      <c r="G302" s="31" t="s">
        <v>28</v>
      </c>
      <c r="H302" s="32" t="s">
        <v>28</v>
      </c>
      <c r="I302" s="33"/>
      <c r="J302" s="34"/>
      <c r="K302" s="8"/>
    </row>
    <row r="303" spans="3:11" s="1" customFormat="1" ht="15.45" customHeight="1" x14ac:dyDescent="0.3">
      <c r="C303" s="7"/>
      <c r="D303" s="211"/>
      <c r="E303" s="212"/>
      <c r="F303" s="212"/>
      <c r="G303" s="31" t="s">
        <v>28</v>
      </c>
      <c r="H303" s="32" t="s">
        <v>28</v>
      </c>
      <c r="I303" s="33"/>
      <c r="J303" s="34" t="str">
        <f>+IF(D303="","",H303*I303)</f>
        <v/>
      </c>
      <c r="K303" s="8"/>
    </row>
    <row r="304" spans="3:11" s="1" customFormat="1" ht="15.45" customHeight="1" x14ac:dyDescent="0.3">
      <c r="C304" s="7"/>
      <c r="D304" s="211"/>
      <c r="E304" s="212"/>
      <c r="F304" s="212"/>
      <c r="G304" s="31" t="s">
        <v>28</v>
      </c>
      <c r="H304" s="32" t="s">
        <v>28</v>
      </c>
      <c r="I304" s="33"/>
      <c r="J304" s="34" t="str">
        <f>+IF(D304="","",H304*I304)</f>
        <v/>
      </c>
      <c r="K304" s="8"/>
    </row>
    <row r="305" spans="3:12" s="1" customFormat="1" ht="15.45" customHeight="1" x14ac:dyDescent="0.3">
      <c r="C305" s="7"/>
      <c r="D305" s="211"/>
      <c r="E305" s="212"/>
      <c r="F305" s="212"/>
      <c r="G305" s="31" t="s">
        <v>28</v>
      </c>
      <c r="H305" s="32" t="s">
        <v>28</v>
      </c>
      <c r="I305" s="33"/>
      <c r="J305" s="34" t="str">
        <f>+IF(D305="","",H305*I305)</f>
        <v/>
      </c>
      <c r="K305" s="8"/>
    </row>
    <row r="306" spans="3:12" s="1" customFormat="1" ht="15.45" customHeight="1" x14ac:dyDescent="0.3">
      <c r="C306" s="7"/>
      <c r="D306" s="211"/>
      <c r="E306" s="212"/>
      <c r="F306" s="212"/>
      <c r="G306" s="31" t="s">
        <v>28</v>
      </c>
      <c r="H306" s="32" t="s">
        <v>28</v>
      </c>
      <c r="I306" s="33"/>
      <c r="J306" s="34" t="str">
        <f>+IF(D306="","",H306*I306)</f>
        <v/>
      </c>
      <c r="K306" s="8"/>
    </row>
    <row r="307" spans="3:12" s="1" customFormat="1" ht="15.45" customHeight="1" x14ac:dyDescent="0.3">
      <c r="C307" s="7"/>
      <c r="D307" s="325"/>
      <c r="E307" s="326"/>
      <c r="F307" s="326"/>
      <c r="G307" s="35" t="s">
        <v>28</v>
      </c>
      <c r="H307" s="36" t="s">
        <v>28</v>
      </c>
      <c r="I307" s="37"/>
      <c r="J307" s="38" t="str">
        <f>+IF(D307="","",H307*I307)</f>
        <v/>
      </c>
      <c r="K307" s="8"/>
    </row>
    <row r="308" spans="3:12" s="1" customFormat="1" ht="15.45" customHeight="1" x14ac:dyDescent="0.3">
      <c r="C308" s="7"/>
      <c r="G308" s="294" t="s">
        <v>29</v>
      </c>
      <c r="H308" s="294"/>
      <c r="I308" s="295"/>
      <c r="J308" s="39">
        <f>+ROUND(SUM(J301:J307),2)</f>
        <v>22691.66</v>
      </c>
      <c r="K308" s="8"/>
    </row>
    <row r="309" spans="3:12" s="1" customFormat="1" ht="15.45" customHeight="1" x14ac:dyDescent="0.3">
      <c r="C309" s="7"/>
      <c r="D309" s="189"/>
      <c r="E309" s="189"/>
      <c r="F309" s="189"/>
      <c r="G309" s="189"/>
      <c r="H309" s="189"/>
      <c r="I309" s="189"/>
      <c r="J309" s="189"/>
      <c r="K309" s="8"/>
    </row>
    <row r="310" spans="3:12" s="1" customFormat="1" ht="15.45" customHeight="1" x14ac:dyDescent="0.3">
      <c r="C310" s="7"/>
      <c r="D310" s="219" t="s">
        <v>30</v>
      </c>
      <c r="E310" s="220"/>
      <c r="F310" s="220"/>
      <c r="G310" s="220"/>
      <c r="H310" s="220"/>
      <c r="I310" s="220"/>
      <c r="J310" s="221"/>
      <c r="K310" s="8"/>
    </row>
    <row r="311" spans="3:12" s="1" customFormat="1" ht="15.45" customHeight="1" x14ac:dyDescent="0.3">
      <c r="C311" s="7"/>
      <c r="D311" s="286" t="s">
        <v>20</v>
      </c>
      <c r="E311" s="286"/>
      <c r="F311" s="286"/>
      <c r="G311" s="40" t="s">
        <v>14</v>
      </c>
      <c r="H311" s="41" t="s">
        <v>31</v>
      </c>
      <c r="I311" s="103" t="s">
        <v>22</v>
      </c>
      <c r="J311" s="41" t="s">
        <v>23</v>
      </c>
      <c r="K311" s="8"/>
    </row>
    <row r="312" spans="3:12" s="1" customFormat="1" ht="15.45" customHeight="1" x14ac:dyDescent="0.3">
      <c r="C312" s="7"/>
      <c r="D312" s="287" t="s">
        <v>32</v>
      </c>
      <c r="E312" s="288"/>
      <c r="F312" s="288"/>
      <c r="G312" s="86" t="s">
        <v>33</v>
      </c>
      <c r="H312" s="89">
        <v>10228.64</v>
      </c>
      <c r="I312" s="104">
        <v>0.05</v>
      </c>
      <c r="J312" s="30">
        <f>+ROUND(I312*H312,2)</f>
        <v>511.43</v>
      </c>
      <c r="K312" s="8"/>
    </row>
    <row r="313" spans="3:12" s="1" customFormat="1" ht="15.45" customHeight="1" x14ac:dyDescent="0.3">
      <c r="C313" s="7"/>
      <c r="D313" s="287"/>
      <c r="E313" s="288"/>
      <c r="F313" s="288"/>
      <c r="G313" s="105" t="s">
        <v>28</v>
      </c>
      <c r="H313" s="89" t="s">
        <v>28</v>
      </c>
      <c r="I313" s="98"/>
      <c r="J313" s="34" t="str">
        <f>+IF(D313="","",H313*I313)</f>
        <v/>
      </c>
      <c r="K313" s="8"/>
    </row>
    <row r="314" spans="3:12" s="1" customFormat="1" ht="15.45" customHeight="1" x14ac:dyDescent="0.3">
      <c r="C314" s="7"/>
      <c r="D314" s="333"/>
      <c r="E314" s="334"/>
      <c r="F314" s="335"/>
      <c r="G314" s="105" t="s">
        <v>28</v>
      </c>
      <c r="H314" s="89" t="s">
        <v>28</v>
      </c>
      <c r="I314" s="106"/>
      <c r="J314" s="38" t="str">
        <f>+IF(D314="","",H314*I314)</f>
        <v/>
      </c>
      <c r="K314" s="8"/>
    </row>
    <row r="315" spans="3:12" s="1" customFormat="1" ht="15.45" customHeight="1" x14ac:dyDescent="0.3">
      <c r="C315" s="7"/>
      <c r="G315" s="216" t="s">
        <v>36</v>
      </c>
      <c r="H315" s="216"/>
      <c r="I315" s="217"/>
      <c r="J315" s="51">
        <f>ROUND(+SUM(J312:J314),2)</f>
        <v>511.43</v>
      </c>
      <c r="K315" s="8"/>
    </row>
    <row r="316" spans="3:12" s="1" customFormat="1" ht="15.45" customHeight="1" x14ac:dyDescent="0.3">
      <c r="C316" s="7"/>
      <c r="D316" s="274"/>
      <c r="E316" s="274"/>
      <c r="F316" s="274"/>
      <c r="G316" s="274"/>
      <c r="H316" s="274"/>
      <c r="I316" s="274"/>
      <c r="J316" s="274"/>
      <c r="K316" s="8"/>
    </row>
    <row r="317" spans="3:12" s="1" customFormat="1" ht="15.45" customHeight="1" x14ac:dyDescent="0.3">
      <c r="C317" s="7"/>
      <c r="D317" s="305" t="s">
        <v>37</v>
      </c>
      <c r="E317" s="306"/>
      <c r="F317" s="306"/>
      <c r="G317" s="306"/>
      <c r="H317" s="306"/>
      <c r="I317" s="306"/>
      <c r="J317" s="307"/>
      <c r="K317" s="8"/>
      <c r="L317" s="52"/>
    </row>
    <row r="318" spans="3:12" s="93" customFormat="1" ht="15.45" customHeight="1" x14ac:dyDescent="0.3">
      <c r="C318" s="53"/>
      <c r="D318" s="308" t="s">
        <v>20</v>
      </c>
      <c r="E318" s="309"/>
      <c r="F318" s="309"/>
      <c r="G318" s="54" t="s">
        <v>14</v>
      </c>
      <c r="H318" s="55" t="s">
        <v>31</v>
      </c>
      <c r="I318" s="54" t="s">
        <v>22</v>
      </c>
      <c r="J318" s="56" t="s">
        <v>23</v>
      </c>
      <c r="K318" s="57"/>
      <c r="L318" s="58"/>
    </row>
    <row r="319" spans="3:12" s="1" customFormat="1" ht="15.45" customHeight="1" x14ac:dyDescent="0.3">
      <c r="C319" s="7"/>
      <c r="D319" s="301" t="s">
        <v>38</v>
      </c>
      <c r="E319" s="302"/>
      <c r="F319" s="302"/>
      <c r="G319" s="59" t="s">
        <v>39</v>
      </c>
      <c r="H319" s="60">
        <v>29224.691865875</v>
      </c>
      <c r="I319" s="61">
        <v>0.35</v>
      </c>
      <c r="J319" s="30">
        <f>+ROUND(I319*H319,2)</f>
        <v>10228.64</v>
      </c>
      <c r="K319" s="8"/>
      <c r="L319" s="52"/>
    </row>
    <row r="320" spans="3:12" s="1" customFormat="1" ht="15.45" customHeight="1" x14ac:dyDescent="0.3">
      <c r="C320" s="7"/>
      <c r="D320" s="301"/>
      <c r="E320" s="302"/>
      <c r="F320" s="302"/>
      <c r="G320" s="59"/>
      <c r="H320" s="60"/>
      <c r="I320" s="61"/>
      <c r="J320" s="62" t="str">
        <f>(+IF(D320="","",(H320*I320)))</f>
        <v/>
      </c>
      <c r="K320" s="8"/>
      <c r="L320" s="52"/>
    </row>
    <row r="321" spans="3:12" s="1" customFormat="1" ht="15.45" customHeight="1" x14ac:dyDescent="0.3">
      <c r="C321" s="7"/>
      <c r="D321" s="301"/>
      <c r="E321" s="302"/>
      <c r="F321" s="302"/>
      <c r="G321" s="59"/>
      <c r="H321" s="60"/>
      <c r="I321" s="61"/>
      <c r="J321" s="62" t="str">
        <f>(+IF(D321="","",(H321*I321)))</f>
        <v/>
      </c>
      <c r="K321" s="8"/>
      <c r="L321" s="52"/>
    </row>
    <row r="322" spans="3:12" s="1" customFormat="1" ht="15.45" customHeight="1" x14ac:dyDescent="0.3">
      <c r="C322" s="7"/>
      <c r="D322" s="303"/>
      <c r="E322" s="304"/>
      <c r="F322" s="304"/>
      <c r="G322" s="94"/>
      <c r="H322" s="95"/>
      <c r="I322" s="96"/>
      <c r="J322" s="97"/>
      <c r="K322" s="8"/>
      <c r="L322" s="52"/>
    </row>
    <row r="323" spans="3:12" s="1" customFormat="1" ht="15.45" customHeight="1" x14ac:dyDescent="0.3">
      <c r="C323" s="7"/>
      <c r="G323" s="216" t="s">
        <v>42</v>
      </c>
      <c r="H323" s="216"/>
      <c r="I323" s="217"/>
      <c r="J323" s="39">
        <f>+ROUND(SUM(J319:J322),2)</f>
        <v>10228.64</v>
      </c>
      <c r="K323" s="8"/>
      <c r="L323" s="52"/>
    </row>
    <row r="324" spans="3:12" s="1" customFormat="1" ht="15.45" customHeight="1" x14ac:dyDescent="0.3">
      <c r="C324" s="7"/>
      <c r="H324" s="63"/>
      <c r="J324" s="2"/>
      <c r="K324" s="8"/>
    </row>
    <row r="325" spans="3:12" s="1" customFormat="1" ht="15.45" customHeight="1" x14ac:dyDescent="0.3">
      <c r="C325" s="7"/>
      <c r="D325" s="250" t="s">
        <v>43</v>
      </c>
      <c r="E325" s="251"/>
      <c r="F325" s="251"/>
      <c r="G325" s="251"/>
      <c r="H325" s="251"/>
      <c r="I325" s="252"/>
      <c r="J325" s="64">
        <f>ROUND((SUM(+J308+J315+J323)),2)</f>
        <v>33431.730000000003</v>
      </c>
      <c r="K325" s="8"/>
    </row>
    <row r="326" spans="3:12" s="1" customFormat="1" ht="15.45" customHeight="1" x14ac:dyDescent="0.3">
      <c r="C326" s="7"/>
      <c r="H326" s="63"/>
      <c r="J326" s="2"/>
      <c r="K326" s="8"/>
    </row>
    <row r="327" spans="3:12" s="66" customFormat="1" ht="15.45" customHeight="1" x14ac:dyDescent="0.3">
      <c r="C327" s="65"/>
      <c r="D327" s="253" t="s">
        <v>44</v>
      </c>
      <c r="E327" s="254"/>
      <c r="F327" s="255"/>
      <c r="H327" s="67"/>
      <c r="I327" s="68">
        <v>0.01</v>
      </c>
      <c r="J327" s="69">
        <f>ROUND(J325*I327,2)</f>
        <v>334.32</v>
      </c>
      <c r="K327" s="70"/>
    </row>
    <row r="328" spans="3:12" s="1" customFormat="1" ht="15.45" customHeight="1" x14ac:dyDescent="0.3">
      <c r="C328" s="7"/>
      <c r="D328" s="250" t="s">
        <v>45</v>
      </c>
      <c r="E328" s="251"/>
      <c r="F328" s="251"/>
      <c r="G328" s="251"/>
      <c r="H328" s="251"/>
      <c r="I328" s="252"/>
      <c r="J328" s="64">
        <f>+J327+J325</f>
        <v>33766.050000000003</v>
      </c>
      <c r="K328" s="8"/>
    </row>
    <row r="329" spans="3:12" s="1" customFormat="1" ht="15.45" customHeight="1" x14ac:dyDescent="0.3">
      <c r="C329" s="7"/>
      <c r="H329" s="63"/>
      <c r="J329" s="2"/>
      <c r="K329" s="8"/>
    </row>
    <row r="330" spans="3:12" s="66" customFormat="1" ht="15.45" customHeight="1" x14ac:dyDescent="0.3">
      <c r="C330" s="65"/>
      <c r="D330" s="234" t="s">
        <v>46</v>
      </c>
      <c r="E330" s="235"/>
      <c r="F330" s="236"/>
      <c r="G330" s="71"/>
      <c r="H330" s="72"/>
      <c r="I330" s="73">
        <v>0.25</v>
      </c>
      <c r="J330" s="74">
        <f>ROUND(J328*I330,2)</f>
        <v>8441.51</v>
      </c>
      <c r="K330" s="70"/>
    </row>
    <row r="331" spans="3:12" s="66" customFormat="1" ht="15.45" customHeight="1" x14ac:dyDescent="0.3">
      <c r="C331" s="65"/>
      <c r="D331" s="315" t="s">
        <v>47</v>
      </c>
      <c r="E331" s="316"/>
      <c r="F331" s="316"/>
      <c r="G331" s="71"/>
      <c r="H331" s="72"/>
      <c r="I331" s="75">
        <v>0.01</v>
      </c>
      <c r="J331" s="76">
        <f>ROUND(J328*I331,2)</f>
        <v>337.66</v>
      </c>
      <c r="K331" s="70"/>
    </row>
    <row r="332" spans="3:12" s="66" customFormat="1" ht="15.45" customHeight="1" x14ac:dyDescent="0.3">
      <c r="C332" s="65"/>
      <c r="D332" s="315" t="s">
        <v>48</v>
      </c>
      <c r="E332" s="316"/>
      <c r="F332" s="316"/>
      <c r="G332" s="77"/>
      <c r="H332" s="78"/>
      <c r="I332" s="75">
        <v>0.04</v>
      </c>
      <c r="J332" s="76">
        <f>ROUND(J328*I332,2)</f>
        <v>1350.64</v>
      </c>
      <c r="K332" s="70"/>
    </row>
    <row r="333" spans="3:12" s="1" customFormat="1" ht="15.45" customHeight="1" x14ac:dyDescent="0.3">
      <c r="C333" s="7"/>
      <c r="D333" s="317" t="s">
        <v>49</v>
      </c>
      <c r="E333" s="318"/>
      <c r="F333" s="318"/>
      <c r="G333" s="318"/>
      <c r="H333" s="318"/>
      <c r="I333" s="318"/>
      <c r="J333" s="79">
        <f>SUM(J330:J332)</f>
        <v>10129.81</v>
      </c>
      <c r="K333" s="8"/>
    </row>
    <row r="334" spans="3:12" s="1" customFormat="1" ht="15.45" customHeight="1" x14ac:dyDescent="0.3">
      <c r="C334" s="7"/>
      <c r="D334" s="266"/>
      <c r="E334" s="266"/>
      <c r="F334" s="266"/>
      <c r="G334" s="266"/>
      <c r="H334" s="266"/>
      <c r="I334" s="266"/>
      <c r="J334" s="266"/>
      <c r="K334" s="8"/>
    </row>
    <row r="335" spans="3:12" s="1" customFormat="1" ht="15.45" customHeight="1" x14ac:dyDescent="0.3">
      <c r="C335" s="7"/>
      <c r="D335" s="277" t="s">
        <v>50</v>
      </c>
      <c r="E335" s="278"/>
      <c r="F335" s="278"/>
      <c r="G335" s="278"/>
      <c r="H335" s="278"/>
      <c r="I335" s="279"/>
      <c r="J335" s="80">
        <f>SUM(J328+J333)</f>
        <v>43895.86</v>
      </c>
      <c r="K335" s="8"/>
    </row>
    <row r="336" spans="3:12" s="1" customFormat="1" ht="15.45" customHeight="1" x14ac:dyDescent="0.3">
      <c r="C336" s="7"/>
      <c r="D336" s="266"/>
      <c r="E336" s="266"/>
      <c r="F336" s="266"/>
      <c r="G336" s="266"/>
      <c r="H336" s="266"/>
      <c r="I336" s="266"/>
      <c r="J336" s="266"/>
      <c r="K336" s="8"/>
    </row>
    <row r="337" spans="3:11" s="1" customFormat="1" ht="15.45" customHeight="1" x14ac:dyDescent="0.3">
      <c r="C337" s="7"/>
      <c r="D337" s="280" t="s">
        <v>51</v>
      </c>
      <c r="E337" s="281"/>
      <c r="F337" s="282"/>
      <c r="G337" s="283"/>
      <c r="H337" s="284"/>
      <c r="I337" s="284"/>
      <c r="J337" s="285"/>
      <c r="K337" s="8"/>
    </row>
    <row r="338" spans="3:11" s="1" customFormat="1" ht="15.45" customHeight="1" x14ac:dyDescent="0.3">
      <c r="C338" s="7"/>
      <c r="D338" s="262"/>
      <c r="E338" s="310"/>
      <c r="F338" s="311"/>
      <c r="G338" s="265"/>
      <c r="H338" s="275"/>
      <c r="I338" s="275"/>
      <c r="J338" s="276"/>
      <c r="K338" s="8"/>
    </row>
    <row r="339" spans="3:11" s="1" customFormat="1" ht="15.45" customHeight="1" x14ac:dyDescent="0.3">
      <c r="C339" s="7"/>
      <c r="D339" s="262"/>
      <c r="E339" s="310"/>
      <c r="F339" s="311"/>
      <c r="G339" s="312" t="s">
        <v>52</v>
      </c>
      <c r="H339" s="266"/>
      <c r="I339" s="266"/>
      <c r="J339" s="267"/>
      <c r="K339" s="8"/>
    </row>
    <row r="340" spans="3:11" s="1" customFormat="1" ht="15.45" customHeight="1" x14ac:dyDescent="0.3">
      <c r="C340" s="7"/>
      <c r="D340" s="262"/>
      <c r="E340" s="310"/>
      <c r="F340" s="311"/>
      <c r="G340" s="312" t="s">
        <v>53</v>
      </c>
      <c r="H340" s="266"/>
      <c r="I340" s="266"/>
      <c r="J340" s="267"/>
      <c r="K340" s="8"/>
    </row>
    <row r="341" spans="3:11" s="1" customFormat="1" ht="15.45" customHeight="1" x14ac:dyDescent="0.3">
      <c r="C341" s="7"/>
      <c r="D341" s="262"/>
      <c r="E341" s="310"/>
      <c r="F341" s="311"/>
      <c r="G341" s="312" t="s">
        <v>54</v>
      </c>
      <c r="H341" s="266"/>
      <c r="I341" s="266"/>
      <c r="J341" s="267"/>
      <c r="K341" s="8"/>
    </row>
    <row r="342" spans="3:11" s="1" customFormat="1" ht="15.45" customHeight="1" x14ac:dyDescent="0.3">
      <c r="C342" s="7"/>
      <c r="D342" s="319"/>
      <c r="E342" s="320"/>
      <c r="F342" s="321"/>
      <c r="G342" s="312" t="s">
        <v>52</v>
      </c>
      <c r="H342" s="266"/>
      <c r="I342" s="266"/>
      <c r="J342" s="267"/>
      <c r="K342" s="8"/>
    </row>
    <row r="343" spans="3:11" s="1" customFormat="1" ht="15.45" customHeight="1" x14ac:dyDescent="0.3">
      <c r="C343" s="7"/>
      <c r="D343" s="268"/>
      <c r="E343" s="322"/>
      <c r="F343" s="323"/>
      <c r="G343" s="324" t="s">
        <v>55</v>
      </c>
      <c r="H343" s="272"/>
      <c r="I343" s="272"/>
      <c r="J343" s="273"/>
      <c r="K343" s="8"/>
    </row>
    <row r="344" spans="3:11" s="1" customFormat="1" ht="15.45" customHeight="1" x14ac:dyDescent="0.3">
      <c r="C344" s="81"/>
      <c r="D344" s="82"/>
      <c r="E344" s="82"/>
      <c r="F344" s="82"/>
      <c r="G344" s="82"/>
      <c r="H344" s="83"/>
      <c r="I344" s="82"/>
      <c r="J344" s="83"/>
      <c r="K344" s="84"/>
    </row>
    <row r="345" spans="3:11" s="1" customFormat="1" ht="15.45" customHeight="1" x14ac:dyDescent="0.3">
      <c r="C345" s="274"/>
      <c r="D345" s="274"/>
      <c r="E345" s="274"/>
      <c r="F345" s="274"/>
      <c r="G345" s="274"/>
      <c r="H345" s="274"/>
      <c r="I345" s="274"/>
      <c r="J345" s="274"/>
    </row>
    <row r="346" spans="3:11" s="1" customFormat="1" ht="15.45" customHeight="1" x14ac:dyDescent="0.3">
      <c r="C346" s="3"/>
      <c r="D346" s="4"/>
      <c r="E346" s="4"/>
      <c r="F346" s="4"/>
      <c r="G346" s="4"/>
      <c r="H346" s="5"/>
      <c r="I346" s="4"/>
      <c r="J346" s="5"/>
      <c r="K346" s="6"/>
    </row>
    <row r="347" spans="3:11" s="1" customFormat="1" ht="15.45" customHeight="1" x14ac:dyDescent="0.3">
      <c r="C347" s="7"/>
      <c r="D347" s="190"/>
      <c r="E347" s="191"/>
      <c r="F347" s="190" t="s">
        <v>0</v>
      </c>
      <c r="G347" s="194"/>
      <c r="H347" s="191"/>
      <c r="I347" s="195" t="s">
        <v>1</v>
      </c>
      <c r="J347" s="196"/>
      <c r="K347" s="8"/>
    </row>
    <row r="348" spans="3:11" s="1" customFormat="1" ht="15.45" customHeight="1" x14ac:dyDescent="0.3">
      <c r="C348" s="7"/>
      <c r="D348" s="192"/>
      <c r="E348" s="193"/>
      <c r="F348" s="192"/>
      <c r="G348" s="189"/>
      <c r="H348" s="193"/>
      <c r="I348" s="197" t="s">
        <v>2</v>
      </c>
      <c r="J348" s="198"/>
      <c r="K348" s="8"/>
    </row>
    <row r="349" spans="3:11" s="1" customFormat="1" ht="15.45" customHeight="1" x14ac:dyDescent="0.3">
      <c r="C349" s="7"/>
      <c r="D349" s="172" t="s">
        <v>3</v>
      </c>
      <c r="E349" s="173"/>
      <c r="F349" s="173"/>
      <c r="G349" s="173"/>
      <c r="H349" s="174"/>
      <c r="I349" s="197" t="s">
        <v>4</v>
      </c>
      <c r="J349" s="198"/>
      <c r="K349" s="8"/>
    </row>
    <row r="350" spans="3:11" s="1" customFormat="1" ht="15.45" customHeight="1" x14ac:dyDescent="0.3">
      <c r="C350" s="7"/>
      <c r="D350" s="298" t="s">
        <v>5</v>
      </c>
      <c r="E350" s="299"/>
      <c r="F350" s="299"/>
      <c r="G350" s="299"/>
      <c r="H350" s="299"/>
      <c r="I350" s="299"/>
      <c r="J350" s="300"/>
      <c r="K350" s="8"/>
    </row>
    <row r="351" spans="3:11" s="1" customFormat="1" ht="15.45" customHeight="1" x14ac:dyDescent="0.3">
      <c r="C351" s="7"/>
      <c r="D351" s="9"/>
      <c r="E351" s="9"/>
      <c r="F351" s="9"/>
      <c r="G351" s="9"/>
      <c r="H351" s="10"/>
      <c r="I351" s="9"/>
      <c r="J351" s="10"/>
      <c r="K351" s="8"/>
    </row>
    <row r="352" spans="3:11" s="14" customFormat="1" ht="15.45" customHeight="1" x14ac:dyDescent="0.3">
      <c r="C352" s="11"/>
      <c r="D352" s="12" t="s">
        <v>6</v>
      </c>
      <c r="E352" s="175" t="s">
        <v>7</v>
      </c>
      <c r="F352" s="176"/>
      <c r="G352" s="176"/>
      <c r="H352" s="176"/>
      <c r="I352" s="176"/>
      <c r="J352" s="177"/>
      <c r="K352" s="13"/>
    </row>
    <row r="353" spans="3:11" s="1" customFormat="1" ht="15.45" customHeight="1" x14ac:dyDescent="0.3">
      <c r="C353" s="7"/>
      <c r="D353" s="16">
        <v>2</v>
      </c>
      <c r="E353" s="178" t="s">
        <v>8</v>
      </c>
      <c r="F353" s="179"/>
      <c r="G353" s="179"/>
      <c r="H353" s="179"/>
      <c r="I353" s="179"/>
      <c r="J353" s="180"/>
      <c r="K353" s="8"/>
    </row>
    <row r="354" spans="3:11" s="14" customFormat="1" ht="15.45" customHeight="1" x14ac:dyDescent="0.3">
      <c r="C354" s="11"/>
      <c r="D354" s="12" t="s">
        <v>9</v>
      </c>
      <c r="E354" s="175" t="s">
        <v>10</v>
      </c>
      <c r="F354" s="176"/>
      <c r="G354" s="176"/>
      <c r="H354" s="176"/>
      <c r="I354" s="176"/>
      <c r="J354" s="177"/>
      <c r="K354" s="13"/>
    </row>
    <row r="355" spans="3:11" s="1" customFormat="1" ht="15.45" customHeight="1" x14ac:dyDescent="0.3">
      <c r="C355" s="7"/>
      <c r="D355" s="16">
        <v>2.02</v>
      </c>
      <c r="E355" s="178" t="s">
        <v>85</v>
      </c>
      <c r="F355" s="179"/>
      <c r="G355" s="179"/>
      <c r="H355" s="179"/>
      <c r="I355" s="179"/>
      <c r="J355" s="180"/>
      <c r="K355" s="8"/>
    </row>
    <row r="356" spans="3:11" s="14" customFormat="1" ht="15.45" customHeight="1" x14ac:dyDescent="0.3">
      <c r="C356" s="11"/>
      <c r="D356" s="17" t="s">
        <v>12</v>
      </c>
      <c r="E356" s="181" t="s">
        <v>13</v>
      </c>
      <c r="F356" s="182"/>
      <c r="G356" s="182"/>
      <c r="H356" s="182"/>
      <c r="I356" s="183"/>
      <c r="J356" s="187" t="s">
        <v>14</v>
      </c>
      <c r="K356" s="13"/>
    </row>
    <row r="357" spans="3:11" s="1" customFormat="1" ht="15.45" customHeight="1" x14ac:dyDescent="0.3">
      <c r="C357" s="7"/>
      <c r="D357" s="18" t="s">
        <v>89</v>
      </c>
      <c r="E357" s="184"/>
      <c r="F357" s="185"/>
      <c r="G357" s="185"/>
      <c r="H357" s="185"/>
      <c r="I357" s="186"/>
      <c r="J357" s="188"/>
      <c r="K357" s="8"/>
    </row>
    <row r="358" spans="3:11" s="14" customFormat="1" ht="15.45" customHeight="1" x14ac:dyDescent="0.3">
      <c r="C358" s="11"/>
      <c r="D358" s="17" t="s">
        <v>16</v>
      </c>
      <c r="E358" s="296" t="s">
        <v>90</v>
      </c>
      <c r="F358" s="223"/>
      <c r="G358" s="223"/>
      <c r="H358" s="223"/>
      <c r="I358" s="224"/>
      <c r="J358" s="297" t="s">
        <v>91</v>
      </c>
      <c r="K358" s="13"/>
    </row>
    <row r="359" spans="3:11" s="1" customFormat="1" ht="15.45" customHeight="1" x14ac:dyDescent="0.3">
      <c r="C359" s="7"/>
      <c r="D359" s="18" t="s">
        <v>89</v>
      </c>
      <c r="E359" s="225"/>
      <c r="F359" s="226"/>
      <c r="G359" s="226"/>
      <c r="H359" s="226"/>
      <c r="I359" s="227"/>
      <c r="J359" s="229"/>
      <c r="K359" s="8"/>
    </row>
    <row r="360" spans="3:11" s="1" customFormat="1" ht="15.45" customHeight="1" x14ac:dyDescent="0.3">
      <c r="C360" s="7"/>
      <c r="D360" s="189"/>
      <c r="E360" s="189"/>
      <c r="F360" s="189"/>
      <c r="G360" s="189"/>
      <c r="H360" s="189"/>
      <c r="I360" s="189"/>
      <c r="J360" s="189"/>
      <c r="K360" s="8"/>
    </row>
    <row r="361" spans="3:11" s="1" customFormat="1" ht="15.45" customHeight="1" x14ac:dyDescent="0.3">
      <c r="C361" s="7"/>
      <c r="D361" s="219" t="s">
        <v>19</v>
      </c>
      <c r="E361" s="220"/>
      <c r="F361" s="220"/>
      <c r="G361" s="220"/>
      <c r="H361" s="220"/>
      <c r="I361" s="220"/>
      <c r="J361" s="221"/>
      <c r="K361" s="8"/>
    </row>
    <row r="362" spans="3:11" s="1" customFormat="1" ht="15.45" customHeight="1" x14ac:dyDescent="0.3">
      <c r="C362" s="7"/>
      <c r="D362" s="230" t="s">
        <v>20</v>
      </c>
      <c r="E362" s="231"/>
      <c r="F362" s="231"/>
      <c r="G362" s="23" t="s">
        <v>14</v>
      </c>
      <c r="H362" s="24" t="s">
        <v>21</v>
      </c>
      <c r="I362" s="25" t="s">
        <v>22</v>
      </c>
      <c r="J362" s="26" t="s">
        <v>23</v>
      </c>
      <c r="K362" s="8"/>
    </row>
    <row r="363" spans="3:11" s="1" customFormat="1" ht="15.45" customHeight="1" x14ac:dyDescent="0.3">
      <c r="C363" s="7"/>
      <c r="D363" s="232" t="s">
        <v>92</v>
      </c>
      <c r="E363" s="233"/>
      <c r="F363" s="233"/>
      <c r="G363" s="27" t="s">
        <v>91</v>
      </c>
      <c r="H363" s="28">
        <v>4558.67</v>
      </c>
      <c r="I363" s="107">
        <v>1.05</v>
      </c>
      <c r="J363" s="30">
        <f>+ROUND(I363*H363,2)</f>
        <v>4786.6000000000004</v>
      </c>
      <c r="K363" s="8"/>
    </row>
    <row r="364" spans="3:11" s="1" customFormat="1" ht="15.45" customHeight="1" x14ac:dyDescent="0.3">
      <c r="C364" s="7"/>
      <c r="D364" s="211" t="s">
        <v>93</v>
      </c>
      <c r="E364" s="212"/>
      <c r="F364" s="212"/>
      <c r="G364" s="31" t="s">
        <v>91</v>
      </c>
      <c r="H364" s="32">
        <v>6328</v>
      </c>
      <c r="I364" s="33">
        <v>0.03</v>
      </c>
      <c r="J364" s="108">
        <f t="shared" ref="J364:J365" si="1">+ROUND(I364*H364,2)</f>
        <v>189.84</v>
      </c>
      <c r="K364" s="8"/>
    </row>
    <row r="365" spans="3:11" s="1" customFormat="1" ht="15.45" customHeight="1" x14ac:dyDescent="0.3">
      <c r="C365" s="7"/>
      <c r="D365" s="211" t="s">
        <v>94</v>
      </c>
      <c r="E365" s="212"/>
      <c r="F365" s="212"/>
      <c r="G365" s="31" t="s">
        <v>95</v>
      </c>
      <c r="H365" s="32">
        <v>4033.33</v>
      </c>
      <c r="I365" s="33">
        <v>0.03</v>
      </c>
      <c r="J365" s="34">
        <f t="shared" si="1"/>
        <v>121</v>
      </c>
      <c r="K365" s="8"/>
    </row>
    <row r="366" spans="3:11" s="1" customFormat="1" ht="15.45" customHeight="1" x14ac:dyDescent="0.3">
      <c r="C366" s="7"/>
      <c r="D366" s="211"/>
      <c r="E366" s="212"/>
      <c r="F366" s="212"/>
      <c r="G366" s="31" t="s">
        <v>28</v>
      </c>
      <c r="H366" s="32" t="s">
        <v>28</v>
      </c>
      <c r="I366" s="33"/>
      <c r="J366" s="34" t="str">
        <f>+IF(D366="","",H366*I366)</f>
        <v/>
      </c>
      <c r="K366" s="8"/>
    </row>
    <row r="367" spans="3:11" s="1" customFormat="1" ht="15.45" customHeight="1" x14ac:dyDescent="0.3">
      <c r="C367" s="7"/>
      <c r="D367" s="211"/>
      <c r="E367" s="212"/>
      <c r="F367" s="212"/>
      <c r="G367" s="31" t="s">
        <v>28</v>
      </c>
      <c r="H367" s="32" t="s">
        <v>28</v>
      </c>
      <c r="I367" s="33"/>
      <c r="J367" s="34" t="str">
        <f>+IF(D367="","",H367*I367)</f>
        <v/>
      </c>
      <c r="K367" s="8"/>
    </row>
    <row r="368" spans="3:11" s="1" customFormat="1" ht="15.45" customHeight="1" x14ac:dyDescent="0.3">
      <c r="C368" s="7"/>
      <c r="D368" s="211"/>
      <c r="E368" s="212"/>
      <c r="F368" s="212"/>
      <c r="G368" s="31" t="s">
        <v>28</v>
      </c>
      <c r="H368" s="32" t="s">
        <v>28</v>
      </c>
      <c r="I368" s="33"/>
      <c r="J368" s="34" t="str">
        <f>+IF(D368="","",H368*I368)</f>
        <v/>
      </c>
      <c r="K368" s="8"/>
    </row>
    <row r="369" spans="3:12" s="1" customFormat="1" ht="15.45" customHeight="1" x14ac:dyDescent="0.3">
      <c r="C369" s="7"/>
      <c r="D369" s="325"/>
      <c r="E369" s="326"/>
      <c r="F369" s="326"/>
      <c r="G369" s="35" t="s">
        <v>28</v>
      </c>
      <c r="H369" s="36" t="s">
        <v>28</v>
      </c>
      <c r="I369" s="37"/>
      <c r="J369" s="38" t="str">
        <f>+IF(D369="","",H369*I369)</f>
        <v/>
      </c>
      <c r="K369" s="8"/>
    </row>
    <row r="370" spans="3:12" s="1" customFormat="1" ht="15.45" customHeight="1" x14ac:dyDescent="0.3">
      <c r="C370" s="7"/>
      <c r="G370" s="294" t="s">
        <v>29</v>
      </c>
      <c r="H370" s="294"/>
      <c r="I370" s="295"/>
      <c r="J370" s="39">
        <f>+ROUND(SUM(J363:J369),2)</f>
        <v>5097.4399999999996</v>
      </c>
      <c r="K370" s="8"/>
    </row>
    <row r="371" spans="3:12" s="1" customFormat="1" ht="15.45" customHeight="1" x14ac:dyDescent="0.3">
      <c r="C371" s="7"/>
      <c r="D371" s="189"/>
      <c r="E371" s="189"/>
      <c r="F371" s="189"/>
      <c r="G371" s="189"/>
      <c r="H371" s="189"/>
      <c r="I371" s="189"/>
      <c r="J371" s="189"/>
      <c r="K371" s="8"/>
    </row>
    <row r="372" spans="3:12" s="1" customFormat="1" ht="15.45" customHeight="1" x14ac:dyDescent="0.3">
      <c r="C372" s="7"/>
      <c r="D372" s="219" t="s">
        <v>30</v>
      </c>
      <c r="E372" s="220"/>
      <c r="F372" s="220"/>
      <c r="G372" s="220"/>
      <c r="H372" s="220"/>
      <c r="I372" s="220"/>
      <c r="J372" s="221"/>
      <c r="K372" s="8"/>
    </row>
    <row r="373" spans="3:12" s="1" customFormat="1" ht="15.45" customHeight="1" x14ac:dyDescent="0.3">
      <c r="C373" s="7"/>
      <c r="D373" s="286" t="s">
        <v>20</v>
      </c>
      <c r="E373" s="286"/>
      <c r="F373" s="286"/>
      <c r="G373" s="40" t="s">
        <v>14</v>
      </c>
      <c r="H373" s="41" t="s">
        <v>31</v>
      </c>
      <c r="I373" s="103" t="s">
        <v>22</v>
      </c>
      <c r="J373" s="41" t="s">
        <v>23</v>
      </c>
      <c r="K373" s="8"/>
    </row>
    <row r="374" spans="3:12" s="1" customFormat="1" ht="15.45" customHeight="1" x14ac:dyDescent="0.3">
      <c r="C374" s="7"/>
      <c r="D374" s="287" t="s">
        <v>32</v>
      </c>
      <c r="E374" s="288"/>
      <c r="F374" s="288"/>
      <c r="G374" s="86" t="s">
        <v>33</v>
      </c>
      <c r="H374" s="89">
        <v>2454.87</v>
      </c>
      <c r="I374" s="104">
        <v>0.05</v>
      </c>
      <c r="J374" s="30">
        <f>+ROUND(I374*H374,2)</f>
        <v>122.74</v>
      </c>
      <c r="K374" s="8"/>
    </row>
    <row r="375" spans="3:12" s="1" customFormat="1" ht="15.45" customHeight="1" x14ac:dyDescent="0.3">
      <c r="C375" s="7"/>
      <c r="D375" s="287"/>
      <c r="E375" s="288"/>
      <c r="F375" s="288"/>
      <c r="G375" s="105" t="s">
        <v>28</v>
      </c>
      <c r="H375" s="89" t="s">
        <v>28</v>
      </c>
      <c r="I375" s="98"/>
      <c r="J375" s="34" t="str">
        <f>+IF(D375="","",H375*I375)</f>
        <v/>
      </c>
      <c r="K375" s="8"/>
    </row>
    <row r="376" spans="3:12" s="1" customFormat="1" ht="15.45" customHeight="1" x14ac:dyDescent="0.3">
      <c r="C376" s="7"/>
      <c r="D376" s="333"/>
      <c r="E376" s="334"/>
      <c r="F376" s="335"/>
      <c r="G376" s="105" t="s">
        <v>28</v>
      </c>
      <c r="H376" s="89" t="s">
        <v>28</v>
      </c>
      <c r="I376" s="106"/>
      <c r="J376" s="38" t="str">
        <f>+IF(D376="","",H376*I376)</f>
        <v/>
      </c>
      <c r="K376" s="8"/>
    </row>
    <row r="377" spans="3:12" s="1" customFormat="1" ht="15.45" customHeight="1" x14ac:dyDescent="0.3">
      <c r="C377" s="7"/>
      <c r="G377" s="216" t="s">
        <v>36</v>
      </c>
      <c r="H377" s="216"/>
      <c r="I377" s="217"/>
      <c r="J377" s="51">
        <f>ROUND(+SUM(J374:J376),2)</f>
        <v>122.74</v>
      </c>
      <c r="K377" s="8"/>
    </row>
    <row r="378" spans="3:12" s="1" customFormat="1" ht="15.45" customHeight="1" x14ac:dyDescent="0.3">
      <c r="C378" s="7"/>
      <c r="D378" s="274"/>
      <c r="E378" s="274"/>
      <c r="F378" s="274"/>
      <c r="G378" s="274"/>
      <c r="H378" s="274"/>
      <c r="I378" s="274"/>
      <c r="J378" s="274"/>
      <c r="K378" s="8"/>
    </row>
    <row r="379" spans="3:12" s="1" customFormat="1" ht="15.45" customHeight="1" x14ac:dyDescent="0.3">
      <c r="C379" s="7"/>
      <c r="D379" s="305" t="s">
        <v>37</v>
      </c>
      <c r="E379" s="306"/>
      <c r="F379" s="306"/>
      <c r="G379" s="306"/>
      <c r="H379" s="306"/>
      <c r="I379" s="306"/>
      <c r="J379" s="307"/>
      <c r="K379" s="8"/>
      <c r="L379" s="52"/>
    </row>
    <row r="380" spans="3:12" s="93" customFormat="1" ht="15.45" customHeight="1" x14ac:dyDescent="0.3">
      <c r="C380" s="53"/>
      <c r="D380" s="308" t="s">
        <v>20</v>
      </c>
      <c r="E380" s="309"/>
      <c r="F380" s="309"/>
      <c r="G380" s="54" t="s">
        <v>14</v>
      </c>
      <c r="H380" s="55" t="s">
        <v>31</v>
      </c>
      <c r="I380" s="54" t="s">
        <v>22</v>
      </c>
      <c r="J380" s="56" t="s">
        <v>23</v>
      </c>
      <c r="K380" s="57"/>
      <c r="L380" s="58"/>
    </row>
    <row r="381" spans="3:12" s="1" customFormat="1" ht="15.45" customHeight="1" x14ac:dyDescent="0.3">
      <c r="C381" s="7"/>
      <c r="D381" s="301" t="s">
        <v>96</v>
      </c>
      <c r="E381" s="302"/>
      <c r="F381" s="302"/>
      <c r="G381" s="59" t="s">
        <v>39</v>
      </c>
      <c r="H381" s="60">
        <v>40914.569044249998</v>
      </c>
      <c r="I381" s="61">
        <v>0.06</v>
      </c>
      <c r="J381" s="30">
        <f>+ROUND(I381*H381,2)</f>
        <v>2454.87</v>
      </c>
      <c r="K381" s="8"/>
      <c r="L381" s="52"/>
    </row>
    <row r="382" spans="3:12" s="1" customFormat="1" ht="15.45" customHeight="1" x14ac:dyDescent="0.3">
      <c r="C382" s="7"/>
      <c r="D382" s="301"/>
      <c r="E382" s="302"/>
      <c r="F382" s="302"/>
      <c r="G382" s="59"/>
      <c r="H382" s="60"/>
      <c r="I382" s="61"/>
      <c r="J382" s="62" t="str">
        <f>(+IF(D382="","",(H382*I382)))</f>
        <v/>
      </c>
      <c r="K382" s="8"/>
      <c r="L382" s="52"/>
    </row>
    <row r="383" spans="3:12" s="1" customFormat="1" ht="15.45" customHeight="1" x14ac:dyDescent="0.3">
      <c r="C383" s="7"/>
      <c r="D383" s="301"/>
      <c r="E383" s="302"/>
      <c r="F383" s="302"/>
      <c r="G383" s="59"/>
      <c r="H383" s="60"/>
      <c r="I383" s="61"/>
      <c r="J383" s="62" t="str">
        <f>(+IF(D383="","",(H383*I383)))</f>
        <v/>
      </c>
      <c r="K383" s="8"/>
      <c r="L383" s="52"/>
    </row>
    <row r="384" spans="3:12" s="1" customFormat="1" ht="15.45" customHeight="1" x14ac:dyDescent="0.3">
      <c r="C384" s="7"/>
      <c r="D384" s="303"/>
      <c r="E384" s="304"/>
      <c r="F384" s="304"/>
      <c r="G384" s="94"/>
      <c r="H384" s="95"/>
      <c r="I384" s="96"/>
      <c r="J384" s="97"/>
      <c r="K384" s="8"/>
      <c r="L384" s="52"/>
    </row>
    <row r="385" spans="3:12" s="1" customFormat="1" ht="15.45" customHeight="1" x14ac:dyDescent="0.3">
      <c r="C385" s="7"/>
      <c r="G385" s="216" t="s">
        <v>42</v>
      </c>
      <c r="H385" s="216"/>
      <c r="I385" s="217"/>
      <c r="J385" s="39">
        <f>+ROUND(SUM(J381:J384),2)</f>
        <v>2454.87</v>
      </c>
      <c r="K385" s="8"/>
      <c r="L385" s="52"/>
    </row>
    <row r="386" spans="3:12" s="1" customFormat="1" ht="15.45" customHeight="1" x14ac:dyDescent="0.3">
      <c r="C386" s="7"/>
      <c r="H386" s="63"/>
      <c r="J386" s="2"/>
      <c r="K386" s="8"/>
    </row>
    <row r="387" spans="3:12" s="1" customFormat="1" ht="15.45" customHeight="1" x14ac:dyDescent="0.3">
      <c r="C387" s="7"/>
      <c r="D387" s="250" t="s">
        <v>43</v>
      </c>
      <c r="E387" s="251"/>
      <c r="F387" s="251"/>
      <c r="G387" s="251"/>
      <c r="H387" s="251"/>
      <c r="I387" s="252"/>
      <c r="J387" s="64">
        <f>ROUND((SUM(+J370+J377+J385)),2)</f>
        <v>7675.05</v>
      </c>
      <c r="K387" s="8"/>
    </row>
    <row r="388" spans="3:12" s="1" customFormat="1" ht="15.45" customHeight="1" x14ac:dyDescent="0.3">
      <c r="C388" s="7"/>
      <c r="H388" s="63"/>
      <c r="J388" s="2"/>
      <c r="K388" s="8"/>
    </row>
    <row r="389" spans="3:12" s="66" customFormat="1" ht="15.45" customHeight="1" x14ac:dyDescent="0.3">
      <c r="C389" s="65"/>
      <c r="D389" s="253" t="s">
        <v>44</v>
      </c>
      <c r="E389" s="254"/>
      <c r="F389" s="255"/>
      <c r="H389" s="67"/>
      <c r="I389" s="68">
        <v>0.01</v>
      </c>
      <c r="J389" s="69">
        <f>ROUND(J387*I389,2)</f>
        <v>76.75</v>
      </c>
      <c r="K389" s="70"/>
    </row>
    <row r="390" spans="3:12" s="1" customFormat="1" ht="15.45" customHeight="1" x14ac:dyDescent="0.3">
      <c r="C390" s="7"/>
      <c r="D390" s="250" t="s">
        <v>45</v>
      </c>
      <c r="E390" s="251"/>
      <c r="F390" s="251"/>
      <c r="G390" s="251"/>
      <c r="H390" s="251"/>
      <c r="I390" s="252"/>
      <c r="J390" s="64">
        <f>+J389+J387</f>
        <v>7751.8</v>
      </c>
      <c r="K390" s="8"/>
    </row>
    <row r="391" spans="3:12" s="1" customFormat="1" ht="15.45" customHeight="1" x14ac:dyDescent="0.3">
      <c r="C391" s="7"/>
      <c r="H391" s="63"/>
      <c r="J391" s="2"/>
      <c r="K391" s="8"/>
    </row>
    <row r="392" spans="3:12" s="66" customFormat="1" ht="15.45" customHeight="1" x14ac:dyDescent="0.3">
      <c r="C392" s="65"/>
      <c r="D392" s="234" t="s">
        <v>46</v>
      </c>
      <c r="E392" s="235"/>
      <c r="F392" s="236"/>
      <c r="G392" s="71"/>
      <c r="H392" s="72"/>
      <c r="I392" s="73">
        <v>0.25</v>
      </c>
      <c r="J392" s="74">
        <f>ROUND(J390*I392,2)</f>
        <v>1937.95</v>
      </c>
      <c r="K392" s="70"/>
    </row>
    <row r="393" spans="3:12" s="66" customFormat="1" ht="15.45" customHeight="1" x14ac:dyDescent="0.3">
      <c r="C393" s="65"/>
      <c r="D393" s="315" t="s">
        <v>47</v>
      </c>
      <c r="E393" s="316"/>
      <c r="F393" s="316"/>
      <c r="G393" s="71"/>
      <c r="H393" s="72"/>
      <c r="I393" s="75">
        <v>0.01</v>
      </c>
      <c r="J393" s="76">
        <f>ROUND(J390*I393,2)</f>
        <v>77.52</v>
      </c>
      <c r="K393" s="70"/>
    </row>
    <row r="394" spans="3:12" s="66" customFormat="1" ht="15.45" customHeight="1" x14ac:dyDescent="0.3">
      <c r="C394" s="65"/>
      <c r="D394" s="315" t="s">
        <v>48</v>
      </c>
      <c r="E394" s="316"/>
      <c r="F394" s="316"/>
      <c r="G394" s="77"/>
      <c r="H394" s="78"/>
      <c r="I394" s="75">
        <v>0.04</v>
      </c>
      <c r="J394" s="76">
        <f>ROUND(J390*I394,2)</f>
        <v>310.07</v>
      </c>
      <c r="K394" s="70"/>
    </row>
    <row r="395" spans="3:12" s="1" customFormat="1" ht="15.45" customHeight="1" x14ac:dyDescent="0.3">
      <c r="C395" s="7"/>
      <c r="D395" s="317" t="s">
        <v>49</v>
      </c>
      <c r="E395" s="318"/>
      <c r="F395" s="318"/>
      <c r="G395" s="318"/>
      <c r="H395" s="318"/>
      <c r="I395" s="318"/>
      <c r="J395" s="79">
        <f>SUM(J392:J394)</f>
        <v>2325.54</v>
      </c>
      <c r="K395" s="8"/>
    </row>
    <row r="396" spans="3:12" s="1" customFormat="1" ht="15.45" customHeight="1" x14ac:dyDescent="0.3">
      <c r="C396" s="7"/>
      <c r="D396" s="266"/>
      <c r="E396" s="266"/>
      <c r="F396" s="266"/>
      <c r="G396" s="266"/>
      <c r="H396" s="266"/>
      <c r="I396" s="266"/>
      <c r="J396" s="266"/>
      <c r="K396" s="8"/>
    </row>
    <row r="397" spans="3:12" s="1" customFormat="1" ht="15.45" customHeight="1" x14ac:dyDescent="0.3">
      <c r="C397" s="7"/>
      <c r="D397" s="277" t="s">
        <v>50</v>
      </c>
      <c r="E397" s="278"/>
      <c r="F397" s="278"/>
      <c r="G397" s="278"/>
      <c r="H397" s="278"/>
      <c r="I397" s="279"/>
      <c r="J397" s="80">
        <f>SUM(J390+J395)</f>
        <v>10077.34</v>
      </c>
      <c r="K397" s="8"/>
    </row>
    <row r="398" spans="3:12" s="1" customFormat="1" ht="15.45" customHeight="1" x14ac:dyDescent="0.3">
      <c r="C398" s="7"/>
      <c r="D398" s="266"/>
      <c r="E398" s="266"/>
      <c r="F398" s="266"/>
      <c r="G398" s="266"/>
      <c r="H398" s="266"/>
      <c r="I398" s="266"/>
      <c r="J398" s="266"/>
      <c r="K398" s="8"/>
    </row>
    <row r="399" spans="3:12" s="1" customFormat="1" ht="15.45" customHeight="1" x14ac:dyDescent="0.3">
      <c r="C399" s="7"/>
      <c r="D399" s="280" t="s">
        <v>51</v>
      </c>
      <c r="E399" s="281"/>
      <c r="F399" s="282"/>
      <c r="G399" s="283"/>
      <c r="H399" s="284"/>
      <c r="I399" s="284"/>
      <c r="J399" s="285"/>
      <c r="K399" s="8"/>
    </row>
    <row r="400" spans="3:12" s="1" customFormat="1" ht="15.45" customHeight="1" x14ac:dyDescent="0.3">
      <c r="C400" s="7"/>
      <c r="D400" s="262"/>
      <c r="E400" s="310"/>
      <c r="F400" s="311"/>
      <c r="G400" s="265"/>
      <c r="H400" s="275"/>
      <c r="I400" s="275"/>
      <c r="J400" s="276"/>
      <c r="K400" s="8"/>
    </row>
    <row r="401" spans="3:11" s="1" customFormat="1" ht="15.45" customHeight="1" x14ac:dyDescent="0.3">
      <c r="C401" s="7"/>
      <c r="D401" s="262"/>
      <c r="E401" s="310"/>
      <c r="F401" s="311"/>
      <c r="G401" s="312" t="s">
        <v>52</v>
      </c>
      <c r="H401" s="266"/>
      <c r="I401" s="266"/>
      <c r="J401" s="267"/>
      <c r="K401" s="8"/>
    </row>
    <row r="402" spans="3:11" s="1" customFormat="1" ht="15.45" customHeight="1" x14ac:dyDescent="0.3">
      <c r="C402" s="7"/>
      <c r="D402" s="262"/>
      <c r="E402" s="310"/>
      <c r="F402" s="311"/>
      <c r="G402" s="312" t="s">
        <v>53</v>
      </c>
      <c r="H402" s="266"/>
      <c r="I402" s="266"/>
      <c r="J402" s="267"/>
      <c r="K402" s="8"/>
    </row>
    <row r="403" spans="3:11" s="1" customFormat="1" ht="15.45" customHeight="1" x14ac:dyDescent="0.3">
      <c r="C403" s="7"/>
      <c r="D403" s="262"/>
      <c r="E403" s="310"/>
      <c r="F403" s="311"/>
      <c r="G403" s="312" t="s">
        <v>54</v>
      </c>
      <c r="H403" s="266"/>
      <c r="I403" s="266"/>
      <c r="J403" s="267"/>
      <c r="K403" s="8"/>
    </row>
    <row r="404" spans="3:11" s="1" customFormat="1" ht="15.45" customHeight="1" x14ac:dyDescent="0.3">
      <c r="C404" s="7"/>
      <c r="D404" s="319"/>
      <c r="E404" s="320"/>
      <c r="F404" s="321"/>
      <c r="G404" s="312" t="s">
        <v>52</v>
      </c>
      <c r="H404" s="266"/>
      <c r="I404" s="266"/>
      <c r="J404" s="267"/>
      <c r="K404" s="8"/>
    </row>
    <row r="405" spans="3:11" s="1" customFormat="1" ht="15.45" customHeight="1" x14ac:dyDescent="0.3">
      <c r="C405" s="7"/>
      <c r="D405" s="268"/>
      <c r="E405" s="322"/>
      <c r="F405" s="323"/>
      <c r="G405" s="324" t="s">
        <v>55</v>
      </c>
      <c r="H405" s="272"/>
      <c r="I405" s="272"/>
      <c r="J405" s="273"/>
      <c r="K405" s="8"/>
    </row>
    <row r="406" spans="3:11" s="1" customFormat="1" ht="15.45" customHeight="1" x14ac:dyDescent="0.3">
      <c r="C406" s="81"/>
      <c r="D406" s="82"/>
      <c r="E406" s="82"/>
      <c r="F406" s="82"/>
      <c r="G406" s="82"/>
      <c r="H406" s="83"/>
      <c r="I406" s="82"/>
      <c r="J406" s="83"/>
      <c r="K406" s="84"/>
    </row>
    <row r="407" spans="3:11" s="1" customFormat="1" ht="15.45" customHeight="1" x14ac:dyDescent="0.3">
      <c r="C407" s="274"/>
      <c r="D407" s="274"/>
      <c r="E407" s="274"/>
      <c r="F407" s="274"/>
      <c r="G407" s="274"/>
      <c r="H407" s="274"/>
      <c r="I407" s="274"/>
      <c r="J407" s="274"/>
    </row>
    <row r="408" spans="3:11" s="1" customFormat="1" ht="15.45" customHeight="1" x14ac:dyDescent="0.3">
      <c r="C408" s="3"/>
      <c r="D408" s="4"/>
      <c r="E408" s="4"/>
      <c r="F408" s="4"/>
      <c r="G408" s="4"/>
      <c r="H408" s="5"/>
      <c r="I408" s="4"/>
      <c r="J408" s="5"/>
      <c r="K408" s="6"/>
    </row>
    <row r="409" spans="3:11" s="1" customFormat="1" ht="15.45" customHeight="1" x14ac:dyDescent="0.3">
      <c r="C409" s="7"/>
      <c r="D409" s="190"/>
      <c r="E409" s="191"/>
      <c r="F409" s="190" t="s">
        <v>0</v>
      </c>
      <c r="G409" s="194"/>
      <c r="H409" s="191"/>
      <c r="I409" s="195" t="s">
        <v>1</v>
      </c>
      <c r="J409" s="196"/>
      <c r="K409" s="8"/>
    </row>
    <row r="410" spans="3:11" s="1" customFormat="1" ht="15.45" customHeight="1" x14ac:dyDescent="0.3">
      <c r="C410" s="7"/>
      <c r="D410" s="192"/>
      <c r="E410" s="193"/>
      <c r="F410" s="192"/>
      <c r="G410" s="189"/>
      <c r="H410" s="193"/>
      <c r="I410" s="197" t="s">
        <v>2</v>
      </c>
      <c r="J410" s="198"/>
      <c r="K410" s="8"/>
    </row>
    <row r="411" spans="3:11" s="1" customFormat="1" ht="15.45" customHeight="1" x14ac:dyDescent="0.3">
      <c r="C411" s="7"/>
      <c r="D411" s="172" t="s">
        <v>3</v>
      </c>
      <c r="E411" s="173"/>
      <c r="F411" s="173"/>
      <c r="G411" s="173"/>
      <c r="H411" s="174"/>
      <c r="I411" s="197" t="s">
        <v>4</v>
      </c>
      <c r="J411" s="198"/>
      <c r="K411" s="8"/>
    </row>
    <row r="412" spans="3:11" s="1" customFormat="1" ht="15.45" customHeight="1" x14ac:dyDescent="0.3">
      <c r="C412" s="7"/>
      <c r="D412" s="298" t="s">
        <v>5</v>
      </c>
      <c r="E412" s="299"/>
      <c r="F412" s="299"/>
      <c r="G412" s="299"/>
      <c r="H412" s="299"/>
      <c r="I412" s="299"/>
      <c r="J412" s="300"/>
      <c r="K412" s="8"/>
    </row>
    <row r="413" spans="3:11" s="1" customFormat="1" ht="15.45" customHeight="1" x14ac:dyDescent="0.3">
      <c r="C413" s="7"/>
      <c r="D413" s="9"/>
      <c r="E413" s="9"/>
      <c r="F413" s="9"/>
      <c r="G413" s="9"/>
      <c r="H413" s="10"/>
      <c r="I413" s="9"/>
      <c r="J413" s="10"/>
      <c r="K413" s="8"/>
    </row>
    <row r="414" spans="3:11" s="14" customFormat="1" ht="15.45" customHeight="1" x14ac:dyDescent="0.3">
      <c r="C414" s="11"/>
      <c r="D414" s="12" t="s">
        <v>6</v>
      </c>
      <c r="E414" s="175" t="s">
        <v>7</v>
      </c>
      <c r="F414" s="176"/>
      <c r="G414" s="176"/>
      <c r="H414" s="176"/>
      <c r="I414" s="176"/>
      <c r="J414" s="177"/>
      <c r="K414" s="13"/>
    </row>
    <row r="415" spans="3:11" s="1" customFormat="1" ht="15.45" customHeight="1" x14ac:dyDescent="0.3">
      <c r="C415" s="7"/>
      <c r="D415" s="16">
        <v>2</v>
      </c>
      <c r="E415" s="178" t="s">
        <v>8</v>
      </c>
      <c r="F415" s="179"/>
      <c r="G415" s="179"/>
      <c r="H415" s="179"/>
      <c r="I415" s="179"/>
      <c r="J415" s="180"/>
      <c r="K415" s="8"/>
    </row>
    <row r="416" spans="3:11" s="14" customFormat="1" ht="15.45" customHeight="1" x14ac:dyDescent="0.3">
      <c r="C416" s="11"/>
      <c r="D416" s="12" t="s">
        <v>9</v>
      </c>
      <c r="E416" s="175" t="s">
        <v>10</v>
      </c>
      <c r="F416" s="176"/>
      <c r="G416" s="176"/>
      <c r="H416" s="176"/>
      <c r="I416" s="176"/>
      <c r="J416" s="177"/>
      <c r="K416" s="13"/>
    </row>
    <row r="417" spans="3:11" s="1" customFormat="1" ht="15.45" customHeight="1" x14ac:dyDescent="0.3">
      <c r="C417" s="7"/>
      <c r="D417" s="16">
        <v>2.02</v>
      </c>
      <c r="E417" s="178" t="s">
        <v>85</v>
      </c>
      <c r="F417" s="179"/>
      <c r="G417" s="179"/>
      <c r="H417" s="179"/>
      <c r="I417" s="179"/>
      <c r="J417" s="180"/>
      <c r="K417" s="8"/>
    </row>
    <row r="418" spans="3:11" s="14" customFormat="1" ht="15.45" customHeight="1" x14ac:dyDescent="0.3">
      <c r="C418" s="11"/>
      <c r="D418" s="17" t="s">
        <v>12</v>
      </c>
      <c r="E418" s="181" t="s">
        <v>13</v>
      </c>
      <c r="F418" s="182"/>
      <c r="G418" s="182"/>
      <c r="H418" s="182"/>
      <c r="I418" s="183"/>
      <c r="J418" s="187" t="s">
        <v>14</v>
      </c>
      <c r="K418" s="13"/>
    </row>
    <row r="419" spans="3:11" s="1" customFormat="1" ht="15.45" customHeight="1" x14ac:dyDescent="0.3">
      <c r="C419" s="7"/>
      <c r="D419" s="18" t="s">
        <v>97</v>
      </c>
      <c r="E419" s="184"/>
      <c r="F419" s="185"/>
      <c r="G419" s="185"/>
      <c r="H419" s="185"/>
      <c r="I419" s="186"/>
      <c r="J419" s="188"/>
      <c r="K419" s="8"/>
    </row>
    <row r="420" spans="3:11" s="14" customFormat="1" ht="15.45" customHeight="1" x14ac:dyDescent="0.3">
      <c r="C420" s="11"/>
      <c r="D420" s="17" t="s">
        <v>16</v>
      </c>
      <c r="E420" s="296" t="s">
        <v>98</v>
      </c>
      <c r="F420" s="223"/>
      <c r="G420" s="223"/>
      <c r="H420" s="223"/>
      <c r="I420" s="224"/>
      <c r="J420" s="297" t="s">
        <v>60</v>
      </c>
      <c r="K420" s="13"/>
    </row>
    <row r="421" spans="3:11" s="1" customFormat="1" ht="15.45" customHeight="1" x14ac:dyDescent="0.3">
      <c r="C421" s="7"/>
      <c r="D421" s="18" t="s">
        <v>97</v>
      </c>
      <c r="E421" s="225"/>
      <c r="F421" s="226"/>
      <c r="G421" s="226"/>
      <c r="H421" s="226"/>
      <c r="I421" s="227"/>
      <c r="J421" s="229"/>
      <c r="K421" s="8"/>
    </row>
    <row r="422" spans="3:11" s="1" customFormat="1" ht="15.45" customHeight="1" x14ac:dyDescent="0.3">
      <c r="C422" s="7"/>
      <c r="D422" s="189"/>
      <c r="E422" s="189"/>
      <c r="F422" s="189"/>
      <c r="G422" s="189"/>
      <c r="H422" s="189"/>
      <c r="I422" s="189"/>
      <c r="J422" s="189"/>
      <c r="K422" s="8"/>
    </row>
    <row r="423" spans="3:11" s="1" customFormat="1" ht="15.45" customHeight="1" x14ac:dyDescent="0.3">
      <c r="C423" s="7"/>
      <c r="D423" s="219" t="s">
        <v>19</v>
      </c>
      <c r="E423" s="220"/>
      <c r="F423" s="220"/>
      <c r="G423" s="220"/>
      <c r="H423" s="220"/>
      <c r="I423" s="220"/>
      <c r="J423" s="221"/>
      <c r="K423" s="8"/>
    </row>
    <row r="424" spans="3:11" s="1" customFormat="1" ht="15.45" customHeight="1" x14ac:dyDescent="0.3">
      <c r="C424" s="7"/>
      <c r="D424" s="230" t="s">
        <v>20</v>
      </c>
      <c r="E424" s="231"/>
      <c r="F424" s="231"/>
      <c r="G424" s="23" t="s">
        <v>14</v>
      </c>
      <c r="H424" s="24" t="s">
        <v>21</v>
      </c>
      <c r="I424" s="25" t="s">
        <v>22</v>
      </c>
      <c r="J424" s="26" t="s">
        <v>23</v>
      </c>
      <c r="K424" s="8"/>
    </row>
    <row r="425" spans="3:11" s="1" customFormat="1" ht="15.45" customHeight="1" x14ac:dyDescent="0.3">
      <c r="C425" s="7"/>
      <c r="D425" s="232" t="s">
        <v>99</v>
      </c>
      <c r="E425" s="233"/>
      <c r="F425" s="233"/>
      <c r="G425" s="27" t="s">
        <v>25</v>
      </c>
      <c r="H425" s="28">
        <v>7933.33</v>
      </c>
      <c r="I425" s="29">
        <v>3</v>
      </c>
      <c r="J425" s="30">
        <f>+ROUND(I425*H425,2)</f>
        <v>23799.99</v>
      </c>
      <c r="K425" s="8"/>
    </row>
    <row r="426" spans="3:11" s="1" customFormat="1" ht="15.45" customHeight="1" x14ac:dyDescent="0.3">
      <c r="C426" s="7"/>
      <c r="D426" s="211" t="s">
        <v>100</v>
      </c>
      <c r="E426" s="212"/>
      <c r="F426" s="212"/>
      <c r="G426" s="31" t="s">
        <v>60</v>
      </c>
      <c r="H426" s="32">
        <v>556652.91</v>
      </c>
      <c r="I426" s="33">
        <v>1.05</v>
      </c>
      <c r="J426" s="34">
        <f t="shared" ref="J426:J428" si="2">+ROUND(I426*H426,2)</f>
        <v>584485.56000000006</v>
      </c>
      <c r="K426" s="8"/>
    </row>
    <row r="427" spans="3:11" s="1" customFormat="1" ht="15.45" customHeight="1" x14ac:dyDescent="0.3">
      <c r="C427" s="7"/>
      <c r="D427" s="211" t="s">
        <v>101</v>
      </c>
      <c r="E427" s="212"/>
      <c r="F427" s="212"/>
      <c r="G427" s="31" t="s">
        <v>25</v>
      </c>
      <c r="H427" s="32">
        <v>5950</v>
      </c>
      <c r="I427" s="33">
        <v>1.03</v>
      </c>
      <c r="J427" s="34">
        <f t="shared" si="2"/>
        <v>6128.5</v>
      </c>
      <c r="K427" s="8"/>
    </row>
    <row r="428" spans="3:11" s="1" customFormat="1" ht="15.45" customHeight="1" x14ac:dyDescent="0.3">
      <c r="C428" s="7"/>
      <c r="D428" s="211" t="s">
        <v>102</v>
      </c>
      <c r="E428" s="212"/>
      <c r="F428" s="212"/>
      <c r="G428" s="31" t="s">
        <v>27</v>
      </c>
      <c r="H428" s="32">
        <v>5094.67</v>
      </c>
      <c r="I428" s="33">
        <v>0.1</v>
      </c>
      <c r="J428" s="34">
        <f t="shared" si="2"/>
        <v>509.47</v>
      </c>
      <c r="K428" s="8"/>
    </row>
    <row r="429" spans="3:11" s="1" customFormat="1" ht="15.45" customHeight="1" x14ac:dyDescent="0.3">
      <c r="C429" s="7"/>
      <c r="D429" s="211"/>
      <c r="E429" s="212"/>
      <c r="F429" s="212"/>
      <c r="G429" s="31" t="s">
        <v>28</v>
      </c>
      <c r="H429" s="32" t="s">
        <v>28</v>
      </c>
      <c r="I429" s="33"/>
      <c r="J429" s="34" t="str">
        <f>+IF(D429="","",H429*I429)</f>
        <v/>
      </c>
      <c r="K429" s="8"/>
    </row>
    <row r="430" spans="3:11" s="1" customFormat="1" ht="15.45" customHeight="1" x14ac:dyDescent="0.3">
      <c r="C430" s="7"/>
      <c r="D430" s="211"/>
      <c r="E430" s="212"/>
      <c r="F430" s="212"/>
      <c r="G430" s="31" t="s">
        <v>28</v>
      </c>
      <c r="H430" s="32" t="s">
        <v>28</v>
      </c>
      <c r="I430" s="33"/>
      <c r="J430" s="34" t="str">
        <f>+IF(D430="","",H430*I430)</f>
        <v/>
      </c>
      <c r="K430" s="8"/>
    </row>
    <row r="431" spans="3:11" s="1" customFormat="1" ht="15.45" customHeight="1" x14ac:dyDescent="0.3">
      <c r="C431" s="7"/>
      <c r="D431" s="325"/>
      <c r="E431" s="326"/>
      <c r="F431" s="326"/>
      <c r="G431" s="35" t="s">
        <v>28</v>
      </c>
      <c r="H431" s="36" t="s">
        <v>28</v>
      </c>
      <c r="I431" s="37"/>
      <c r="J431" s="38" t="str">
        <f>+IF(D431="","",H431*I431)</f>
        <v/>
      </c>
      <c r="K431" s="8"/>
    </row>
    <row r="432" spans="3:11" s="1" customFormat="1" ht="15.45" customHeight="1" x14ac:dyDescent="0.3">
      <c r="C432" s="7"/>
      <c r="G432" s="294" t="s">
        <v>29</v>
      </c>
      <c r="H432" s="294"/>
      <c r="I432" s="295"/>
      <c r="J432" s="39">
        <f>+ROUND(SUM(J425:J431),2)</f>
        <v>614923.52000000002</v>
      </c>
      <c r="K432" s="8"/>
    </row>
    <row r="433" spans="3:12" s="1" customFormat="1" ht="15.45" customHeight="1" x14ac:dyDescent="0.3">
      <c r="C433" s="7"/>
      <c r="D433" s="189"/>
      <c r="E433" s="189"/>
      <c r="F433" s="189"/>
      <c r="G433" s="189"/>
      <c r="H433" s="189"/>
      <c r="I433" s="189"/>
      <c r="J433" s="189"/>
      <c r="K433" s="8"/>
    </row>
    <row r="434" spans="3:12" s="1" customFormat="1" ht="15.45" customHeight="1" x14ac:dyDescent="0.3">
      <c r="C434" s="7"/>
      <c r="D434" s="219" t="s">
        <v>30</v>
      </c>
      <c r="E434" s="220"/>
      <c r="F434" s="220"/>
      <c r="G434" s="220"/>
      <c r="H434" s="220"/>
      <c r="I434" s="220"/>
      <c r="J434" s="221"/>
      <c r="K434" s="8"/>
    </row>
    <row r="435" spans="3:12" s="1" customFormat="1" ht="15.45" customHeight="1" x14ac:dyDescent="0.3">
      <c r="C435" s="7"/>
      <c r="D435" s="286" t="s">
        <v>20</v>
      </c>
      <c r="E435" s="286"/>
      <c r="F435" s="286"/>
      <c r="G435" s="40" t="s">
        <v>14</v>
      </c>
      <c r="H435" s="41" t="s">
        <v>31</v>
      </c>
      <c r="I435" s="40" t="s">
        <v>22</v>
      </c>
      <c r="J435" s="41" t="s">
        <v>23</v>
      </c>
      <c r="K435" s="8"/>
    </row>
    <row r="436" spans="3:12" s="1" customFormat="1" ht="15.45" customHeight="1" x14ac:dyDescent="0.3">
      <c r="C436" s="7"/>
      <c r="D436" s="287" t="s">
        <v>32</v>
      </c>
      <c r="E436" s="288"/>
      <c r="F436" s="288"/>
      <c r="G436" s="102" t="s">
        <v>33</v>
      </c>
      <c r="H436" s="87">
        <v>286401.98</v>
      </c>
      <c r="I436" s="88">
        <v>0.05</v>
      </c>
      <c r="J436" s="30">
        <f>+ROUND(I436*H436,2)</f>
        <v>14320.1</v>
      </c>
      <c r="K436" s="8"/>
    </row>
    <row r="437" spans="3:12" s="1" customFormat="1" ht="15.45" customHeight="1" x14ac:dyDescent="0.3">
      <c r="C437" s="7"/>
      <c r="D437" s="333" t="s">
        <v>103</v>
      </c>
      <c r="E437" s="334"/>
      <c r="F437" s="335"/>
      <c r="G437" s="47" t="s">
        <v>104</v>
      </c>
      <c r="H437" s="48">
        <v>89075</v>
      </c>
      <c r="I437" s="49">
        <v>3.1E-2</v>
      </c>
      <c r="J437" s="38">
        <f>+ROUND(I437*H437,2)</f>
        <v>2761.33</v>
      </c>
      <c r="K437" s="8"/>
    </row>
    <row r="438" spans="3:12" s="1" customFormat="1" ht="15.45" customHeight="1" x14ac:dyDescent="0.3">
      <c r="C438" s="7"/>
      <c r="G438" s="294" t="s">
        <v>36</v>
      </c>
      <c r="H438" s="294"/>
      <c r="I438" s="295"/>
      <c r="J438" s="51">
        <f>ROUND(+SUM(J436:J437),2)</f>
        <v>17081.43</v>
      </c>
      <c r="K438" s="8"/>
    </row>
    <row r="439" spans="3:12" s="1" customFormat="1" ht="15.45" customHeight="1" x14ac:dyDescent="0.3">
      <c r="C439" s="7"/>
      <c r="D439" s="274"/>
      <c r="E439" s="274"/>
      <c r="F439" s="274"/>
      <c r="G439" s="274"/>
      <c r="H439" s="274"/>
      <c r="I439" s="274"/>
      <c r="J439" s="274"/>
      <c r="K439" s="8"/>
    </row>
    <row r="440" spans="3:12" s="1" customFormat="1" ht="15.45" customHeight="1" x14ac:dyDescent="0.3">
      <c r="C440" s="7"/>
      <c r="D440" s="305" t="s">
        <v>37</v>
      </c>
      <c r="E440" s="306"/>
      <c r="F440" s="306"/>
      <c r="G440" s="306"/>
      <c r="H440" s="306"/>
      <c r="I440" s="306"/>
      <c r="J440" s="307"/>
      <c r="K440" s="8"/>
      <c r="L440" s="52"/>
    </row>
    <row r="441" spans="3:12" s="93" customFormat="1" ht="15.45" customHeight="1" x14ac:dyDescent="0.3">
      <c r="C441" s="53"/>
      <c r="D441" s="308" t="s">
        <v>20</v>
      </c>
      <c r="E441" s="309"/>
      <c r="F441" s="309"/>
      <c r="G441" s="54" t="s">
        <v>14</v>
      </c>
      <c r="H441" s="55" t="s">
        <v>31</v>
      </c>
      <c r="I441" s="54" t="s">
        <v>22</v>
      </c>
      <c r="J441" s="56" t="s">
        <v>23</v>
      </c>
      <c r="K441" s="57"/>
      <c r="L441" s="58"/>
    </row>
    <row r="442" spans="3:12" s="1" customFormat="1" ht="15.45" customHeight="1" x14ac:dyDescent="0.3">
      <c r="C442" s="7"/>
      <c r="D442" s="301" t="s">
        <v>96</v>
      </c>
      <c r="E442" s="302"/>
      <c r="F442" s="302"/>
      <c r="G442" s="59" t="s">
        <v>39</v>
      </c>
      <c r="H442" s="60">
        <v>40914.569044249998</v>
      </c>
      <c r="I442" s="61">
        <v>7</v>
      </c>
      <c r="J442" s="30">
        <f>+ROUND(I442*H442,2)</f>
        <v>286401.98</v>
      </c>
      <c r="K442" s="8"/>
      <c r="L442" s="52"/>
    </row>
    <row r="443" spans="3:12" s="1" customFormat="1" ht="15.45" customHeight="1" x14ac:dyDescent="0.3">
      <c r="C443" s="7"/>
      <c r="D443" s="301"/>
      <c r="E443" s="302"/>
      <c r="F443" s="302"/>
      <c r="G443" s="59"/>
      <c r="H443" s="60"/>
      <c r="I443" s="61"/>
      <c r="J443" s="62" t="str">
        <f>(+IF(D443="","",(H443*I443)))</f>
        <v/>
      </c>
      <c r="K443" s="8"/>
      <c r="L443" s="52"/>
    </row>
    <row r="444" spans="3:12" s="1" customFormat="1" ht="15.45" customHeight="1" x14ac:dyDescent="0.3">
      <c r="C444" s="7"/>
      <c r="D444" s="301"/>
      <c r="E444" s="302"/>
      <c r="F444" s="302"/>
      <c r="G444" s="59"/>
      <c r="H444" s="60" t="s">
        <v>28</v>
      </c>
      <c r="I444" s="61"/>
      <c r="J444" s="62" t="str">
        <f>(+IF(D444="","",(H444*I444)))</f>
        <v/>
      </c>
      <c r="K444" s="8"/>
      <c r="L444" s="52"/>
    </row>
    <row r="445" spans="3:12" s="1" customFormat="1" ht="15.45" customHeight="1" x14ac:dyDescent="0.3">
      <c r="C445" s="7"/>
      <c r="D445" s="303"/>
      <c r="E445" s="304"/>
      <c r="F445" s="304"/>
      <c r="G445" s="94"/>
      <c r="H445" s="95"/>
      <c r="I445" s="96"/>
      <c r="J445" s="97"/>
      <c r="K445" s="8"/>
      <c r="L445" s="52"/>
    </row>
    <row r="446" spans="3:12" s="1" customFormat="1" ht="15.45" customHeight="1" x14ac:dyDescent="0.3">
      <c r="C446" s="7"/>
      <c r="G446" s="216" t="s">
        <v>42</v>
      </c>
      <c r="H446" s="216"/>
      <c r="I446" s="217"/>
      <c r="J446" s="39">
        <f>+ROUND(SUM(J442:J445),2)</f>
        <v>286401.98</v>
      </c>
      <c r="K446" s="8"/>
      <c r="L446" s="52"/>
    </row>
    <row r="447" spans="3:12" s="1" customFormat="1" ht="15.45" customHeight="1" x14ac:dyDescent="0.3">
      <c r="C447" s="7"/>
      <c r="H447" s="63"/>
      <c r="J447" s="2"/>
      <c r="K447" s="8"/>
    </row>
    <row r="448" spans="3:12" s="1" customFormat="1" ht="15.45" customHeight="1" x14ac:dyDescent="0.3">
      <c r="C448" s="7"/>
      <c r="D448" s="250" t="s">
        <v>43</v>
      </c>
      <c r="E448" s="251"/>
      <c r="F448" s="251"/>
      <c r="G448" s="251"/>
      <c r="H448" s="251"/>
      <c r="I448" s="252"/>
      <c r="J448" s="64">
        <f>ROUND((SUM(+J432+J438+J446)),2)</f>
        <v>918406.93</v>
      </c>
      <c r="K448" s="8"/>
    </row>
    <row r="449" spans="3:11" s="1" customFormat="1" ht="15.45" customHeight="1" x14ac:dyDescent="0.3">
      <c r="C449" s="7"/>
      <c r="H449" s="63"/>
      <c r="J449" s="2"/>
      <c r="K449" s="8"/>
    </row>
    <row r="450" spans="3:11" s="66" customFormat="1" ht="15.45" customHeight="1" x14ac:dyDescent="0.3">
      <c r="C450" s="65"/>
      <c r="D450" s="253" t="s">
        <v>44</v>
      </c>
      <c r="E450" s="254"/>
      <c r="F450" s="255"/>
      <c r="H450" s="67"/>
      <c r="I450" s="68">
        <v>0.01</v>
      </c>
      <c r="J450" s="69">
        <f>ROUNDDOWN(J448*I450,2)</f>
        <v>9184.06</v>
      </c>
      <c r="K450" s="70"/>
    </row>
    <row r="451" spans="3:11" s="1" customFormat="1" ht="15.45" customHeight="1" x14ac:dyDescent="0.3">
      <c r="C451" s="7"/>
      <c r="D451" s="250" t="s">
        <v>45</v>
      </c>
      <c r="E451" s="251"/>
      <c r="F451" s="251"/>
      <c r="G451" s="251"/>
      <c r="H451" s="251"/>
      <c r="I451" s="252"/>
      <c r="J451" s="64">
        <f>+J450+J448</f>
        <v>927590.99000000011</v>
      </c>
      <c r="K451" s="8"/>
    </row>
    <row r="452" spans="3:11" s="1" customFormat="1" ht="15.45" customHeight="1" x14ac:dyDescent="0.3">
      <c r="C452" s="7"/>
      <c r="H452" s="63"/>
      <c r="J452" s="2"/>
      <c r="K452" s="8"/>
    </row>
    <row r="453" spans="3:11" s="66" customFormat="1" ht="15.45" customHeight="1" x14ac:dyDescent="0.3">
      <c r="C453" s="65"/>
      <c r="D453" s="313" t="s">
        <v>46</v>
      </c>
      <c r="E453" s="314"/>
      <c r="F453" s="314"/>
      <c r="G453" s="71"/>
      <c r="H453" s="72"/>
      <c r="I453" s="73">
        <v>0.25</v>
      </c>
      <c r="J453" s="74">
        <f>ROUND(J451*I453,2)</f>
        <v>231897.75</v>
      </c>
      <c r="K453" s="70"/>
    </row>
    <row r="454" spans="3:11" s="66" customFormat="1" ht="15.45" customHeight="1" x14ac:dyDescent="0.3">
      <c r="C454" s="65"/>
      <c r="D454" s="315" t="s">
        <v>47</v>
      </c>
      <c r="E454" s="316"/>
      <c r="F454" s="316"/>
      <c r="G454" s="71"/>
      <c r="H454" s="72"/>
      <c r="I454" s="75">
        <v>0.01</v>
      </c>
      <c r="J454" s="76">
        <f>ROUND(J451*I454,2)</f>
        <v>9275.91</v>
      </c>
      <c r="K454" s="70"/>
    </row>
    <row r="455" spans="3:11" s="66" customFormat="1" ht="15.45" customHeight="1" x14ac:dyDescent="0.3">
      <c r="C455" s="65"/>
      <c r="D455" s="315" t="s">
        <v>48</v>
      </c>
      <c r="E455" s="316"/>
      <c r="F455" s="316"/>
      <c r="G455" s="77"/>
      <c r="H455" s="78"/>
      <c r="I455" s="75">
        <v>0.04</v>
      </c>
      <c r="J455" s="76">
        <f>ROUND(J451*I455,2)</f>
        <v>37103.64</v>
      </c>
      <c r="K455" s="70"/>
    </row>
    <row r="456" spans="3:11" s="1" customFormat="1" ht="15.45" customHeight="1" x14ac:dyDescent="0.3">
      <c r="C456" s="7"/>
      <c r="D456" s="317" t="s">
        <v>49</v>
      </c>
      <c r="E456" s="318"/>
      <c r="F456" s="318"/>
      <c r="G456" s="318"/>
      <c r="H456" s="318"/>
      <c r="I456" s="318"/>
      <c r="J456" s="79">
        <f>SUM(J453:J455)</f>
        <v>278277.3</v>
      </c>
      <c r="K456" s="8"/>
    </row>
    <row r="457" spans="3:11" s="1" customFormat="1" ht="15.45" customHeight="1" x14ac:dyDescent="0.3">
      <c r="C457" s="7"/>
      <c r="D457" s="266"/>
      <c r="E457" s="266"/>
      <c r="F457" s="266"/>
      <c r="G457" s="266"/>
      <c r="H457" s="266"/>
      <c r="I457" s="266"/>
      <c r="J457" s="266"/>
      <c r="K457" s="8"/>
    </row>
    <row r="458" spans="3:11" s="1" customFormat="1" ht="15.45" customHeight="1" x14ac:dyDescent="0.3">
      <c r="C458" s="7"/>
      <c r="D458" s="277" t="s">
        <v>50</v>
      </c>
      <c r="E458" s="278"/>
      <c r="F458" s="278"/>
      <c r="G458" s="278"/>
      <c r="H458" s="278"/>
      <c r="I458" s="279"/>
      <c r="J458" s="80">
        <f>SUM(J451+J456)</f>
        <v>1205868.29</v>
      </c>
      <c r="K458" s="8"/>
    </row>
    <row r="459" spans="3:11" s="1" customFormat="1" ht="15.45" customHeight="1" x14ac:dyDescent="0.3">
      <c r="C459" s="7"/>
      <c r="D459" s="266"/>
      <c r="E459" s="266"/>
      <c r="F459" s="266"/>
      <c r="G459" s="266"/>
      <c r="H459" s="266"/>
      <c r="I459" s="266"/>
      <c r="J459" s="266"/>
      <c r="K459" s="8"/>
    </row>
    <row r="460" spans="3:11" s="1" customFormat="1" ht="15.45" customHeight="1" x14ac:dyDescent="0.3">
      <c r="C460" s="7"/>
      <c r="D460" s="280" t="s">
        <v>51</v>
      </c>
      <c r="E460" s="281"/>
      <c r="F460" s="282"/>
      <c r="G460" s="283"/>
      <c r="H460" s="284"/>
      <c r="I460" s="284"/>
      <c r="J460" s="285"/>
      <c r="K460" s="8"/>
    </row>
    <row r="461" spans="3:11" s="1" customFormat="1" ht="15.45" customHeight="1" x14ac:dyDescent="0.3">
      <c r="C461" s="7"/>
      <c r="D461" s="262"/>
      <c r="E461" s="310"/>
      <c r="F461" s="311"/>
      <c r="G461" s="265"/>
      <c r="H461" s="275"/>
      <c r="I461" s="275"/>
      <c r="J461" s="276"/>
      <c r="K461" s="8"/>
    </row>
    <row r="462" spans="3:11" s="1" customFormat="1" ht="15.45" customHeight="1" x14ac:dyDescent="0.3">
      <c r="C462" s="7"/>
      <c r="D462" s="262"/>
      <c r="E462" s="310"/>
      <c r="F462" s="311"/>
      <c r="G462" s="312" t="s">
        <v>52</v>
      </c>
      <c r="H462" s="266"/>
      <c r="I462" s="266"/>
      <c r="J462" s="267"/>
      <c r="K462" s="8"/>
    </row>
    <row r="463" spans="3:11" s="1" customFormat="1" ht="15.45" customHeight="1" x14ac:dyDescent="0.3">
      <c r="C463" s="7"/>
      <c r="D463" s="262"/>
      <c r="E463" s="310"/>
      <c r="F463" s="311"/>
      <c r="G463" s="312" t="s">
        <v>53</v>
      </c>
      <c r="H463" s="266"/>
      <c r="I463" s="266"/>
      <c r="J463" s="267"/>
      <c r="K463" s="8"/>
    </row>
    <row r="464" spans="3:11" s="1" customFormat="1" ht="15.45" customHeight="1" x14ac:dyDescent="0.3">
      <c r="C464" s="7"/>
      <c r="D464" s="262"/>
      <c r="E464" s="310"/>
      <c r="F464" s="311"/>
      <c r="G464" s="312" t="s">
        <v>54</v>
      </c>
      <c r="H464" s="266"/>
      <c r="I464" s="266"/>
      <c r="J464" s="267"/>
      <c r="K464" s="8"/>
    </row>
    <row r="465" spans="3:11" s="1" customFormat="1" ht="15.45" customHeight="1" x14ac:dyDescent="0.3">
      <c r="C465" s="7"/>
      <c r="D465" s="319"/>
      <c r="E465" s="320"/>
      <c r="F465" s="321"/>
      <c r="G465" s="312" t="s">
        <v>52</v>
      </c>
      <c r="H465" s="266"/>
      <c r="I465" s="266"/>
      <c r="J465" s="267"/>
      <c r="K465" s="8"/>
    </row>
    <row r="466" spans="3:11" s="1" customFormat="1" ht="15.45" customHeight="1" x14ac:dyDescent="0.3">
      <c r="C466" s="7"/>
      <c r="D466" s="268"/>
      <c r="E466" s="322"/>
      <c r="F466" s="323"/>
      <c r="G466" s="324" t="s">
        <v>55</v>
      </c>
      <c r="H466" s="272"/>
      <c r="I466" s="272"/>
      <c r="J466" s="273"/>
      <c r="K466" s="8"/>
    </row>
    <row r="467" spans="3:11" s="1" customFormat="1" ht="15.45" customHeight="1" x14ac:dyDescent="0.3">
      <c r="C467" s="81"/>
      <c r="D467" s="82"/>
      <c r="E467" s="82"/>
      <c r="F467" s="82"/>
      <c r="G467" s="82"/>
      <c r="H467" s="83"/>
      <c r="I467" s="82"/>
      <c r="J467" s="83"/>
      <c r="K467" s="84"/>
    </row>
    <row r="468" spans="3:11" s="1" customFormat="1" ht="15.45" customHeight="1" x14ac:dyDescent="0.3">
      <c r="C468" s="274"/>
      <c r="D468" s="274"/>
      <c r="E468" s="274"/>
      <c r="F468" s="274"/>
      <c r="G468" s="274"/>
      <c r="H468" s="274"/>
      <c r="I468" s="274"/>
      <c r="J468" s="274"/>
    </row>
    <row r="469" spans="3:11" s="1" customFormat="1" ht="15.45" customHeight="1" x14ac:dyDescent="0.3">
      <c r="C469" s="3"/>
      <c r="D469" s="4"/>
      <c r="E469" s="4"/>
      <c r="F469" s="4"/>
      <c r="G469" s="4"/>
      <c r="H469" s="5"/>
      <c r="I469" s="4"/>
      <c r="J469" s="5"/>
      <c r="K469" s="6"/>
    </row>
    <row r="470" spans="3:11" s="1" customFormat="1" ht="15.45" customHeight="1" x14ac:dyDescent="0.3">
      <c r="C470" s="7"/>
      <c r="D470" s="190"/>
      <c r="E470" s="191"/>
      <c r="F470" s="190" t="s">
        <v>0</v>
      </c>
      <c r="G470" s="194"/>
      <c r="H470" s="191"/>
      <c r="I470" s="195" t="s">
        <v>1</v>
      </c>
      <c r="J470" s="196"/>
      <c r="K470" s="8"/>
    </row>
    <row r="471" spans="3:11" s="1" customFormat="1" ht="15.45" customHeight="1" x14ac:dyDescent="0.3">
      <c r="C471" s="7"/>
      <c r="D471" s="192"/>
      <c r="E471" s="193"/>
      <c r="F471" s="192"/>
      <c r="G471" s="189"/>
      <c r="H471" s="193"/>
      <c r="I471" s="197" t="s">
        <v>2</v>
      </c>
      <c r="J471" s="198"/>
      <c r="K471" s="8"/>
    </row>
    <row r="472" spans="3:11" s="1" customFormat="1" ht="15.45" customHeight="1" x14ac:dyDescent="0.3">
      <c r="C472" s="7"/>
      <c r="D472" s="172" t="s">
        <v>3</v>
      </c>
      <c r="E472" s="173"/>
      <c r="F472" s="173"/>
      <c r="G472" s="173"/>
      <c r="H472" s="174"/>
      <c r="I472" s="197" t="s">
        <v>4</v>
      </c>
      <c r="J472" s="198"/>
      <c r="K472" s="8"/>
    </row>
    <row r="473" spans="3:11" s="1" customFormat="1" ht="15.45" customHeight="1" x14ac:dyDescent="0.3">
      <c r="C473" s="7"/>
      <c r="D473" s="298" t="s">
        <v>5</v>
      </c>
      <c r="E473" s="299"/>
      <c r="F473" s="299"/>
      <c r="G473" s="299"/>
      <c r="H473" s="299"/>
      <c r="I473" s="299"/>
      <c r="J473" s="300"/>
      <c r="K473" s="8"/>
    </row>
    <row r="474" spans="3:11" s="1" customFormat="1" ht="15.45" customHeight="1" x14ac:dyDescent="0.3">
      <c r="C474" s="7"/>
      <c r="D474" s="9"/>
      <c r="E474" s="9"/>
      <c r="F474" s="9"/>
      <c r="G474" s="9"/>
      <c r="H474" s="10"/>
      <c r="I474" s="9"/>
      <c r="J474" s="10"/>
      <c r="K474" s="8"/>
    </row>
    <row r="475" spans="3:11" s="14" customFormat="1" ht="15.45" customHeight="1" x14ac:dyDescent="0.3">
      <c r="C475" s="11"/>
      <c r="D475" s="12" t="s">
        <v>6</v>
      </c>
      <c r="E475" s="175" t="s">
        <v>7</v>
      </c>
      <c r="F475" s="176"/>
      <c r="G475" s="176"/>
      <c r="H475" s="176"/>
      <c r="I475" s="176"/>
      <c r="J475" s="177"/>
      <c r="K475" s="13"/>
    </row>
    <row r="476" spans="3:11" s="1" customFormat="1" ht="15.45" customHeight="1" x14ac:dyDescent="0.3">
      <c r="C476" s="7"/>
      <c r="D476" s="16">
        <v>2</v>
      </c>
      <c r="E476" s="178" t="s">
        <v>8</v>
      </c>
      <c r="F476" s="179"/>
      <c r="G476" s="179"/>
      <c r="H476" s="179"/>
      <c r="I476" s="179"/>
      <c r="J476" s="180"/>
      <c r="K476" s="8"/>
    </row>
    <row r="477" spans="3:11" s="14" customFormat="1" ht="15.45" customHeight="1" x14ac:dyDescent="0.3">
      <c r="C477" s="11"/>
      <c r="D477" s="12" t="s">
        <v>9</v>
      </c>
      <c r="E477" s="175" t="s">
        <v>10</v>
      </c>
      <c r="F477" s="176"/>
      <c r="G477" s="176"/>
      <c r="H477" s="176"/>
      <c r="I477" s="176"/>
      <c r="J477" s="177"/>
      <c r="K477" s="13"/>
    </row>
    <row r="478" spans="3:11" s="1" customFormat="1" ht="15.45" customHeight="1" x14ac:dyDescent="0.3">
      <c r="C478" s="7"/>
      <c r="D478" s="16">
        <v>2.02</v>
      </c>
      <c r="E478" s="178" t="s">
        <v>85</v>
      </c>
      <c r="F478" s="179"/>
      <c r="G478" s="179"/>
      <c r="H478" s="179"/>
      <c r="I478" s="179"/>
      <c r="J478" s="180"/>
      <c r="K478" s="8"/>
    </row>
    <row r="479" spans="3:11" s="14" customFormat="1" ht="15.45" customHeight="1" x14ac:dyDescent="0.3">
      <c r="C479" s="11"/>
      <c r="D479" s="17" t="s">
        <v>12</v>
      </c>
      <c r="E479" s="181" t="s">
        <v>13</v>
      </c>
      <c r="F479" s="182"/>
      <c r="G479" s="182"/>
      <c r="H479" s="182"/>
      <c r="I479" s="183"/>
      <c r="J479" s="187" t="s">
        <v>14</v>
      </c>
      <c r="K479" s="13"/>
    </row>
    <row r="480" spans="3:11" s="1" customFormat="1" ht="15.45" customHeight="1" x14ac:dyDescent="0.3">
      <c r="C480" s="7"/>
      <c r="D480" s="18" t="s">
        <v>105</v>
      </c>
      <c r="E480" s="184"/>
      <c r="F480" s="185"/>
      <c r="G480" s="185"/>
      <c r="H480" s="185"/>
      <c r="I480" s="186"/>
      <c r="J480" s="188"/>
      <c r="K480" s="8"/>
    </row>
    <row r="481" spans="3:11" s="14" customFormat="1" ht="15.45" customHeight="1" x14ac:dyDescent="0.3">
      <c r="C481" s="11"/>
      <c r="D481" s="17" t="s">
        <v>16</v>
      </c>
      <c r="E481" s="296" t="s">
        <v>106</v>
      </c>
      <c r="F481" s="223"/>
      <c r="G481" s="223"/>
      <c r="H481" s="223"/>
      <c r="I481" s="224"/>
      <c r="J481" s="297" t="s">
        <v>60</v>
      </c>
      <c r="K481" s="13"/>
    </row>
    <row r="482" spans="3:11" s="1" customFormat="1" ht="15.45" customHeight="1" x14ac:dyDescent="0.3">
      <c r="C482" s="7"/>
      <c r="D482" s="18" t="s">
        <v>105</v>
      </c>
      <c r="E482" s="225"/>
      <c r="F482" s="226"/>
      <c r="G482" s="226"/>
      <c r="H482" s="226"/>
      <c r="I482" s="227"/>
      <c r="J482" s="229"/>
      <c r="K482" s="8"/>
    </row>
    <row r="483" spans="3:11" s="1" customFormat="1" ht="15.45" customHeight="1" x14ac:dyDescent="0.3">
      <c r="C483" s="7"/>
      <c r="D483" s="189"/>
      <c r="E483" s="189"/>
      <c r="F483" s="189"/>
      <c r="G483" s="189"/>
      <c r="H483" s="189"/>
      <c r="I483" s="189"/>
      <c r="J483" s="189"/>
      <c r="K483" s="8"/>
    </row>
    <row r="484" spans="3:11" s="1" customFormat="1" ht="15.45" customHeight="1" x14ac:dyDescent="0.3">
      <c r="C484" s="7"/>
      <c r="D484" s="219" t="s">
        <v>19</v>
      </c>
      <c r="E484" s="220"/>
      <c r="F484" s="220"/>
      <c r="G484" s="220"/>
      <c r="H484" s="220"/>
      <c r="I484" s="220"/>
      <c r="J484" s="221"/>
      <c r="K484" s="8"/>
    </row>
    <row r="485" spans="3:11" s="1" customFormat="1" ht="15.45" customHeight="1" x14ac:dyDescent="0.3">
      <c r="C485" s="7"/>
      <c r="D485" s="230" t="s">
        <v>20</v>
      </c>
      <c r="E485" s="231"/>
      <c r="F485" s="231"/>
      <c r="G485" s="23" t="s">
        <v>14</v>
      </c>
      <c r="H485" s="24" t="s">
        <v>21</v>
      </c>
      <c r="I485" s="25" t="s">
        <v>22</v>
      </c>
      <c r="J485" s="26" t="s">
        <v>23</v>
      </c>
      <c r="K485" s="8"/>
    </row>
    <row r="486" spans="3:11" s="1" customFormat="1" ht="15.45" customHeight="1" x14ac:dyDescent="0.3">
      <c r="C486" s="7"/>
      <c r="D486" s="232" t="s">
        <v>99</v>
      </c>
      <c r="E486" s="233"/>
      <c r="F486" s="233"/>
      <c r="G486" s="27" t="s">
        <v>25</v>
      </c>
      <c r="H486" s="28">
        <v>7933.33</v>
      </c>
      <c r="I486" s="29">
        <v>3.5</v>
      </c>
      <c r="J486" s="30">
        <f>+ROUND(I486*H486,2)</f>
        <v>27766.66</v>
      </c>
      <c r="K486" s="8"/>
    </row>
    <row r="487" spans="3:11" s="1" customFormat="1" ht="15.45" customHeight="1" x14ac:dyDescent="0.3">
      <c r="C487" s="7"/>
      <c r="D487" s="211" t="s">
        <v>107</v>
      </c>
      <c r="E487" s="212"/>
      <c r="F487" s="212"/>
      <c r="G487" s="31" t="s">
        <v>95</v>
      </c>
      <c r="H487" s="32">
        <v>7250</v>
      </c>
      <c r="I487" s="33">
        <v>1.3</v>
      </c>
      <c r="J487" s="34">
        <f t="shared" ref="J487:J489" si="3">+ROUND(I487*H487,2)</f>
        <v>9425</v>
      </c>
      <c r="K487" s="8"/>
    </row>
    <row r="488" spans="3:11" s="1" customFormat="1" ht="15.45" customHeight="1" x14ac:dyDescent="0.3">
      <c r="C488" s="7"/>
      <c r="D488" s="211" t="s">
        <v>100</v>
      </c>
      <c r="E488" s="212"/>
      <c r="F488" s="212"/>
      <c r="G488" s="31" t="s">
        <v>60</v>
      </c>
      <c r="H488" s="32">
        <v>556652.91</v>
      </c>
      <c r="I488" s="33">
        <v>1.05</v>
      </c>
      <c r="J488" s="34">
        <f t="shared" si="3"/>
        <v>584485.56000000006</v>
      </c>
      <c r="K488" s="8"/>
    </row>
    <row r="489" spans="3:11" s="1" customFormat="1" ht="15.45" customHeight="1" x14ac:dyDescent="0.3">
      <c r="C489" s="7"/>
      <c r="D489" s="211" t="s">
        <v>102</v>
      </c>
      <c r="E489" s="212"/>
      <c r="F489" s="212"/>
      <c r="G489" s="31" t="s">
        <v>27</v>
      </c>
      <c r="H489" s="32">
        <v>5094.67</v>
      </c>
      <c r="I489" s="33">
        <v>1</v>
      </c>
      <c r="J489" s="34">
        <f t="shared" si="3"/>
        <v>5094.67</v>
      </c>
      <c r="K489" s="8"/>
    </row>
    <row r="490" spans="3:11" s="1" customFormat="1" ht="15.45" customHeight="1" x14ac:dyDescent="0.3">
      <c r="C490" s="7"/>
      <c r="D490" s="211"/>
      <c r="E490" s="212"/>
      <c r="F490" s="212"/>
      <c r="G490" s="31" t="s">
        <v>28</v>
      </c>
      <c r="H490" s="32" t="s">
        <v>28</v>
      </c>
      <c r="I490" s="33"/>
      <c r="J490" s="34"/>
      <c r="K490" s="8"/>
    </row>
    <row r="491" spans="3:11" s="1" customFormat="1" ht="15.45" customHeight="1" x14ac:dyDescent="0.3">
      <c r="C491" s="7"/>
      <c r="D491" s="211"/>
      <c r="E491" s="212"/>
      <c r="F491" s="212"/>
      <c r="G491" s="31" t="s">
        <v>28</v>
      </c>
      <c r="H491" s="32" t="s">
        <v>28</v>
      </c>
      <c r="I491" s="33"/>
      <c r="J491" s="34" t="str">
        <f>+IF(D491="","",H491*I491)</f>
        <v/>
      </c>
      <c r="K491" s="8"/>
    </row>
    <row r="492" spans="3:11" s="1" customFormat="1" ht="15.45" customHeight="1" x14ac:dyDescent="0.3">
      <c r="C492" s="7"/>
      <c r="D492" s="325"/>
      <c r="E492" s="326"/>
      <c r="F492" s="326"/>
      <c r="G492" s="35" t="s">
        <v>28</v>
      </c>
      <c r="H492" s="36" t="s">
        <v>28</v>
      </c>
      <c r="I492" s="37"/>
      <c r="J492" s="38" t="str">
        <f>+IF(D492="","",H492*I492)</f>
        <v/>
      </c>
      <c r="K492" s="8"/>
    </row>
    <row r="493" spans="3:11" s="1" customFormat="1" ht="15.45" customHeight="1" x14ac:dyDescent="0.3">
      <c r="C493" s="7"/>
      <c r="G493" s="294" t="s">
        <v>29</v>
      </c>
      <c r="H493" s="294"/>
      <c r="I493" s="295"/>
      <c r="J493" s="39">
        <f>+ROUND(SUM(J486:J492),2)</f>
        <v>626771.89</v>
      </c>
      <c r="K493" s="8"/>
    </row>
    <row r="494" spans="3:11" s="1" customFormat="1" ht="15.45" customHeight="1" x14ac:dyDescent="0.3">
      <c r="C494" s="7"/>
      <c r="D494" s="219" t="s">
        <v>30</v>
      </c>
      <c r="E494" s="220"/>
      <c r="F494" s="220"/>
      <c r="G494" s="220"/>
      <c r="H494" s="220"/>
      <c r="I494" s="220"/>
      <c r="J494" s="221"/>
      <c r="K494" s="8"/>
    </row>
    <row r="495" spans="3:11" s="1" customFormat="1" ht="15.45" customHeight="1" x14ac:dyDescent="0.3">
      <c r="C495" s="7"/>
      <c r="D495" s="286" t="s">
        <v>20</v>
      </c>
      <c r="E495" s="286"/>
      <c r="F495" s="286"/>
      <c r="G495" s="40" t="s">
        <v>14</v>
      </c>
      <c r="H495" s="41" t="s">
        <v>31</v>
      </c>
      <c r="I495" s="40" t="s">
        <v>22</v>
      </c>
      <c r="J495" s="41" t="s">
        <v>23</v>
      </c>
      <c r="K495" s="8"/>
    </row>
    <row r="496" spans="3:11" s="1" customFormat="1" ht="15.45" customHeight="1" x14ac:dyDescent="0.3">
      <c r="C496" s="7"/>
      <c r="D496" s="287" t="s">
        <v>32</v>
      </c>
      <c r="E496" s="288"/>
      <c r="F496" s="288"/>
      <c r="G496" s="102" t="s">
        <v>33</v>
      </c>
      <c r="H496" s="87">
        <v>245487.41</v>
      </c>
      <c r="I496" s="88">
        <v>0.05</v>
      </c>
      <c r="J496" s="30">
        <f>+ROUND(I496*H496,2)</f>
        <v>12274.37</v>
      </c>
      <c r="K496" s="8"/>
    </row>
    <row r="497" spans="3:12" s="1" customFormat="1" ht="15.45" customHeight="1" x14ac:dyDescent="0.3">
      <c r="C497" s="7"/>
      <c r="D497" s="333" t="s">
        <v>103</v>
      </c>
      <c r="E497" s="334"/>
      <c r="F497" s="335"/>
      <c r="G497" s="47" t="s">
        <v>104</v>
      </c>
      <c r="H497" s="48">
        <v>89075</v>
      </c>
      <c r="I497" s="49">
        <v>3.1E-2</v>
      </c>
      <c r="J497" s="38">
        <f>+ROUND(I497*H497,2)</f>
        <v>2761.33</v>
      </c>
      <c r="K497" s="8"/>
    </row>
    <row r="498" spans="3:12" s="1" customFormat="1" ht="15.45" customHeight="1" x14ac:dyDescent="0.3">
      <c r="C498" s="7"/>
      <c r="G498" s="294" t="s">
        <v>36</v>
      </c>
      <c r="H498" s="294"/>
      <c r="I498" s="295"/>
      <c r="J498" s="51">
        <f>ROUND(+SUM(J496:J497),2)</f>
        <v>15035.7</v>
      </c>
      <c r="K498" s="8"/>
    </row>
    <row r="499" spans="3:12" s="1" customFormat="1" ht="15.45" customHeight="1" x14ac:dyDescent="0.3">
      <c r="C499" s="7"/>
      <c r="D499" s="274"/>
      <c r="E499" s="274"/>
      <c r="F499" s="274"/>
      <c r="G499" s="274"/>
      <c r="H499" s="274"/>
      <c r="I499" s="274"/>
      <c r="J499" s="274"/>
      <c r="K499" s="8"/>
    </row>
    <row r="500" spans="3:12" s="1" customFormat="1" ht="15.45" customHeight="1" x14ac:dyDescent="0.3">
      <c r="C500" s="7"/>
      <c r="D500" s="305" t="s">
        <v>37</v>
      </c>
      <c r="E500" s="306"/>
      <c r="F500" s="306"/>
      <c r="G500" s="306"/>
      <c r="H500" s="306"/>
      <c r="I500" s="306"/>
      <c r="J500" s="307"/>
      <c r="K500" s="8"/>
      <c r="L500" s="52"/>
    </row>
    <row r="501" spans="3:12" s="93" customFormat="1" ht="15.45" customHeight="1" x14ac:dyDescent="0.3">
      <c r="C501" s="53"/>
      <c r="D501" s="308" t="s">
        <v>20</v>
      </c>
      <c r="E501" s="309"/>
      <c r="F501" s="309"/>
      <c r="G501" s="54" t="s">
        <v>14</v>
      </c>
      <c r="H501" s="55" t="s">
        <v>31</v>
      </c>
      <c r="I501" s="54" t="s">
        <v>22</v>
      </c>
      <c r="J501" s="56" t="s">
        <v>23</v>
      </c>
      <c r="K501" s="57"/>
      <c r="L501" s="58"/>
    </row>
    <row r="502" spans="3:12" s="1" customFormat="1" ht="15.45" customHeight="1" x14ac:dyDescent="0.3">
      <c r="C502" s="7"/>
      <c r="D502" s="301" t="s">
        <v>96</v>
      </c>
      <c r="E502" s="302"/>
      <c r="F502" s="302"/>
      <c r="G502" s="59" t="s">
        <v>39</v>
      </c>
      <c r="H502" s="60">
        <v>40914.569044249998</v>
      </c>
      <c r="I502" s="61">
        <v>6</v>
      </c>
      <c r="J502" s="30">
        <f>+ROUND(I502*H502,2)</f>
        <v>245487.41</v>
      </c>
      <c r="K502" s="8"/>
      <c r="L502" s="52"/>
    </row>
    <row r="503" spans="3:12" s="1" customFormat="1" ht="15.45" customHeight="1" x14ac:dyDescent="0.3">
      <c r="C503" s="7"/>
      <c r="D503" s="301"/>
      <c r="E503" s="302"/>
      <c r="F503" s="302"/>
      <c r="G503" s="59"/>
      <c r="H503" s="60"/>
      <c r="I503" s="61"/>
      <c r="J503" s="62" t="str">
        <f>(+IF(D503="","",(H503*I503)))</f>
        <v/>
      </c>
      <c r="K503" s="8"/>
      <c r="L503" s="52"/>
    </row>
    <row r="504" spans="3:12" s="1" customFormat="1" ht="15.45" customHeight="1" x14ac:dyDescent="0.3">
      <c r="C504" s="7"/>
      <c r="D504" s="301"/>
      <c r="E504" s="302"/>
      <c r="F504" s="302"/>
      <c r="G504" s="59"/>
      <c r="H504" s="60"/>
      <c r="I504" s="61"/>
      <c r="J504" s="62" t="str">
        <f>(+IF(D504="","",(H504*I504)))</f>
        <v/>
      </c>
      <c r="K504" s="8"/>
      <c r="L504" s="52"/>
    </row>
    <row r="505" spans="3:12" s="1" customFormat="1" ht="15.45" customHeight="1" x14ac:dyDescent="0.3">
      <c r="C505" s="7"/>
      <c r="D505" s="303"/>
      <c r="E505" s="304"/>
      <c r="F505" s="304"/>
      <c r="G505" s="94"/>
      <c r="H505" s="95"/>
      <c r="I505" s="96"/>
      <c r="J505" s="97"/>
      <c r="K505" s="8"/>
      <c r="L505" s="52"/>
    </row>
    <row r="506" spans="3:12" s="1" customFormat="1" ht="15.45" customHeight="1" x14ac:dyDescent="0.3">
      <c r="C506" s="7"/>
      <c r="G506" s="216" t="s">
        <v>42</v>
      </c>
      <c r="H506" s="216"/>
      <c r="I506" s="217"/>
      <c r="J506" s="39">
        <f>+ROUND(SUM(J502:J505),2)</f>
        <v>245487.41</v>
      </c>
      <c r="K506" s="8"/>
      <c r="L506" s="52"/>
    </row>
    <row r="507" spans="3:12" s="1" customFormat="1" ht="15.45" customHeight="1" x14ac:dyDescent="0.3">
      <c r="C507" s="7"/>
      <c r="H507" s="63"/>
      <c r="J507" s="2"/>
      <c r="K507" s="8"/>
    </row>
    <row r="508" spans="3:12" s="1" customFormat="1" ht="15.45" customHeight="1" x14ac:dyDescent="0.3">
      <c r="C508" s="7"/>
      <c r="D508" s="250" t="s">
        <v>43</v>
      </c>
      <c r="E508" s="251"/>
      <c r="F508" s="251"/>
      <c r="G508" s="251"/>
      <c r="H508" s="251"/>
      <c r="I508" s="252"/>
      <c r="J508" s="64">
        <f>ROUND((SUM(+J493+J498+J506)),2)</f>
        <v>887295</v>
      </c>
      <c r="K508" s="8"/>
    </row>
    <row r="509" spans="3:12" s="1" customFormat="1" ht="15.45" customHeight="1" x14ac:dyDescent="0.3">
      <c r="C509" s="7"/>
      <c r="H509" s="63"/>
      <c r="J509" s="2"/>
      <c r="K509" s="8"/>
    </row>
    <row r="510" spans="3:12" s="66" customFormat="1" ht="15.45" customHeight="1" x14ac:dyDescent="0.3">
      <c r="C510" s="65"/>
      <c r="D510" s="253" t="s">
        <v>44</v>
      </c>
      <c r="E510" s="254"/>
      <c r="F510" s="255"/>
      <c r="H510" s="67"/>
      <c r="I510" s="68">
        <v>0.01</v>
      </c>
      <c r="J510" s="69">
        <f>+J508*I510</f>
        <v>8872.9500000000007</v>
      </c>
      <c r="K510" s="70"/>
    </row>
    <row r="511" spans="3:12" s="1" customFormat="1" ht="15.45" customHeight="1" x14ac:dyDescent="0.3">
      <c r="C511" s="7"/>
      <c r="D511" s="250" t="s">
        <v>45</v>
      </c>
      <c r="E511" s="251"/>
      <c r="F511" s="251"/>
      <c r="G511" s="251"/>
      <c r="H511" s="251"/>
      <c r="I511" s="252"/>
      <c r="J511" s="64">
        <f>+J510+J508</f>
        <v>896167.95</v>
      </c>
      <c r="K511" s="8"/>
    </row>
    <row r="512" spans="3:12" s="1" customFormat="1" ht="15.45" customHeight="1" x14ac:dyDescent="0.3">
      <c r="C512" s="7"/>
      <c r="H512" s="63"/>
      <c r="J512" s="2"/>
      <c r="K512" s="8"/>
    </row>
    <row r="513" spans="3:11" s="66" customFormat="1" ht="15.45" customHeight="1" x14ac:dyDescent="0.3">
      <c r="C513" s="65"/>
      <c r="D513" s="313" t="s">
        <v>46</v>
      </c>
      <c r="E513" s="314"/>
      <c r="F513" s="314"/>
      <c r="G513" s="71"/>
      <c r="H513" s="72"/>
      <c r="I513" s="73">
        <v>0.25</v>
      </c>
      <c r="J513" s="74">
        <f>ROUND(J511*I513,2)</f>
        <v>224041.99</v>
      </c>
      <c r="K513" s="70"/>
    </row>
    <row r="514" spans="3:11" s="66" customFormat="1" ht="15.45" customHeight="1" x14ac:dyDescent="0.3">
      <c r="C514" s="65"/>
      <c r="D514" s="315" t="s">
        <v>47</v>
      </c>
      <c r="E514" s="316"/>
      <c r="F514" s="316"/>
      <c r="G514" s="71"/>
      <c r="H514" s="72"/>
      <c r="I514" s="75">
        <v>0.01</v>
      </c>
      <c r="J514" s="76">
        <f>ROUND(J511*I514,2)</f>
        <v>8961.68</v>
      </c>
      <c r="K514" s="70"/>
    </row>
    <row r="515" spans="3:11" s="66" customFormat="1" ht="15.45" customHeight="1" x14ac:dyDescent="0.3">
      <c r="C515" s="65"/>
      <c r="D515" s="315" t="s">
        <v>48</v>
      </c>
      <c r="E515" s="316"/>
      <c r="F515" s="316"/>
      <c r="G515" s="77"/>
      <c r="H515" s="78"/>
      <c r="I515" s="75">
        <v>0.04</v>
      </c>
      <c r="J515" s="76">
        <f>ROUND(J511*I515,2)</f>
        <v>35846.720000000001</v>
      </c>
      <c r="K515" s="70"/>
    </row>
    <row r="516" spans="3:11" s="1" customFormat="1" ht="15.45" customHeight="1" x14ac:dyDescent="0.3">
      <c r="C516" s="7"/>
      <c r="D516" s="317" t="s">
        <v>49</v>
      </c>
      <c r="E516" s="318"/>
      <c r="F516" s="318"/>
      <c r="G516" s="318"/>
      <c r="H516" s="318"/>
      <c r="I516" s="318"/>
      <c r="J516" s="79">
        <f>SUM(J513:J515)</f>
        <v>268850.39</v>
      </c>
      <c r="K516" s="8"/>
    </row>
    <row r="517" spans="3:11" s="1" customFormat="1" ht="15.45" customHeight="1" x14ac:dyDescent="0.3">
      <c r="C517" s="7"/>
      <c r="D517" s="266"/>
      <c r="E517" s="266"/>
      <c r="F517" s="266"/>
      <c r="G517" s="266"/>
      <c r="H517" s="266"/>
      <c r="I517" s="266"/>
      <c r="J517" s="266"/>
      <c r="K517" s="8"/>
    </row>
    <row r="518" spans="3:11" s="1" customFormat="1" ht="15.45" customHeight="1" x14ac:dyDescent="0.3">
      <c r="C518" s="7"/>
      <c r="D518" s="277" t="s">
        <v>50</v>
      </c>
      <c r="E518" s="278"/>
      <c r="F518" s="278"/>
      <c r="G518" s="278"/>
      <c r="H518" s="278"/>
      <c r="I518" s="279"/>
      <c r="J518" s="80">
        <f>SUM(J511+J516)</f>
        <v>1165018.3399999999</v>
      </c>
      <c r="K518" s="8"/>
    </row>
    <row r="519" spans="3:11" s="1" customFormat="1" ht="15.45" customHeight="1" x14ac:dyDescent="0.3">
      <c r="C519" s="7"/>
      <c r="D519" s="266"/>
      <c r="E519" s="266"/>
      <c r="F519" s="266"/>
      <c r="G519" s="266"/>
      <c r="H519" s="266"/>
      <c r="I519" s="266"/>
      <c r="J519" s="266"/>
      <c r="K519" s="8"/>
    </row>
    <row r="520" spans="3:11" s="1" customFormat="1" ht="15.45" customHeight="1" x14ac:dyDescent="0.3">
      <c r="C520" s="7"/>
      <c r="D520" s="280" t="s">
        <v>51</v>
      </c>
      <c r="E520" s="281"/>
      <c r="F520" s="282"/>
      <c r="G520" s="283"/>
      <c r="H520" s="284"/>
      <c r="I520" s="284"/>
      <c r="J520" s="285"/>
      <c r="K520" s="8"/>
    </row>
    <row r="521" spans="3:11" s="1" customFormat="1" ht="15.45" customHeight="1" x14ac:dyDescent="0.3">
      <c r="C521" s="7"/>
      <c r="D521" s="262"/>
      <c r="E521" s="310"/>
      <c r="F521" s="311"/>
      <c r="G521" s="265"/>
      <c r="H521" s="275"/>
      <c r="I521" s="275"/>
      <c r="J521" s="276"/>
      <c r="K521" s="8"/>
    </row>
    <row r="522" spans="3:11" s="1" customFormat="1" ht="15.45" customHeight="1" x14ac:dyDescent="0.3">
      <c r="C522" s="7"/>
      <c r="D522" s="262"/>
      <c r="E522" s="310"/>
      <c r="F522" s="311"/>
      <c r="G522" s="312" t="s">
        <v>52</v>
      </c>
      <c r="H522" s="266"/>
      <c r="I522" s="266"/>
      <c r="J522" s="267"/>
      <c r="K522" s="8"/>
    </row>
    <row r="523" spans="3:11" s="1" customFormat="1" ht="15.45" customHeight="1" x14ac:dyDescent="0.3">
      <c r="C523" s="7"/>
      <c r="D523" s="262"/>
      <c r="E523" s="310"/>
      <c r="F523" s="311"/>
      <c r="G523" s="312" t="s">
        <v>53</v>
      </c>
      <c r="H523" s="266"/>
      <c r="I523" s="266"/>
      <c r="J523" s="267"/>
      <c r="K523" s="8"/>
    </row>
    <row r="524" spans="3:11" s="1" customFormat="1" ht="15.45" customHeight="1" x14ac:dyDescent="0.3">
      <c r="C524" s="7"/>
      <c r="D524" s="262"/>
      <c r="E524" s="310"/>
      <c r="F524" s="311"/>
      <c r="G524" s="312" t="s">
        <v>54</v>
      </c>
      <c r="H524" s="266"/>
      <c r="I524" s="266"/>
      <c r="J524" s="267"/>
      <c r="K524" s="8"/>
    </row>
    <row r="525" spans="3:11" s="1" customFormat="1" ht="15.45" customHeight="1" x14ac:dyDescent="0.3">
      <c r="C525" s="7"/>
      <c r="D525" s="319"/>
      <c r="E525" s="320"/>
      <c r="F525" s="321"/>
      <c r="G525" s="312" t="s">
        <v>52</v>
      </c>
      <c r="H525" s="266"/>
      <c r="I525" s="266"/>
      <c r="J525" s="267"/>
      <c r="K525" s="8"/>
    </row>
    <row r="526" spans="3:11" s="1" customFormat="1" ht="15.45" customHeight="1" x14ac:dyDescent="0.3">
      <c r="C526" s="7"/>
      <c r="D526" s="268"/>
      <c r="E526" s="322"/>
      <c r="F526" s="323"/>
      <c r="G526" s="324" t="s">
        <v>55</v>
      </c>
      <c r="H526" s="272"/>
      <c r="I526" s="272"/>
      <c r="J526" s="273"/>
      <c r="K526" s="8"/>
    </row>
    <row r="527" spans="3:11" s="1" customFormat="1" ht="15.45" customHeight="1" x14ac:dyDescent="0.3">
      <c r="C527" s="81"/>
      <c r="D527" s="82"/>
      <c r="E527" s="82"/>
      <c r="F527" s="82"/>
      <c r="G527" s="82"/>
      <c r="H527" s="83"/>
      <c r="I527" s="82"/>
      <c r="J527" s="83"/>
      <c r="K527" s="84"/>
    </row>
    <row r="528" spans="3:11" s="1" customFormat="1" ht="15.45" customHeight="1" x14ac:dyDescent="0.3">
      <c r="C528" s="274"/>
      <c r="D528" s="274"/>
      <c r="E528" s="274"/>
      <c r="F528" s="274"/>
      <c r="G528" s="274"/>
      <c r="H528" s="274"/>
      <c r="I528" s="274"/>
      <c r="J528" s="274"/>
    </row>
    <row r="529" spans="3:11" s="1" customFormat="1" ht="15.45" customHeight="1" x14ac:dyDescent="0.3">
      <c r="C529" s="3"/>
      <c r="D529" s="4"/>
      <c r="E529" s="4"/>
      <c r="F529" s="4"/>
      <c r="G529" s="4"/>
      <c r="H529" s="5"/>
      <c r="I529" s="4"/>
      <c r="J529" s="5"/>
      <c r="K529" s="6"/>
    </row>
    <row r="530" spans="3:11" s="1" customFormat="1" ht="15.45" customHeight="1" x14ac:dyDescent="0.3">
      <c r="C530" s="7"/>
      <c r="D530" s="190"/>
      <c r="E530" s="191"/>
      <c r="F530" s="190" t="s">
        <v>0</v>
      </c>
      <c r="G530" s="194"/>
      <c r="H530" s="191"/>
      <c r="I530" s="195" t="s">
        <v>1</v>
      </c>
      <c r="J530" s="196"/>
      <c r="K530" s="8"/>
    </row>
    <row r="531" spans="3:11" s="1" customFormat="1" ht="15.45" customHeight="1" x14ac:dyDescent="0.3">
      <c r="C531" s="7"/>
      <c r="D531" s="192"/>
      <c r="E531" s="193"/>
      <c r="F531" s="192"/>
      <c r="G531" s="189"/>
      <c r="H531" s="193"/>
      <c r="I531" s="197" t="s">
        <v>2</v>
      </c>
      <c r="J531" s="198"/>
      <c r="K531" s="8"/>
    </row>
    <row r="532" spans="3:11" s="1" customFormat="1" ht="15.45" customHeight="1" x14ac:dyDescent="0.3">
      <c r="C532" s="7"/>
      <c r="D532" s="172" t="s">
        <v>3</v>
      </c>
      <c r="E532" s="173"/>
      <c r="F532" s="173"/>
      <c r="G532" s="173"/>
      <c r="H532" s="174"/>
      <c r="I532" s="197" t="s">
        <v>4</v>
      </c>
      <c r="J532" s="198"/>
      <c r="K532" s="8"/>
    </row>
    <row r="533" spans="3:11" s="1" customFormat="1" ht="15.45" customHeight="1" x14ac:dyDescent="0.3">
      <c r="C533" s="7"/>
      <c r="D533" s="298" t="s">
        <v>5</v>
      </c>
      <c r="E533" s="299"/>
      <c r="F533" s="299"/>
      <c r="G533" s="299"/>
      <c r="H533" s="299"/>
      <c r="I533" s="299"/>
      <c r="J533" s="300"/>
      <c r="K533" s="8"/>
    </row>
    <row r="534" spans="3:11" s="1" customFormat="1" ht="15.45" customHeight="1" x14ac:dyDescent="0.3">
      <c r="C534" s="7"/>
      <c r="D534" s="9"/>
      <c r="E534" s="9"/>
      <c r="F534" s="9"/>
      <c r="G534" s="9"/>
      <c r="H534" s="10"/>
      <c r="I534" s="9"/>
      <c r="J534" s="10"/>
      <c r="K534" s="8"/>
    </row>
    <row r="535" spans="3:11" s="14" customFormat="1" ht="15.45" customHeight="1" x14ac:dyDescent="0.3">
      <c r="C535" s="11"/>
      <c r="D535" s="12" t="s">
        <v>6</v>
      </c>
      <c r="E535" s="175" t="s">
        <v>7</v>
      </c>
      <c r="F535" s="176"/>
      <c r="G535" s="176"/>
      <c r="H535" s="176"/>
      <c r="I535" s="176"/>
      <c r="J535" s="177"/>
      <c r="K535" s="13"/>
    </row>
    <row r="536" spans="3:11" s="1" customFormat="1" ht="15.45" customHeight="1" x14ac:dyDescent="0.3">
      <c r="C536" s="7"/>
      <c r="D536" s="16">
        <v>3</v>
      </c>
      <c r="E536" s="178" t="s">
        <v>56</v>
      </c>
      <c r="F536" s="179"/>
      <c r="G536" s="179"/>
      <c r="H536" s="179"/>
      <c r="I536" s="179"/>
      <c r="J536" s="180"/>
      <c r="K536" s="8"/>
    </row>
    <row r="537" spans="3:11" s="14" customFormat="1" ht="15.45" customHeight="1" x14ac:dyDescent="0.3">
      <c r="C537" s="11"/>
      <c r="D537" s="12" t="s">
        <v>9</v>
      </c>
      <c r="E537" s="175" t="s">
        <v>10</v>
      </c>
      <c r="F537" s="176"/>
      <c r="G537" s="176"/>
      <c r="H537" s="176"/>
      <c r="I537" s="176"/>
      <c r="J537" s="177"/>
      <c r="K537" s="13"/>
    </row>
    <row r="538" spans="3:11" s="1" customFormat="1" ht="15.45" customHeight="1" x14ac:dyDescent="0.3">
      <c r="C538" s="7"/>
      <c r="D538" s="85">
        <v>3.13</v>
      </c>
      <c r="E538" s="178" t="s">
        <v>108</v>
      </c>
      <c r="F538" s="179"/>
      <c r="G538" s="179"/>
      <c r="H538" s="179"/>
      <c r="I538" s="179"/>
      <c r="J538" s="180"/>
      <c r="K538" s="8"/>
    </row>
    <row r="539" spans="3:11" s="14" customFormat="1" ht="15.45" customHeight="1" x14ac:dyDescent="0.3">
      <c r="C539" s="11"/>
      <c r="D539" s="17" t="s">
        <v>12</v>
      </c>
      <c r="E539" s="181" t="s">
        <v>13</v>
      </c>
      <c r="F539" s="182"/>
      <c r="G539" s="182"/>
      <c r="H539" s="182"/>
      <c r="I539" s="183"/>
      <c r="J539" s="187" t="s">
        <v>14</v>
      </c>
      <c r="K539" s="13"/>
    </row>
    <row r="540" spans="3:11" s="1" customFormat="1" ht="15.45" customHeight="1" x14ac:dyDescent="0.3">
      <c r="C540" s="7"/>
      <c r="D540" s="18" t="s">
        <v>109</v>
      </c>
      <c r="E540" s="184"/>
      <c r="F540" s="185"/>
      <c r="G540" s="185"/>
      <c r="H540" s="185"/>
      <c r="I540" s="186"/>
      <c r="J540" s="188"/>
      <c r="K540" s="8"/>
    </row>
    <row r="541" spans="3:11" s="14" customFormat="1" ht="15.45" customHeight="1" x14ac:dyDescent="0.3">
      <c r="C541" s="11"/>
      <c r="D541" s="17" t="s">
        <v>16</v>
      </c>
      <c r="E541" s="296" t="s">
        <v>110</v>
      </c>
      <c r="F541" s="223"/>
      <c r="G541" s="223"/>
      <c r="H541" s="223"/>
      <c r="I541" s="224"/>
      <c r="J541" s="297" t="s">
        <v>91</v>
      </c>
      <c r="K541" s="13"/>
    </row>
    <row r="542" spans="3:11" s="1" customFormat="1" ht="15.45" customHeight="1" x14ac:dyDescent="0.3">
      <c r="C542" s="7"/>
      <c r="D542" s="18" t="s">
        <v>109</v>
      </c>
      <c r="E542" s="225"/>
      <c r="F542" s="226"/>
      <c r="G542" s="226"/>
      <c r="H542" s="226"/>
      <c r="I542" s="227"/>
      <c r="J542" s="229"/>
      <c r="K542" s="8"/>
    </row>
    <row r="543" spans="3:11" s="1" customFormat="1" ht="15.45" customHeight="1" x14ac:dyDescent="0.3">
      <c r="C543" s="7"/>
      <c r="D543" s="189"/>
      <c r="E543" s="189"/>
      <c r="F543" s="189"/>
      <c r="G543" s="189"/>
      <c r="H543" s="189"/>
      <c r="I543" s="189"/>
      <c r="J543" s="189"/>
      <c r="K543" s="8"/>
    </row>
    <row r="544" spans="3:11" s="1" customFormat="1" ht="15.45" customHeight="1" x14ac:dyDescent="0.3">
      <c r="C544" s="7"/>
      <c r="D544" s="219" t="s">
        <v>19</v>
      </c>
      <c r="E544" s="220"/>
      <c r="F544" s="220"/>
      <c r="G544" s="220"/>
      <c r="H544" s="220"/>
      <c r="I544" s="220"/>
      <c r="J544" s="221"/>
      <c r="K544" s="8"/>
    </row>
    <row r="545" spans="3:11" s="1" customFormat="1" ht="15.45" customHeight="1" x14ac:dyDescent="0.3">
      <c r="C545" s="7"/>
      <c r="D545" s="230" t="s">
        <v>20</v>
      </c>
      <c r="E545" s="231"/>
      <c r="F545" s="231"/>
      <c r="G545" s="23" t="s">
        <v>14</v>
      </c>
      <c r="H545" s="24" t="s">
        <v>21</v>
      </c>
      <c r="I545" s="25" t="s">
        <v>22</v>
      </c>
      <c r="J545" s="26" t="s">
        <v>23</v>
      </c>
      <c r="K545" s="8"/>
    </row>
    <row r="546" spans="3:11" s="1" customFormat="1" ht="15.45" customHeight="1" x14ac:dyDescent="0.3">
      <c r="C546" s="7"/>
      <c r="D546" s="232" t="s">
        <v>93</v>
      </c>
      <c r="E546" s="233"/>
      <c r="F546" s="233"/>
      <c r="G546" s="27" t="s">
        <v>91</v>
      </c>
      <c r="H546" s="28">
        <v>6328</v>
      </c>
      <c r="I546" s="29">
        <v>0.05</v>
      </c>
      <c r="J546" s="30">
        <f>+ROUND(I546*H546,2)</f>
        <v>316.39999999999998</v>
      </c>
      <c r="K546" s="8"/>
    </row>
    <row r="547" spans="3:11" s="1" customFormat="1" ht="15.45" customHeight="1" x14ac:dyDescent="0.3">
      <c r="C547" s="7"/>
      <c r="D547" s="211" t="s">
        <v>111</v>
      </c>
      <c r="E547" s="212"/>
      <c r="F547" s="212"/>
      <c r="G547" s="31" t="s">
        <v>91</v>
      </c>
      <c r="H547" s="32">
        <v>5541.53</v>
      </c>
      <c r="I547" s="33">
        <v>1.05</v>
      </c>
      <c r="J547" s="34">
        <f>+ROUND(I547*H547,2)</f>
        <v>5818.61</v>
      </c>
      <c r="K547" s="8"/>
    </row>
    <row r="548" spans="3:11" s="1" customFormat="1" ht="15.45" customHeight="1" x14ac:dyDescent="0.3">
      <c r="C548" s="7"/>
      <c r="D548" s="211"/>
      <c r="E548" s="212"/>
      <c r="F548" s="212"/>
      <c r="G548" s="31" t="s">
        <v>28</v>
      </c>
      <c r="H548" s="32" t="s">
        <v>28</v>
      </c>
      <c r="I548" s="33"/>
      <c r="J548" s="34" t="str">
        <f>+IF(D548="","",H548*I548)</f>
        <v/>
      </c>
      <c r="K548" s="8"/>
    </row>
    <row r="549" spans="3:11" s="1" customFormat="1" ht="15.45" customHeight="1" x14ac:dyDescent="0.3">
      <c r="C549" s="7"/>
      <c r="D549" s="211"/>
      <c r="E549" s="212"/>
      <c r="F549" s="212"/>
      <c r="G549" s="31" t="s">
        <v>28</v>
      </c>
      <c r="H549" s="32" t="s">
        <v>28</v>
      </c>
      <c r="I549" s="33"/>
      <c r="J549" s="34" t="str">
        <f>+IF(D549="","",H549*I549)</f>
        <v/>
      </c>
      <c r="K549" s="8"/>
    </row>
    <row r="550" spans="3:11" s="1" customFormat="1" ht="15.45" customHeight="1" x14ac:dyDescent="0.3">
      <c r="C550" s="7"/>
      <c r="D550" s="211"/>
      <c r="E550" s="212"/>
      <c r="F550" s="212"/>
      <c r="G550" s="31" t="s">
        <v>28</v>
      </c>
      <c r="H550" s="32" t="s">
        <v>28</v>
      </c>
      <c r="I550" s="33"/>
      <c r="J550" s="34" t="str">
        <f>+IF(D550="","",H550*I550)</f>
        <v/>
      </c>
      <c r="K550" s="8"/>
    </row>
    <row r="551" spans="3:11" s="1" customFormat="1" ht="15.45" customHeight="1" x14ac:dyDescent="0.3">
      <c r="C551" s="7"/>
      <c r="D551" s="325"/>
      <c r="E551" s="326"/>
      <c r="F551" s="326"/>
      <c r="G551" s="35" t="s">
        <v>28</v>
      </c>
      <c r="H551" s="36" t="s">
        <v>28</v>
      </c>
      <c r="I551" s="37"/>
      <c r="J551" s="38" t="str">
        <f>+IF(D551="","",H551*I551)</f>
        <v/>
      </c>
      <c r="K551" s="8"/>
    </row>
    <row r="552" spans="3:11" s="1" customFormat="1" ht="15.45" customHeight="1" x14ac:dyDescent="0.3">
      <c r="C552" s="7"/>
      <c r="G552" s="294" t="s">
        <v>29</v>
      </c>
      <c r="H552" s="294"/>
      <c r="I552" s="295"/>
      <c r="J552" s="39">
        <f>+ROUND(SUM(J546:J551),2)</f>
        <v>6135.01</v>
      </c>
      <c r="K552" s="8"/>
    </row>
    <row r="553" spans="3:11" s="1" customFormat="1" ht="15.45" customHeight="1" x14ac:dyDescent="0.3">
      <c r="C553" s="7"/>
      <c r="D553" s="189"/>
      <c r="E553" s="189"/>
      <c r="F553" s="189"/>
      <c r="G553" s="189"/>
      <c r="H553" s="189"/>
      <c r="I553" s="189"/>
      <c r="J553" s="189"/>
      <c r="K553" s="8"/>
    </row>
    <row r="554" spans="3:11" s="1" customFormat="1" ht="15.45" customHeight="1" x14ac:dyDescent="0.3">
      <c r="C554" s="7"/>
      <c r="D554" s="219" t="s">
        <v>30</v>
      </c>
      <c r="E554" s="220"/>
      <c r="F554" s="220"/>
      <c r="G554" s="220"/>
      <c r="H554" s="220"/>
      <c r="I554" s="220"/>
      <c r="J554" s="221"/>
      <c r="K554" s="8"/>
    </row>
    <row r="555" spans="3:11" s="1" customFormat="1" ht="15.45" customHeight="1" x14ac:dyDescent="0.3">
      <c r="C555" s="7"/>
      <c r="D555" s="286" t="s">
        <v>20</v>
      </c>
      <c r="E555" s="286"/>
      <c r="F555" s="286"/>
      <c r="G555" s="40" t="s">
        <v>14</v>
      </c>
      <c r="H555" s="41" t="s">
        <v>31</v>
      </c>
      <c r="I555" s="103" t="s">
        <v>22</v>
      </c>
      <c r="J555" s="41" t="s">
        <v>23</v>
      </c>
      <c r="K555" s="8"/>
    </row>
    <row r="556" spans="3:11" s="1" customFormat="1" ht="15.45" customHeight="1" x14ac:dyDescent="0.3">
      <c r="C556" s="7"/>
      <c r="D556" s="287" t="s">
        <v>32</v>
      </c>
      <c r="E556" s="288"/>
      <c r="F556" s="288"/>
      <c r="G556" s="105" t="s">
        <v>33</v>
      </c>
      <c r="H556" s="89">
        <v>1227.44</v>
      </c>
      <c r="I556" s="104">
        <v>0.05</v>
      </c>
      <c r="J556" s="30">
        <f>+ROUND(I556*H556,2)</f>
        <v>61.37</v>
      </c>
      <c r="K556" s="8"/>
    </row>
    <row r="557" spans="3:11" s="1" customFormat="1" ht="15.45" customHeight="1" x14ac:dyDescent="0.3">
      <c r="C557" s="7"/>
      <c r="D557" s="287"/>
      <c r="E557" s="288"/>
      <c r="F557" s="288"/>
      <c r="G557" s="105" t="s">
        <v>28</v>
      </c>
      <c r="H557" s="89" t="s">
        <v>28</v>
      </c>
      <c r="I557" s="98"/>
      <c r="J557" s="34" t="str">
        <f>+IF(D557="","",H557*I557)</f>
        <v/>
      </c>
      <c r="K557" s="8"/>
    </row>
    <row r="558" spans="3:11" s="1" customFormat="1" ht="15.45" customHeight="1" x14ac:dyDescent="0.3">
      <c r="C558" s="7"/>
      <c r="D558" s="333"/>
      <c r="E558" s="334"/>
      <c r="F558" s="335"/>
      <c r="G558" s="105" t="s">
        <v>28</v>
      </c>
      <c r="H558" s="89" t="s">
        <v>28</v>
      </c>
      <c r="I558" s="106"/>
      <c r="J558" s="38" t="str">
        <f>+IF(D558="","",H558*I558)</f>
        <v/>
      </c>
      <c r="K558" s="8"/>
    </row>
    <row r="559" spans="3:11" s="1" customFormat="1" ht="15.45" customHeight="1" x14ac:dyDescent="0.3">
      <c r="C559" s="7"/>
      <c r="G559" s="216" t="s">
        <v>36</v>
      </c>
      <c r="H559" s="216"/>
      <c r="I559" s="217"/>
      <c r="J559" s="51">
        <f>ROUND(+SUM(J556:J558),2)</f>
        <v>61.37</v>
      </c>
      <c r="K559" s="8"/>
    </row>
    <row r="560" spans="3:11" s="1" customFormat="1" ht="15.45" customHeight="1" x14ac:dyDescent="0.3">
      <c r="C560" s="7"/>
      <c r="D560" s="274"/>
      <c r="E560" s="274"/>
      <c r="F560" s="274"/>
      <c r="G560" s="274"/>
      <c r="H560" s="274"/>
      <c r="I560" s="274"/>
      <c r="J560" s="274"/>
      <c r="K560" s="8"/>
    </row>
    <row r="561" spans="3:12" s="1" customFormat="1" ht="15.45" customHeight="1" x14ac:dyDescent="0.3">
      <c r="C561" s="7"/>
      <c r="D561" s="305" t="s">
        <v>37</v>
      </c>
      <c r="E561" s="306"/>
      <c r="F561" s="306"/>
      <c r="G561" s="306"/>
      <c r="H561" s="306"/>
      <c r="I561" s="306"/>
      <c r="J561" s="307"/>
      <c r="K561" s="8"/>
      <c r="L561" s="52"/>
    </row>
    <row r="562" spans="3:12" s="93" customFormat="1" ht="15.45" customHeight="1" x14ac:dyDescent="0.3">
      <c r="C562" s="53"/>
      <c r="D562" s="308" t="s">
        <v>20</v>
      </c>
      <c r="E562" s="309"/>
      <c r="F562" s="309"/>
      <c r="G562" s="54" t="s">
        <v>14</v>
      </c>
      <c r="H562" s="55" t="s">
        <v>31</v>
      </c>
      <c r="I562" s="54" t="s">
        <v>22</v>
      </c>
      <c r="J562" s="56" t="s">
        <v>23</v>
      </c>
      <c r="K562" s="57"/>
      <c r="L562" s="58"/>
    </row>
    <row r="563" spans="3:12" s="1" customFormat="1" ht="15.45" customHeight="1" x14ac:dyDescent="0.3">
      <c r="C563" s="7"/>
      <c r="D563" s="301" t="s">
        <v>38</v>
      </c>
      <c r="E563" s="302"/>
      <c r="F563" s="302"/>
      <c r="G563" s="59" t="s">
        <v>39</v>
      </c>
      <c r="H563" s="60">
        <v>29224.691865875</v>
      </c>
      <c r="I563" s="109">
        <v>4.2000000000000003E-2</v>
      </c>
      <c r="J563" s="30">
        <f>+ROUND(I563*H563,2)</f>
        <v>1227.44</v>
      </c>
      <c r="K563" s="8"/>
      <c r="L563" s="52"/>
    </row>
    <row r="564" spans="3:12" s="1" customFormat="1" ht="15.45" customHeight="1" x14ac:dyDescent="0.3">
      <c r="C564" s="7"/>
      <c r="D564" s="301"/>
      <c r="E564" s="302"/>
      <c r="F564" s="302"/>
      <c r="G564" s="59"/>
      <c r="H564" s="60"/>
      <c r="I564" s="61"/>
      <c r="J564" s="62" t="str">
        <f>(+IF(D564="","",(H564*I564)))</f>
        <v/>
      </c>
      <c r="K564" s="8"/>
      <c r="L564" s="52"/>
    </row>
    <row r="565" spans="3:12" s="1" customFormat="1" ht="15.45" customHeight="1" x14ac:dyDescent="0.3">
      <c r="C565" s="7"/>
      <c r="D565" s="301"/>
      <c r="E565" s="302"/>
      <c r="F565" s="302"/>
      <c r="G565" s="59"/>
      <c r="H565" s="60"/>
      <c r="I565" s="61"/>
      <c r="J565" s="62" t="str">
        <f>(+IF(D565="","",(H565*I565)))</f>
        <v/>
      </c>
      <c r="K565" s="8"/>
      <c r="L565" s="52"/>
    </row>
    <row r="566" spans="3:12" s="1" customFormat="1" ht="15.45" customHeight="1" x14ac:dyDescent="0.3">
      <c r="C566" s="7"/>
      <c r="D566" s="303"/>
      <c r="E566" s="304"/>
      <c r="F566" s="304"/>
      <c r="G566" s="94"/>
      <c r="H566" s="95"/>
      <c r="I566" s="96"/>
      <c r="J566" s="97"/>
      <c r="K566" s="8"/>
      <c r="L566" s="52"/>
    </row>
    <row r="567" spans="3:12" s="1" customFormat="1" ht="15.45" customHeight="1" x14ac:dyDescent="0.3">
      <c r="C567" s="7"/>
      <c r="G567" s="216" t="s">
        <v>42</v>
      </c>
      <c r="H567" s="216"/>
      <c r="I567" s="217"/>
      <c r="J567" s="39">
        <f>+ROUND(SUM(J563:J566),2)</f>
        <v>1227.44</v>
      </c>
      <c r="K567" s="8"/>
      <c r="L567" s="52"/>
    </row>
    <row r="568" spans="3:12" s="1" customFormat="1" ht="15.45" customHeight="1" x14ac:dyDescent="0.3">
      <c r="C568" s="7"/>
      <c r="H568" s="63"/>
      <c r="J568" s="2"/>
      <c r="K568" s="8"/>
    </row>
    <row r="569" spans="3:12" s="1" customFormat="1" ht="15.45" customHeight="1" x14ac:dyDescent="0.3">
      <c r="C569" s="7"/>
      <c r="D569" s="250" t="s">
        <v>43</v>
      </c>
      <c r="E569" s="251"/>
      <c r="F569" s="251"/>
      <c r="G569" s="251"/>
      <c r="H569" s="251"/>
      <c r="I569" s="252"/>
      <c r="J569" s="64">
        <f>ROUND((SUM(+J552+J559+J567)),2)</f>
        <v>7423.82</v>
      </c>
      <c r="K569" s="8"/>
    </row>
    <row r="570" spans="3:12" s="1" customFormat="1" ht="15.45" customHeight="1" x14ac:dyDescent="0.3">
      <c r="C570" s="7"/>
      <c r="H570" s="63"/>
      <c r="J570" s="2"/>
      <c r="K570" s="8"/>
    </row>
    <row r="571" spans="3:12" s="66" customFormat="1" ht="15.45" customHeight="1" x14ac:dyDescent="0.3">
      <c r="C571" s="65"/>
      <c r="D571" s="253" t="s">
        <v>44</v>
      </c>
      <c r="E571" s="254"/>
      <c r="F571" s="255"/>
      <c r="H571" s="67"/>
      <c r="I571" s="68">
        <v>0.01</v>
      </c>
      <c r="J571" s="69">
        <f>ROUND(J569*I571,2)</f>
        <v>74.239999999999995</v>
      </c>
      <c r="K571" s="70"/>
    </row>
    <row r="572" spans="3:12" s="1" customFormat="1" ht="15.45" customHeight="1" x14ac:dyDescent="0.3">
      <c r="C572" s="7"/>
      <c r="D572" s="250" t="s">
        <v>45</v>
      </c>
      <c r="E572" s="251"/>
      <c r="F572" s="251"/>
      <c r="G572" s="251"/>
      <c r="H572" s="251"/>
      <c r="I572" s="252"/>
      <c r="J572" s="64">
        <f>+J571+J569</f>
        <v>7498.0599999999995</v>
      </c>
      <c r="K572" s="8"/>
    </row>
    <row r="573" spans="3:12" s="1" customFormat="1" ht="15.45" customHeight="1" x14ac:dyDescent="0.3">
      <c r="C573" s="7"/>
      <c r="H573" s="63"/>
      <c r="J573" s="2"/>
      <c r="K573" s="8"/>
    </row>
    <row r="574" spans="3:12" s="66" customFormat="1" ht="15.45" customHeight="1" x14ac:dyDescent="0.3">
      <c r="C574" s="65"/>
      <c r="D574" s="234" t="s">
        <v>46</v>
      </c>
      <c r="E574" s="235"/>
      <c r="F574" s="236"/>
      <c r="G574" s="71"/>
      <c r="H574" s="72"/>
      <c r="I574" s="73">
        <v>0.25</v>
      </c>
      <c r="J574" s="74">
        <f>ROUND(J572*I574,2)</f>
        <v>1874.52</v>
      </c>
      <c r="K574" s="70"/>
    </row>
    <row r="575" spans="3:12" s="66" customFormat="1" ht="15.45" customHeight="1" x14ac:dyDescent="0.3">
      <c r="C575" s="65"/>
      <c r="D575" s="315" t="s">
        <v>47</v>
      </c>
      <c r="E575" s="316"/>
      <c r="F575" s="316"/>
      <c r="G575" s="71"/>
      <c r="H575" s="72"/>
      <c r="I575" s="75">
        <v>0.01</v>
      </c>
      <c r="J575" s="76">
        <v>74.97</v>
      </c>
      <c r="K575" s="70"/>
    </row>
    <row r="576" spans="3:12" s="66" customFormat="1" ht="15.45" customHeight="1" x14ac:dyDescent="0.3">
      <c r="C576" s="65"/>
      <c r="D576" s="315" t="s">
        <v>48</v>
      </c>
      <c r="E576" s="316"/>
      <c r="F576" s="316"/>
      <c r="G576" s="77"/>
      <c r="H576" s="78"/>
      <c r="I576" s="75">
        <v>0.04</v>
      </c>
      <c r="J576" s="76">
        <f>ROUNDUP(J572*I576,2)</f>
        <v>299.93</v>
      </c>
      <c r="K576" s="70"/>
    </row>
    <row r="577" spans="3:11" s="1" customFormat="1" ht="15.45" customHeight="1" x14ac:dyDescent="0.3">
      <c r="C577" s="7"/>
      <c r="D577" s="317" t="s">
        <v>49</v>
      </c>
      <c r="E577" s="318"/>
      <c r="F577" s="318"/>
      <c r="G577" s="318"/>
      <c r="H577" s="318"/>
      <c r="I577" s="318"/>
      <c r="J577" s="79">
        <f>SUM(J574:J576)</f>
        <v>2249.42</v>
      </c>
      <c r="K577" s="8"/>
    </row>
    <row r="578" spans="3:11" s="1" customFormat="1" ht="15.45" customHeight="1" x14ac:dyDescent="0.3">
      <c r="C578" s="7"/>
      <c r="D578" s="266"/>
      <c r="E578" s="266"/>
      <c r="F578" s="266"/>
      <c r="G578" s="266"/>
      <c r="H578" s="266"/>
      <c r="I578" s="266"/>
      <c r="J578" s="266"/>
      <c r="K578" s="8"/>
    </row>
    <row r="579" spans="3:11" s="1" customFormat="1" ht="15.45" customHeight="1" x14ac:dyDescent="0.3">
      <c r="C579" s="7"/>
      <c r="D579" s="277" t="s">
        <v>50</v>
      </c>
      <c r="E579" s="278"/>
      <c r="F579" s="278"/>
      <c r="G579" s="278"/>
      <c r="H579" s="278"/>
      <c r="I579" s="279"/>
      <c r="J579" s="80">
        <f>SUM(J572+J577)</f>
        <v>9747.48</v>
      </c>
      <c r="K579" s="8"/>
    </row>
    <row r="580" spans="3:11" s="1" customFormat="1" ht="15.45" customHeight="1" x14ac:dyDescent="0.3">
      <c r="C580" s="7"/>
      <c r="D580" s="266"/>
      <c r="E580" s="266"/>
      <c r="F580" s="266"/>
      <c r="G580" s="266"/>
      <c r="H580" s="266"/>
      <c r="I580" s="266"/>
      <c r="J580" s="266"/>
      <c r="K580" s="8"/>
    </row>
    <row r="581" spans="3:11" s="1" customFormat="1" ht="15.45" customHeight="1" x14ac:dyDescent="0.3">
      <c r="C581" s="7"/>
      <c r="D581" s="280" t="s">
        <v>51</v>
      </c>
      <c r="E581" s="281"/>
      <c r="F581" s="282"/>
      <c r="G581" s="283"/>
      <c r="H581" s="284"/>
      <c r="I581" s="284"/>
      <c r="J581" s="285"/>
      <c r="K581" s="8"/>
    </row>
    <row r="582" spans="3:11" s="1" customFormat="1" ht="15.45" customHeight="1" x14ac:dyDescent="0.3">
      <c r="C582" s="7"/>
      <c r="D582" s="262"/>
      <c r="E582" s="310"/>
      <c r="F582" s="311"/>
      <c r="G582" s="265"/>
      <c r="H582" s="275"/>
      <c r="I582" s="275"/>
      <c r="J582" s="276"/>
      <c r="K582" s="8"/>
    </row>
    <row r="583" spans="3:11" s="1" customFormat="1" ht="15.45" customHeight="1" x14ac:dyDescent="0.3">
      <c r="C583" s="7"/>
      <c r="D583" s="262"/>
      <c r="E583" s="310"/>
      <c r="F583" s="311"/>
      <c r="G583" s="312" t="s">
        <v>52</v>
      </c>
      <c r="H583" s="266"/>
      <c r="I583" s="266"/>
      <c r="J583" s="267"/>
      <c r="K583" s="8"/>
    </row>
    <row r="584" spans="3:11" s="1" customFormat="1" ht="15.45" customHeight="1" x14ac:dyDescent="0.3">
      <c r="C584" s="7"/>
      <c r="D584" s="262"/>
      <c r="E584" s="310"/>
      <c r="F584" s="311"/>
      <c r="G584" s="312" t="s">
        <v>53</v>
      </c>
      <c r="H584" s="266"/>
      <c r="I584" s="266"/>
      <c r="J584" s="267"/>
      <c r="K584" s="8"/>
    </row>
    <row r="585" spans="3:11" s="1" customFormat="1" ht="15.45" customHeight="1" x14ac:dyDescent="0.3">
      <c r="C585" s="7"/>
      <c r="D585" s="262"/>
      <c r="E585" s="310"/>
      <c r="F585" s="311"/>
      <c r="G585" s="312" t="s">
        <v>54</v>
      </c>
      <c r="H585" s="266"/>
      <c r="I585" s="266"/>
      <c r="J585" s="267"/>
      <c r="K585" s="8"/>
    </row>
    <row r="586" spans="3:11" s="1" customFormat="1" ht="15.45" customHeight="1" x14ac:dyDescent="0.3">
      <c r="C586" s="7"/>
      <c r="D586" s="319"/>
      <c r="E586" s="320"/>
      <c r="F586" s="321"/>
      <c r="G586" s="312" t="s">
        <v>52</v>
      </c>
      <c r="H586" s="266"/>
      <c r="I586" s="266"/>
      <c r="J586" s="267"/>
      <c r="K586" s="8"/>
    </row>
    <row r="587" spans="3:11" s="1" customFormat="1" ht="15.45" customHeight="1" x14ac:dyDescent="0.3">
      <c r="C587" s="7"/>
      <c r="D587" s="268"/>
      <c r="E587" s="322"/>
      <c r="F587" s="323"/>
      <c r="G587" s="324" t="s">
        <v>55</v>
      </c>
      <c r="H587" s="272"/>
      <c r="I587" s="272"/>
      <c r="J587" s="273"/>
      <c r="K587" s="8"/>
    </row>
    <row r="588" spans="3:11" s="1" customFormat="1" ht="15.45" customHeight="1" x14ac:dyDescent="0.3">
      <c r="C588" s="81"/>
      <c r="D588" s="82"/>
      <c r="E588" s="82"/>
      <c r="F588" s="82"/>
      <c r="G588" s="82"/>
      <c r="H588" s="83"/>
      <c r="I588" s="82"/>
      <c r="J588" s="83"/>
      <c r="K588" s="84"/>
    </row>
    <row r="589" spans="3:11" s="1" customFormat="1" ht="15.45" customHeight="1" x14ac:dyDescent="0.3">
      <c r="C589" s="274"/>
      <c r="D589" s="274"/>
      <c r="E589" s="274"/>
      <c r="F589" s="274"/>
      <c r="G589" s="274"/>
      <c r="H589" s="274"/>
      <c r="I589" s="274"/>
      <c r="J589" s="274"/>
    </row>
    <row r="590" spans="3:11" s="1" customFormat="1" ht="15.45" customHeight="1" x14ac:dyDescent="0.3">
      <c r="C590" s="3"/>
      <c r="D590" s="4"/>
      <c r="E590" s="4"/>
      <c r="F590" s="4"/>
      <c r="G590" s="4"/>
      <c r="H590" s="5"/>
      <c r="I590" s="4"/>
      <c r="J590" s="5"/>
      <c r="K590" s="6"/>
    </row>
    <row r="591" spans="3:11" s="1" customFormat="1" ht="15.45" customHeight="1" x14ac:dyDescent="0.3">
      <c r="C591" s="7"/>
      <c r="D591" s="190"/>
      <c r="E591" s="191"/>
      <c r="F591" s="190" t="s">
        <v>0</v>
      </c>
      <c r="G591" s="194"/>
      <c r="H591" s="191"/>
      <c r="I591" s="195" t="s">
        <v>1</v>
      </c>
      <c r="J591" s="196"/>
      <c r="K591" s="8"/>
    </row>
    <row r="592" spans="3:11" s="1" customFormat="1" ht="15.45" customHeight="1" x14ac:dyDescent="0.3">
      <c r="C592" s="7"/>
      <c r="D592" s="192"/>
      <c r="E592" s="193"/>
      <c r="F592" s="192"/>
      <c r="G592" s="189"/>
      <c r="H592" s="193"/>
      <c r="I592" s="197" t="s">
        <v>2</v>
      </c>
      <c r="J592" s="198"/>
      <c r="K592" s="8"/>
    </row>
    <row r="593" spans="3:11" s="1" customFormat="1" ht="15.45" customHeight="1" x14ac:dyDescent="0.3">
      <c r="C593" s="7"/>
      <c r="D593" s="172" t="s">
        <v>3</v>
      </c>
      <c r="E593" s="173"/>
      <c r="F593" s="173"/>
      <c r="G593" s="173"/>
      <c r="H593" s="174"/>
      <c r="I593" s="197" t="s">
        <v>4</v>
      </c>
      <c r="J593" s="198"/>
      <c r="K593" s="8"/>
    </row>
    <row r="594" spans="3:11" s="1" customFormat="1" ht="15.45" customHeight="1" x14ac:dyDescent="0.3">
      <c r="C594" s="7"/>
      <c r="D594" s="298" t="s">
        <v>5</v>
      </c>
      <c r="E594" s="299"/>
      <c r="F594" s="299"/>
      <c r="G594" s="299"/>
      <c r="H594" s="299"/>
      <c r="I594" s="299"/>
      <c r="J594" s="300"/>
      <c r="K594" s="8"/>
    </row>
    <row r="595" spans="3:11" s="1" customFormat="1" ht="15.45" customHeight="1" x14ac:dyDescent="0.3">
      <c r="C595" s="7"/>
      <c r="D595" s="9"/>
      <c r="E595" s="9"/>
      <c r="F595" s="9"/>
      <c r="G595" s="9"/>
      <c r="H595" s="10"/>
      <c r="I595" s="9"/>
      <c r="J595" s="10"/>
      <c r="K595" s="8"/>
    </row>
    <row r="596" spans="3:11" s="14" customFormat="1" ht="15.45" customHeight="1" x14ac:dyDescent="0.3">
      <c r="C596" s="11"/>
      <c r="D596" s="12" t="s">
        <v>6</v>
      </c>
      <c r="E596" s="175" t="s">
        <v>7</v>
      </c>
      <c r="F596" s="176"/>
      <c r="G596" s="176"/>
      <c r="H596" s="176"/>
      <c r="I596" s="176"/>
      <c r="J596" s="177"/>
      <c r="K596" s="13"/>
    </row>
    <row r="597" spans="3:11" s="1" customFormat="1" ht="15.45" customHeight="1" x14ac:dyDescent="0.3">
      <c r="C597" s="7"/>
      <c r="D597" s="16">
        <v>2</v>
      </c>
      <c r="E597" s="178" t="s">
        <v>8</v>
      </c>
      <c r="F597" s="179"/>
      <c r="G597" s="179"/>
      <c r="H597" s="179"/>
      <c r="I597" s="179"/>
      <c r="J597" s="180"/>
      <c r="K597" s="8"/>
    </row>
    <row r="598" spans="3:11" s="14" customFormat="1" ht="15.45" customHeight="1" x14ac:dyDescent="0.3">
      <c r="C598" s="11"/>
      <c r="D598" s="12" t="s">
        <v>9</v>
      </c>
      <c r="E598" s="175" t="s">
        <v>10</v>
      </c>
      <c r="F598" s="176"/>
      <c r="G598" s="176"/>
      <c r="H598" s="176"/>
      <c r="I598" s="176"/>
      <c r="J598" s="177"/>
      <c r="K598" s="13"/>
    </row>
    <row r="599" spans="3:11" s="1" customFormat="1" ht="15.45" customHeight="1" x14ac:dyDescent="0.3">
      <c r="C599" s="7"/>
      <c r="D599" s="16">
        <v>2.02</v>
      </c>
      <c r="E599" s="178" t="s">
        <v>85</v>
      </c>
      <c r="F599" s="179"/>
      <c r="G599" s="179"/>
      <c r="H599" s="179"/>
      <c r="I599" s="179"/>
      <c r="J599" s="180"/>
      <c r="K599" s="8"/>
    </row>
    <row r="600" spans="3:11" s="14" customFormat="1" ht="15.45" customHeight="1" x14ac:dyDescent="0.3">
      <c r="C600" s="11"/>
      <c r="D600" s="17" t="s">
        <v>12</v>
      </c>
      <c r="E600" s="181" t="s">
        <v>13</v>
      </c>
      <c r="F600" s="182"/>
      <c r="G600" s="182"/>
      <c r="H600" s="182"/>
      <c r="I600" s="183"/>
      <c r="J600" s="187" t="s">
        <v>14</v>
      </c>
      <c r="K600" s="13"/>
    </row>
    <row r="601" spans="3:11" s="1" customFormat="1" ht="15.45" customHeight="1" x14ac:dyDescent="0.3">
      <c r="C601" s="7"/>
      <c r="D601" s="18" t="s">
        <v>112</v>
      </c>
      <c r="E601" s="184"/>
      <c r="F601" s="185"/>
      <c r="G601" s="185"/>
      <c r="H601" s="185"/>
      <c r="I601" s="186"/>
      <c r="J601" s="188"/>
      <c r="K601" s="8"/>
    </row>
    <row r="602" spans="3:11" s="14" customFormat="1" ht="15.45" customHeight="1" x14ac:dyDescent="0.3">
      <c r="C602" s="11"/>
      <c r="D602" s="17" t="s">
        <v>16</v>
      </c>
      <c r="E602" s="296" t="s">
        <v>113</v>
      </c>
      <c r="F602" s="223"/>
      <c r="G602" s="223"/>
      <c r="H602" s="223"/>
      <c r="I602" s="224"/>
      <c r="J602" s="297" t="s">
        <v>18</v>
      </c>
      <c r="K602" s="13"/>
    </row>
    <row r="603" spans="3:11" s="1" customFormat="1" ht="15.45" customHeight="1" x14ac:dyDescent="0.3">
      <c r="C603" s="7"/>
      <c r="D603" s="18" t="s">
        <v>112</v>
      </c>
      <c r="E603" s="225"/>
      <c r="F603" s="226"/>
      <c r="G603" s="226"/>
      <c r="H603" s="226"/>
      <c r="I603" s="227"/>
      <c r="J603" s="229"/>
      <c r="K603" s="8"/>
    </row>
    <row r="604" spans="3:11" s="1" customFormat="1" ht="15.45" customHeight="1" x14ac:dyDescent="0.3">
      <c r="C604" s="7"/>
      <c r="D604" s="189"/>
      <c r="E604" s="189"/>
      <c r="F604" s="189"/>
      <c r="G604" s="189"/>
      <c r="H604" s="189"/>
      <c r="I604" s="189"/>
      <c r="J604" s="189"/>
      <c r="K604" s="8"/>
    </row>
    <row r="605" spans="3:11" s="1" customFormat="1" ht="15.45" customHeight="1" x14ac:dyDescent="0.3">
      <c r="C605" s="7"/>
      <c r="D605" s="219" t="s">
        <v>19</v>
      </c>
      <c r="E605" s="220"/>
      <c r="F605" s="220"/>
      <c r="G605" s="220"/>
      <c r="H605" s="220"/>
      <c r="I605" s="220"/>
      <c r="J605" s="221"/>
      <c r="K605" s="8"/>
    </row>
    <row r="606" spans="3:11" s="1" customFormat="1" ht="15.45" customHeight="1" x14ac:dyDescent="0.3">
      <c r="C606" s="7"/>
      <c r="D606" s="230" t="s">
        <v>20</v>
      </c>
      <c r="E606" s="231"/>
      <c r="F606" s="231"/>
      <c r="G606" s="23" t="s">
        <v>14</v>
      </c>
      <c r="H606" s="24" t="s">
        <v>21</v>
      </c>
      <c r="I606" s="25" t="s">
        <v>22</v>
      </c>
      <c r="J606" s="26" t="s">
        <v>23</v>
      </c>
      <c r="K606" s="8"/>
    </row>
    <row r="607" spans="3:11" s="1" customFormat="1" ht="15.45" customHeight="1" x14ac:dyDescent="0.3">
      <c r="C607" s="7"/>
      <c r="D607" s="232" t="s">
        <v>100</v>
      </c>
      <c r="E607" s="233"/>
      <c r="F607" s="233"/>
      <c r="G607" s="27" t="s">
        <v>60</v>
      </c>
      <c r="H607" s="28">
        <v>556652.91</v>
      </c>
      <c r="I607" s="29">
        <v>0.1</v>
      </c>
      <c r="J607" s="30">
        <f>+ROUND(I607*H607,2)</f>
        <v>55665.29</v>
      </c>
      <c r="K607" s="8"/>
    </row>
    <row r="608" spans="3:11" s="1" customFormat="1" ht="15.45" customHeight="1" x14ac:dyDescent="0.3">
      <c r="C608" s="7"/>
      <c r="D608" s="211" t="s">
        <v>99</v>
      </c>
      <c r="E608" s="212"/>
      <c r="F608" s="212"/>
      <c r="G608" s="31" t="s">
        <v>25</v>
      </c>
      <c r="H608" s="32">
        <v>7933.33</v>
      </c>
      <c r="I608" s="33">
        <v>0.4</v>
      </c>
      <c r="J608" s="34">
        <f t="shared" ref="J608:J610" si="4">+ROUND(I608*H608,2)</f>
        <v>3173.33</v>
      </c>
      <c r="K608" s="8"/>
    </row>
    <row r="609" spans="3:12" s="1" customFormat="1" ht="15.45" customHeight="1" x14ac:dyDescent="0.3">
      <c r="C609" s="7"/>
      <c r="D609" s="211" t="s">
        <v>101</v>
      </c>
      <c r="E609" s="212"/>
      <c r="F609" s="212"/>
      <c r="G609" s="31" t="s">
        <v>25</v>
      </c>
      <c r="H609" s="32">
        <v>5950</v>
      </c>
      <c r="I609" s="33">
        <v>2</v>
      </c>
      <c r="J609" s="34">
        <f t="shared" si="4"/>
        <v>11900</v>
      </c>
      <c r="K609" s="8"/>
    </row>
    <row r="610" spans="3:12" s="1" customFormat="1" ht="15.45" customHeight="1" x14ac:dyDescent="0.3">
      <c r="C610" s="7"/>
      <c r="D610" s="211" t="s">
        <v>102</v>
      </c>
      <c r="E610" s="212"/>
      <c r="F610" s="212"/>
      <c r="G610" s="31" t="s">
        <v>27</v>
      </c>
      <c r="H610" s="32">
        <v>5094.67</v>
      </c>
      <c r="I610" s="33">
        <v>0.15</v>
      </c>
      <c r="J610" s="34">
        <f t="shared" si="4"/>
        <v>764.2</v>
      </c>
      <c r="K610" s="8"/>
    </row>
    <row r="611" spans="3:12" s="1" customFormat="1" ht="15.45" customHeight="1" x14ac:dyDescent="0.3">
      <c r="C611" s="7"/>
      <c r="D611" s="211"/>
      <c r="E611" s="212"/>
      <c r="F611" s="212"/>
      <c r="G611" s="31" t="s">
        <v>28</v>
      </c>
      <c r="H611" s="32" t="s">
        <v>28</v>
      </c>
      <c r="I611" s="33"/>
      <c r="J611" s="34" t="str">
        <f>+IF(D611="","",H611*I611)</f>
        <v/>
      </c>
      <c r="K611" s="8"/>
    </row>
    <row r="612" spans="3:12" s="1" customFormat="1" ht="15.45" customHeight="1" x14ac:dyDescent="0.3">
      <c r="C612" s="7"/>
      <c r="D612" s="211"/>
      <c r="E612" s="212"/>
      <c r="F612" s="212"/>
      <c r="G612" s="31" t="s">
        <v>28</v>
      </c>
      <c r="H612" s="32" t="s">
        <v>28</v>
      </c>
      <c r="I612" s="33"/>
      <c r="J612" s="34" t="str">
        <f>+IF(D612="","",H612*I612)</f>
        <v/>
      </c>
      <c r="K612" s="8"/>
    </row>
    <row r="613" spans="3:12" s="1" customFormat="1" ht="15.45" customHeight="1" x14ac:dyDescent="0.3">
      <c r="C613" s="7"/>
      <c r="D613" s="325"/>
      <c r="E613" s="326"/>
      <c r="F613" s="326"/>
      <c r="G613" s="35" t="s">
        <v>28</v>
      </c>
      <c r="H613" s="36" t="s">
        <v>28</v>
      </c>
      <c r="I613" s="37"/>
      <c r="J613" s="38" t="str">
        <f>+IF(D613="","",H613*I613)</f>
        <v/>
      </c>
      <c r="K613" s="8"/>
    </row>
    <row r="614" spans="3:12" s="1" customFormat="1" ht="15.45" customHeight="1" x14ac:dyDescent="0.3">
      <c r="C614" s="7"/>
      <c r="G614" s="294" t="s">
        <v>29</v>
      </c>
      <c r="H614" s="294"/>
      <c r="I614" s="295"/>
      <c r="J614" s="39">
        <f>+ROUND(SUM(J607:J613),2)</f>
        <v>71502.820000000007</v>
      </c>
      <c r="K614" s="8"/>
    </row>
    <row r="615" spans="3:12" s="1" customFormat="1" ht="15.45" customHeight="1" x14ac:dyDescent="0.3">
      <c r="C615" s="7"/>
      <c r="D615" s="189"/>
      <c r="E615" s="189"/>
      <c r="F615" s="189"/>
      <c r="G615" s="189"/>
      <c r="H615" s="189"/>
      <c r="I615" s="189"/>
      <c r="J615" s="189"/>
      <c r="K615" s="8"/>
    </row>
    <row r="616" spans="3:12" s="1" customFormat="1" ht="15.45" customHeight="1" x14ac:dyDescent="0.3">
      <c r="C616" s="7"/>
      <c r="D616" s="219" t="s">
        <v>30</v>
      </c>
      <c r="E616" s="220"/>
      <c r="F616" s="220"/>
      <c r="G616" s="220"/>
      <c r="H616" s="220"/>
      <c r="I616" s="220"/>
      <c r="J616" s="221"/>
      <c r="K616" s="8"/>
    </row>
    <row r="617" spans="3:12" s="1" customFormat="1" ht="15.45" customHeight="1" x14ac:dyDescent="0.3">
      <c r="C617" s="7"/>
      <c r="D617" s="286" t="s">
        <v>20</v>
      </c>
      <c r="E617" s="286"/>
      <c r="F617" s="286"/>
      <c r="G617" s="40" t="s">
        <v>14</v>
      </c>
      <c r="H617" s="41" t="s">
        <v>31</v>
      </c>
      <c r="I617" s="103" t="s">
        <v>22</v>
      </c>
      <c r="J617" s="41" t="s">
        <v>23</v>
      </c>
      <c r="K617" s="8"/>
    </row>
    <row r="618" spans="3:12" s="1" customFormat="1" ht="15.45" customHeight="1" x14ac:dyDescent="0.3">
      <c r="C618" s="7"/>
      <c r="D618" s="287" t="s">
        <v>32</v>
      </c>
      <c r="E618" s="288"/>
      <c r="F618" s="288"/>
      <c r="G618" s="86" t="s">
        <v>33</v>
      </c>
      <c r="H618" s="89">
        <v>32147.16</v>
      </c>
      <c r="I618" s="104">
        <v>0.05</v>
      </c>
      <c r="J618" s="30">
        <f>+ROUND(I618*H618,2)</f>
        <v>1607.36</v>
      </c>
      <c r="K618" s="8"/>
    </row>
    <row r="619" spans="3:12" s="1" customFormat="1" ht="15.45" customHeight="1" x14ac:dyDescent="0.3">
      <c r="C619" s="7"/>
      <c r="D619" s="287" t="s">
        <v>103</v>
      </c>
      <c r="E619" s="288"/>
      <c r="F619" s="288"/>
      <c r="G619" s="105" t="s">
        <v>104</v>
      </c>
      <c r="H619" s="89">
        <v>89075</v>
      </c>
      <c r="I619" s="98">
        <v>0.02</v>
      </c>
      <c r="J619" s="34">
        <f>+ROUND(I619*H619,2)</f>
        <v>1781.5</v>
      </c>
      <c r="K619" s="8"/>
    </row>
    <row r="620" spans="3:12" s="1" customFormat="1" ht="15.45" customHeight="1" x14ac:dyDescent="0.3">
      <c r="C620" s="7"/>
      <c r="D620" s="333"/>
      <c r="E620" s="334"/>
      <c r="F620" s="335"/>
      <c r="G620" s="110" t="s">
        <v>28</v>
      </c>
      <c r="H620" s="89" t="s">
        <v>28</v>
      </c>
      <c r="I620" s="106"/>
      <c r="J620" s="38" t="str">
        <f>+IF(D620="","",H620*I620)</f>
        <v/>
      </c>
      <c r="K620" s="8"/>
    </row>
    <row r="621" spans="3:12" s="1" customFormat="1" ht="15.45" customHeight="1" x14ac:dyDescent="0.3">
      <c r="C621" s="7"/>
      <c r="G621" s="216" t="s">
        <v>36</v>
      </c>
      <c r="H621" s="216"/>
      <c r="I621" s="217"/>
      <c r="J621" s="51">
        <f>ROUND(+SUM(J618:J620),2)</f>
        <v>3388.86</v>
      </c>
      <c r="K621" s="8"/>
    </row>
    <row r="622" spans="3:12" s="1" customFormat="1" ht="15.45" customHeight="1" x14ac:dyDescent="0.3">
      <c r="C622" s="7"/>
      <c r="D622" s="274"/>
      <c r="E622" s="274"/>
      <c r="F622" s="274"/>
      <c r="G622" s="274"/>
      <c r="H622" s="274"/>
      <c r="I622" s="274"/>
      <c r="J622" s="274"/>
      <c r="K622" s="8"/>
    </row>
    <row r="623" spans="3:12" s="1" customFormat="1" ht="15.45" customHeight="1" x14ac:dyDescent="0.3">
      <c r="C623" s="7"/>
      <c r="D623" s="305" t="s">
        <v>37</v>
      </c>
      <c r="E623" s="306"/>
      <c r="F623" s="306"/>
      <c r="G623" s="306"/>
      <c r="H623" s="306"/>
      <c r="I623" s="306"/>
      <c r="J623" s="307"/>
      <c r="K623" s="8"/>
      <c r="L623" s="52"/>
    </row>
    <row r="624" spans="3:12" s="93" customFormat="1" ht="15.45" customHeight="1" x14ac:dyDescent="0.3">
      <c r="C624" s="53"/>
      <c r="D624" s="308" t="s">
        <v>20</v>
      </c>
      <c r="E624" s="309"/>
      <c r="F624" s="309"/>
      <c r="G624" s="54" t="s">
        <v>14</v>
      </c>
      <c r="H624" s="55" t="s">
        <v>31</v>
      </c>
      <c r="I624" s="54" t="s">
        <v>22</v>
      </c>
      <c r="J624" s="56" t="s">
        <v>23</v>
      </c>
      <c r="K624" s="57"/>
      <c r="L624" s="58"/>
    </row>
    <row r="625" spans="3:12" s="1" customFormat="1" ht="15.45" customHeight="1" x14ac:dyDescent="0.3">
      <c r="C625" s="7"/>
      <c r="D625" s="301" t="s">
        <v>38</v>
      </c>
      <c r="E625" s="302"/>
      <c r="F625" s="302"/>
      <c r="G625" s="59" t="s">
        <v>39</v>
      </c>
      <c r="H625" s="60">
        <v>29224.691865875</v>
      </c>
      <c r="I625" s="61">
        <v>1.1000000000000001</v>
      </c>
      <c r="J625" s="30">
        <f>+ROUND(I625*H625,2)</f>
        <v>32147.16</v>
      </c>
      <c r="K625" s="8"/>
      <c r="L625" s="52"/>
    </row>
    <row r="626" spans="3:12" s="1" customFormat="1" ht="15.45" customHeight="1" x14ac:dyDescent="0.3">
      <c r="C626" s="7"/>
      <c r="D626" s="301"/>
      <c r="E626" s="302"/>
      <c r="F626" s="302"/>
      <c r="G626" s="59"/>
      <c r="H626" s="60"/>
      <c r="I626" s="61"/>
      <c r="J626" s="62" t="str">
        <f>(+IF(D626="","",(H626*I626)))</f>
        <v/>
      </c>
      <c r="K626" s="8"/>
      <c r="L626" s="52"/>
    </row>
    <row r="627" spans="3:12" s="1" customFormat="1" ht="15.45" customHeight="1" x14ac:dyDescent="0.3">
      <c r="C627" s="7"/>
      <c r="D627" s="301"/>
      <c r="E627" s="302"/>
      <c r="F627" s="302"/>
      <c r="G627" s="59"/>
      <c r="H627" s="60"/>
      <c r="I627" s="61"/>
      <c r="J627" s="62" t="str">
        <f>(+IF(D627="","",(H627*I627)))</f>
        <v/>
      </c>
      <c r="K627" s="8"/>
      <c r="L627" s="52"/>
    </row>
    <row r="628" spans="3:12" s="1" customFormat="1" ht="15.45" customHeight="1" x14ac:dyDescent="0.3">
      <c r="C628" s="7"/>
      <c r="D628" s="303"/>
      <c r="E628" s="304"/>
      <c r="F628" s="304"/>
      <c r="G628" s="94"/>
      <c r="H628" s="95"/>
      <c r="I628" s="96"/>
      <c r="J628" s="97"/>
      <c r="K628" s="8"/>
      <c r="L628" s="52"/>
    </row>
    <row r="629" spans="3:12" s="1" customFormat="1" ht="15.45" customHeight="1" x14ac:dyDescent="0.3">
      <c r="C629" s="7"/>
      <c r="G629" s="216" t="s">
        <v>42</v>
      </c>
      <c r="H629" s="216"/>
      <c r="I629" s="217"/>
      <c r="J629" s="39">
        <f>+ROUND(SUM(J625:J628),2)</f>
        <v>32147.16</v>
      </c>
      <c r="K629" s="8"/>
      <c r="L629" s="52"/>
    </row>
    <row r="630" spans="3:12" s="1" customFormat="1" ht="15.45" customHeight="1" x14ac:dyDescent="0.3">
      <c r="C630" s="7"/>
      <c r="H630" s="63"/>
      <c r="J630" s="2"/>
      <c r="K630" s="8"/>
    </row>
    <row r="631" spans="3:12" s="1" customFormat="1" ht="15.45" customHeight="1" x14ac:dyDescent="0.3">
      <c r="C631" s="7"/>
      <c r="D631" s="250" t="s">
        <v>43</v>
      </c>
      <c r="E631" s="251"/>
      <c r="F631" s="251"/>
      <c r="G631" s="251"/>
      <c r="H631" s="251"/>
      <c r="I631" s="252"/>
      <c r="J631" s="64">
        <f>ROUND((SUM(+J614+J621+J629)),2)</f>
        <v>107038.84</v>
      </c>
      <c r="K631" s="8"/>
    </row>
    <row r="632" spans="3:12" s="1" customFormat="1" ht="15.45" customHeight="1" x14ac:dyDescent="0.3">
      <c r="C632" s="7"/>
      <c r="H632" s="63"/>
      <c r="J632" s="2"/>
      <c r="K632" s="8"/>
    </row>
    <row r="633" spans="3:12" s="66" customFormat="1" ht="15.45" customHeight="1" x14ac:dyDescent="0.3">
      <c r="C633" s="65"/>
      <c r="D633" s="253" t="s">
        <v>44</v>
      </c>
      <c r="E633" s="254"/>
      <c r="F633" s="255"/>
      <c r="H633" s="67"/>
      <c r="I633" s="68">
        <v>0.01</v>
      </c>
      <c r="J633" s="69">
        <f>ROUND(J631*I633,2)</f>
        <v>1070.3900000000001</v>
      </c>
      <c r="K633" s="70"/>
    </row>
    <row r="634" spans="3:12" s="1" customFormat="1" ht="15.45" customHeight="1" x14ac:dyDescent="0.3">
      <c r="C634" s="7"/>
      <c r="D634" s="250" t="s">
        <v>45</v>
      </c>
      <c r="E634" s="251"/>
      <c r="F634" s="251"/>
      <c r="G634" s="251"/>
      <c r="H634" s="251"/>
      <c r="I634" s="252"/>
      <c r="J634" s="64">
        <f>+J633+J631</f>
        <v>108109.23</v>
      </c>
      <c r="K634" s="8"/>
    </row>
    <row r="635" spans="3:12" s="1" customFormat="1" ht="15.45" customHeight="1" x14ac:dyDescent="0.3">
      <c r="C635" s="7"/>
      <c r="H635" s="63"/>
      <c r="J635" s="2"/>
      <c r="K635" s="8"/>
    </row>
    <row r="636" spans="3:12" s="66" customFormat="1" ht="15.45" customHeight="1" x14ac:dyDescent="0.3">
      <c r="C636" s="65"/>
      <c r="D636" s="234" t="s">
        <v>46</v>
      </c>
      <c r="E636" s="235"/>
      <c r="F636" s="236"/>
      <c r="G636" s="71"/>
      <c r="H636" s="72"/>
      <c r="I636" s="73">
        <v>0.25</v>
      </c>
      <c r="J636" s="74">
        <f>ROUND(J634*I636,2)</f>
        <v>27027.31</v>
      </c>
      <c r="K636" s="70"/>
    </row>
    <row r="637" spans="3:12" s="66" customFormat="1" ht="15.45" customHeight="1" x14ac:dyDescent="0.3">
      <c r="C637" s="65"/>
      <c r="D637" s="315" t="s">
        <v>47</v>
      </c>
      <c r="E637" s="316"/>
      <c r="F637" s="316"/>
      <c r="G637" s="71"/>
      <c r="H637" s="72"/>
      <c r="I637" s="75">
        <v>0.01</v>
      </c>
      <c r="J637" s="76">
        <f>ROUND(J634*I637,2)</f>
        <v>1081.0899999999999</v>
      </c>
      <c r="K637" s="70"/>
    </row>
    <row r="638" spans="3:12" s="66" customFormat="1" ht="15.45" customHeight="1" x14ac:dyDescent="0.3">
      <c r="C638" s="65"/>
      <c r="D638" s="315" t="s">
        <v>48</v>
      </c>
      <c r="E638" s="316"/>
      <c r="F638" s="316"/>
      <c r="G638" s="77"/>
      <c r="H638" s="78"/>
      <c r="I638" s="75">
        <v>0.04</v>
      </c>
      <c r="J638" s="76">
        <f>ROUND(J634*I638,2)</f>
        <v>4324.37</v>
      </c>
      <c r="K638" s="70"/>
    </row>
    <row r="639" spans="3:12" s="1" customFormat="1" ht="15.45" customHeight="1" x14ac:dyDescent="0.3">
      <c r="C639" s="7"/>
      <c r="D639" s="317" t="s">
        <v>49</v>
      </c>
      <c r="E639" s="318"/>
      <c r="F639" s="318"/>
      <c r="G639" s="318"/>
      <c r="H639" s="318"/>
      <c r="I639" s="318"/>
      <c r="J639" s="79">
        <f>SUM(J636:J638)</f>
        <v>32432.77</v>
      </c>
      <c r="K639" s="8"/>
    </row>
    <row r="640" spans="3:12" s="1" customFormat="1" ht="15.45" customHeight="1" x14ac:dyDescent="0.3">
      <c r="C640" s="7"/>
      <c r="D640" s="266"/>
      <c r="E640" s="266"/>
      <c r="F640" s="266"/>
      <c r="G640" s="266"/>
      <c r="H640" s="266"/>
      <c r="I640" s="266"/>
      <c r="J640" s="266"/>
      <c r="K640" s="8"/>
    </row>
    <row r="641" spans="3:11" s="1" customFormat="1" ht="15.45" customHeight="1" x14ac:dyDescent="0.3">
      <c r="C641" s="7"/>
      <c r="D641" s="277" t="s">
        <v>50</v>
      </c>
      <c r="E641" s="278"/>
      <c r="F641" s="278"/>
      <c r="G641" s="278"/>
      <c r="H641" s="278"/>
      <c r="I641" s="279"/>
      <c r="J641" s="80">
        <f>SUM(J634+J639)</f>
        <v>140542</v>
      </c>
      <c r="K641" s="8"/>
    </row>
    <row r="642" spans="3:11" s="1" customFormat="1" ht="15.45" customHeight="1" x14ac:dyDescent="0.3">
      <c r="C642" s="7"/>
      <c r="D642" s="266"/>
      <c r="E642" s="266"/>
      <c r="F642" s="266"/>
      <c r="G642" s="266"/>
      <c r="H642" s="266"/>
      <c r="I642" s="266"/>
      <c r="J642" s="266"/>
      <c r="K642" s="8"/>
    </row>
    <row r="643" spans="3:11" s="1" customFormat="1" ht="15.45" customHeight="1" x14ac:dyDescent="0.3">
      <c r="C643" s="7"/>
      <c r="D643" s="280" t="s">
        <v>51</v>
      </c>
      <c r="E643" s="281"/>
      <c r="F643" s="282"/>
      <c r="G643" s="283"/>
      <c r="H643" s="284"/>
      <c r="I643" s="284"/>
      <c r="J643" s="285"/>
      <c r="K643" s="8"/>
    </row>
    <row r="644" spans="3:11" s="1" customFormat="1" ht="15.45" customHeight="1" x14ac:dyDescent="0.3">
      <c r="C644" s="7"/>
      <c r="D644" s="262"/>
      <c r="E644" s="310"/>
      <c r="F644" s="311"/>
      <c r="G644" s="265"/>
      <c r="H644" s="275"/>
      <c r="I644" s="275"/>
      <c r="J644" s="276"/>
      <c r="K644" s="8"/>
    </row>
    <row r="645" spans="3:11" s="1" customFormat="1" ht="15.45" customHeight="1" x14ac:dyDescent="0.3">
      <c r="C645" s="7"/>
      <c r="D645" s="262"/>
      <c r="E645" s="310"/>
      <c r="F645" s="311"/>
      <c r="G645" s="312" t="s">
        <v>52</v>
      </c>
      <c r="H645" s="266"/>
      <c r="I645" s="266"/>
      <c r="J645" s="267"/>
      <c r="K645" s="8"/>
    </row>
    <row r="646" spans="3:11" s="1" customFormat="1" ht="15.45" customHeight="1" x14ac:dyDescent="0.3">
      <c r="C646" s="7"/>
      <c r="D646" s="262"/>
      <c r="E646" s="310"/>
      <c r="F646" s="311"/>
      <c r="G646" s="312" t="s">
        <v>53</v>
      </c>
      <c r="H646" s="266"/>
      <c r="I646" s="266"/>
      <c r="J646" s="267"/>
      <c r="K646" s="8"/>
    </row>
    <row r="647" spans="3:11" s="1" customFormat="1" ht="15.45" customHeight="1" x14ac:dyDescent="0.3">
      <c r="C647" s="7"/>
      <c r="D647" s="262"/>
      <c r="E647" s="310"/>
      <c r="F647" s="311"/>
      <c r="G647" s="312" t="s">
        <v>54</v>
      </c>
      <c r="H647" s="266"/>
      <c r="I647" s="266"/>
      <c r="J647" s="267"/>
      <c r="K647" s="8"/>
    </row>
    <row r="648" spans="3:11" s="1" customFormat="1" ht="15.45" customHeight="1" x14ac:dyDescent="0.3">
      <c r="C648" s="7"/>
      <c r="D648" s="319"/>
      <c r="E648" s="320"/>
      <c r="F648" s="321"/>
      <c r="G648" s="312" t="s">
        <v>52</v>
      </c>
      <c r="H648" s="266"/>
      <c r="I648" s="266"/>
      <c r="J648" s="267"/>
      <c r="K648" s="8"/>
    </row>
    <row r="649" spans="3:11" s="1" customFormat="1" ht="15.45" customHeight="1" x14ac:dyDescent="0.3">
      <c r="C649" s="7"/>
      <c r="D649" s="268"/>
      <c r="E649" s="322"/>
      <c r="F649" s="323"/>
      <c r="G649" s="324" t="s">
        <v>55</v>
      </c>
      <c r="H649" s="272"/>
      <c r="I649" s="272"/>
      <c r="J649" s="273"/>
      <c r="K649" s="8"/>
    </row>
    <row r="650" spans="3:11" s="1" customFormat="1" ht="15.45" customHeight="1" x14ac:dyDescent="0.3">
      <c r="C650" s="81"/>
      <c r="D650" s="82"/>
      <c r="E650" s="82"/>
      <c r="F650" s="82"/>
      <c r="G650" s="82"/>
      <c r="H650" s="83"/>
      <c r="I650" s="82"/>
      <c r="J650" s="83"/>
      <c r="K650" s="84"/>
    </row>
    <row r="651" spans="3:11" s="1" customFormat="1" ht="15.45" customHeight="1" x14ac:dyDescent="0.3">
      <c r="C651" s="274"/>
      <c r="D651" s="274"/>
      <c r="E651" s="274"/>
      <c r="F651" s="274"/>
      <c r="G651" s="274"/>
      <c r="H651" s="274"/>
      <c r="I651" s="274"/>
      <c r="J651" s="274"/>
    </row>
    <row r="652" spans="3:11" s="1" customFormat="1" ht="15.45" customHeight="1" x14ac:dyDescent="0.3">
      <c r="C652" s="3"/>
      <c r="D652" s="4"/>
      <c r="E652" s="4"/>
      <c r="F652" s="4"/>
      <c r="G652" s="4"/>
      <c r="H652" s="5"/>
      <c r="I652" s="4"/>
      <c r="J652" s="5"/>
      <c r="K652" s="6"/>
    </row>
    <row r="653" spans="3:11" s="1" customFormat="1" ht="15.45" customHeight="1" x14ac:dyDescent="0.3">
      <c r="C653" s="7"/>
      <c r="D653" s="190"/>
      <c r="E653" s="191"/>
      <c r="F653" s="190" t="s">
        <v>0</v>
      </c>
      <c r="G653" s="194"/>
      <c r="H653" s="191"/>
      <c r="I653" s="195" t="s">
        <v>1</v>
      </c>
      <c r="J653" s="196"/>
      <c r="K653" s="8"/>
    </row>
    <row r="654" spans="3:11" s="1" customFormat="1" ht="15.45" customHeight="1" x14ac:dyDescent="0.3">
      <c r="C654" s="7"/>
      <c r="D654" s="192"/>
      <c r="E654" s="193"/>
      <c r="F654" s="192"/>
      <c r="G654" s="189"/>
      <c r="H654" s="193"/>
      <c r="I654" s="197" t="s">
        <v>2</v>
      </c>
      <c r="J654" s="198"/>
      <c r="K654" s="8"/>
    </row>
    <row r="655" spans="3:11" s="1" customFormat="1" ht="15.45" customHeight="1" x14ac:dyDescent="0.3">
      <c r="C655" s="7"/>
      <c r="D655" s="172" t="s">
        <v>3</v>
      </c>
      <c r="E655" s="173"/>
      <c r="F655" s="173"/>
      <c r="G655" s="173"/>
      <c r="H655" s="174"/>
      <c r="I655" s="197" t="s">
        <v>4</v>
      </c>
      <c r="J655" s="198"/>
      <c r="K655" s="8"/>
    </row>
    <row r="656" spans="3:11" s="1" customFormat="1" ht="15.45" customHeight="1" x14ac:dyDescent="0.3">
      <c r="C656" s="7"/>
      <c r="D656" s="298" t="s">
        <v>5</v>
      </c>
      <c r="E656" s="299"/>
      <c r="F656" s="299"/>
      <c r="G656" s="299"/>
      <c r="H656" s="299"/>
      <c r="I656" s="299"/>
      <c r="J656" s="300"/>
      <c r="K656" s="8"/>
    </row>
    <row r="657" spans="3:11" s="1" customFormat="1" ht="15.45" customHeight="1" x14ac:dyDescent="0.3">
      <c r="C657" s="7"/>
      <c r="D657" s="9"/>
      <c r="E657" s="9"/>
      <c r="F657" s="9"/>
      <c r="G657" s="9"/>
      <c r="H657" s="10"/>
      <c r="I657" s="9"/>
      <c r="J657" s="10"/>
      <c r="K657" s="8"/>
    </row>
    <row r="658" spans="3:11" s="14" customFormat="1" ht="15.45" customHeight="1" x14ac:dyDescent="0.3">
      <c r="C658" s="11"/>
      <c r="D658" s="12" t="s">
        <v>6</v>
      </c>
      <c r="E658" s="175" t="s">
        <v>7</v>
      </c>
      <c r="F658" s="176"/>
      <c r="G658" s="176"/>
      <c r="H658" s="176"/>
      <c r="I658" s="176"/>
      <c r="J658" s="177"/>
      <c r="K658" s="13"/>
    </row>
    <row r="659" spans="3:11" s="1" customFormat="1" ht="15.45" customHeight="1" x14ac:dyDescent="0.3">
      <c r="C659" s="7"/>
      <c r="D659" s="16">
        <v>2</v>
      </c>
      <c r="E659" s="178" t="s">
        <v>8</v>
      </c>
      <c r="F659" s="179"/>
      <c r="G659" s="179"/>
      <c r="H659" s="179"/>
      <c r="I659" s="179"/>
      <c r="J659" s="180"/>
      <c r="K659" s="8"/>
    </row>
    <row r="660" spans="3:11" s="14" customFormat="1" ht="15.45" customHeight="1" x14ac:dyDescent="0.3">
      <c r="C660" s="11"/>
      <c r="D660" s="12" t="s">
        <v>9</v>
      </c>
      <c r="E660" s="175" t="s">
        <v>10</v>
      </c>
      <c r="F660" s="176"/>
      <c r="G660" s="176"/>
      <c r="H660" s="176"/>
      <c r="I660" s="176"/>
      <c r="J660" s="177"/>
      <c r="K660" s="13"/>
    </row>
    <row r="661" spans="3:11" s="1" customFormat="1" ht="15.45" customHeight="1" x14ac:dyDescent="0.3">
      <c r="C661" s="7"/>
      <c r="D661" s="16">
        <v>2.0299999999999998</v>
      </c>
      <c r="E661" s="178" t="s">
        <v>114</v>
      </c>
      <c r="F661" s="179"/>
      <c r="G661" s="179"/>
      <c r="H661" s="179"/>
      <c r="I661" s="179"/>
      <c r="J661" s="180"/>
      <c r="K661" s="8"/>
    </row>
    <row r="662" spans="3:11" s="14" customFormat="1" ht="15.45" customHeight="1" x14ac:dyDescent="0.3">
      <c r="C662" s="11"/>
      <c r="D662" s="17" t="s">
        <v>12</v>
      </c>
      <c r="E662" s="181" t="s">
        <v>13</v>
      </c>
      <c r="F662" s="182"/>
      <c r="G662" s="182"/>
      <c r="H662" s="182"/>
      <c r="I662" s="183"/>
      <c r="J662" s="187" t="s">
        <v>14</v>
      </c>
      <c r="K662" s="13"/>
    </row>
    <row r="663" spans="3:11" s="1" customFormat="1" ht="15.45" customHeight="1" x14ac:dyDescent="0.3">
      <c r="C663" s="7"/>
      <c r="D663" s="18" t="s">
        <v>115</v>
      </c>
      <c r="E663" s="184"/>
      <c r="F663" s="185"/>
      <c r="G663" s="185"/>
      <c r="H663" s="185"/>
      <c r="I663" s="186"/>
      <c r="J663" s="188"/>
      <c r="K663" s="8"/>
    </row>
    <row r="664" spans="3:11" s="14" customFormat="1" ht="15.45" customHeight="1" x14ac:dyDescent="0.3">
      <c r="C664" s="11"/>
      <c r="D664" s="17" t="s">
        <v>16</v>
      </c>
      <c r="E664" s="296" t="s">
        <v>116</v>
      </c>
      <c r="F664" s="223"/>
      <c r="G664" s="223"/>
      <c r="H664" s="223"/>
      <c r="I664" s="224"/>
      <c r="J664" s="297" t="s">
        <v>60</v>
      </c>
      <c r="K664" s="13"/>
    </row>
    <row r="665" spans="3:11" s="1" customFormat="1" ht="15.45" customHeight="1" x14ac:dyDescent="0.3">
      <c r="C665" s="7"/>
      <c r="D665" s="18" t="s">
        <v>115</v>
      </c>
      <c r="E665" s="225"/>
      <c r="F665" s="226"/>
      <c r="G665" s="226"/>
      <c r="H665" s="226"/>
      <c r="I665" s="227"/>
      <c r="J665" s="229"/>
      <c r="K665" s="8"/>
    </row>
    <row r="666" spans="3:11" s="1" customFormat="1" ht="15.45" customHeight="1" x14ac:dyDescent="0.3">
      <c r="C666" s="7"/>
      <c r="D666" s="189"/>
      <c r="E666" s="189"/>
      <c r="F666" s="189"/>
      <c r="G666" s="189"/>
      <c r="H666" s="189"/>
      <c r="I666" s="189"/>
      <c r="J666" s="189"/>
      <c r="K666" s="8"/>
    </row>
    <row r="667" spans="3:11" s="1" customFormat="1" ht="15.45" customHeight="1" x14ac:dyDescent="0.3">
      <c r="C667" s="7"/>
      <c r="D667" s="219" t="s">
        <v>19</v>
      </c>
      <c r="E667" s="220"/>
      <c r="F667" s="220"/>
      <c r="G667" s="220"/>
      <c r="H667" s="220"/>
      <c r="I667" s="220"/>
      <c r="J667" s="221"/>
      <c r="K667" s="8"/>
    </row>
    <row r="668" spans="3:11" s="1" customFormat="1" ht="15.45" customHeight="1" x14ac:dyDescent="0.3">
      <c r="C668" s="7"/>
      <c r="D668" s="230" t="s">
        <v>20</v>
      </c>
      <c r="E668" s="231"/>
      <c r="F668" s="231"/>
      <c r="G668" s="23" t="s">
        <v>14</v>
      </c>
      <c r="H668" s="24" t="s">
        <v>21</v>
      </c>
      <c r="I668" s="25" t="s">
        <v>22</v>
      </c>
      <c r="J668" s="26" t="s">
        <v>23</v>
      </c>
      <c r="K668" s="8"/>
    </row>
    <row r="669" spans="3:11" s="1" customFormat="1" ht="15.45" customHeight="1" x14ac:dyDescent="0.3">
      <c r="C669" s="7"/>
      <c r="D669" s="232" t="s">
        <v>93</v>
      </c>
      <c r="E669" s="233"/>
      <c r="F669" s="233"/>
      <c r="G669" s="27" t="s">
        <v>91</v>
      </c>
      <c r="H669" s="28">
        <v>6328</v>
      </c>
      <c r="I669" s="29">
        <v>2</v>
      </c>
      <c r="J669" s="30">
        <f>+ROUND(I669*H669,2)</f>
        <v>12656</v>
      </c>
      <c r="K669" s="8"/>
    </row>
    <row r="670" spans="3:11" s="1" customFormat="1" ht="15.45" customHeight="1" x14ac:dyDescent="0.3">
      <c r="C670" s="7"/>
      <c r="D670" s="211" t="s">
        <v>100</v>
      </c>
      <c r="E670" s="212"/>
      <c r="F670" s="212"/>
      <c r="G670" s="31" t="s">
        <v>60</v>
      </c>
      <c r="H670" s="32">
        <v>556652.91</v>
      </c>
      <c r="I670" s="33">
        <v>1.03</v>
      </c>
      <c r="J670" s="34">
        <f t="shared" ref="J670:J674" si="5">+ROUND(I670*H670,2)</f>
        <v>573352.5</v>
      </c>
      <c r="K670" s="8"/>
    </row>
    <row r="671" spans="3:11" s="1" customFormat="1" ht="15.45" customHeight="1" x14ac:dyDescent="0.3">
      <c r="C671" s="7"/>
      <c r="D671" s="211" t="s">
        <v>117</v>
      </c>
      <c r="E671" s="212"/>
      <c r="F671" s="212"/>
      <c r="G671" s="31" t="s">
        <v>25</v>
      </c>
      <c r="H671" s="32">
        <v>5950</v>
      </c>
      <c r="I671" s="33">
        <v>6</v>
      </c>
      <c r="J671" s="34">
        <f t="shared" si="5"/>
        <v>35700</v>
      </c>
      <c r="K671" s="8"/>
    </row>
    <row r="672" spans="3:11" s="1" customFormat="1" ht="15.45" customHeight="1" x14ac:dyDescent="0.3">
      <c r="C672" s="7"/>
      <c r="D672" s="211" t="s">
        <v>118</v>
      </c>
      <c r="E672" s="212"/>
      <c r="F672" s="212"/>
      <c r="G672" s="31" t="s">
        <v>25</v>
      </c>
      <c r="H672" s="32">
        <v>11503.33</v>
      </c>
      <c r="I672" s="33">
        <v>9</v>
      </c>
      <c r="J672" s="34">
        <f t="shared" si="5"/>
        <v>103529.97</v>
      </c>
      <c r="K672" s="8"/>
    </row>
    <row r="673" spans="3:12" s="1" customFormat="1" ht="15.45" customHeight="1" x14ac:dyDescent="0.3">
      <c r="C673" s="7"/>
      <c r="D673" s="211" t="s">
        <v>26</v>
      </c>
      <c r="E673" s="212"/>
      <c r="F673" s="212"/>
      <c r="G673" s="31" t="s">
        <v>27</v>
      </c>
      <c r="H673" s="32">
        <v>5094.67</v>
      </c>
      <c r="I673" s="33">
        <v>0.7</v>
      </c>
      <c r="J673" s="34">
        <f t="shared" si="5"/>
        <v>3566.27</v>
      </c>
      <c r="K673" s="8"/>
    </row>
    <row r="674" spans="3:12" s="1" customFormat="1" ht="15.45" customHeight="1" x14ac:dyDescent="0.3">
      <c r="C674" s="7"/>
      <c r="D674" s="211" t="s">
        <v>119</v>
      </c>
      <c r="E674" s="212"/>
      <c r="F674" s="212"/>
      <c r="G674" s="31" t="s">
        <v>91</v>
      </c>
      <c r="H674" s="32">
        <v>12000</v>
      </c>
      <c r="I674" s="33">
        <v>0.5</v>
      </c>
      <c r="J674" s="34">
        <f t="shared" si="5"/>
        <v>6000</v>
      </c>
      <c r="K674" s="8"/>
    </row>
    <row r="675" spans="3:12" s="1" customFormat="1" ht="15.45" customHeight="1" x14ac:dyDescent="0.3">
      <c r="C675" s="7"/>
      <c r="D675" s="211"/>
      <c r="E675" s="212"/>
      <c r="F675" s="212"/>
      <c r="G675" s="31" t="s">
        <v>28</v>
      </c>
      <c r="H675" s="32" t="s">
        <v>28</v>
      </c>
      <c r="I675" s="33"/>
      <c r="J675" s="34" t="str">
        <f t="shared" ref="J675:J677" si="6">+IF(D675="","",H675*I675)</f>
        <v/>
      </c>
      <c r="K675" s="8"/>
    </row>
    <row r="676" spans="3:12" s="1" customFormat="1" ht="15.45" customHeight="1" x14ac:dyDescent="0.3">
      <c r="C676" s="7"/>
      <c r="D676" s="211"/>
      <c r="E676" s="212"/>
      <c r="F676" s="212"/>
      <c r="G676" s="31" t="s">
        <v>28</v>
      </c>
      <c r="H676" s="32" t="s">
        <v>28</v>
      </c>
      <c r="I676" s="33"/>
      <c r="J676" s="34" t="str">
        <f t="shared" si="6"/>
        <v/>
      </c>
      <c r="K676" s="8"/>
    </row>
    <row r="677" spans="3:12" s="1" customFormat="1" ht="15.45" customHeight="1" x14ac:dyDescent="0.3">
      <c r="C677" s="7"/>
      <c r="D677" s="325"/>
      <c r="E677" s="326"/>
      <c r="F677" s="326"/>
      <c r="G677" s="35" t="s">
        <v>28</v>
      </c>
      <c r="H677" s="36" t="s">
        <v>28</v>
      </c>
      <c r="I677" s="37"/>
      <c r="J677" s="38" t="str">
        <f t="shared" si="6"/>
        <v/>
      </c>
      <c r="K677" s="8"/>
    </row>
    <row r="678" spans="3:12" s="1" customFormat="1" ht="15.45" customHeight="1" x14ac:dyDescent="0.3">
      <c r="C678" s="7"/>
      <c r="G678" s="294" t="s">
        <v>29</v>
      </c>
      <c r="H678" s="294"/>
      <c r="I678" s="295"/>
      <c r="J678" s="39">
        <f>+ROUND(SUM(J669:J677),2)</f>
        <v>734804.74</v>
      </c>
      <c r="K678" s="8"/>
    </row>
    <row r="679" spans="3:12" s="1" customFormat="1" ht="15.45" customHeight="1" x14ac:dyDescent="0.3">
      <c r="C679" s="7"/>
      <c r="G679" s="92"/>
      <c r="H679" s="100"/>
      <c r="I679" s="92"/>
      <c r="J679" s="101"/>
      <c r="K679" s="8"/>
    </row>
    <row r="680" spans="3:12" s="1" customFormat="1" ht="15.45" customHeight="1" x14ac:dyDescent="0.3">
      <c r="C680" s="7"/>
      <c r="D680" s="219" t="s">
        <v>30</v>
      </c>
      <c r="E680" s="220"/>
      <c r="F680" s="220"/>
      <c r="G680" s="220"/>
      <c r="H680" s="220"/>
      <c r="I680" s="220"/>
      <c r="J680" s="221"/>
      <c r="K680" s="8"/>
    </row>
    <row r="681" spans="3:12" s="1" customFormat="1" ht="15.45" customHeight="1" x14ac:dyDescent="0.3">
      <c r="C681" s="7"/>
      <c r="D681" s="286" t="s">
        <v>20</v>
      </c>
      <c r="E681" s="286"/>
      <c r="F681" s="286"/>
      <c r="G681" s="40" t="s">
        <v>14</v>
      </c>
      <c r="H681" s="41" t="s">
        <v>31</v>
      </c>
      <c r="I681" s="40" t="s">
        <v>22</v>
      </c>
      <c r="J681" s="41" t="s">
        <v>23</v>
      </c>
      <c r="K681" s="8"/>
    </row>
    <row r="682" spans="3:12" s="1" customFormat="1" ht="15.45" customHeight="1" x14ac:dyDescent="0.3">
      <c r="C682" s="7"/>
      <c r="D682" s="287" t="s">
        <v>32</v>
      </c>
      <c r="E682" s="288"/>
      <c r="F682" s="288"/>
      <c r="G682" s="102" t="s">
        <v>33</v>
      </c>
      <c r="H682" s="87">
        <v>450060.26</v>
      </c>
      <c r="I682" s="88">
        <v>0.05</v>
      </c>
      <c r="J682" s="30">
        <f>+ROUND(I682*H682,2)</f>
        <v>22503.01</v>
      </c>
      <c r="K682" s="8"/>
    </row>
    <row r="683" spans="3:12" s="1" customFormat="1" ht="15.45" customHeight="1" x14ac:dyDescent="0.3">
      <c r="C683" s="7"/>
      <c r="D683" s="289" t="s">
        <v>103</v>
      </c>
      <c r="E683" s="290"/>
      <c r="F683" s="291"/>
      <c r="G683" s="86" t="s">
        <v>104</v>
      </c>
      <c r="H683" s="89">
        <v>89075</v>
      </c>
      <c r="I683" s="98">
        <v>0.1</v>
      </c>
      <c r="J683" s="34">
        <f t="shared" ref="J683:J684" si="7">+ROUND(I683*H683,2)</f>
        <v>8907.5</v>
      </c>
      <c r="K683" s="8"/>
    </row>
    <row r="684" spans="3:12" s="1" customFormat="1" ht="30" customHeight="1" x14ac:dyDescent="0.3">
      <c r="C684" s="7"/>
      <c r="D684" s="292" t="s">
        <v>120</v>
      </c>
      <c r="E684" s="293"/>
      <c r="F684" s="293"/>
      <c r="G684" s="47" t="s">
        <v>104</v>
      </c>
      <c r="H684" s="48">
        <v>27700</v>
      </c>
      <c r="I684" s="49">
        <v>2</v>
      </c>
      <c r="J684" s="91">
        <f t="shared" si="7"/>
        <v>55400</v>
      </c>
      <c r="K684" s="8"/>
    </row>
    <row r="685" spans="3:12" s="1" customFormat="1" ht="15.45" customHeight="1" x14ac:dyDescent="0.3">
      <c r="C685" s="7"/>
      <c r="G685" s="294" t="s">
        <v>36</v>
      </c>
      <c r="H685" s="294"/>
      <c r="I685" s="295"/>
      <c r="J685" s="51">
        <f>ROUND(+SUM(J682:J684),2)</f>
        <v>86810.51</v>
      </c>
      <c r="K685" s="8"/>
    </row>
    <row r="686" spans="3:12" s="1" customFormat="1" ht="15.45" customHeight="1" x14ac:dyDescent="0.3">
      <c r="C686" s="7"/>
      <c r="D686" s="274"/>
      <c r="E686" s="274"/>
      <c r="F686" s="274"/>
      <c r="G686" s="274"/>
      <c r="H686" s="274"/>
      <c r="I686" s="274"/>
      <c r="J686" s="274"/>
      <c r="K686" s="8"/>
    </row>
    <row r="687" spans="3:12" s="1" customFormat="1" ht="15.45" customHeight="1" x14ac:dyDescent="0.3">
      <c r="C687" s="7"/>
      <c r="D687" s="305" t="s">
        <v>37</v>
      </c>
      <c r="E687" s="306"/>
      <c r="F687" s="306"/>
      <c r="G687" s="306"/>
      <c r="H687" s="306"/>
      <c r="I687" s="306"/>
      <c r="J687" s="307"/>
      <c r="K687" s="8"/>
      <c r="L687" s="52"/>
    </row>
    <row r="688" spans="3:12" s="93" customFormat="1" ht="15.45" customHeight="1" x14ac:dyDescent="0.3">
      <c r="C688" s="53"/>
      <c r="D688" s="308" t="s">
        <v>20</v>
      </c>
      <c r="E688" s="309"/>
      <c r="F688" s="309"/>
      <c r="G688" s="54" t="s">
        <v>14</v>
      </c>
      <c r="H688" s="55" t="s">
        <v>31</v>
      </c>
      <c r="I688" s="54" t="s">
        <v>22</v>
      </c>
      <c r="J688" s="56" t="s">
        <v>23</v>
      </c>
      <c r="K688" s="57"/>
      <c r="L688" s="58"/>
    </row>
    <row r="689" spans="3:12" s="1" customFormat="1" ht="15.45" customHeight="1" x14ac:dyDescent="0.3">
      <c r="C689" s="7"/>
      <c r="D689" s="301" t="s">
        <v>96</v>
      </c>
      <c r="E689" s="302"/>
      <c r="F689" s="302"/>
      <c r="G689" s="59" t="s">
        <v>39</v>
      </c>
      <c r="H689" s="60">
        <v>40914.569044249998</v>
      </c>
      <c r="I689" s="61">
        <v>11</v>
      </c>
      <c r="J689" s="30">
        <f>+ROUND(I689*H689,2)</f>
        <v>450060.26</v>
      </c>
      <c r="K689" s="8"/>
      <c r="L689" s="52"/>
    </row>
    <row r="690" spans="3:12" s="1" customFormat="1" ht="15.45" customHeight="1" x14ac:dyDescent="0.3">
      <c r="C690" s="7"/>
      <c r="D690" s="301"/>
      <c r="E690" s="302"/>
      <c r="F690" s="302"/>
      <c r="G690" s="59"/>
      <c r="H690" s="60" t="s">
        <v>28</v>
      </c>
      <c r="I690" s="61"/>
      <c r="J690" s="62" t="str">
        <f>(+IF(D690="","",(H690*I690)))</f>
        <v/>
      </c>
      <c r="K690" s="8"/>
      <c r="L690" s="52"/>
    </row>
    <row r="691" spans="3:12" s="1" customFormat="1" ht="15.45" customHeight="1" x14ac:dyDescent="0.3">
      <c r="C691" s="7"/>
      <c r="D691" s="301"/>
      <c r="E691" s="302"/>
      <c r="F691" s="302"/>
      <c r="G691" s="59"/>
      <c r="H691" s="60" t="s">
        <v>28</v>
      </c>
      <c r="I691" s="61"/>
      <c r="J691" s="62" t="str">
        <f>(+IF(D691="","",(H691*I691)))</f>
        <v/>
      </c>
      <c r="K691" s="8"/>
      <c r="L691" s="52"/>
    </row>
    <row r="692" spans="3:12" s="1" customFormat="1" ht="15.45" customHeight="1" x14ac:dyDescent="0.3">
      <c r="C692" s="7"/>
      <c r="D692" s="303"/>
      <c r="E692" s="304"/>
      <c r="F692" s="304"/>
      <c r="G692" s="94"/>
      <c r="H692" s="95"/>
      <c r="I692" s="96"/>
      <c r="J692" s="97"/>
      <c r="K692" s="8"/>
      <c r="L692" s="52"/>
    </row>
    <row r="693" spans="3:12" s="1" customFormat="1" ht="15.45" customHeight="1" x14ac:dyDescent="0.3">
      <c r="C693" s="7"/>
      <c r="G693" s="216" t="s">
        <v>42</v>
      </c>
      <c r="H693" s="216"/>
      <c r="I693" s="217"/>
      <c r="J693" s="39">
        <f>+ROUND(SUM(J689:J692),2)</f>
        <v>450060.26</v>
      </c>
      <c r="K693" s="8"/>
      <c r="L693" s="52"/>
    </row>
    <row r="694" spans="3:12" s="1" customFormat="1" ht="15.45" customHeight="1" x14ac:dyDescent="0.3">
      <c r="C694" s="7"/>
      <c r="H694" s="63"/>
      <c r="J694" s="2"/>
      <c r="K694" s="8"/>
    </row>
    <row r="695" spans="3:12" s="1" customFormat="1" ht="15.45" customHeight="1" x14ac:dyDescent="0.3">
      <c r="C695" s="7"/>
      <c r="D695" s="250" t="s">
        <v>43</v>
      </c>
      <c r="E695" s="251"/>
      <c r="F695" s="251"/>
      <c r="G695" s="251"/>
      <c r="H695" s="251"/>
      <c r="I695" s="252"/>
      <c r="J695" s="64">
        <f>ROUND((SUM(+J678+J685+J693)),2)</f>
        <v>1271675.51</v>
      </c>
      <c r="K695" s="8"/>
    </row>
    <row r="696" spans="3:12" s="1" customFormat="1" ht="15.45" customHeight="1" x14ac:dyDescent="0.3">
      <c r="C696" s="7"/>
      <c r="H696" s="63"/>
      <c r="J696" s="2"/>
      <c r="K696" s="8"/>
    </row>
    <row r="697" spans="3:12" s="66" customFormat="1" ht="15.45" customHeight="1" x14ac:dyDescent="0.3">
      <c r="C697" s="65"/>
      <c r="D697" s="253" t="s">
        <v>44</v>
      </c>
      <c r="E697" s="254"/>
      <c r="F697" s="255"/>
      <c r="H697" s="67"/>
      <c r="I697" s="68">
        <v>0.01</v>
      </c>
      <c r="J697" s="69">
        <f>ROUND(J695*I697,2)</f>
        <v>12716.76</v>
      </c>
      <c r="K697" s="70"/>
    </row>
    <row r="698" spans="3:12" s="1" customFormat="1" ht="15.45" customHeight="1" x14ac:dyDescent="0.3">
      <c r="C698" s="7"/>
      <c r="D698" s="250" t="s">
        <v>45</v>
      </c>
      <c r="E698" s="251"/>
      <c r="F698" s="251"/>
      <c r="G698" s="251"/>
      <c r="H698" s="251"/>
      <c r="I698" s="252"/>
      <c r="J698" s="64">
        <f>+J697+J695</f>
        <v>1284392.27</v>
      </c>
      <c r="K698" s="8"/>
    </row>
    <row r="699" spans="3:12" s="1" customFormat="1" ht="15.45" customHeight="1" x14ac:dyDescent="0.3">
      <c r="C699" s="7"/>
      <c r="H699" s="63"/>
      <c r="J699" s="2"/>
      <c r="K699" s="8"/>
    </row>
    <row r="700" spans="3:12" s="66" customFormat="1" ht="15.45" customHeight="1" x14ac:dyDescent="0.3">
      <c r="C700" s="65"/>
      <c r="D700" s="313" t="s">
        <v>46</v>
      </c>
      <c r="E700" s="314"/>
      <c r="F700" s="314"/>
      <c r="G700" s="71"/>
      <c r="H700" s="72"/>
      <c r="I700" s="73">
        <v>0.25</v>
      </c>
      <c r="J700" s="74">
        <f>ROUND(J698*I700,2)</f>
        <v>321098.07</v>
      </c>
      <c r="K700" s="70"/>
    </row>
    <row r="701" spans="3:12" s="66" customFormat="1" ht="15.45" customHeight="1" x14ac:dyDescent="0.3">
      <c r="C701" s="65"/>
      <c r="D701" s="315" t="s">
        <v>47</v>
      </c>
      <c r="E701" s="316"/>
      <c r="F701" s="316"/>
      <c r="G701" s="71"/>
      <c r="H701" s="72"/>
      <c r="I701" s="75">
        <v>0.01</v>
      </c>
      <c r="J701" s="76">
        <v>12843.91</v>
      </c>
      <c r="K701" s="70"/>
    </row>
    <row r="702" spans="3:12" s="66" customFormat="1" ht="15.45" customHeight="1" x14ac:dyDescent="0.3">
      <c r="C702" s="65"/>
      <c r="D702" s="315" t="s">
        <v>48</v>
      </c>
      <c r="E702" s="316"/>
      <c r="F702" s="316"/>
      <c r="G702" s="77"/>
      <c r="H702" s="78"/>
      <c r="I702" s="75">
        <v>0.04</v>
      </c>
      <c r="J702" s="76">
        <f>ROUNDDOWN(J698*I702,2)</f>
        <v>51375.69</v>
      </c>
      <c r="K702" s="70"/>
    </row>
    <row r="703" spans="3:12" s="1" customFormat="1" ht="15.45" customHeight="1" x14ac:dyDescent="0.3">
      <c r="C703" s="7"/>
      <c r="D703" s="317" t="s">
        <v>49</v>
      </c>
      <c r="E703" s="318"/>
      <c r="F703" s="318"/>
      <c r="G703" s="318"/>
      <c r="H703" s="318"/>
      <c r="I703" s="318"/>
      <c r="J703" s="79">
        <f>SUM(J700:J702)</f>
        <v>385317.67</v>
      </c>
      <c r="K703" s="8"/>
    </row>
    <row r="704" spans="3:12" s="1" customFormat="1" ht="15.45" customHeight="1" x14ac:dyDescent="0.3">
      <c r="C704" s="7"/>
      <c r="D704" s="266"/>
      <c r="E704" s="266"/>
      <c r="F704" s="266"/>
      <c r="G704" s="266"/>
      <c r="H704" s="266"/>
      <c r="I704" s="266"/>
      <c r="J704" s="266"/>
      <c r="K704" s="8"/>
    </row>
    <row r="705" spans="3:11" s="1" customFormat="1" ht="15.45" customHeight="1" x14ac:dyDescent="0.3">
      <c r="C705" s="7"/>
      <c r="D705" s="277" t="s">
        <v>50</v>
      </c>
      <c r="E705" s="278"/>
      <c r="F705" s="278"/>
      <c r="G705" s="278"/>
      <c r="H705" s="278"/>
      <c r="I705" s="279"/>
      <c r="J705" s="80">
        <f>SUM(J698+J703)</f>
        <v>1669709.94</v>
      </c>
      <c r="K705" s="8"/>
    </row>
    <row r="706" spans="3:11" s="1" customFormat="1" ht="15.45" customHeight="1" x14ac:dyDescent="0.3">
      <c r="C706" s="7"/>
      <c r="D706" s="266"/>
      <c r="E706" s="266"/>
      <c r="F706" s="266"/>
      <c r="G706" s="266"/>
      <c r="H706" s="266"/>
      <c r="I706" s="266"/>
      <c r="J706" s="266"/>
      <c r="K706" s="8"/>
    </row>
    <row r="707" spans="3:11" s="1" customFormat="1" ht="15.45" customHeight="1" x14ac:dyDescent="0.3">
      <c r="C707" s="7"/>
      <c r="D707" s="280" t="s">
        <v>51</v>
      </c>
      <c r="E707" s="281"/>
      <c r="F707" s="282"/>
      <c r="G707" s="283"/>
      <c r="H707" s="284"/>
      <c r="I707" s="284"/>
      <c r="J707" s="285"/>
      <c r="K707" s="8"/>
    </row>
    <row r="708" spans="3:11" s="1" customFormat="1" ht="15.45" customHeight="1" x14ac:dyDescent="0.3">
      <c r="C708" s="7"/>
      <c r="D708" s="262"/>
      <c r="E708" s="310"/>
      <c r="F708" s="311"/>
      <c r="G708" s="265"/>
      <c r="H708" s="275"/>
      <c r="I708" s="275"/>
      <c r="J708" s="276"/>
      <c r="K708" s="8"/>
    </row>
    <row r="709" spans="3:11" s="1" customFormat="1" ht="15.45" customHeight="1" x14ac:dyDescent="0.3">
      <c r="C709" s="7"/>
      <c r="D709" s="262"/>
      <c r="E709" s="310"/>
      <c r="F709" s="311"/>
      <c r="G709" s="265" t="s">
        <v>52</v>
      </c>
      <c r="H709" s="275"/>
      <c r="I709" s="275"/>
      <c r="J709" s="276"/>
      <c r="K709" s="8"/>
    </row>
    <row r="710" spans="3:11" s="1" customFormat="1" ht="15.45" customHeight="1" x14ac:dyDescent="0.3">
      <c r="C710" s="7"/>
      <c r="D710" s="262"/>
      <c r="E710" s="310"/>
      <c r="F710" s="311"/>
      <c r="G710" s="265" t="s">
        <v>53</v>
      </c>
      <c r="H710" s="266"/>
      <c r="I710" s="266"/>
      <c r="J710" s="267"/>
      <c r="K710" s="8"/>
    </row>
    <row r="711" spans="3:11" s="1" customFormat="1" ht="15.45" customHeight="1" x14ac:dyDescent="0.3">
      <c r="C711" s="7"/>
      <c r="D711" s="262"/>
      <c r="E711" s="310"/>
      <c r="F711" s="311"/>
      <c r="G711" s="265" t="s">
        <v>54</v>
      </c>
      <c r="H711" s="266"/>
      <c r="I711" s="266"/>
      <c r="J711" s="267"/>
      <c r="K711" s="8"/>
    </row>
    <row r="712" spans="3:11" s="1" customFormat="1" ht="15.45" customHeight="1" x14ac:dyDescent="0.3">
      <c r="C712" s="7"/>
      <c r="D712" s="319"/>
      <c r="E712" s="320"/>
      <c r="F712" s="321"/>
      <c r="G712" s="265" t="s">
        <v>52</v>
      </c>
      <c r="H712" s="266"/>
      <c r="I712" s="266"/>
      <c r="J712" s="267"/>
      <c r="K712" s="8"/>
    </row>
    <row r="713" spans="3:11" s="1" customFormat="1" ht="15.45" customHeight="1" x14ac:dyDescent="0.3">
      <c r="C713" s="7"/>
      <c r="D713" s="268"/>
      <c r="E713" s="322"/>
      <c r="F713" s="323"/>
      <c r="G713" s="271" t="s">
        <v>55</v>
      </c>
      <c r="H713" s="272"/>
      <c r="I713" s="272"/>
      <c r="J713" s="273"/>
      <c r="K713" s="8"/>
    </row>
    <row r="714" spans="3:11" s="1" customFormat="1" ht="15.45" customHeight="1" x14ac:dyDescent="0.3">
      <c r="C714" s="81"/>
      <c r="D714" s="82"/>
      <c r="E714" s="82"/>
      <c r="F714" s="82"/>
      <c r="G714" s="82"/>
      <c r="H714" s="83"/>
      <c r="I714" s="82"/>
      <c r="J714" s="83"/>
      <c r="K714" s="84"/>
    </row>
    <row r="715" spans="3:11" s="1" customFormat="1" ht="15.45" customHeight="1" x14ac:dyDescent="0.3">
      <c r="C715" s="274"/>
      <c r="D715" s="274"/>
      <c r="E715" s="274"/>
      <c r="F715" s="274"/>
      <c r="G715" s="274"/>
      <c r="H715" s="274"/>
      <c r="I715" s="274"/>
      <c r="J715" s="274"/>
    </row>
    <row r="716" spans="3:11" s="1" customFormat="1" ht="15.45" customHeight="1" x14ac:dyDescent="0.3">
      <c r="C716" s="3"/>
      <c r="D716" s="4"/>
      <c r="E716" s="4"/>
      <c r="F716" s="4"/>
      <c r="G716" s="4"/>
      <c r="H716" s="5"/>
      <c r="I716" s="4"/>
      <c r="J716" s="5"/>
      <c r="K716" s="6"/>
    </row>
    <row r="717" spans="3:11" s="1" customFormat="1" ht="15.45" customHeight="1" x14ac:dyDescent="0.3">
      <c r="C717" s="7"/>
      <c r="D717" s="190"/>
      <c r="E717" s="191"/>
      <c r="F717" s="190" t="s">
        <v>0</v>
      </c>
      <c r="G717" s="194"/>
      <c r="H717" s="191"/>
      <c r="I717" s="195" t="s">
        <v>1</v>
      </c>
      <c r="J717" s="196"/>
      <c r="K717" s="8"/>
    </row>
    <row r="718" spans="3:11" s="1" customFormat="1" ht="15.45" customHeight="1" x14ac:dyDescent="0.3">
      <c r="C718" s="7"/>
      <c r="D718" s="192"/>
      <c r="E718" s="193"/>
      <c r="F718" s="192"/>
      <c r="G718" s="189"/>
      <c r="H718" s="193"/>
      <c r="I718" s="197" t="s">
        <v>2</v>
      </c>
      <c r="J718" s="198"/>
      <c r="K718" s="8"/>
    </row>
    <row r="719" spans="3:11" s="1" customFormat="1" ht="15.45" customHeight="1" x14ac:dyDescent="0.3">
      <c r="C719" s="7"/>
      <c r="D719" s="172" t="s">
        <v>3</v>
      </c>
      <c r="E719" s="173"/>
      <c r="F719" s="173"/>
      <c r="G719" s="173"/>
      <c r="H719" s="174"/>
      <c r="I719" s="197" t="s">
        <v>4</v>
      </c>
      <c r="J719" s="198"/>
      <c r="K719" s="8"/>
    </row>
    <row r="720" spans="3:11" s="1" customFormat="1" ht="15.45" customHeight="1" x14ac:dyDescent="0.3">
      <c r="C720" s="7"/>
      <c r="D720" s="298" t="s">
        <v>5</v>
      </c>
      <c r="E720" s="299"/>
      <c r="F720" s="299"/>
      <c r="G720" s="299"/>
      <c r="H720" s="299"/>
      <c r="I720" s="299"/>
      <c r="J720" s="300"/>
      <c r="K720" s="8"/>
    </row>
    <row r="721" spans="3:11" s="1" customFormat="1" ht="15.45" customHeight="1" x14ac:dyDescent="0.3">
      <c r="C721" s="7"/>
      <c r="D721" s="9"/>
      <c r="E721" s="9"/>
      <c r="F721" s="9"/>
      <c r="G721" s="9"/>
      <c r="H721" s="10"/>
      <c r="I721" s="9"/>
      <c r="J721" s="10"/>
      <c r="K721" s="8"/>
    </row>
    <row r="722" spans="3:11" s="14" customFormat="1" ht="15.45" customHeight="1" x14ac:dyDescent="0.3">
      <c r="C722" s="11"/>
      <c r="D722" s="12" t="s">
        <v>6</v>
      </c>
      <c r="E722" s="175" t="s">
        <v>7</v>
      </c>
      <c r="F722" s="176"/>
      <c r="G722" s="176"/>
      <c r="H722" s="176"/>
      <c r="I722" s="176"/>
      <c r="J722" s="177"/>
      <c r="K722" s="13"/>
    </row>
    <row r="723" spans="3:11" s="1" customFormat="1" ht="15.45" customHeight="1" x14ac:dyDescent="0.3">
      <c r="C723" s="7"/>
      <c r="D723" s="16">
        <v>2</v>
      </c>
      <c r="E723" s="178" t="s">
        <v>8</v>
      </c>
      <c r="F723" s="179"/>
      <c r="G723" s="179"/>
      <c r="H723" s="179"/>
      <c r="I723" s="179"/>
      <c r="J723" s="180"/>
      <c r="K723" s="8"/>
    </row>
    <row r="724" spans="3:11" s="14" customFormat="1" ht="15.45" customHeight="1" x14ac:dyDescent="0.3">
      <c r="C724" s="11"/>
      <c r="D724" s="12" t="s">
        <v>9</v>
      </c>
      <c r="E724" s="175" t="s">
        <v>10</v>
      </c>
      <c r="F724" s="176"/>
      <c r="G724" s="176"/>
      <c r="H724" s="176"/>
      <c r="I724" s="176"/>
      <c r="J724" s="177"/>
      <c r="K724" s="13"/>
    </row>
    <row r="725" spans="3:11" s="1" customFormat="1" ht="15.45" customHeight="1" x14ac:dyDescent="0.3">
      <c r="C725" s="7"/>
      <c r="D725" s="16">
        <v>2.0299999999999998</v>
      </c>
      <c r="E725" s="178" t="s">
        <v>114</v>
      </c>
      <c r="F725" s="179"/>
      <c r="G725" s="179"/>
      <c r="H725" s="179"/>
      <c r="I725" s="179"/>
      <c r="J725" s="180"/>
      <c r="K725" s="8"/>
    </row>
    <row r="726" spans="3:11" s="14" customFormat="1" ht="15.45" customHeight="1" x14ac:dyDescent="0.3">
      <c r="C726" s="11"/>
      <c r="D726" s="17" t="s">
        <v>12</v>
      </c>
      <c r="E726" s="181" t="s">
        <v>13</v>
      </c>
      <c r="F726" s="182"/>
      <c r="G726" s="182"/>
      <c r="H726" s="182"/>
      <c r="I726" s="183"/>
      <c r="J726" s="187" t="s">
        <v>14</v>
      </c>
      <c r="K726" s="13"/>
    </row>
    <row r="727" spans="3:11" s="1" customFormat="1" ht="15.45" customHeight="1" x14ac:dyDescent="0.3">
      <c r="C727" s="7"/>
      <c r="D727" s="18" t="s">
        <v>121</v>
      </c>
      <c r="E727" s="184"/>
      <c r="F727" s="185"/>
      <c r="G727" s="185"/>
      <c r="H727" s="185"/>
      <c r="I727" s="186"/>
      <c r="J727" s="188"/>
      <c r="K727" s="8"/>
    </row>
    <row r="728" spans="3:11" s="14" customFormat="1" ht="15.45" customHeight="1" x14ac:dyDescent="0.3">
      <c r="C728" s="11"/>
      <c r="D728" s="17" t="s">
        <v>16</v>
      </c>
      <c r="E728" s="296" t="s">
        <v>122</v>
      </c>
      <c r="F728" s="223"/>
      <c r="G728" s="223"/>
      <c r="H728" s="223"/>
      <c r="I728" s="224"/>
      <c r="J728" s="297" t="s">
        <v>60</v>
      </c>
      <c r="K728" s="13"/>
    </row>
    <row r="729" spans="3:11" s="1" customFormat="1" ht="15.45" customHeight="1" x14ac:dyDescent="0.3">
      <c r="C729" s="7"/>
      <c r="D729" s="18" t="s">
        <v>121</v>
      </c>
      <c r="E729" s="225"/>
      <c r="F729" s="226"/>
      <c r="G729" s="226"/>
      <c r="H729" s="226"/>
      <c r="I729" s="227"/>
      <c r="J729" s="229"/>
      <c r="K729" s="8"/>
    </row>
    <row r="730" spans="3:11" s="1" customFormat="1" ht="15.45" customHeight="1" x14ac:dyDescent="0.3">
      <c r="C730" s="7"/>
      <c r="D730" s="189"/>
      <c r="E730" s="189"/>
      <c r="F730" s="189"/>
      <c r="G730" s="189"/>
      <c r="H730" s="189"/>
      <c r="I730" s="189"/>
      <c r="J730" s="189"/>
      <c r="K730" s="8"/>
    </row>
    <row r="731" spans="3:11" s="1" customFormat="1" ht="15.45" customHeight="1" x14ac:dyDescent="0.3">
      <c r="C731" s="7"/>
      <c r="D731" s="219" t="s">
        <v>19</v>
      </c>
      <c r="E731" s="220"/>
      <c r="F731" s="220"/>
      <c r="G731" s="220"/>
      <c r="H731" s="220"/>
      <c r="I731" s="220"/>
      <c r="J731" s="221"/>
      <c r="K731" s="8"/>
    </row>
    <row r="732" spans="3:11" s="1" customFormat="1" ht="15.45" customHeight="1" x14ac:dyDescent="0.3">
      <c r="C732" s="7"/>
      <c r="D732" s="230" t="s">
        <v>20</v>
      </c>
      <c r="E732" s="231"/>
      <c r="F732" s="231"/>
      <c r="G732" s="23" t="s">
        <v>14</v>
      </c>
      <c r="H732" s="24" t="s">
        <v>21</v>
      </c>
      <c r="I732" s="25" t="s">
        <v>22</v>
      </c>
      <c r="J732" s="26" t="s">
        <v>23</v>
      </c>
      <c r="K732" s="8"/>
    </row>
    <row r="733" spans="3:11" s="1" customFormat="1" ht="15.45" customHeight="1" x14ac:dyDescent="0.3">
      <c r="C733" s="7"/>
      <c r="D733" s="232" t="s">
        <v>93</v>
      </c>
      <c r="E733" s="233"/>
      <c r="F733" s="233"/>
      <c r="G733" s="27" t="s">
        <v>91</v>
      </c>
      <c r="H733" s="28">
        <v>6328</v>
      </c>
      <c r="I733" s="29">
        <v>2</v>
      </c>
      <c r="J733" s="30">
        <f>+ROUND(I733*H733,2)</f>
        <v>12656</v>
      </c>
      <c r="K733" s="8"/>
    </row>
    <row r="734" spans="3:11" s="1" customFormat="1" ht="15.45" customHeight="1" x14ac:dyDescent="0.3">
      <c r="C734" s="7"/>
      <c r="D734" s="211" t="s">
        <v>100</v>
      </c>
      <c r="E734" s="212"/>
      <c r="F734" s="212"/>
      <c r="G734" s="31" t="s">
        <v>60</v>
      </c>
      <c r="H734" s="32">
        <v>556652.91</v>
      </c>
      <c r="I734" s="33">
        <v>1.03</v>
      </c>
      <c r="J734" s="34">
        <f t="shared" ref="J734:J737" si="8">+ROUND(I734*H734,2)</f>
        <v>573352.5</v>
      </c>
      <c r="K734" s="8"/>
    </row>
    <row r="735" spans="3:11" s="1" customFormat="1" ht="15.45" customHeight="1" x14ac:dyDescent="0.3">
      <c r="C735" s="7"/>
      <c r="D735" s="211" t="s">
        <v>117</v>
      </c>
      <c r="E735" s="212"/>
      <c r="F735" s="212"/>
      <c r="G735" s="31" t="s">
        <v>25</v>
      </c>
      <c r="H735" s="32">
        <v>5950</v>
      </c>
      <c r="I735" s="33">
        <v>4.53</v>
      </c>
      <c r="J735" s="34">
        <f t="shared" si="8"/>
        <v>26953.5</v>
      </c>
      <c r="K735" s="8"/>
    </row>
    <row r="736" spans="3:11" s="1" customFormat="1" ht="15.45" customHeight="1" x14ac:dyDescent="0.3">
      <c r="C736" s="7"/>
      <c r="D736" s="211" t="s">
        <v>118</v>
      </c>
      <c r="E736" s="212"/>
      <c r="F736" s="212"/>
      <c r="G736" s="31" t="s">
        <v>25</v>
      </c>
      <c r="H736" s="32">
        <v>11503.33</v>
      </c>
      <c r="I736" s="33">
        <v>7</v>
      </c>
      <c r="J736" s="34">
        <f t="shared" si="8"/>
        <v>80523.31</v>
      </c>
      <c r="K736" s="8"/>
    </row>
    <row r="737" spans="3:12" s="1" customFormat="1" ht="15.45" customHeight="1" x14ac:dyDescent="0.3">
      <c r="C737" s="7"/>
      <c r="D737" s="211" t="s">
        <v>26</v>
      </c>
      <c r="E737" s="212"/>
      <c r="F737" s="212"/>
      <c r="G737" s="31" t="s">
        <v>27</v>
      </c>
      <c r="H737" s="32">
        <v>5094.67</v>
      </c>
      <c r="I737" s="33">
        <v>3.8</v>
      </c>
      <c r="J737" s="34">
        <f t="shared" si="8"/>
        <v>19359.75</v>
      </c>
      <c r="K737" s="8"/>
    </row>
    <row r="738" spans="3:12" s="1" customFormat="1" ht="15.45" customHeight="1" x14ac:dyDescent="0.3">
      <c r="C738" s="7"/>
      <c r="D738" s="211"/>
      <c r="E738" s="212"/>
      <c r="F738" s="212"/>
      <c r="G738" s="31" t="s">
        <v>28</v>
      </c>
      <c r="H738" s="32" t="s">
        <v>28</v>
      </c>
      <c r="I738" s="33"/>
      <c r="J738" s="34" t="str">
        <f>+IF(D738="","",H738*I738)</f>
        <v/>
      </c>
      <c r="K738" s="8"/>
    </row>
    <row r="739" spans="3:12" s="1" customFormat="1" ht="15.45" customHeight="1" x14ac:dyDescent="0.3">
      <c r="C739" s="7"/>
      <c r="D739" s="325"/>
      <c r="E739" s="326"/>
      <c r="F739" s="326"/>
      <c r="G739" s="35" t="s">
        <v>28</v>
      </c>
      <c r="H739" s="36" t="s">
        <v>28</v>
      </c>
      <c r="I739" s="37"/>
      <c r="J739" s="38" t="str">
        <f>+IF(D739="","",H739*I739)</f>
        <v/>
      </c>
      <c r="K739" s="8"/>
    </row>
    <row r="740" spans="3:12" s="1" customFormat="1" ht="15.45" customHeight="1" x14ac:dyDescent="0.3">
      <c r="C740" s="7"/>
      <c r="G740" s="294" t="s">
        <v>29</v>
      </c>
      <c r="H740" s="294"/>
      <c r="I740" s="295"/>
      <c r="J740" s="39">
        <f>+ROUND(SUM(J733:J739),2)</f>
        <v>712845.06</v>
      </c>
      <c r="K740" s="8"/>
    </row>
    <row r="741" spans="3:12" s="1" customFormat="1" ht="15.45" customHeight="1" x14ac:dyDescent="0.3">
      <c r="C741" s="7"/>
      <c r="D741" s="189"/>
      <c r="E741" s="189"/>
      <c r="F741" s="189"/>
      <c r="G741" s="189"/>
      <c r="H741" s="189"/>
      <c r="I741" s="189"/>
      <c r="J741" s="189"/>
      <c r="K741" s="8"/>
    </row>
    <row r="742" spans="3:12" s="1" customFormat="1" ht="15.45" customHeight="1" x14ac:dyDescent="0.3">
      <c r="C742" s="7"/>
      <c r="D742" s="219" t="s">
        <v>30</v>
      </c>
      <c r="E742" s="220"/>
      <c r="F742" s="220"/>
      <c r="G742" s="220"/>
      <c r="H742" s="220"/>
      <c r="I742" s="220"/>
      <c r="J742" s="221"/>
      <c r="K742" s="8"/>
    </row>
    <row r="743" spans="3:12" s="1" customFormat="1" ht="15.45" customHeight="1" x14ac:dyDescent="0.3">
      <c r="C743" s="7"/>
      <c r="D743" s="286" t="s">
        <v>20</v>
      </c>
      <c r="E743" s="286"/>
      <c r="F743" s="286"/>
      <c r="G743" s="40" t="s">
        <v>14</v>
      </c>
      <c r="H743" s="41" t="s">
        <v>31</v>
      </c>
      <c r="I743" s="103" t="s">
        <v>22</v>
      </c>
      <c r="J743" s="41" t="s">
        <v>23</v>
      </c>
      <c r="K743" s="8"/>
    </row>
    <row r="744" spans="3:12" s="1" customFormat="1" ht="15.45" customHeight="1" x14ac:dyDescent="0.3">
      <c r="C744" s="7"/>
      <c r="D744" s="336" t="s">
        <v>32</v>
      </c>
      <c r="E744" s="337"/>
      <c r="F744" s="337"/>
      <c r="G744" s="86" t="s">
        <v>33</v>
      </c>
      <c r="H744" s="89">
        <v>613718.54</v>
      </c>
      <c r="I744" s="104">
        <v>0.05</v>
      </c>
      <c r="J744" s="30">
        <f>+ROUND(I744*H744,2)</f>
        <v>30685.93</v>
      </c>
      <c r="K744" s="8"/>
    </row>
    <row r="745" spans="3:12" s="1" customFormat="1" ht="15.45" customHeight="1" x14ac:dyDescent="0.3">
      <c r="C745" s="7"/>
      <c r="D745" s="336" t="s">
        <v>103</v>
      </c>
      <c r="E745" s="337"/>
      <c r="F745" s="337"/>
      <c r="G745" s="105" t="s">
        <v>104</v>
      </c>
      <c r="H745" s="89">
        <v>89075</v>
      </c>
      <c r="I745" s="98">
        <v>0.04</v>
      </c>
      <c r="J745" s="34">
        <f t="shared" ref="J745:J746" si="9">+ROUND(I745*H745,2)</f>
        <v>3563</v>
      </c>
      <c r="K745" s="8"/>
    </row>
    <row r="746" spans="3:12" s="1" customFormat="1" ht="33" customHeight="1" x14ac:dyDescent="0.3">
      <c r="C746" s="7"/>
      <c r="D746" s="208" t="s">
        <v>120</v>
      </c>
      <c r="E746" s="209"/>
      <c r="F746" s="210"/>
      <c r="G746" s="105" t="s">
        <v>104</v>
      </c>
      <c r="H746" s="89">
        <v>27700</v>
      </c>
      <c r="I746" s="106">
        <v>4</v>
      </c>
      <c r="J746" s="38">
        <f t="shared" si="9"/>
        <v>110800</v>
      </c>
      <c r="K746" s="8"/>
    </row>
    <row r="747" spans="3:12" s="1" customFormat="1" ht="15.45" customHeight="1" x14ac:dyDescent="0.3">
      <c r="C747" s="7"/>
      <c r="G747" s="216" t="s">
        <v>36</v>
      </c>
      <c r="H747" s="216"/>
      <c r="I747" s="217"/>
      <c r="J747" s="51">
        <f>ROUND(+SUM(J744:J746),2)</f>
        <v>145048.93</v>
      </c>
      <c r="K747" s="8"/>
    </row>
    <row r="748" spans="3:12" s="1" customFormat="1" ht="15.45" customHeight="1" x14ac:dyDescent="0.3">
      <c r="C748" s="7"/>
      <c r="D748" s="274"/>
      <c r="E748" s="274"/>
      <c r="F748" s="274"/>
      <c r="G748" s="274"/>
      <c r="H748" s="274"/>
      <c r="I748" s="274"/>
      <c r="J748" s="274"/>
      <c r="K748" s="8"/>
    </row>
    <row r="749" spans="3:12" s="1" customFormat="1" ht="15.45" customHeight="1" x14ac:dyDescent="0.3">
      <c r="C749" s="7"/>
      <c r="D749" s="305" t="s">
        <v>37</v>
      </c>
      <c r="E749" s="306"/>
      <c r="F749" s="306"/>
      <c r="G749" s="306"/>
      <c r="H749" s="306"/>
      <c r="I749" s="306"/>
      <c r="J749" s="307"/>
      <c r="K749" s="8"/>
      <c r="L749" s="52"/>
    </row>
    <row r="750" spans="3:12" s="93" customFormat="1" ht="15.45" customHeight="1" x14ac:dyDescent="0.3">
      <c r="C750" s="53"/>
      <c r="D750" s="308" t="s">
        <v>20</v>
      </c>
      <c r="E750" s="309"/>
      <c r="F750" s="309"/>
      <c r="G750" s="54" t="s">
        <v>14</v>
      </c>
      <c r="H750" s="55" t="s">
        <v>31</v>
      </c>
      <c r="I750" s="54" t="s">
        <v>22</v>
      </c>
      <c r="J750" s="56" t="s">
        <v>23</v>
      </c>
      <c r="K750" s="57"/>
      <c r="L750" s="58"/>
    </row>
    <row r="751" spans="3:12" s="1" customFormat="1" ht="15.45" customHeight="1" x14ac:dyDescent="0.3">
      <c r="C751" s="7"/>
      <c r="D751" s="301" t="s">
        <v>96</v>
      </c>
      <c r="E751" s="302"/>
      <c r="F751" s="302"/>
      <c r="G751" s="59" t="s">
        <v>39</v>
      </c>
      <c r="H751" s="60">
        <v>40914.569044249998</v>
      </c>
      <c r="I751" s="61">
        <v>15</v>
      </c>
      <c r="J751" s="30">
        <f>+ROUND(I751*H751,2)</f>
        <v>613718.54</v>
      </c>
      <c r="K751" s="8"/>
      <c r="L751" s="52"/>
    </row>
    <row r="752" spans="3:12" s="1" customFormat="1" ht="15.45" customHeight="1" x14ac:dyDescent="0.3">
      <c r="C752" s="7"/>
      <c r="D752" s="301"/>
      <c r="E752" s="302"/>
      <c r="F752" s="302"/>
      <c r="G752" s="59"/>
      <c r="H752" s="60"/>
      <c r="I752" s="61"/>
      <c r="J752" s="62" t="str">
        <f>(+IF(D752="","",(H752*I752)))</f>
        <v/>
      </c>
      <c r="K752" s="8"/>
      <c r="L752" s="52"/>
    </row>
    <row r="753" spans="3:12" s="1" customFormat="1" ht="15.45" customHeight="1" x14ac:dyDescent="0.3">
      <c r="C753" s="7"/>
      <c r="D753" s="301"/>
      <c r="E753" s="302"/>
      <c r="F753" s="302"/>
      <c r="G753" s="59"/>
      <c r="H753" s="60"/>
      <c r="I753" s="61"/>
      <c r="J753" s="62" t="str">
        <f>(+IF(D753="","",(H753*I753)))</f>
        <v/>
      </c>
      <c r="K753" s="8"/>
      <c r="L753" s="52"/>
    </row>
    <row r="754" spans="3:12" s="1" customFormat="1" ht="15.45" customHeight="1" x14ac:dyDescent="0.3">
      <c r="C754" s="7"/>
      <c r="D754" s="303"/>
      <c r="E754" s="304"/>
      <c r="F754" s="304"/>
      <c r="G754" s="94"/>
      <c r="H754" s="95"/>
      <c r="I754" s="96"/>
      <c r="J754" s="97"/>
      <c r="K754" s="8"/>
      <c r="L754" s="52"/>
    </row>
    <row r="755" spans="3:12" s="1" customFormat="1" ht="15.45" customHeight="1" x14ac:dyDescent="0.3">
      <c r="C755" s="7"/>
      <c r="G755" s="216" t="s">
        <v>42</v>
      </c>
      <c r="H755" s="216"/>
      <c r="I755" s="217"/>
      <c r="J755" s="39">
        <f>+ROUND(SUM(J751:J754),2)</f>
        <v>613718.54</v>
      </c>
      <c r="K755" s="8"/>
      <c r="L755" s="52"/>
    </row>
    <row r="756" spans="3:12" s="1" customFormat="1" ht="15.45" customHeight="1" x14ac:dyDescent="0.3">
      <c r="C756" s="7"/>
      <c r="H756" s="63"/>
      <c r="J756" s="2"/>
      <c r="K756" s="8"/>
    </row>
    <row r="757" spans="3:12" s="1" customFormat="1" ht="15.45" customHeight="1" x14ac:dyDescent="0.3">
      <c r="C757" s="7"/>
      <c r="D757" s="250" t="s">
        <v>43</v>
      </c>
      <c r="E757" s="251"/>
      <c r="F757" s="251"/>
      <c r="G757" s="251"/>
      <c r="H757" s="251"/>
      <c r="I757" s="252"/>
      <c r="J757" s="64">
        <f>ROUND((SUM(+J740+J747+J755)),2)</f>
        <v>1471612.53</v>
      </c>
      <c r="K757" s="8"/>
    </row>
    <row r="758" spans="3:12" s="1" customFormat="1" ht="15.45" customHeight="1" x14ac:dyDescent="0.3">
      <c r="C758" s="7"/>
      <c r="H758" s="63"/>
      <c r="J758" s="2"/>
      <c r="K758" s="8"/>
    </row>
    <row r="759" spans="3:12" s="66" customFormat="1" ht="15.45" customHeight="1" x14ac:dyDescent="0.3">
      <c r="C759" s="65"/>
      <c r="D759" s="253" t="s">
        <v>44</v>
      </c>
      <c r="E759" s="254"/>
      <c r="F759" s="255"/>
      <c r="H759" s="67"/>
      <c r="I759" s="68">
        <v>0.01</v>
      </c>
      <c r="J759" s="69">
        <f>ROUND(J757*I759,2)</f>
        <v>14716.13</v>
      </c>
      <c r="K759" s="70"/>
    </row>
    <row r="760" spans="3:12" s="1" customFormat="1" ht="15.45" customHeight="1" x14ac:dyDescent="0.3">
      <c r="C760" s="7"/>
      <c r="D760" s="250" t="s">
        <v>45</v>
      </c>
      <c r="E760" s="251"/>
      <c r="F760" s="251"/>
      <c r="G760" s="251"/>
      <c r="H760" s="251"/>
      <c r="I760" s="252"/>
      <c r="J760" s="64">
        <f>+J759+J757</f>
        <v>1486328.66</v>
      </c>
      <c r="K760" s="8"/>
    </row>
    <row r="761" spans="3:12" s="1" customFormat="1" ht="15.45" customHeight="1" x14ac:dyDescent="0.3">
      <c r="C761" s="7"/>
      <c r="H761" s="63"/>
      <c r="J761" s="2"/>
      <c r="K761" s="8"/>
    </row>
    <row r="762" spans="3:12" s="66" customFormat="1" ht="15.45" customHeight="1" x14ac:dyDescent="0.3">
      <c r="C762" s="65"/>
      <c r="D762" s="234" t="s">
        <v>46</v>
      </c>
      <c r="E762" s="235"/>
      <c r="F762" s="236"/>
      <c r="G762" s="71"/>
      <c r="H762" s="72"/>
      <c r="I762" s="73">
        <v>0.25</v>
      </c>
      <c r="J762" s="74">
        <f>ROUND(J760*I762,2)</f>
        <v>371582.17</v>
      </c>
      <c r="K762" s="70"/>
    </row>
    <row r="763" spans="3:12" s="66" customFormat="1" ht="15.45" customHeight="1" x14ac:dyDescent="0.3">
      <c r="C763" s="65"/>
      <c r="D763" s="315" t="s">
        <v>47</v>
      </c>
      <c r="E763" s="316"/>
      <c r="F763" s="316"/>
      <c r="G763" s="71"/>
      <c r="H763" s="72"/>
      <c r="I763" s="75">
        <v>0.01</v>
      </c>
      <c r="J763" s="76">
        <f>ROUNDDOWN(J760*I763,2)</f>
        <v>14863.28</v>
      </c>
      <c r="K763" s="70"/>
    </row>
    <row r="764" spans="3:12" s="66" customFormat="1" ht="15.45" customHeight="1" x14ac:dyDescent="0.3">
      <c r="C764" s="65"/>
      <c r="D764" s="315" t="s">
        <v>48</v>
      </c>
      <c r="E764" s="316"/>
      <c r="F764" s="316"/>
      <c r="G764" s="77"/>
      <c r="H764" s="78"/>
      <c r="I764" s="75">
        <v>0.04</v>
      </c>
      <c r="J764" s="76">
        <f>ROUNDDOWN(J760*I764,2)</f>
        <v>59453.14</v>
      </c>
      <c r="K764" s="70"/>
    </row>
    <row r="765" spans="3:12" s="1" customFormat="1" ht="15.45" customHeight="1" x14ac:dyDescent="0.3">
      <c r="C765" s="7"/>
      <c r="D765" s="317" t="s">
        <v>49</v>
      </c>
      <c r="E765" s="318"/>
      <c r="F765" s="318"/>
      <c r="G765" s="318"/>
      <c r="H765" s="318"/>
      <c r="I765" s="318"/>
      <c r="J765" s="79">
        <f>SUM(J762:J764)</f>
        <v>445898.59</v>
      </c>
      <c r="K765" s="8"/>
    </row>
    <row r="766" spans="3:12" s="1" customFormat="1" ht="15.45" customHeight="1" x14ac:dyDescent="0.3">
      <c r="C766" s="7"/>
      <c r="D766" s="266"/>
      <c r="E766" s="266"/>
      <c r="F766" s="266"/>
      <c r="G766" s="266"/>
      <c r="H766" s="266"/>
      <c r="I766" s="266"/>
      <c r="J766" s="266"/>
      <c r="K766" s="8"/>
    </row>
    <row r="767" spans="3:12" s="1" customFormat="1" ht="15.45" customHeight="1" x14ac:dyDescent="0.3">
      <c r="C767" s="7"/>
      <c r="D767" s="277" t="s">
        <v>50</v>
      </c>
      <c r="E767" s="278"/>
      <c r="F767" s="278"/>
      <c r="G767" s="278"/>
      <c r="H767" s="278"/>
      <c r="I767" s="279"/>
      <c r="J767" s="80">
        <f>SUM(J760+J765)</f>
        <v>1932227.25</v>
      </c>
      <c r="K767" s="8"/>
    </row>
    <row r="768" spans="3:12" s="1" customFormat="1" ht="15.45" customHeight="1" x14ac:dyDescent="0.3">
      <c r="C768" s="7"/>
      <c r="D768" s="266"/>
      <c r="E768" s="266"/>
      <c r="F768" s="266"/>
      <c r="G768" s="266"/>
      <c r="H768" s="266"/>
      <c r="I768" s="266"/>
      <c r="J768" s="266"/>
      <c r="K768" s="8"/>
    </row>
    <row r="769" spans="3:11" s="1" customFormat="1" ht="15.45" customHeight="1" x14ac:dyDescent="0.3">
      <c r="C769" s="7"/>
      <c r="D769" s="280" t="s">
        <v>51</v>
      </c>
      <c r="E769" s="281"/>
      <c r="F769" s="282"/>
      <c r="G769" s="283"/>
      <c r="H769" s="284"/>
      <c r="I769" s="284"/>
      <c r="J769" s="285"/>
      <c r="K769" s="8"/>
    </row>
    <row r="770" spans="3:11" s="1" customFormat="1" ht="15.45" customHeight="1" x14ac:dyDescent="0.3">
      <c r="C770" s="7"/>
      <c r="D770" s="262"/>
      <c r="E770" s="310"/>
      <c r="F770" s="311"/>
      <c r="G770" s="265"/>
      <c r="H770" s="275"/>
      <c r="I770" s="275"/>
      <c r="J770" s="276"/>
      <c r="K770" s="8"/>
    </row>
    <row r="771" spans="3:11" s="1" customFormat="1" ht="15.45" customHeight="1" x14ac:dyDescent="0.3">
      <c r="C771" s="7"/>
      <c r="D771" s="262"/>
      <c r="E771" s="310"/>
      <c r="F771" s="311"/>
      <c r="G771" s="265" t="s">
        <v>52</v>
      </c>
      <c r="H771" s="275"/>
      <c r="I771" s="275"/>
      <c r="J771" s="276"/>
      <c r="K771" s="8"/>
    </row>
    <row r="772" spans="3:11" s="1" customFormat="1" ht="15.45" customHeight="1" x14ac:dyDescent="0.3">
      <c r="C772" s="7"/>
      <c r="D772" s="262"/>
      <c r="E772" s="310"/>
      <c r="F772" s="311"/>
      <c r="G772" s="265" t="s">
        <v>53</v>
      </c>
      <c r="H772" s="266"/>
      <c r="I772" s="266"/>
      <c r="J772" s="267"/>
      <c r="K772" s="8"/>
    </row>
    <row r="773" spans="3:11" s="1" customFormat="1" ht="15.45" customHeight="1" x14ac:dyDescent="0.3">
      <c r="C773" s="7"/>
      <c r="D773" s="262"/>
      <c r="E773" s="310"/>
      <c r="F773" s="311"/>
      <c r="G773" s="265" t="s">
        <v>54</v>
      </c>
      <c r="H773" s="266"/>
      <c r="I773" s="266"/>
      <c r="J773" s="267"/>
      <c r="K773" s="8"/>
    </row>
    <row r="774" spans="3:11" s="1" customFormat="1" ht="15.45" customHeight="1" x14ac:dyDescent="0.3">
      <c r="C774" s="7"/>
      <c r="D774" s="319"/>
      <c r="E774" s="320"/>
      <c r="F774" s="321"/>
      <c r="G774" s="265" t="s">
        <v>52</v>
      </c>
      <c r="H774" s="266"/>
      <c r="I774" s="266"/>
      <c r="J774" s="267"/>
      <c r="K774" s="8"/>
    </row>
    <row r="775" spans="3:11" s="1" customFormat="1" ht="15.45" customHeight="1" x14ac:dyDescent="0.3">
      <c r="C775" s="7"/>
      <c r="D775" s="268"/>
      <c r="E775" s="322"/>
      <c r="F775" s="323"/>
      <c r="G775" s="271" t="s">
        <v>55</v>
      </c>
      <c r="H775" s="272"/>
      <c r="I775" s="272"/>
      <c r="J775" s="273"/>
      <c r="K775" s="8"/>
    </row>
    <row r="776" spans="3:11" s="1" customFormat="1" ht="15.45" customHeight="1" x14ac:dyDescent="0.3">
      <c r="C776" s="81"/>
      <c r="D776" s="82"/>
      <c r="E776" s="82"/>
      <c r="F776" s="82"/>
      <c r="G776" s="82"/>
      <c r="H776" s="83"/>
      <c r="I776" s="82"/>
      <c r="J776" s="83"/>
      <c r="K776" s="84"/>
    </row>
    <row r="777" spans="3:11" s="1" customFormat="1" ht="15.45" customHeight="1" x14ac:dyDescent="0.3">
      <c r="C777" s="274"/>
      <c r="D777" s="274"/>
      <c r="E777" s="274"/>
      <c r="F777" s="274"/>
      <c r="G777" s="274"/>
      <c r="H777" s="274"/>
      <c r="I777" s="274"/>
      <c r="J777" s="274"/>
    </row>
    <row r="778" spans="3:11" s="1" customFormat="1" ht="15.45" customHeight="1" x14ac:dyDescent="0.3">
      <c r="C778" s="3"/>
      <c r="D778" s="4"/>
      <c r="E778" s="4"/>
      <c r="F778" s="4"/>
      <c r="G778" s="4"/>
      <c r="H778" s="5"/>
      <c r="I778" s="4"/>
      <c r="J778" s="5"/>
      <c r="K778" s="6"/>
    </row>
    <row r="779" spans="3:11" s="1" customFormat="1" ht="15.45" customHeight="1" x14ac:dyDescent="0.3">
      <c r="C779" s="7"/>
      <c r="D779" s="190"/>
      <c r="E779" s="191"/>
      <c r="F779" s="190" t="s">
        <v>0</v>
      </c>
      <c r="G779" s="194"/>
      <c r="H779" s="191"/>
      <c r="I779" s="195" t="s">
        <v>1</v>
      </c>
      <c r="J779" s="196"/>
      <c r="K779" s="8"/>
    </row>
    <row r="780" spans="3:11" s="1" customFormat="1" ht="15.45" customHeight="1" x14ac:dyDescent="0.3">
      <c r="C780" s="7"/>
      <c r="D780" s="192"/>
      <c r="E780" s="193"/>
      <c r="F780" s="192"/>
      <c r="G780" s="189"/>
      <c r="H780" s="193"/>
      <c r="I780" s="197" t="s">
        <v>2</v>
      </c>
      <c r="J780" s="198"/>
      <c r="K780" s="8"/>
    </row>
    <row r="781" spans="3:11" s="1" customFormat="1" ht="15.45" customHeight="1" x14ac:dyDescent="0.3">
      <c r="C781" s="7"/>
      <c r="D781" s="172" t="s">
        <v>3</v>
      </c>
      <c r="E781" s="173"/>
      <c r="F781" s="173"/>
      <c r="G781" s="173"/>
      <c r="H781" s="174"/>
      <c r="I781" s="197" t="s">
        <v>4</v>
      </c>
      <c r="J781" s="198"/>
      <c r="K781" s="8"/>
    </row>
    <row r="782" spans="3:11" s="1" customFormat="1" ht="15.45" customHeight="1" x14ac:dyDescent="0.3">
      <c r="C782" s="7"/>
      <c r="D782" s="298" t="s">
        <v>5</v>
      </c>
      <c r="E782" s="299"/>
      <c r="F782" s="299"/>
      <c r="G782" s="299"/>
      <c r="H782" s="299"/>
      <c r="I782" s="299"/>
      <c r="J782" s="300"/>
      <c r="K782" s="8"/>
    </row>
    <row r="783" spans="3:11" s="1" customFormat="1" ht="15.45" customHeight="1" x14ac:dyDescent="0.3">
      <c r="C783" s="7"/>
      <c r="D783" s="9"/>
      <c r="E783" s="9"/>
      <c r="F783" s="9"/>
      <c r="G783" s="9"/>
      <c r="H783" s="10"/>
      <c r="I783" s="9"/>
      <c r="J783" s="10"/>
      <c r="K783" s="8"/>
    </row>
    <row r="784" spans="3:11" s="14" customFormat="1" ht="15.45" customHeight="1" x14ac:dyDescent="0.3">
      <c r="C784" s="11"/>
      <c r="D784" s="12" t="s">
        <v>6</v>
      </c>
      <c r="E784" s="175" t="s">
        <v>7</v>
      </c>
      <c r="F784" s="176"/>
      <c r="G784" s="176"/>
      <c r="H784" s="176"/>
      <c r="I784" s="176"/>
      <c r="J784" s="177"/>
      <c r="K784" s="13"/>
    </row>
    <row r="785" spans="3:11" s="1" customFormat="1" ht="15.45" customHeight="1" x14ac:dyDescent="0.3">
      <c r="C785" s="7"/>
      <c r="D785" s="16">
        <v>2</v>
      </c>
      <c r="E785" s="178" t="s">
        <v>8</v>
      </c>
      <c r="F785" s="179"/>
      <c r="G785" s="179"/>
      <c r="H785" s="179"/>
      <c r="I785" s="179"/>
      <c r="J785" s="180"/>
      <c r="K785" s="8"/>
    </row>
    <row r="786" spans="3:11" s="14" customFormat="1" ht="15.45" customHeight="1" x14ac:dyDescent="0.3">
      <c r="C786" s="11"/>
      <c r="D786" s="12" t="s">
        <v>9</v>
      </c>
      <c r="E786" s="175" t="s">
        <v>10</v>
      </c>
      <c r="F786" s="176"/>
      <c r="G786" s="176"/>
      <c r="H786" s="176"/>
      <c r="I786" s="176"/>
      <c r="J786" s="177"/>
      <c r="K786" s="13"/>
    </row>
    <row r="787" spans="3:11" s="1" customFormat="1" ht="15.45" customHeight="1" x14ac:dyDescent="0.3">
      <c r="C787" s="7"/>
      <c r="D787" s="16">
        <v>2.08</v>
      </c>
      <c r="E787" s="178" t="s">
        <v>123</v>
      </c>
      <c r="F787" s="179"/>
      <c r="G787" s="179"/>
      <c r="H787" s="179"/>
      <c r="I787" s="179"/>
      <c r="J787" s="180"/>
      <c r="K787" s="8"/>
    </row>
    <row r="788" spans="3:11" s="14" customFormat="1" ht="15.45" customHeight="1" x14ac:dyDescent="0.3">
      <c r="C788" s="11"/>
      <c r="D788" s="17" t="s">
        <v>12</v>
      </c>
      <c r="E788" s="181" t="s">
        <v>13</v>
      </c>
      <c r="F788" s="182"/>
      <c r="G788" s="182"/>
      <c r="H788" s="182"/>
      <c r="I788" s="183"/>
      <c r="J788" s="187" t="s">
        <v>14</v>
      </c>
      <c r="K788" s="13"/>
    </row>
    <row r="789" spans="3:11" s="1" customFormat="1" ht="15.45" customHeight="1" x14ac:dyDescent="0.3">
      <c r="C789" s="7"/>
      <c r="D789" s="18" t="s">
        <v>124</v>
      </c>
      <c r="E789" s="184"/>
      <c r="F789" s="185"/>
      <c r="G789" s="185"/>
      <c r="H789" s="185"/>
      <c r="I789" s="186"/>
      <c r="J789" s="188"/>
      <c r="K789" s="8"/>
    </row>
    <row r="790" spans="3:11" s="14" customFormat="1" ht="15.45" customHeight="1" x14ac:dyDescent="0.3">
      <c r="C790" s="11"/>
      <c r="D790" s="17" t="s">
        <v>16</v>
      </c>
      <c r="E790" s="296" t="s">
        <v>125</v>
      </c>
      <c r="F790" s="223"/>
      <c r="G790" s="223"/>
      <c r="H790" s="223"/>
      <c r="I790" s="224"/>
      <c r="J790" s="297" t="s">
        <v>91</v>
      </c>
      <c r="K790" s="13"/>
    </row>
    <row r="791" spans="3:11" s="1" customFormat="1" ht="15.45" customHeight="1" x14ac:dyDescent="0.3">
      <c r="C791" s="7"/>
      <c r="D791" s="18" t="s">
        <v>124</v>
      </c>
      <c r="E791" s="225"/>
      <c r="F791" s="226"/>
      <c r="G791" s="226"/>
      <c r="H791" s="226"/>
      <c r="I791" s="227"/>
      <c r="J791" s="229"/>
      <c r="K791" s="8"/>
    </row>
    <row r="792" spans="3:11" s="1" customFormat="1" ht="15.45" customHeight="1" x14ac:dyDescent="0.3">
      <c r="C792" s="7"/>
      <c r="D792" s="189"/>
      <c r="E792" s="189"/>
      <c r="F792" s="189"/>
      <c r="G792" s="189"/>
      <c r="H792" s="189"/>
      <c r="I792" s="189"/>
      <c r="J792" s="189"/>
      <c r="K792" s="8"/>
    </row>
    <row r="793" spans="3:11" s="1" customFormat="1" ht="15.45" customHeight="1" x14ac:dyDescent="0.3">
      <c r="C793" s="7"/>
      <c r="D793" s="219" t="s">
        <v>19</v>
      </c>
      <c r="E793" s="220"/>
      <c r="F793" s="220"/>
      <c r="G793" s="220"/>
      <c r="H793" s="220"/>
      <c r="I793" s="220"/>
      <c r="J793" s="221"/>
      <c r="K793" s="8"/>
    </row>
    <row r="794" spans="3:11" s="1" customFormat="1" ht="15.45" customHeight="1" x14ac:dyDescent="0.3">
      <c r="C794" s="7"/>
      <c r="D794" s="230" t="s">
        <v>20</v>
      </c>
      <c r="E794" s="231"/>
      <c r="F794" s="231"/>
      <c r="G794" s="23" t="s">
        <v>14</v>
      </c>
      <c r="H794" s="24" t="s">
        <v>21</v>
      </c>
      <c r="I794" s="25" t="s">
        <v>22</v>
      </c>
      <c r="J794" s="26" t="s">
        <v>23</v>
      </c>
      <c r="K794" s="8"/>
    </row>
    <row r="795" spans="3:11" s="1" customFormat="1" ht="15.45" customHeight="1" x14ac:dyDescent="0.3">
      <c r="C795" s="7"/>
      <c r="D795" s="232" t="s">
        <v>126</v>
      </c>
      <c r="E795" s="233"/>
      <c r="F795" s="233"/>
      <c r="G795" s="27" t="s">
        <v>127</v>
      </c>
      <c r="H795" s="28">
        <v>137419.5</v>
      </c>
      <c r="I795" s="111">
        <v>1E-3</v>
      </c>
      <c r="J795" s="30">
        <f>+ROUND(I795*H795,2)</f>
        <v>137.41999999999999</v>
      </c>
      <c r="K795" s="8"/>
    </row>
    <row r="796" spans="3:11" s="1" customFormat="1" ht="15.45" customHeight="1" x14ac:dyDescent="0.3">
      <c r="C796" s="7"/>
      <c r="D796" s="211" t="s">
        <v>128</v>
      </c>
      <c r="E796" s="212"/>
      <c r="F796" s="212"/>
      <c r="G796" s="31" t="s">
        <v>91</v>
      </c>
      <c r="H796" s="32">
        <v>8054.52</v>
      </c>
      <c r="I796" s="33">
        <v>1.05</v>
      </c>
      <c r="J796" s="34">
        <f>+IF(D796="","",H796*I796)</f>
        <v>8457.246000000001</v>
      </c>
      <c r="K796" s="8"/>
    </row>
    <row r="797" spans="3:11" s="1" customFormat="1" ht="15.45" customHeight="1" x14ac:dyDescent="0.3">
      <c r="C797" s="7"/>
      <c r="D797" s="211" t="s">
        <v>129</v>
      </c>
      <c r="E797" s="212"/>
      <c r="F797" s="212"/>
      <c r="G797" s="31" t="s">
        <v>91</v>
      </c>
      <c r="H797" s="32">
        <v>15543.5</v>
      </c>
      <c r="I797" s="33">
        <v>0.05</v>
      </c>
      <c r="J797" s="34">
        <f>+IF(D797="","",H797*I797)</f>
        <v>777.17500000000007</v>
      </c>
      <c r="K797" s="8"/>
    </row>
    <row r="798" spans="3:11" s="1" customFormat="1" ht="15.45" customHeight="1" x14ac:dyDescent="0.3">
      <c r="C798" s="7"/>
      <c r="D798" s="211" t="s">
        <v>130</v>
      </c>
      <c r="E798" s="212"/>
      <c r="F798" s="212"/>
      <c r="G798" s="31" t="s">
        <v>95</v>
      </c>
      <c r="H798" s="32">
        <v>7445</v>
      </c>
      <c r="I798" s="33">
        <v>0.1</v>
      </c>
      <c r="J798" s="34">
        <f>+IF(D798="","",H798*I798)</f>
        <v>744.5</v>
      </c>
      <c r="K798" s="8"/>
    </row>
    <row r="799" spans="3:11" s="1" customFormat="1" ht="15.45" customHeight="1" x14ac:dyDescent="0.3">
      <c r="C799" s="7"/>
      <c r="D799" s="325"/>
      <c r="E799" s="326"/>
      <c r="F799" s="326"/>
      <c r="G799" s="35" t="s">
        <v>28</v>
      </c>
      <c r="H799" s="36" t="s">
        <v>28</v>
      </c>
      <c r="I799" s="112"/>
      <c r="J799" s="38" t="str">
        <f>+IF(D799="","",H799*I799)</f>
        <v/>
      </c>
      <c r="K799" s="8"/>
    </row>
    <row r="800" spans="3:11" s="1" customFormat="1" ht="15.45" customHeight="1" x14ac:dyDescent="0.3">
      <c r="C800" s="7"/>
      <c r="G800" s="294" t="s">
        <v>29</v>
      </c>
      <c r="H800" s="294"/>
      <c r="I800" s="295"/>
      <c r="J800" s="39">
        <f>+ROUND(SUM(J795:J799),2)</f>
        <v>10116.34</v>
      </c>
      <c r="K800" s="8"/>
    </row>
    <row r="801" spans="3:12" s="1" customFormat="1" ht="15.45" customHeight="1" x14ac:dyDescent="0.3">
      <c r="C801" s="7"/>
      <c r="D801" s="189"/>
      <c r="E801" s="189"/>
      <c r="F801" s="189"/>
      <c r="G801" s="189"/>
      <c r="H801" s="189"/>
      <c r="I801" s="189"/>
      <c r="J801" s="189"/>
      <c r="K801" s="8"/>
    </row>
    <row r="802" spans="3:12" s="1" customFormat="1" ht="15.45" customHeight="1" x14ac:dyDescent="0.3">
      <c r="C802" s="7"/>
      <c r="D802" s="219" t="s">
        <v>30</v>
      </c>
      <c r="E802" s="220"/>
      <c r="F802" s="220"/>
      <c r="G802" s="220"/>
      <c r="H802" s="220"/>
      <c r="I802" s="220"/>
      <c r="J802" s="221"/>
      <c r="K802" s="8"/>
    </row>
    <row r="803" spans="3:12" s="1" customFormat="1" ht="15.45" customHeight="1" x14ac:dyDescent="0.3">
      <c r="C803" s="7"/>
      <c r="D803" s="286" t="s">
        <v>20</v>
      </c>
      <c r="E803" s="286"/>
      <c r="F803" s="286"/>
      <c r="G803" s="40" t="s">
        <v>14</v>
      </c>
      <c r="H803" s="41" t="s">
        <v>31</v>
      </c>
      <c r="I803" s="103" t="s">
        <v>22</v>
      </c>
      <c r="J803" s="41" t="s">
        <v>23</v>
      </c>
      <c r="K803" s="8"/>
    </row>
    <row r="804" spans="3:12" s="1" customFormat="1" ht="15.45" customHeight="1" x14ac:dyDescent="0.3">
      <c r="C804" s="7"/>
      <c r="D804" s="287" t="s">
        <v>32</v>
      </c>
      <c r="E804" s="288"/>
      <c r="F804" s="288"/>
      <c r="G804" s="86" t="s">
        <v>33</v>
      </c>
      <c r="H804" s="89">
        <v>7596.38</v>
      </c>
      <c r="I804" s="104">
        <v>0.05</v>
      </c>
      <c r="J804" s="30">
        <f>+ROUND(I804*H804,2)</f>
        <v>379.82</v>
      </c>
      <c r="K804" s="8"/>
    </row>
    <row r="805" spans="3:12" s="1" customFormat="1" ht="15.45" customHeight="1" x14ac:dyDescent="0.3">
      <c r="C805" s="7"/>
      <c r="D805" s="211" t="s">
        <v>131</v>
      </c>
      <c r="E805" s="212"/>
      <c r="F805" s="212"/>
      <c r="G805" s="31" t="s">
        <v>35</v>
      </c>
      <c r="H805" s="32">
        <v>14981</v>
      </c>
      <c r="I805" s="33">
        <v>0.04</v>
      </c>
      <c r="J805" s="34">
        <f>+IF(D805="","",H805*I805)</f>
        <v>599.24</v>
      </c>
      <c r="K805" s="8"/>
    </row>
    <row r="806" spans="3:12" s="1" customFormat="1" ht="15.45" customHeight="1" x14ac:dyDescent="0.3">
      <c r="C806" s="7"/>
      <c r="D806" s="211" t="s">
        <v>132</v>
      </c>
      <c r="E806" s="212"/>
      <c r="F806" s="212"/>
      <c r="G806" s="31" t="s">
        <v>104</v>
      </c>
      <c r="H806" s="32">
        <v>168299</v>
      </c>
      <c r="I806" s="33">
        <v>0.01</v>
      </c>
      <c r="J806" s="34">
        <f>+IF(D806="","",H806*I806)</f>
        <v>1682.99</v>
      </c>
      <c r="K806" s="8"/>
    </row>
    <row r="807" spans="3:12" s="1" customFormat="1" ht="36" customHeight="1" x14ac:dyDescent="0.3">
      <c r="C807" s="7"/>
      <c r="D807" s="338" t="s">
        <v>120</v>
      </c>
      <c r="E807" s="339"/>
      <c r="F807" s="339"/>
      <c r="G807" s="105" t="s">
        <v>104</v>
      </c>
      <c r="H807" s="89">
        <v>27700</v>
      </c>
      <c r="I807" s="106">
        <v>0.05</v>
      </c>
      <c r="J807" s="38">
        <f>+IF(D807="","",H807*I807)</f>
        <v>1385</v>
      </c>
      <c r="K807" s="8"/>
    </row>
    <row r="808" spans="3:12" s="1" customFormat="1" ht="15.45" customHeight="1" x14ac:dyDescent="0.3">
      <c r="C808" s="7"/>
      <c r="G808" s="216" t="s">
        <v>36</v>
      </c>
      <c r="H808" s="216"/>
      <c r="I808" s="217"/>
      <c r="J808" s="51">
        <f>ROUND(+SUM(J804:J807),2)</f>
        <v>4047.05</v>
      </c>
      <c r="K808" s="8"/>
    </row>
    <row r="809" spans="3:12" s="1" customFormat="1" ht="15.45" customHeight="1" x14ac:dyDescent="0.3">
      <c r="C809" s="7"/>
      <c r="D809" s="274"/>
      <c r="E809" s="274"/>
      <c r="F809" s="274"/>
      <c r="G809" s="274"/>
      <c r="H809" s="274"/>
      <c r="I809" s="274"/>
      <c r="J809" s="274"/>
      <c r="K809" s="8"/>
    </row>
    <row r="810" spans="3:12" s="1" customFormat="1" ht="15.45" customHeight="1" x14ac:dyDescent="0.3">
      <c r="C810" s="7"/>
      <c r="D810" s="305" t="s">
        <v>37</v>
      </c>
      <c r="E810" s="306"/>
      <c r="F810" s="306"/>
      <c r="G810" s="306"/>
      <c r="H810" s="306"/>
      <c r="I810" s="306"/>
      <c r="J810" s="307"/>
      <c r="K810" s="8"/>
      <c r="L810" s="52"/>
    </row>
    <row r="811" spans="3:12" s="93" customFormat="1" ht="15.45" customHeight="1" x14ac:dyDescent="0.3">
      <c r="C811" s="53"/>
      <c r="D811" s="308" t="s">
        <v>20</v>
      </c>
      <c r="E811" s="309"/>
      <c r="F811" s="309"/>
      <c r="G811" s="54" t="s">
        <v>14</v>
      </c>
      <c r="H811" s="55" t="s">
        <v>31</v>
      </c>
      <c r="I811" s="54" t="s">
        <v>22</v>
      </c>
      <c r="J811" s="56" t="s">
        <v>23</v>
      </c>
      <c r="K811" s="57"/>
      <c r="L811" s="58"/>
    </row>
    <row r="812" spans="3:12" s="1" customFormat="1" ht="15.45" customHeight="1" x14ac:dyDescent="0.3">
      <c r="C812" s="7"/>
      <c r="D812" s="301" t="s">
        <v>133</v>
      </c>
      <c r="E812" s="302"/>
      <c r="F812" s="302"/>
      <c r="G812" s="59" t="s">
        <v>39</v>
      </c>
      <c r="H812" s="60">
        <v>126606.36921349999</v>
      </c>
      <c r="I812" s="61">
        <v>0.06</v>
      </c>
      <c r="J812" s="30">
        <f>+ROUND(I812*H812,2)</f>
        <v>7596.38</v>
      </c>
      <c r="K812" s="8"/>
      <c r="L812" s="52"/>
    </row>
    <row r="813" spans="3:12" s="1" customFormat="1" ht="15.45" customHeight="1" x14ac:dyDescent="0.3">
      <c r="C813" s="7"/>
      <c r="D813" s="303"/>
      <c r="E813" s="304"/>
      <c r="F813" s="304"/>
      <c r="G813" s="59"/>
      <c r="H813" s="60"/>
      <c r="I813" s="96"/>
      <c r="J813" s="62" t="str">
        <f>(+IF(D813="","",(H813*I813)))</f>
        <v/>
      </c>
      <c r="K813" s="8"/>
      <c r="L813" s="52"/>
    </row>
    <row r="814" spans="3:12" s="1" customFormat="1" ht="15.45" customHeight="1" x14ac:dyDescent="0.3">
      <c r="C814" s="7"/>
      <c r="G814" s="216" t="s">
        <v>42</v>
      </c>
      <c r="H814" s="216"/>
      <c r="I814" s="217"/>
      <c r="J814" s="39">
        <f>+ROUND(SUM(J812:J813),2)</f>
        <v>7596.38</v>
      </c>
      <c r="K814" s="8"/>
      <c r="L814" s="52"/>
    </row>
    <row r="815" spans="3:12" s="1" customFormat="1" ht="15.45" customHeight="1" x14ac:dyDescent="0.3">
      <c r="C815" s="7"/>
      <c r="H815" s="63"/>
      <c r="J815" s="2"/>
      <c r="K815" s="8"/>
    </row>
    <row r="816" spans="3:12" s="1" customFormat="1" ht="15.45" customHeight="1" x14ac:dyDescent="0.3">
      <c r="C816" s="7"/>
      <c r="D816" s="305" t="s">
        <v>63</v>
      </c>
      <c r="E816" s="306"/>
      <c r="F816" s="306"/>
      <c r="G816" s="306"/>
      <c r="H816" s="306"/>
      <c r="I816" s="306"/>
      <c r="J816" s="307"/>
      <c r="K816" s="8"/>
      <c r="L816" s="52"/>
    </row>
    <row r="817" spans="3:12" s="93" customFormat="1" ht="15.45" customHeight="1" x14ac:dyDescent="0.3">
      <c r="C817" s="53"/>
      <c r="D817" s="308" t="s">
        <v>20</v>
      </c>
      <c r="E817" s="309"/>
      <c r="F817" s="309"/>
      <c r="G817" s="54" t="s">
        <v>14</v>
      </c>
      <c r="H817" s="55" t="s">
        <v>31</v>
      </c>
      <c r="I817" s="54" t="s">
        <v>22</v>
      </c>
      <c r="J817" s="56" t="s">
        <v>23</v>
      </c>
      <c r="K817" s="57"/>
      <c r="L817" s="58"/>
    </row>
    <row r="818" spans="3:12" s="1" customFormat="1" ht="15.45" customHeight="1" x14ac:dyDescent="0.3">
      <c r="C818" s="7"/>
      <c r="D818" s="301" t="s">
        <v>134</v>
      </c>
      <c r="E818" s="302"/>
      <c r="F818" s="302"/>
      <c r="G818" s="59" t="s">
        <v>91</v>
      </c>
      <c r="H818" s="60">
        <v>259</v>
      </c>
      <c r="I818" s="61">
        <v>1.05</v>
      </c>
      <c r="J818" s="30">
        <f>+ROUND(I818*H818,2)</f>
        <v>271.95</v>
      </c>
      <c r="K818" s="8"/>
      <c r="L818" s="52"/>
    </row>
    <row r="819" spans="3:12" s="1" customFormat="1" ht="15.45" customHeight="1" x14ac:dyDescent="0.3">
      <c r="C819" s="7"/>
      <c r="D819" s="303"/>
      <c r="E819" s="304"/>
      <c r="F819" s="304"/>
      <c r="G819" s="94"/>
      <c r="H819" s="95"/>
      <c r="I819" s="96"/>
      <c r="J819" s="97"/>
      <c r="K819" s="8"/>
      <c r="L819" s="52"/>
    </row>
    <row r="820" spans="3:12" s="1" customFormat="1" ht="15.45" customHeight="1" x14ac:dyDescent="0.3">
      <c r="C820" s="7"/>
      <c r="G820" s="216" t="s">
        <v>66</v>
      </c>
      <c r="H820" s="216"/>
      <c r="I820" s="217"/>
      <c r="J820" s="39">
        <f>+ROUND(SUM(J818:J819),2)</f>
        <v>271.95</v>
      </c>
      <c r="K820" s="8"/>
      <c r="L820" s="52"/>
    </row>
    <row r="821" spans="3:12" s="1" customFormat="1" ht="15.45" customHeight="1" x14ac:dyDescent="0.3">
      <c r="C821" s="7"/>
      <c r="H821" s="63"/>
      <c r="J821" s="2"/>
      <c r="K821" s="8"/>
    </row>
    <row r="822" spans="3:12" s="1" customFormat="1" ht="15.45" customHeight="1" x14ac:dyDescent="0.3">
      <c r="C822" s="7"/>
      <c r="D822" s="250" t="s">
        <v>43</v>
      </c>
      <c r="E822" s="251"/>
      <c r="F822" s="251"/>
      <c r="G822" s="251"/>
      <c r="H822" s="251"/>
      <c r="I822" s="252"/>
      <c r="J822" s="64">
        <f>ROUND((SUM(+J800+J808+J814+J820)),2)</f>
        <v>22031.72</v>
      </c>
      <c r="K822" s="8"/>
    </row>
    <row r="823" spans="3:12" s="1" customFormat="1" ht="15.45" customHeight="1" x14ac:dyDescent="0.3">
      <c r="C823" s="7"/>
      <c r="H823" s="63"/>
      <c r="J823" s="2"/>
      <c r="K823" s="8"/>
    </row>
    <row r="824" spans="3:12" s="66" customFormat="1" ht="15.45" customHeight="1" x14ac:dyDescent="0.3">
      <c r="C824" s="65"/>
      <c r="D824" s="253" t="s">
        <v>44</v>
      </c>
      <c r="E824" s="254"/>
      <c r="F824" s="255"/>
      <c r="H824" s="67"/>
      <c r="I824" s="68"/>
      <c r="J824" s="69">
        <f>+J822*I824</f>
        <v>0</v>
      </c>
      <c r="K824" s="70"/>
    </row>
    <row r="825" spans="3:12" s="1" customFormat="1" ht="15.45" customHeight="1" x14ac:dyDescent="0.3">
      <c r="C825" s="7"/>
      <c r="D825" s="250" t="s">
        <v>45</v>
      </c>
      <c r="E825" s="251"/>
      <c r="F825" s="251"/>
      <c r="G825" s="251"/>
      <c r="H825" s="251"/>
      <c r="I825" s="252"/>
      <c r="J825" s="64">
        <f>+J824+J822</f>
        <v>22031.72</v>
      </c>
      <c r="K825" s="8"/>
    </row>
    <row r="826" spans="3:12" s="1" customFormat="1" ht="15.45" customHeight="1" x14ac:dyDescent="0.3">
      <c r="C826" s="7"/>
      <c r="H826" s="63"/>
      <c r="J826" s="2"/>
      <c r="K826" s="8"/>
    </row>
    <row r="827" spans="3:12" s="66" customFormat="1" ht="15.45" customHeight="1" x14ac:dyDescent="0.3">
      <c r="C827" s="65"/>
      <c r="D827" s="234" t="s">
        <v>46</v>
      </c>
      <c r="E827" s="235"/>
      <c r="F827" s="236"/>
      <c r="G827" s="71"/>
      <c r="H827" s="72"/>
      <c r="I827" s="73">
        <v>0.25</v>
      </c>
      <c r="J827" s="74">
        <f>ROUND(J825*I827,2)</f>
        <v>5507.93</v>
      </c>
      <c r="K827" s="70"/>
    </row>
    <row r="828" spans="3:12" s="66" customFormat="1" ht="15.45" customHeight="1" x14ac:dyDescent="0.3">
      <c r="C828" s="65"/>
      <c r="D828" s="315" t="s">
        <v>47</v>
      </c>
      <c r="E828" s="316"/>
      <c r="F828" s="316"/>
      <c r="G828" s="71"/>
      <c r="H828" s="72"/>
      <c r="I828" s="75">
        <v>0.01</v>
      </c>
      <c r="J828" s="76">
        <f>ROUND(J825*I828,2)</f>
        <v>220.32</v>
      </c>
      <c r="K828" s="70"/>
    </row>
    <row r="829" spans="3:12" s="66" customFormat="1" ht="15.45" customHeight="1" x14ac:dyDescent="0.3">
      <c r="C829" s="65"/>
      <c r="D829" s="315" t="s">
        <v>48</v>
      </c>
      <c r="E829" s="316"/>
      <c r="F829" s="316"/>
      <c r="G829" s="77"/>
      <c r="H829" s="78"/>
      <c r="I829" s="75">
        <v>0.04</v>
      </c>
      <c r="J829" s="76">
        <f>ROUND(J825*I829,2)</f>
        <v>881.27</v>
      </c>
      <c r="K829" s="70"/>
    </row>
    <row r="830" spans="3:12" s="1" customFormat="1" ht="15.45" customHeight="1" x14ac:dyDescent="0.3">
      <c r="C830" s="7"/>
      <c r="D830" s="317" t="s">
        <v>49</v>
      </c>
      <c r="E830" s="318"/>
      <c r="F830" s="318"/>
      <c r="G830" s="318"/>
      <c r="H830" s="318"/>
      <c r="I830" s="318"/>
      <c r="J830" s="79">
        <f>SUM(J827:J829)</f>
        <v>6609.52</v>
      </c>
      <c r="K830" s="8"/>
    </row>
    <row r="831" spans="3:12" s="1" customFormat="1" ht="15.45" customHeight="1" x14ac:dyDescent="0.3">
      <c r="C831" s="7"/>
      <c r="D831" s="266"/>
      <c r="E831" s="266"/>
      <c r="F831" s="266"/>
      <c r="G831" s="266"/>
      <c r="H831" s="266"/>
      <c r="I831" s="266"/>
      <c r="J831" s="266"/>
      <c r="K831" s="8"/>
    </row>
    <row r="832" spans="3:12" s="1" customFormat="1" ht="15.45" customHeight="1" x14ac:dyDescent="0.3">
      <c r="C832" s="7"/>
      <c r="D832" s="277" t="s">
        <v>50</v>
      </c>
      <c r="E832" s="278"/>
      <c r="F832" s="278"/>
      <c r="G832" s="278"/>
      <c r="H832" s="278"/>
      <c r="I832" s="279"/>
      <c r="J832" s="80">
        <f>SUM(J825+J830)</f>
        <v>28641.24</v>
      </c>
      <c r="K832" s="8"/>
    </row>
    <row r="833" spans="3:11" s="1" customFormat="1" ht="15.45" customHeight="1" x14ac:dyDescent="0.3">
      <c r="C833" s="7"/>
      <c r="D833" s="266"/>
      <c r="E833" s="266"/>
      <c r="F833" s="266"/>
      <c r="G833" s="266"/>
      <c r="H833" s="266"/>
      <c r="I833" s="266"/>
      <c r="J833" s="266"/>
      <c r="K833" s="8"/>
    </row>
    <row r="834" spans="3:11" s="1" customFormat="1" ht="15.45" customHeight="1" x14ac:dyDescent="0.3">
      <c r="C834" s="7"/>
      <c r="D834" s="280" t="s">
        <v>51</v>
      </c>
      <c r="E834" s="281"/>
      <c r="F834" s="282"/>
      <c r="G834" s="283"/>
      <c r="H834" s="284"/>
      <c r="I834" s="284"/>
      <c r="J834" s="285"/>
      <c r="K834" s="8"/>
    </row>
    <row r="835" spans="3:11" s="1" customFormat="1" ht="15.45" customHeight="1" x14ac:dyDescent="0.3">
      <c r="C835" s="7"/>
      <c r="D835" s="262"/>
      <c r="E835" s="310"/>
      <c r="F835" s="311"/>
      <c r="G835" s="265"/>
      <c r="H835" s="275"/>
      <c r="I835" s="275"/>
      <c r="J835" s="276"/>
      <c r="K835" s="8"/>
    </row>
    <row r="836" spans="3:11" s="1" customFormat="1" ht="15.45" customHeight="1" x14ac:dyDescent="0.3">
      <c r="C836" s="7"/>
      <c r="D836" s="262"/>
      <c r="E836" s="310"/>
      <c r="F836" s="311"/>
      <c r="G836" s="312" t="s">
        <v>52</v>
      </c>
      <c r="H836" s="266"/>
      <c r="I836" s="266"/>
      <c r="J836" s="267"/>
      <c r="K836" s="8"/>
    </row>
    <row r="837" spans="3:11" s="1" customFormat="1" ht="15.45" customHeight="1" x14ac:dyDescent="0.3">
      <c r="C837" s="7"/>
      <c r="D837" s="262"/>
      <c r="E837" s="310"/>
      <c r="F837" s="311"/>
      <c r="G837" s="312" t="s">
        <v>53</v>
      </c>
      <c r="H837" s="266"/>
      <c r="I837" s="266"/>
      <c r="J837" s="267"/>
      <c r="K837" s="8"/>
    </row>
    <row r="838" spans="3:11" s="1" customFormat="1" ht="15.45" customHeight="1" x14ac:dyDescent="0.3">
      <c r="C838" s="7"/>
      <c r="D838" s="262"/>
      <c r="E838" s="310"/>
      <c r="F838" s="311"/>
      <c r="G838" s="312" t="s">
        <v>54</v>
      </c>
      <c r="H838" s="266"/>
      <c r="I838" s="266"/>
      <c r="J838" s="267"/>
      <c r="K838" s="8"/>
    </row>
    <row r="839" spans="3:11" s="1" customFormat="1" ht="15.45" customHeight="1" x14ac:dyDescent="0.3">
      <c r="C839" s="7"/>
      <c r="D839" s="319"/>
      <c r="E839" s="320"/>
      <c r="F839" s="321"/>
      <c r="G839" s="312" t="s">
        <v>52</v>
      </c>
      <c r="H839" s="266"/>
      <c r="I839" s="266"/>
      <c r="J839" s="267"/>
      <c r="K839" s="8"/>
    </row>
    <row r="840" spans="3:11" s="1" customFormat="1" ht="15.45" customHeight="1" x14ac:dyDescent="0.3">
      <c r="C840" s="7"/>
      <c r="D840" s="268"/>
      <c r="E840" s="322"/>
      <c r="F840" s="323"/>
      <c r="G840" s="324" t="s">
        <v>55</v>
      </c>
      <c r="H840" s="272"/>
      <c r="I840" s="272"/>
      <c r="J840" s="273"/>
      <c r="K840" s="8"/>
    </row>
    <row r="841" spans="3:11" s="1" customFormat="1" ht="15.45" customHeight="1" x14ac:dyDescent="0.3">
      <c r="C841" s="81"/>
      <c r="D841" s="82"/>
      <c r="E841" s="82"/>
      <c r="F841" s="82"/>
      <c r="G841" s="82"/>
      <c r="H841" s="83"/>
      <c r="I841" s="82"/>
      <c r="J841" s="83"/>
      <c r="K841" s="84"/>
    </row>
    <row r="842" spans="3:11" s="1" customFormat="1" ht="15.45" customHeight="1" x14ac:dyDescent="0.3">
      <c r="C842" s="274"/>
      <c r="D842" s="274"/>
      <c r="E842" s="274"/>
      <c r="F842" s="274"/>
      <c r="G842" s="274"/>
      <c r="H842" s="274"/>
      <c r="I842" s="274"/>
      <c r="J842" s="274"/>
    </row>
    <row r="843" spans="3:11" s="1" customFormat="1" ht="15.45" customHeight="1" x14ac:dyDescent="0.3">
      <c r="C843" s="3"/>
      <c r="D843" s="4"/>
      <c r="E843" s="4"/>
      <c r="F843" s="4"/>
      <c r="G843" s="4"/>
      <c r="H843" s="5"/>
      <c r="I843" s="4"/>
      <c r="J843" s="5"/>
      <c r="K843" s="6"/>
    </row>
    <row r="844" spans="3:11" s="1" customFormat="1" ht="15.45" customHeight="1" x14ac:dyDescent="0.3">
      <c r="C844" s="7"/>
      <c r="D844" s="190"/>
      <c r="E844" s="191"/>
      <c r="F844" s="190" t="s">
        <v>0</v>
      </c>
      <c r="G844" s="194"/>
      <c r="H844" s="191"/>
      <c r="I844" s="195" t="s">
        <v>1</v>
      </c>
      <c r="J844" s="196"/>
      <c r="K844" s="8"/>
    </row>
    <row r="845" spans="3:11" s="1" customFormat="1" ht="15.45" customHeight="1" x14ac:dyDescent="0.3">
      <c r="C845" s="7"/>
      <c r="D845" s="192"/>
      <c r="E845" s="193"/>
      <c r="F845" s="192"/>
      <c r="G845" s="189"/>
      <c r="H845" s="193"/>
      <c r="I845" s="197" t="s">
        <v>2</v>
      </c>
      <c r="J845" s="198"/>
      <c r="K845" s="8"/>
    </row>
    <row r="846" spans="3:11" s="1" customFormat="1" ht="15.45" customHeight="1" x14ac:dyDescent="0.3">
      <c r="C846" s="7"/>
      <c r="D846" s="172" t="s">
        <v>3</v>
      </c>
      <c r="E846" s="173"/>
      <c r="F846" s="173"/>
      <c r="G846" s="173"/>
      <c r="H846" s="174"/>
      <c r="I846" s="197" t="s">
        <v>4</v>
      </c>
      <c r="J846" s="198"/>
      <c r="K846" s="8"/>
    </row>
    <row r="847" spans="3:11" s="1" customFormat="1" ht="15.45" customHeight="1" x14ac:dyDescent="0.3">
      <c r="C847" s="7"/>
      <c r="D847" s="298" t="s">
        <v>5</v>
      </c>
      <c r="E847" s="299"/>
      <c r="F847" s="299"/>
      <c r="G847" s="299"/>
      <c r="H847" s="299"/>
      <c r="I847" s="299"/>
      <c r="J847" s="300"/>
      <c r="K847" s="8"/>
    </row>
    <row r="848" spans="3:11" s="1" customFormat="1" ht="15.45" customHeight="1" x14ac:dyDescent="0.3">
      <c r="C848" s="7"/>
      <c r="D848" s="9"/>
      <c r="E848" s="9"/>
      <c r="F848" s="9"/>
      <c r="G848" s="9"/>
      <c r="H848" s="10"/>
      <c r="I848" s="9"/>
      <c r="J848" s="10"/>
      <c r="K848" s="8"/>
    </row>
    <row r="849" spans="3:11" s="14" customFormat="1" ht="15.45" customHeight="1" x14ac:dyDescent="0.3">
      <c r="C849" s="11"/>
      <c r="D849" s="12" t="s">
        <v>6</v>
      </c>
      <c r="E849" s="175" t="s">
        <v>7</v>
      </c>
      <c r="F849" s="176"/>
      <c r="G849" s="176"/>
      <c r="H849" s="176"/>
      <c r="I849" s="176"/>
      <c r="J849" s="177"/>
      <c r="K849" s="13"/>
    </row>
    <row r="850" spans="3:11" s="1" customFormat="1" ht="15.45" customHeight="1" x14ac:dyDescent="0.3">
      <c r="C850" s="7"/>
      <c r="D850" s="16">
        <v>2</v>
      </c>
      <c r="E850" s="178" t="s">
        <v>8</v>
      </c>
      <c r="F850" s="179"/>
      <c r="G850" s="179"/>
      <c r="H850" s="179"/>
      <c r="I850" s="179"/>
      <c r="J850" s="180"/>
      <c r="K850" s="8"/>
    </row>
    <row r="851" spans="3:11" s="14" customFormat="1" ht="15.45" customHeight="1" x14ac:dyDescent="0.3">
      <c r="C851" s="11"/>
      <c r="D851" s="12" t="s">
        <v>9</v>
      </c>
      <c r="E851" s="175" t="s">
        <v>10</v>
      </c>
      <c r="F851" s="176"/>
      <c r="G851" s="176"/>
      <c r="H851" s="176"/>
      <c r="I851" s="176"/>
      <c r="J851" s="177"/>
      <c r="K851" s="13"/>
    </row>
    <row r="852" spans="3:11" s="1" customFormat="1" ht="15.45" customHeight="1" x14ac:dyDescent="0.3">
      <c r="C852" s="7"/>
      <c r="D852" s="16">
        <v>2.08</v>
      </c>
      <c r="E852" s="178" t="s">
        <v>123</v>
      </c>
      <c r="F852" s="179"/>
      <c r="G852" s="179"/>
      <c r="H852" s="179"/>
      <c r="I852" s="179"/>
      <c r="J852" s="180"/>
      <c r="K852" s="8"/>
    </row>
    <row r="853" spans="3:11" s="14" customFormat="1" ht="15.45" customHeight="1" x14ac:dyDescent="0.3">
      <c r="C853" s="11"/>
      <c r="D853" s="17" t="s">
        <v>12</v>
      </c>
      <c r="E853" s="181" t="s">
        <v>13</v>
      </c>
      <c r="F853" s="182"/>
      <c r="G853" s="182"/>
      <c r="H853" s="182"/>
      <c r="I853" s="183"/>
      <c r="J853" s="187" t="s">
        <v>14</v>
      </c>
      <c r="K853" s="13"/>
    </row>
    <row r="854" spans="3:11" s="1" customFormat="1" ht="15.45" customHeight="1" x14ac:dyDescent="0.3">
      <c r="C854" s="7"/>
      <c r="D854" s="18" t="s">
        <v>135</v>
      </c>
      <c r="E854" s="184"/>
      <c r="F854" s="185"/>
      <c r="G854" s="185"/>
      <c r="H854" s="185"/>
      <c r="I854" s="186"/>
      <c r="J854" s="188"/>
      <c r="K854" s="8"/>
    </row>
    <row r="855" spans="3:11" s="14" customFormat="1" ht="15.45" customHeight="1" x14ac:dyDescent="0.3">
      <c r="C855" s="11"/>
      <c r="D855" s="17" t="s">
        <v>16</v>
      </c>
      <c r="E855" s="296" t="s">
        <v>136</v>
      </c>
      <c r="F855" s="223"/>
      <c r="G855" s="223"/>
      <c r="H855" s="223"/>
      <c r="I855" s="224"/>
      <c r="J855" s="297" t="s">
        <v>18</v>
      </c>
      <c r="K855" s="13"/>
    </row>
    <row r="856" spans="3:11" s="1" customFormat="1" ht="15.45" customHeight="1" x14ac:dyDescent="0.3">
      <c r="C856" s="7"/>
      <c r="D856" s="18" t="s">
        <v>135</v>
      </c>
      <c r="E856" s="225"/>
      <c r="F856" s="226"/>
      <c r="G856" s="226"/>
      <c r="H856" s="226"/>
      <c r="I856" s="227"/>
      <c r="J856" s="229"/>
      <c r="K856" s="8"/>
    </row>
    <row r="857" spans="3:11" s="1" customFormat="1" ht="15.45" customHeight="1" x14ac:dyDescent="0.3">
      <c r="C857" s="7"/>
      <c r="D857" s="189"/>
      <c r="E857" s="189"/>
      <c r="F857" s="189"/>
      <c r="G857" s="189"/>
      <c r="H857" s="189"/>
      <c r="I857" s="189"/>
      <c r="J857" s="189"/>
      <c r="K857" s="8"/>
    </row>
    <row r="858" spans="3:11" s="1" customFormat="1" ht="15.45" customHeight="1" x14ac:dyDescent="0.3">
      <c r="C858" s="7"/>
      <c r="D858" s="219" t="s">
        <v>19</v>
      </c>
      <c r="E858" s="220"/>
      <c r="F858" s="220"/>
      <c r="G858" s="220"/>
      <c r="H858" s="220"/>
      <c r="I858" s="220"/>
      <c r="J858" s="221"/>
      <c r="K858" s="8"/>
    </row>
    <row r="859" spans="3:11" s="1" customFormat="1" ht="15.45" customHeight="1" x14ac:dyDescent="0.3">
      <c r="C859" s="7"/>
      <c r="D859" s="230" t="s">
        <v>20</v>
      </c>
      <c r="E859" s="231"/>
      <c r="F859" s="231"/>
      <c r="G859" s="23" t="s">
        <v>14</v>
      </c>
      <c r="H859" s="24" t="s">
        <v>21</v>
      </c>
      <c r="I859" s="25" t="s">
        <v>22</v>
      </c>
      <c r="J859" s="26" t="s">
        <v>23</v>
      </c>
      <c r="K859" s="8"/>
    </row>
    <row r="860" spans="3:11" s="1" customFormat="1" ht="15.45" customHeight="1" x14ac:dyDescent="0.3">
      <c r="C860" s="7"/>
      <c r="D860" s="232" t="s">
        <v>137</v>
      </c>
      <c r="E860" s="233"/>
      <c r="F860" s="233"/>
      <c r="G860" s="27" t="s">
        <v>18</v>
      </c>
      <c r="H860" s="28">
        <v>56483</v>
      </c>
      <c r="I860" s="29">
        <v>1.05</v>
      </c>
      <c r="J860" s="30">
        <f>+ROUND(I860*H860,2)</f>
        <v>59307.15</v>
      </c>
      <c r="K860" s="8"/>
    </row>
    <row r="861" spans="3:11" s="1" customFormat="1" ht="15.45" customHeight="1" x14ac:dyDescent="0.3">
      <c r="C861" s="7"/>
      <c r="D861" s="211" t="s">
        <v>138</v>
      </c>
      <c r="E861" s="212"/>
      <c r="F861" s="212"/>
      <c r="G861" s="31" t="s">
        <v>95</v>
      </c>
      <c r="H861" s="32">
        <v>675.51</v>
      </c>
      <c r="I861" s="33">
        <v>4</v>
      </c>
      <c r="J861" s="34">
        <f>+ROUND(I861*H861,2)</f>
        <v>2702.04</v>
      </c>
      <c r="K861" s="8"/>
    </row>
    <row r="862" spans="3:11" s="1" customFormat="1" ht="15.45" customHeight="1" x14ac:dyDescent="0.3">
      <c r="C862" s="7"/>
      <c r="D862" s="211"/>
      <c r="E862" s="212"/>
      <c r="F862" s="212"/>
      <c r="G862" s="31" t="s">
        <v>28</v>
      </c>
      <c r="H862" s="32" t="s">
        <v>28</v>
      </c>
      <c r="I862" s="33"/>
      <c r="J862" s="34" t="str">
        <f>+IF(D862="","",H862*I862)</f>
        <v/>
      </c>
      <c r="K862" s="8"/>
    </row>
    <row r="863" spans="3:11" s="1" customFormat="1" ht="15.45" customHeight="1" x14ac:dyDescent="0.3">
      <c r="C863" s="7"/>
      <c r="D863" s="211"/>
      <c r="E863" s="212"/>
      <c r="F863" s="212"/>
      <c r="G863" s="31" t="s">
        <v>28</v>
      </c>
      <c r="H863" s="32" t="s">
        <v>28</v>
      </c>
      <c r="I863" s="33"/>
      <c r="J863" s="34" t="str">
        <f>+IF(D863="","",H863*I863)</f>
        <v/>
      </c>
      <c r="K863" s="8"/>
    </row>
    <row r="864" spans="3:11" s="1" customFormat="1" ht="15.45" customHeight="1" x14ac:dyDescent="0.3">
      <c r="C864" s="7"/>
      <c r="D864" s="211"/>
      <c r="E864" s="212"/>
      <c r="F864" s="212"/>
      <c r="G864" s="31" t="s">
        <v>28</v>
      </c>
      <c r="H864" s="32" t="s">
        <v>28</v>
      </c>
      <c r="I864" s="33"/>
      <c r="J864" s="34" t="str">
        <f>+IF(D864="","",H864*I864)</f>
        <v/>
      </c>
      <c r="K864" s="8"/>
    </row>
    <row r="865" spans="3:12" s="1" customFormat="1" ht="15.45" customHeight="1" x14ac:dyDescent="0.3">
      <c r="C865" s="7"/>
      <c r="D865" s="325"/>
      <c r="E865" s="326"/>
      <c r="F865" s="326"/>
      <c r="G865" s="35" t="s">
        <v>28</v>
      </c>
      <c r="H865" s="36" t="s">
        <v>28</v>
      </c>
      <c r="I865" s="37"/>
      <c r="J865" s="38" t="str">
        <f>+IF(D865="","",H865*I865)</f>
        <v/>
      </c>
      <c r="K865" s="8"/>
    </row>
    <row r="866" spans="3:12" s="1" customFormat="1" ht="15.45" customHeight="1" x14ac:dyDescent="0.3">
      <c r="C866" s="7"/>
      <c r="G866" s="294" t="s">
        <v>29</v>
      </c>
      <c r="H866" s="294"/>
      <c r="I866" s="295"/>
      <c r="J866" s="39">
        <f>+ROUND(SUM(J860:J865),2)</f>
        <v>62009.19</v>
      </c>
      <c r="K866" s="8"/>
    </row>
    <row r="867" spans="3:12" s="1" customFormat="1" ht="15.45" customHeight="1" x14ac:dyDescent="0.3">
      <c r="C867" s="7"/>
      <c r="D867" s="189"/>
      <c r="E867" s="189"/>
      <c r="F867" s="189"/>
      <c r="G867" s="189"/>
      <c r="H867" s="189"/>
      <c r="I867" s="189"/>
      <c r="J867" s="189"/>
      <c r="K867" s="8"/>
    </row>
    <row r="868" spans="3:12" s="1" customFormat="1" ht="15.45" customHeight="1" x14ac:dyDescent="0.3">
      <c r="C868" s="7"/>
      <c r="D868" s="219" t="s">
        <v>30</v>
      </c>
      <c r="E868" s="220"/>
      <c r="F868" s="220"/>
      <c r="G868" s="220"/>
      <c r="H868" s="220"/>
      <c r="I868" s="220"/>
      <c r="J868" s="221"/>
      <c r="K868" s="8"/>
    </row>
    <row r="869" spans="3:12" s="1" customFormat="1" ht="15.45" customHeight="1" x14ac:dyDescent="0.3">
      <c r="C869" s="7"/>
      <c r="D869" s="286" t="s">
        <v>20</v>
      </c>
      <c r="E869" s="286"/>
      <c r="F869" s="286"/>
      <c r="G869" s="40" t="s">
        <v>14</v>
      </c>
      <c r="H869" s="41" t="s">
        <v>31</v>
      </c>
      <c r="I869" s="103" t="s">
        <v>22</v>
      </c>
      <c r="J869" s="41" t="s">
        <v>23</v>
      </c>
      <c r="K869" s="8"/>
    </row>
    <row r="870" spans="3:12" s="1" customFormat="1" ht="15.45" customHeight="1" x14ac:dyDescent="0.3">
      <c r="C870" s="7"/>
      <c r="D870" s="287" t="s">
        <v>32</v>
      </c>
      <c r="E870" s="288"/>
      <c r="F870" s="288"/>
      <c r="G870" s="86" t="s">
        <v>33</v>
      </c>
      <c r="H870" s="89">
        <v>23379.75</v>
      </c>
      <c r="I870" s="104">
        <v>0.05</v>
      </c>
      <c r="J870" s="30">
        <f>+ROUND(I870*H870,2)</f>
        <v>1168.99</v>
      </c>
      <c r="K870" s="8"/>
    </row>
    <row r="871" spans="3:12" s="1" customFormat="1" ht="28.05" customHeight="1" x14ac:dyDescent="0.3">
      <c r="C871" s="7"/>
      <c r="D871" s="336" t="s">
        <v>120</v>
      </c>
      <c r="E871" s="337"/>
      <c r="F871" s="337"/>
      <c r="G871" s="105" t="s">
        <v>104</v>
      </c>
      <c r="H871" s="89">
        <v>27700</v>
      </c>
      <c r="I871" s="98">
        <v>6.9000000000000006E-2</v>
      </c>
      <c r="J871" s="34">
        <f t="shared" ref="J871:J872" si="10">+ROUND(I871*H871,2)</f>
        <v>1911.3</v>
      </c>
      <c r="K871" s="8"/>
    </row>
    <row r="872" spans="3:12" s="1" customFormat="1" ht="15.45" customHeight="1" x14ac:dyDescent="0.3">
      <c r="C872" s="7"/>
      <c r="D872" s="292" t="s">
        <v>139</v>
      </c>
      <c r="E872" s="293"/>
      <c r="F872" s="293"/>
      <c r="G872" s="105" t="s">
        <v>35</v>
      </c>
      <c r="H872" s="89">
        <v>4621</v>
      </c>
      <c r="I872" s="106">
        <v>0.05</v>
      </c>
      <c r="J872" s="38">
        <f t="shared" si="10"/>
        <v>231.05</v>
      </c>
      <c r="K872" s="8"/>
    </row>
    <row r="873" spans="3:12" s="1" customFormat="1" ht="15.45" customHeight="1" x14ac:dyDescent="0.3">
      <c r="C873" s="7"/>
      <c r="G873" s="216" t="s">
        <v>36</v>
      </c>
      <c r="H873" s="216"/>
      <c r="I873" s="217"/>
      <c r="J873" s="51">
        <f>ROUND(+SUM(J870:J872),2)</f>
        <v>3311.34</v>
      </c>
      <c r="K873" s="8"/>
    </row>
    <row r="874" spans="3:12" s="1" customFormat="1" ht="15.45" customHeight="1" x14ac:dyDescent="0.3">
      <c r="C874" s="7"/>
      <c r="D874" s="274"/>
      <c r="E874" s="274"/>
      <c r="F874" s="274"/>
      <c r="G874" s="274"/>
      <c r="H874" s="274"/>
      <c r="I874" s="274"/>
      <c r="J874" s="274"/>
      <c r="K874" s="8"/>
    </row>
    <row r="875" spans="3:12" s="1" customFormat="1" ht="15.45" customHeight="1" x14ac:dyDescent="0.3">
      <c r="C875" s="7"/>
      <c r="D875" s="305" t="s">
        <v>37</v>
      </c>
      <c r="E875" s="306"/>
      <c r="F875" s="306"/>
      <c r="G875" s="306"/>
      <c r="H875" s="306"/>
      <c r="I875" s="306"/>
      <c r="J875" s="307"/>
      <c r="K875" s="8"/>
      <c r="L875" s="52"/>
    </row>
    <row r="876" spans="3:12" s="93" customFormat="1" ht="15.45" customHeight="1" x14ac:dyDescent="0.3">
      <c r="C876" s="53"/>
      <c r="D876" s="308" t="s">
        <v>20</v>
      </c>
      <c r="E876" s="309"/>
      <c r="F876" s="309"/>
      <c r="G876" s="54" t="s">
        <v>14</v>
      </c>
      <c r="H876" s="55" t="s">
        <v>31</v>
      </c>
      <c r="I876" s="54" t="s">
        <v>22</v>
      </c>
      <c r="J876" s="56" t="s">
        <v>23</v>
      </c>
      <c r="K876" s="57"/>
      <c r="L876" s="58"/>
    </row>
    <row r="877" spans="3:12" s="1" customFormat="1" ht="15.45" customHeight="1" x14ac:dyDescent="0.3">
      <c r="C877" s="7"/>
      <c r="D877" s="301" t="s">
        <v>38</v>
      </c>
      <c r="E877" s="302"/>
      <c r="F877" s="302"/>
      <c r="G877" s="59" t="s">
        <v>39</v>
      </c>
      <c r="H877" s="60">
        <v>29224.691865875</v>
      </c>
      <c r="I877" s="61">
        <v>0.8</v>
      </c>
      <c r="J877" s="30">
        <f>+ROUND(I877*H877,2)</f>
        <v>23379.75</v>
      </c>
      <c r="K877" s="8"/>
      <c r="L877" s="52"/>
    </row>
    <row r="878" spans="3:12" s="1" customFormat="1" ht="15.45" customHeight="1" x14ac:dyDescent="0.3">
      <c r="C878" s="7"/>
      <c r="D878" s="301"/>
      <c r="E878" s="302"/>
      <c r="F878" s="302"/>
      <c r="G878" s="59"/>
      <c r="H878" s="60"/>
      <c r="I878" s="61"/>
      <c r="J878" s="62" t="str">
        <f>(+IF(D878="","",(H878*I878)))</f>
        <v/>
      </c>
      <c r="K878" s="8"/>
      <c r="L878" s="52"/>
    </row>
    <row r="879" spans="3:12" s="1" customFormat="1" ht="15.45" customHeight="1" x14ac:dyDescent="0.3">
      <c r="C879" s="7"/>
      <c r="D879" s="301"/>
      <c r="E879" s="302"/>
      <c r="F879" s="302"/>
      <c r="G879" s="59"/>
      <c r="H879" s="60"/>
      <c r="I879" s="61"/>
      <c r="J879" s="62" t="str">
        <f>(+IF(D879="","",(H879*I879)))</f>
        <v/>
      </c>
      <c r="K879" s="8"/>
      <c r="L879" s="52"/>
    </row>
    <row r="880" spans="3:12" s="1" customFormat="1" ht="15.45" customHeight="1" x14ac:dyDescent="0.3">
      <c r="C880" s="7"/>
      <c r="D880" s="303"/>
      <c r="E880" s="304"/>
      <c r="F880" s="304"/>
      <c r="G880" s="94"/>
      <c r="H880" s="95"/>
      <c r="I880" s="96"/>
      <c r="J880" s="97"/>
      <c r="K880" s="8"/>
      <c r="L880" s="52"/>
    </row>
    <row r="881" spans="3:12" s="1" customFormat="1" ht="15.45" customHeight="1" x14ac:dyDescent="0.3">
      <c r="C881" s="7"/>
      <c r="G881" s="216" t="s">
        <v>42</v>
      </c>
      <c r="H881" s="216"/>
      <c r="I881" s="217"/>
      <c r="J881" s="39">
        <f>+ROUND(SUM(J877:J880),2)</f>
        <v>23379.75</v>
      </c>
      <c r="K881" s="8"/>
      <c r="L881" s="52"/>
    </row>
    <row r="882" spans="3:12" s="1" customFormat="1" ht="15.45" customHeight="1" x14ac:dyDescent="0.3">
      <c r="C882" s="7"/>
      <c r="H882" s="63"/>
      <c r="J882" s="2"/>
      <c r="K882" s="8"/>
    </row>
    <row r="883" spans="3:12" s="1" customFormat="1" ht="15.45" customHeight="1" x14ac:dyDescent="0.3">
      <c r="C883" s="7"/>
      <c r="D883" s="250" t="s">
        <v>43</v>
      </c>
      <c r="E883" s="251"/>
      <c r="F883" s="251"/>
      <c r="G883" s="251"/>
      <c r="H883" s="251"/>
      <c r="I883" s="252"/>
      <c r="J883" s="64">
        <f>ROUND((SUM(+J866+J873+J881)),2)</f>
        <v>88700.28</v>
      </c>
      <c r="K883" s="8"/>
    </row>
    <row r="884" spans="3:12" s="1" customFormat="1" ht="15.45" customHeight="1" x14ac:dyDescent="0.3">
      <c r="C884" s="7"/>
      <c r="H884" s="63"/>
      <c r="J884" s="2"/>
      <c r="K884" s="8"/>
    </row>
    <row r="885" spans="3:12" s="66" customFormat="1" ht="15.45" customHeight="1" x14ac:dyDescent="0.3">
      <c r="C885" s="65"/>
      <c r="D885" s="253" t="s">
        <v>44</v>
      </c>
      <c r="E885" s="254"/>
      <c r="F885" s="255"/>
      <c r="H885" s="67"/>
      <c r="I885" s="68">
        <v>0.01</v>
      </c>
      <c r="J885" s="69">
        <f>ROUND(J883*I885,2)</f>
        <v>887</v>
      </c>
      <c r="K885" s="70"/>
    </row>
    <row r="886" spans="3:12" s="1" customFormat="1" ht="15.45" customHeight="1" x14ac:dyDescent="0.3">
      <c r="C886" s="7"/>
      <c r="D886" s="250" t="s">
        <v>45</v>
      </c>
      <c r="E886" s="251"/>
      <c r="F886" s="251"/>
      <c r="G886" s="251"/>
      <c r="H886" s="251"/>
      <c r="I886" s="252"/>
      <c r="J886" s="64">
        <f>+J885+J883</f>
        <v>89587.28</v>
      </c>
      <c r="K886" s="8"/>
    </row>
    <row r="887" spans="3:12" s="1" customFormat="1" ht="15.45" customHeight="1" x14ac:dyDescent="0.3">
      <c r="C887" s="7"/>
      <c r="H887" s="63"/>
      <c r="J887" s="2"/>
      <c r="K887" s="8"/>
    </row>
    <row r="888" spans="3:12" s="66" customFormat="1" ht="15.45" customHeight="1" x14ac:dyDescent="0.3">
      <c r="C888" s="65"/>
      <c r="D888" s="234" t="s">
        <v>46</v>
      </c>
      <c r="E888" s="235"/>
      <c r="F888" s="236"/>
      <c r="G888" s="71"/>
      <c r="H888" s="72"/>
      <c r="I888" s="73">
        <v>0.25</v>
      </c>
      <c r="J888" s="74">
        <f>ROUND(J886*I888,2)</f>
        <v>22396.82</v>
      </c>
      <c r="K888" s="70"/>
    </row>
    <row r="889" spans="3:12" s="66" customFormat="1" ht="15.45" customHeight="1" x14ac:dyDescent="0.3">
      <c r="C889" s="65"/>
      <c r="D889" s="315" t="s">
        <v>47</v>
      </c>
      <c r="E889" s="316"/>
      <c r="F889" s="316"/>
      <c r="G889" s="71"/>
      <c r="H889" s="72"/>
      <c r="I889" s="75">
        <v>0.01</v>
      </c>
      <c r="J889" s="76">
        <v>895.87</v>
      </c>
      <c r="K889" s="70"/>
    </row>
    <row r="890" spans="3:12" s="66" customFormat="1" ht="15.45" customHeight="1" x14ac:dyDescent="0.3">
      <c r="C890" s="65"/>
      <c r="D890" s="315" t="s">
        <v>48</v>
      </c>
      <c r="E890" s="316"/>
      <c r="F890" s="316"/>
      <c r="G890" s="77"/>
      <c r="H890" s="78"/>
      <c r="I890" s="75">
        <v>0.04</v>
      </c>
      <c r="J890" s="76">
        <f>ROUNDUP(J886*I890,2)</f>
        <v>3583.5</v>
      </c>
      <c r="K890" s="70"/>
    </row>
    <row r="891" spans="3:12" s="1" customFormat="1" ht="15.45" customHeight="1" x14ac:dyDescent="0.3">
      <c r="C891" s="7"/>
      <c r="D891" s="317" t="s">
        <v>49</v>
      </c>
      <c r="E891" s="318"/>
      <c r="F891" s="318"/>
      <c r="G891" s="318"/>
      <c r="H891" s="318"/>
      <c r="I891" s="318"/>
      <c r="J891" s="79">
        <f>SUM(J888:J890)</f>
        <v>26876.19</v>
      </c>
      <c r="K891" s="8"/>
    </row>
    <row r="892" spans="3:12" s="1" customFormat="1" ht="15.45" customHeight="1" x14ac:dyDescent="0.3">
      <c r="C892" s="7"/>
      <c r="D892" s="266"/>
      <c r="E892" s="266"/>
      <c r="F892" s="266"/>
      <c r="G892" s="266"/>
      <c r="H892" s="266"/>
      <c r="I892" s="266"/>
      <c r="J892" s="266"/>
      <c r="K892" s="8"/>
    </row>
    <row r="893" spans="3:12" s="1" customFormat="1" ht="15.45" customHeight="1" x14ac:dyDescent="0.3">
      <c r="C893" s="7"/>
      <c r="D893" s="277" t="s">
        <v>50</v>
      </c>
      <c r="E893" s="278"/>
      <c r="F893" s="278"/>
      <c r="G893" s="278"/>
      <c r="H893" s="278"/>
      <c r="I893" s="279"/>
      <c r="J893" s="80">
        <f>SUM(J886+J891)</f>
        <v>116463.47</v>
      </c>
      <c r="K893" s="8"/>
    </row>
    <row r="894" spans="3:12" s="1" customFormat="1" ht="15.45" customHeight="1" x14ac:dyDescent="0.3">
      <c r="C894" s="7"/>
      <c r="D894" s="266"/>
      <c r="E894" s="266"/>
      <c r="F894" s="266"/>
      <c r="G894" s="266"/>
      <c r="H894" s="266"/>
      <c r="I894" s="266"/>
      <c r="J894" s="266"/>
      <c r="K894" s="8"/>
    </row>
    <row r="895" spans="3:12" s="1" customFormat="1" ht="15.45" customHeight="1" x14ac:dyDescent="0.3">
      <c r="C895" s="7"/>
      <c r="D895" s="280" t="s">
        <v>51</v>
      </c>
      <c r="E895" s="281"/>
      <c r="F895" s="282"/>
      <c r="G895" s="283"/>
      <c r="H895" s="284"/>
      <c r="I895" s="284"/>
      <c r="J895" s="285"/>
      <c r="K895" s="8"/>
    </row>
    <row r="896" spans="3:12" s="1" customFormat="1" ht="15.45" customHeight="1" x14ac:dyDescent="0.3">
      <c r="C896" s="7"/>
      <c r="D896" s="262"/>
      <c r="E896" s="310"/>
      <c r="F896" s="311"/>
      <c r="G896" s="265"/>
      <c r="H896" s="275"/>
      <c r="I896" s="275"/>
      <c r="J896" s="276"/>
      <c r="K896" s="8"/>
    </row>
    <row r="897" spans="3:11" s="1" customFormat="1" ht="15.45" customHeight="1" x14ac:dyDescent="0.3">
      <c r="C897" s="7"/>
      <c r="D897" s="262"/>
      <c r="E897" s="310"/>
      <c r="F897" s="311"/>
      <c r="G897" s="312" t="s">
        <v>52</v>
      </c>
      <c r="H897" s="266"/>
      <c r="I897" s="266"/>
      <c r="J897" s="267"/>
      <c r="K897" s="8"/>
    </row>
    <row r="898" spans="3:11" s="1" customFormat="1" ht="15.45" customHeight="1" x14ac:dyDescent="0.3">
      <c r="C898" s="7"/>
      <c r="D898" s="262"/>
      <c r="E898" s="310"/>
      <c r="F898" s="311"/>
      <c r="G898" s="312" t="s">
        <v>53</v>
      </c>
      <c r="H898" s="266"/>
      <c r="I898" s="266"/>
      <c r="J898" s="267"/>
      <c r="K898" s="8"/>
    </row>
    <row r="899" spans="3:11" s="1" customFormat="1" ht="15.45" customHeight="1" x14ac:dyDescent="0.3">
      <c r="C899" s="7"/>
      <c r="D899" s="262"/>
      <c r="E899" s="310"/>
      <c r="F899" s="311"/>
      <c r="G899" s="312" t="s">
        <v>54</v>
      </c>
      <c r="H899" s="266"/>
      <c r="I899" s="266"/>
      <c r="J899" s="267"/>
      <c r="K899" s="8"/>
    </row>
    <row r="900" spans="3:11" s="1" customFormat="1" ht="15.45" customHeight="1" x14ac:dyDescent="0.3">
      <c r="C900" s="7"/>
      <c r="D900" s="319"/>
      <c r="E900" s="320"/>
      <c r="F900" s="321"/>
      <c r="G900" s="312" t="s">
        <v>52</v>
      </c>
      <c r="H900" s="266"/>
      <c r="I900" s="266"/>
      <c r="J900" s="267"/>
      <c r="K900" s="8"/>
    </row>
    <row r="901" spans="3:11" s="1" customFormat="1" ht="15.45" customHeight="1" x14ac:dyDescent="0.3">
      <c r="C901" s="7"/>
      <c r="D901" s="268"/>
      <c r="E901" s="322"/>
      <c r="F901" s="323"/>
      <c r="G901" s="324" t="s">
        <v>55</v>
      </c>
      <c r="H901" s="272"/>
      <c r="I901" s="272"/>
      <c r="J901" s="273"/>
      <c r="K901" s="8"/>
    </row>
    <row r="902" spans="3:11" s="1" customFormat="1" ht="15.45" customHeight="1" x14ac:dyDescent="0.3">
      <c r="C902" s="81"/>
      <c r="D902" s="82"/>
      <c r="E902" s="82"/>
      <c r="F902" s="82"/>
      <c r="G902" s="82"/>
      <c r="H902" s="83"/>
      <c r="I902" s="82"/>
      <c r="J902" s="83"/>
      <c r="K902" s="84"/>
    </row>
    <row r="903" spans="3:11" s="1" customFormat="1" ht="15.45" customHeight="1" x14ac:dyDescent="0.3">
      <c r="C903" s="274"/>
      <c r="D903" s="274"/>
      <c r="E903" s="274"/>
      <c r="F903" s="274"/>
      <c r="G903" s="274"/>
      <c r="H903" s="274"/>
      <c r="I903" s="274"/>
      <c r="J903" s="274"/>
    </row>
    <row r="904" spans="3:11" s="1" customFormat="1" ht="15.45" customHeight="1" x14ac:dyDescent="0.3">
      <c r="C904" s="3"/>
      <c r="D904" s="4"/>
      <c r="E904" s="4"/>
      <c r="F904" s="4"/>
      <c r="G904" s="4"/>
      <c r="H904" s="5"/>
      <c r="I904" s="4"/>
      <c r="J904" s="5"/>
      <c r="K904" s="6"/>
    </row>
    <row r="905" spans="3:11" s="1" customFormat="1" ht="15.45" customHeight="1" x14ac:dyDescent="0.3">
      <c r="C905" s="7"/>
      <c r="D905" s="190"/>
      <c r="E905" s="191"/>
      <c r="F905" s="190" t="s">
        <v>0</v>
      </c>
      <c r="G905" s="194"/>
      <c r="H905" s="191"/>
      <c r="I905" s="195" t="s">
        <v>1</v>
      </c>
      <c r="J905" s="196"/>
      <c r="K905" s="8"/>
    </row>
    <row r="906" spans="3:11" s="1" customFormat="1" ht="15.45" customHeight="1" x14ac:dyDescent="0.3">
      <c r="C906" s="7"/>
      <c r="D906" s="192"/>
      <c r="E906" s="193"/>
      <c r="F906" s="192"/>
      <c r="G906" s="189"/>
      <c r="H906" s="193"/>
      <c r="I906" s="197" t="s">
        <v>2</v>
      </c>
      <c r="J906" s="198"/>
      <c r="K906" s="8"/>
    </row>
    <row r="907" spans="3:11" s="1" customFormat="1" ht="15.45" customHeight="1" x14ac:dyDescent="0.3">
      <c r="C907" s="7"/>
      <c r="D907" s="172" t="s">
        <v>3</v>
      </c>
      <c r="E907" s="173"/>
      <c r="F907" s="173"/>
      <c r="G907" s="173"/>
      <c r="H907" s="174"/>
      <c r="I907" s="197" t="s">
        <v>4</v>
      </c>
      <c r="J907" s="198"/>
      <c r="K907" s="8"/>
    </row>
    <row r="908" spans="3:11" s="1" customFormat="1" ht="15.45" customHeight="1" x14ac:dyDescent="0.3">
      <c r="C908" s="7"/>
      <c r="D908" s="298" t="s">
        <v>5</v>
      </c>
      <c r="E908" s="299"/>
      <c r="F908" s="299"/>
      <c r="G908" s="299"/>
      <c r="H908" s="299"/>
      <c r="I908" s="299"/>
      <c r="J908" s="300"/>
      <c r="K908" s="8"/>
    </row>
    <row r="909" spans="3:11" s="1" customFormat="1" ht="15.45" customHeight="1" x14ac:dyDescent="0.3">
      <c r="C909" s="7"/>
      <c r="D909" s="9"/>
      <c r="E909" s="9"/>
      <c r="F909" s="9"/>
      <c r="G909" s="9"/>
      <c r="H909" s="10"/>
      <c r="I909" s="9"/>
      <c r="J909" s="10"/>
      <c r="K909" s="8"/>
    </row>
    <row r="910" spans="3:11" s="14" customFormat="1" ht="15.45" customHeight="1" x14ac:dyDescent="0.3">
      <c r="C910" s="11"/>
      <c r="D910" s="12" t="s">
        <v>6</v>
      </c>
      <c r="E910" s="175" t="s">
        <v>7</v>
      </c>
      <c r="F910" s="176"/>
      <c r="G910" s="176"/>
      <c r="H910" s="176"/>
      <c r="I910" s="176"/>
      <c r="J910" s="177"/>
      <c r="K910" s="13"/>
    </row>
    <row r="911" spans="3:11" s="1" customFormat="1" ht="15.45" customHeight="1" x14ac:dyDescent="0.3">
      <c r="C911" s="7"/>
      <c r="D911" s="16">
        <v>2</v>
      </c>
      <c r="E911" s="178" t="s">
        <v>8</v>
      </c>
      <c r="F911" s="179"/>
      <c r="G911" s="179"/>
      <c r="H911" s="179"/>
      <c r="I911" s="179"/>
      <c r="J911" s="180"/>
      <c r="K911" s="8"/>
    </row>
    <row r="912" spans="3:11" s="14" customFormat="1" ht="15.45" customHeight="1" x14ac:dyDescent="0.3">
      <c r="C912" s="11"/>
      <c r="D912" s="12" t="s">
        <v>9</v>
      </c>
      <c r="E912" s="175" t="s">
        <v>10</v>
      </c>
      <c r="F912" s="176"/>
      <c r="G912" s="176"/>
      <c r="H912" s="176"/>
      <c r="I912" s="176"/>
      <c r="J912" s="177"/>
      <c r="K912" s="13"/>
    </row>
    <row r="913" spans="3:11" s="1" customFormat="1" ht="15.45" customHeight="1" x14ac:dyDescent="0.3">
      <c r="C913" s="7"/>
      <c r="D913" s="16">
        <v>2.0299999999999998</v>
      </c>
      <c r="E913" s="178" t="s">
        <v>114</v>
      </c>
      <c r="F913" s="179"/>
      <c r="G913" s="179"/>
      <c r="H913" s="179"/>
      <c r="I913" s="179"/>
      <c r="J913" s="180"/>
      <c r="K913" s="8"/>
    </row>
    <row r="914" spans="3:11" s="14" customFormat="1" ht="15.45" customHeight="1" x14ac:dyDescent="0.3">
      <c r="C914" s="11"/>
      <c r="D914" s="17" t="s">
        <v>12</v>
      </c>
      <c r="E914" s="181" t="s">
        <v>13</v>
      </c>
      <c r="F914" s="182"/>
      <c r="G914" s="182"/>
      <c r="H914" s="182"/>
      <c r="I914" s="183"/>
      <c r="J914" s="187" t="s">
        <v>14</v>
      </c>
      <c r="K914" s="13"/>
    </row>
    <row r="915" spans="3:11" s="1" customFormat="1" ht="15.45" customHeight="1" x14ac:dyDescent="0.3">
      <c r="C915" s="7"/>
      <c r="D915" s="18" t="s">
        <v>140</v>
      </c>
      <c r="E915" s="184"/>
      <c r="F915" s="185"/>
      <c r="G915" s="185"/>
      <c r="H915" s="185"/>
      <c r="I915" s="186"/>
      <c r="J915" s="188"/>
      <c r="K915" s="8"/>
    </row>
    <row r="916" spans="3:11" s="14" customFormat="1" ht="15.45" customHeight="1" x14ac:dyDescent="0.3">
      <c r="C916" s="11"/>
      <c r="D916" s="17" t="s">
        <v>16</v>
      </c>
      <c r="E916" s="296" t="s">
        <v>141</v>
      </c>
      <c r="F916" s="223"/>
      <c r="G916" s="223"/>
      <c r="H916" s="223"/>
      <c r="I916" s="224"/>
      <c r="J916" s="297" t="s">
        <v>60</v>
      </c>
      <c r="K916" s="13"/>
    </row>
    <row r="917" spans="3:11" s="1" customFormat="1" ht="15.45" customHeight="1" x14ac:dyDescent="0.3">
      <c r="C917" s="7"/>
      <c r="D917" s="18" t="s">
        <v>140</v>
      </c>
      <c r="E917" s="225"/>
      <c r="F917" s="226"/>
      <c r="G917" s="226"/>
      <c r="H917" s="226"/>
      <c r="I917" s="227"/>
      <c r="J917" s="229"/>
      <c r="K917" s="8"/>
    </row>
    <row r="918" spans="3:11" s="1" customFormat="1" ht="15.45" customHeight="1" x14ac:dyDescent="0.3">
      <c r="C918" s="7"/>
      <c r="D918" s="189"/>
      <c r="E918" s="189"/>
      <c r="F918" s="189"/>
      <c r="G918" s="189"/>
      <c r="H918" s="189"/>
      <c r="I918" s="189"/>
      <c r="J918" s="189"/>
      <c r="K918" s="8"/>
    </row>
    <row r="919" spans="3:11" s="1" customFormat="1" ht="15.45" customHeight="1" x14ac:dyDescent="0.3">
      <c r="C919" s="7"/>
      <c r="D919" s="219" t="s">
        <v>19</v>
      </c>
      <c r="E919" s="220"/>
      <c r="F919" s="220"/>
      <c r="G919" s="220"/>
      <c r="H919" s="220"/>
      <c r="I919" s="220"/>
      <c r="J919" s="221"/>
      <c r="K919" s="8"/>
    </row>
    <row r="920" spans="3:11" s="1" customFormat="1" ht="15.45" customHeight="1" x14ac:dyDescent="0.3">
      <c r="C920" s="7"/>
      <c r="D920" s="230" t="s">
        <v>20</v>
      </c>
      <c r="E920" s="231"/>
      <c r="F920" s="231"/>
      <c r="G920" s="23" t="s">
        <v>14</v>
      </c>
      <c r="H920" s="24" t="s">
        <v>21</v>
      </c>
      <c r="I920" s="25" t="s">
        <v>22</v>
      </c>
      <c r="J920" s="26" t="s">
        <v>23</v>
      </c>
      <c r="K920" s="8"/>
    </row>
    <row r="921" spans="3:11" s="1" customFormat="1" ht="15.45" customHeight="1" x14ac:dyDescent="0.3">
      <c r="C921" s="7"/>
      <c r="D921" s="232" t="s">
        <v>117</v>
      </c>
      <c r="E921" s="233"/>
      <c r="F921" s="233"/>
      <c r="G921" s="27" t="s">
        <v>25</v>
      </c>
      <c r="H921" s="28">
        <v>5950</v>
      </c>
      <c r="I921" s="29">
        <v>1.5</v>
      </c>
      <c r="J921" s="30">
        <f>+ROUND(I921*H921,2)</f>
        <v>8925</v>
      </c>
      <c r="K921" s="8"/>
    </row>
    <row r="922" spans="3:11" s="1" customFormat="1" ht="15.45" customHeight="1" x14ac:dyDescent="0.3">
      <c r="C922" s="7"/>
      <c r="D922" s="340" t="s">
        <v>118</v>
      </c>
      <c r="E922" s="341"/>
      <c r="F922" s="342"/>
      <c r="G922" s="31" t="s">
        <v>25</v>
      </c>
      <c r="H922" s="32">
        <v>11503.33</v>
      </c>
      <c r="I922" s="33">
        <v>4</v>
      </c>
      <c r="J922" s="34">
        <f t="shared" ref="J922:J925" si="11">+ROUND(I922*H922,2)</f>
        <v>46013.32</v>
      </c>
      <c r="K922" s="8"/>
    </row>
    <row r="923" spans="3:11" s="1" customFormat="1" ht="15.45" customHeight="1" x14ac:dyDescent="0.3">
      <c r="C923" s="7"/>
      <c r="D923" s="211" t="s">
        <v>142</v>
      </c>
      <c r="E923" s="212"/>
      <c r="F923" s="212"/>
      <c r="G923" s="31" t="s">
        <v>60</v>
      </c>
      <c r="H923" s="32">
        <v>617573.9</v>
      </c>
      <c r="I923" s="33">
        <v>1.03</v>
      </c>
      <c r="J923" s="34">
        <f t="shared" si="11"/>
        <v>636101.12</v>
      </c>
      <c r="K923" s="8"/>
    </row>
    <row r="924" spans="3:11" s="1" customFormat="1" ht="15.45" customHeight="1" x14ac:dyDescent="0.3">
      <c r="C924" s="7"/>
      <c r="D924" s="211" t="s">
        <v>143</v>
      </c>
      <c r="E924" s="212"/>
      <c r="F924" s="212"/>
      <c r="G924" s="31" t="s">
        <v>95</v>
      </c>
      <c r="H924" s="32">
        <v>7000</v>
      </c>
      <c r="I924" s="33">
        <v>6</v>
      </c>
      <c r="J924" s="34">
        <f t="shared" si="11"/>
        <v>42000</v>
      </c>
      <c r="K924" s="8"/>
    </row>
    <row r="925" spans="3:11" s="1" customFormat="1" ht="15.45" customHeight="1" x14ac:dyDescent="0.3">
      <c r="C925" s="7"/>
      <c r="D925" s="211" t="s">
        <v>102</v>
      </c>
      <c r="E925" s="212"/>
      <c r="F925" s="212"/>
      <c r="G925" s="31" t="s">
        <v>27</v>
      </c>
      <c r="H925" s="32">
        <v>5094.67</v>
      </c>
      <c r="I925" s="33">
        <v>4.5</v>
      </c>
      <c r="J925" s="34">
        <f t="shared" si="11"/>
        <v>22926.02</v>
      </c>
      <c r="K925" s="8"/>
    </row>
    <row r="926" spans="3:11" s="1" customFormat="1" ht="15.45" customHeight="1" x14ac:dyDescent="0.3">
      <c r="C926" s="7"/>
      <c r="D926" s="211"/>
      <c r="E926" s="212"/>
      <c r="F926" s="212"/>
      <c r="G926" s="31" t="s">
        <v>28</v>
      </c>
      <c r="H926" s="32" t="s">
        <v>28</v>
      </c>
      <c r="I926" s="33"/>
      <c r="J926" s="34" t="str">
        <f t="shared" ref="J926:J928" si="12">+IF(D926="","",H926*I926)</f>
        <v/>
      </c>
      <c r="K926" s="8"/>
    </row>
    <row r="927" spans="3:11" s="1" customFormat="1" ht="15.45" customHeight="1" x14ac:dyDescent="0.3">
      <c r="C927" s="7"/>
      <c r="D927" s="211"/>
      <c r="E927" s="212"/>
      <c r="F927" s="212"/>
      <c r="G927" s="31" t="s">
        <v>28</v>
      </c>
      <c r="H927" s="32" t="s">
        <v>28</v>
      </c>
      <c r="I927" s="33"/>
      <c r="J927" s="34" t="str">
        <f t="shared" si="12"/>
        <v/>
      </c>
      <c r="K927" s="8"/>
    </row>
    <row r="928" spans="3:11" s="1" customFormat="1" ht="15.45" customHeight="1" x14ac:dyDescent="0.3">
      <c r="C928" s="7"/>
      <c r="D928" s="325"/>
      <c r="E928" s="326"/>
      <c r="F928" s="326"/>
      <c r="G928" s="35" t="s">
        <v>28</v>
      </c>
      <c r="H928" s="36" t="s">
        <v>28</v>
      </c>
      <c r="I928" s="37"/>
      <c r="J928" s="38" t="str">
        <f t="shared" si="12"/>
        <v/>
      </c>
      <c r="K928" s="8"/>
    </row>
    <row r="929" spans="3:12" s="1" customFormat="1" ht="15.45" customHeight="1" x14ac:dyDescent="0.3">
      <c r="C929" s="7"/>
      <c r="G929" s="294" t="s">
        <v>29</v>
      </c>
      <c r="H929" s="294"/>
      <c r="I929" s="295"/>
      <c r="J929" s="39">
        <f>+ROUND(SUM(J921:J928),2)</f>
        <v>755965.46</v>
      </c>
      <c r="K929" s="8"/>
    </row>
    <row r="930" spans="3:12" s="1" customFormat="1" ht="15.45" customHeight="1" x14ac:dyDescent="0.3">
      <c r="C930" s="7"/>
      <c r="G930" s="92"/>
      <c r="H930" s="100"/>
      <c r="I930" s="92"/>
      <c r="J930" s="101"/>
      <c r="K930" s="8"/>
    </row>
    <row r="931" spans="3:12" s="1" customFormat="1" ht="15.45" customHeight="1" x14ac:dyDescent="0.3">
      <c r="C931" s="7"/>
      <c r="D931" s="219" t="s">
        <v>30</v>
      </c>
      <c r="E931" s="220"/>
      <c r="F931" s="220"/>
      <c r="G931" s="220"/>
      <c r="H931" s="220"/>
      <c r="I931" s="220"/>
      <c r="J931" s="221"/>
      <c r="K931" s="8"/>
    </row>
    <row r="932" spans="3:12" s="1" customFormat="1" ht="15.45" customHeight="1" x14ac:dyDescent="0.3">
      <c r="C932" s="7"/>
      <c r="D932" s="286" t="s">
        <v>20</v>
      </c>
      <c r="E932" s="286"/>
      <c r="F932" s="286"/>
      <c r="G932" s="40" t="s">
        <v>14</v>
      </c>
      <c r="H932" s="41" t="s">
        <v>31</v>
      </c>
      <c r="I932" s="40" t="s">
        <v>22</v>
      </c>
      <c r="J932" s="41" t="s">
        <v>23</v>
      </c>
      <c r="K932" s="8"/>
    </row>
    <row r="933" spans="3:12" s="1" customFormat="1" ht="15.45" customHeight="1" x14ac:dyDescent="0.3">
      <c r="C933" s="7"/>
      <c r="D933" s="287" t="s">
        <v>32</v>
      </c>
      <c r="E933" s="288"/>
      <c r="F933" s="288"/>
      <c r="G933" s="102" t="s">
        <v>33</v>
      </c>
      <c r="H933" s="87">
        <v>490974.83</v>
      </c>
      <c r="I933" s="88">
        <v>0.05</v>
      </c>
      <c r="J933" s="30">
        <f>+ROUND(I933*H933,2)</f>
        <v>24548.74</v>
      </c>
      <c r="K933" s="8"/>
    </row>
    <row r="934" spans="3:12" s="1" customFormat="1" ht="15.45" customHeight="1" x14ac:dyDescent="0.3">
      <c r="C934" s="7"/>
      <c r="D934" s="289" t="s">
        <v>103</v>
      </c>
      <c r="E934" s="290"/>
      <c r="F934" s="291"/>
      <c r="G934" s="86" t="s">
        <v>104</v>
      </c>
      <c r="H934" s="89">
        <v>89075</v>
      </c>
      <c r="I934" s="98">
        <v>0.14000000000000001</v>
      </c>
      <c r="J934" s="34">
        <f t="shared" ref="J934:J935" si="13">+ROUND(I934*H934,2)</f>
        <v>12470.5</v>
      </c>
      <c r="K934" s="8"/>
    </row>
    <row r="935" spans="3:12" s="1" customFormat="1" ht="28.95" customHeight="1" x14ac:dyDescent="0.3">
      <c r="C935" s="7"/>
      <c r="D935" s="338" t="s">
        <v>120</v>
      </c>
      <c r="E935" s="339"/>
      <c r="F935" s="339"/>
      <c r="G935" s="47" t="s">
        <v>104</v>
      </c>
      <c r="H935" s="48">
        <v>27700</v>
      </c>
      <c r="I935" s="49">
        <v>4.0999999999999996</v>
      </c>
      <c r="J935" s="91">
        <f t="shared" si="13"/>
        <v>113570</v>
      </c>
      <c r="K935" s="8"/>
    </row>
    <row r="936" spans="3:12" s="1" customFormat="1" ht="15.45" customHeight="1" x14ac:dyDescent="0.3">
      <c r="C936" s="7"/>
      <c r="G936" s="294" t="s">
        <v>36</v>
      </c>
      <c r="H936" s="294"/>
      <c r="I936" s="295"/>
      <c r="J936" s="51">
        <f>ROUND(+SUM(J933:J935),2)</f>
        <v>150589.24</v>
      </c>
      <c r="K936" s="8"/>
    </row>
    <row r="937" spans="3:12" s="1" customFormat="1" ht="15.45" customHeight="1" x14ac:dyDescent="0.3">
      <c r="C937" s="7"/>
      <c r="D937" s="274"/>
      <c r="E937" s="274"/>
      <c r="F937" s="274"/>
      <c r="G937" s="274"/>
      <c r="H937" s="274"/>
      <c r="I937" s="274"/>
      <c r="J937" s="274"/>
      <c r="K937" s="8"/>
    </row>
    <row r="938" spans="3:12" s="1" customFormat="1" ht="15.45" customHeight="1" x14ac:dyDescent="0.3">
      <c r="C938" s="7"/>
      <c r="D938" s="305" t="s">
        <v>37</v>
      </c>
      <c r="E938" s="306"/>
      <c r="F938" s="306"/>
      <c r="G938" s="306"/>
      <c r="H938" s="306"/>
      <c r="I938" s="306"/>
      <c r="J938" s="307"/>
      <c r="K938" s="8"/>
      <c r="L938" s="52"/>
    </row>
    <row r="939" spans="3:12" s="93" customFormat="1" ht="15.45" customHeight="1" x14ac:dyDescent="0.3">
      <c r="C939" s="53"/>
      <c r="D939" s="308" t="s">
        <v>20</v>
      </c>
      <c r="E939" s="309"/>
      <c r="F939" s="309"/>
      <c r="G939" s="54" t="s">
        <v>14</v>
      </c>
      <c r="H939" s="55" t="s">
        <v>31</v>
      </c>
      <c r="I939" s="54" t="s">
        <v>22</v>
      </c>
      <c r="J939" s="56" t="s">
        <v>23</v>
      </c>
      <c r="K939" s="57"/>
      <c r="L939" s="58"/>
    </row>
    <row r="940" spans="3:12" s="1" customFormat="1" ht="15.45" customHeight="1" x14ac:dyDescent="0.3">
      <c r="C940" s="7"/>
      <c r="D940" s="301" t="s">
        <v>96</v>
      </c>
      <c r="E940" s="302"/>
      <c r="F940" s="302"/>
      <c r="G940" s="59" t="s">
        <v>39</v>
      </c>
      <c r="H940" s="60">
        <v>40914.569044249998</v>
      </c>
      <c r="I940" s="61">
        <v>12</v>
      </c>
      <c r="J940" s="30">
        <f>+ROUND(I940*H940,2)</f>
        <v>490974.83</v>
      </c>
      <c r="K940" s="8"/>
      <c r="L940" s="52"/>
    </row>
    <row r="941" spans="3:12" s="1" customFormat="1" ht="15.45" customHeight="1" x14ac:dyDescent="0.3">
      <c r="C941" s="7"/>
      <c r="D941" s="301"/>
      <c r="E941" s="302"/>
      <c r="F941" s="302"/>
      <c r="G941" s="59"/>
      <c r="H941" s="60" t="s">
        <v>28</v>
      </c>
      <c r="I941" s="61"/>
      <c r="J941" s="62" t="str">
        <f>(+IF(D941="","",(H941*I941)))</f>
        <v/>
      </c>
      <c r="K941" s="8"/>
      <c r="L941" s="52"/>
    </row>
    <row r="942" spans="3:12" s="1" customFormat="1" ht="15.45" customHeight="1" x14ac:dyDescent="0.3">
      <c r="C942" s="7"/>
      <c r="D942" s="301"/>
      <c r="E942" s="302"/>
      <c r="F942" s="302"/>
      <c r="G942" s="59"/>
      <c r="H942" s="60"/>
      <c r="I942" s="61"/>
      <c r="J942" s="62" t="str">
        <f>(+IF(D942="","",(H942*I942)))</f>
        <v/>
      </c>
      <c r="K942" s="8"/>
      <c r="L942" s="52"/>
    </row>
    <row r="943" spans="3:12" s="1" customFormat="1" ht="15.45" customHeight="1" x14ac:dyDescent="0.3">
      <c r="C943" s="7"/>
      <c r="D943" s="303"/>
      <c r="E943" s="304"/>
      <c r="F943" s="304"/>
      <c r="G943" s="94"/>
      <c r="H943" s="95"/>
      <c r="I943" s="96"/>
      <c r="J943" s="97"/>
      <c r="K943" s="8"/>
      <c r="L943" s="52"/>
    </row>
    <row r="944" spans="3:12" s="1" customFormat="1" ht="15.45" customHeight="1" x14ac:dyDescent="0.3">
      <c r="C944" s="7"/>
      <c r="G944" s="216" t="s">
        <v>42</v>
      </c>
      <c r="H944" s="216"/>
      <c r="I944" s="217"/>
      <c r="J944" s="39">
        <f>+ROUND(SUM(J940:J943),2)</f>
        <v>490974.83</v>
      </c>
      <c r="K944" s="8"/>
      <c r="L944" s="52"/>
    </row>
    <row r="945" spans="3:11" s="1" customFormat="1" ht="15.45" customHeight="1" x14ac:dyDescent="0.3">
      <c r="C945" s="7"/>
      <c r="H945" s="63"/>
      <c r="J945" s="2"/>
      <c r="K945" s="8"/>
    </row>
    <row r="946" spans="3:11" s="1" customFormat="1" ht="15.45" customHeight="1" x14ac:dyDescent="0.3">
      <c r="C946" s="7"/>
      <c r="D946" s="250" t="s">
        <v>43</v>
      </c>
      <c r="E946" s="251"/>
      <c r="F946" s="251"/>
      <c r="G946" s="251"/>
      <c r="H946" s="251"/>
      <c r="I946" s="252"/>
      <c r="J946" s="64">
        <f>ROUND((SUM(+J929+J936+J944)),2)</f>
        <v>1397529.53</v>
      </c>
      <c r="K946" s="8"/>
    </row>
    <row r="947" spans="3:11" s="1" customFormat="1" ht="15.45" customHeight="1" x14ac:dyDescent="0.3">
      <c r="C947" s="7"/>
      <c r="H947" s="63"/>
      <c r="J947" s="2"/>
      <c r="K947" s="8"/>
    </row>
    <row r="948" spans="3:11" s="66" customFormat="1" ht="15.45" customHeight="1" x14ac:dyDescent="0.3">
      <c r="C948" s="65"/>
      <c r="D948" s="253" t="s">
        <v>44</v>
      </c>
      <c r="E948" s="254"/>
      <c r="F948" s="255"/>
      <c r="H948" s="67"/>
      <c r="I948" s="68">
        <v>0.01</v>
      </c>
      <c r="J948" s="69">
        <f>ROUNDDOWN(J946*I948,2)</f>
        <v>13975.29</v>
      </c>
      <c r="K948" s="70"/>
    </row>
    <row r="949" spans="3:11" s="1" customFormat="1" ht="15.45" customHeight="1" x14ac:dyDescent="0.3">
      <c r="C949" s="7"/>
      <c r="D949" s="250" t="s">
        <v>45</v>
      </c>
      <c r="E949" s="251"/>
      <c r="F949" s="251"/>
      <c r="G949" s="251"/>
      <c r="H949" s="251"/>
      <c r="I949" s="252"/>
      <c r="J949" s="64">
        <f>+J948+J946</f>
        <v>1411504.82</v>
      </c>
      <c r="K949" s="8"/>
    </row>
    <row r="950" spans="3:11" s="1" customFormat="1" ht="15.45" customHeight="1" x14ac:dyDescent="0.3">
      <c r="C950" s="7"/>
      <c r="H950" s="63"/>
      <c r="J950" s="2"/>
      <c r="K950" s="8"/>
    </row>
    <row r="951" spans="3:11" s="66" customFormat="1" ht="15.45" customHeight="1" x14ac:dyDescent="0.3">
      <c r="C951" s="65"/>
      <c r="D951" s="313" t="s">
        <v>46</v>
      </c>
      <c r="E951" s="314"/>
      <c r="F951" s="314"/>
      <c r="G951" s="71"/>
      <c r="H951" s="72"/>
      <c r="I951" s="73">
        <v>0.25</v>
      </c>
      <c r="J951" s="74">
        <f>ROUND(J949*I951,2)</f>
        <v>352876.21</v>
      </c>
      <c r="K951" s="70"/>
    </row>
    <row r="952" spans="3:11" s="66" customFormat="1" ht="15.45" customHeight="1" x14ac:dyDescent="0.3">
      <c r="C952" s="65"/>
      <c r="D952" s="315" t="s">
        <v>47</v>
      </c>
      <c r="E952" s="316"/>
      <c r="F952" s="316"/>
      <c r="G952" s="71"/>
      <c r="H952" s="72"/>
      <c r="I952" s="75">
        <v>0.01</v>
      </c>
      <c r="J952" s="76">
        <v>14115.04</v>
      </c>
      <c r="K952" s="70"/>
    </row>
    <row r="953" spans="3:11" s="66" customFormat="1" ht="15.45" customHeight="1" x14ac:dyDescent="0.3">
      <c r="C953" s="65"/>
      <c r="D953" s="315" t="s">
        <v>48</v>
      </c>
      <c r="E953" s="316"/>
      <c r="F953" s="316"/>
      <c r="G953" s="77"/>
      <c r="H953" s="78"/>
      <c r="I953" s="75">
        <v>0.04</v>
      </c>
      <c r="J953" s="76">
        <f>ROUND(J949*I953,2)</f>
        <v>56460.19</v>
      </c>
      <c r="K953" s="70"/>
    </row>
    <row r="954" spans="3:11" s="1" customFormat="1" ht="15.45" customHeight="1" x14ac:dyDescent="0.3">
      <c r="C954" s="7"/>
      <c r="D954" s="317" t="s">
        <v>49</v>
      </c>
      <c r="E954" s="318"/>
      <c r="F954" s="318"/>
      <c r="G954" s="318"/>
      <c r="H954" s="318"/>
      <c r="I954" s="318"/>
      <c r="J954" s="79">
        <f>SUM(J951:J953)</f>
        <v>423451.44</v>
      </c>
      <c r="K954" s="8"/>
    </row>
    <row r="955" spans="3:11" s="1" customFormat="1" ht="15.45" customHeight="1" x14ac:dyDescent="0.3">
      <c r="C955" s="7"/>
      <c r="D955" s="266"/>
      <c r="E955" s="266"/>
      <c r="F955" s="266"/>
      <c r="G955" s="266"/>
      <c r="H955" s="266"/>
      <c r="I955" s="266"/>
      <c r="J955" s="266"/>
      <c r="K955" s="8"/>
    </row>
    <row r="956" spans="3:11" s="1" customFormat="1" ht="15.45" customHeight="1" x14ac:dyDescent="0.3">
      <c r="C956" s="7"/>
      <c r="D956" s="277" t="s">
        <v>50</v>
      </c>
      <c r="E956" s="278"/>
      <c r="F956" s="278"/>
      <c r="G956" s="278"/>
      <c r="H956" s="278"/>
      <c r="I956" s="279"/>
      <c r="J956" s="80">
        <f>SUM(J949+J954)</f>
        <v>1834956.26</v>
      </c>
      <c r="K956" s="8"/>
    </row>
    <row r="957" spans="3:11" s="1" customFormat="1" ht="15.45" customHeight="1" x14ac:dyDescent="0.3">
      <c r="C957" s="7"/>
      <c r="D957" s="266"/>
      <c r="E957" s="266"/>
      <c r="F957" s="266"/>
      <c r="G957" s="266"/>
      <c r="H957" s="266"/>
      <c r="I957" s="266"/>
      <c r="J957" s="266"/>
      <c r="K957" s="8"/>
    </row>
    <row r="958" spans="3:11" s="1" customFormat="1" ht="15.45" customHeight="1" x14ac:dyDescent="0.3">
      <c r="C958" s="7"/>
      <c r="D958" s="280" t="s">
        <v>51</v>
      </c>
      <c r="E958" s="281"/>
      <c r="F958" s="282"/>
      <c r="G958" s="283"/>
      <c r="H958" s="284"/>
      <c r="I958" s="284"/>
      <c r="J958" s="285"/>
      <c r="K958" s="8"/>
    </row>
    <row r="959" spans="3:11" s="1" customFormat="1" ht="15.45" customHeight="1" x14ac:dyDescent="0.3">
      <c r="C959" s="7"/>
      <c r="D959" s="262"/>
      <c r="E959" s="310"/>
      <c r="F959" s="311"/>
      <c r="G959" s="265"/>
      <c r="H959" s="275"/>
      <c r="I959" s="275"/>
      <c r="J959" s="276"/>
      <c r="K959" s="8"/>
    </row>
    <row r="960" spans="3:11" s="1" customFormat="1" ht="15.45" customHeight="1" x14ac:dyDescent="0.3">
      <c r="C960" s="7"/>
      <c r="D960" s="262"/>
      <c r="E960" s="310"/>
      <c r="F960" s="311"/>
      <c r="G960" s="265" t="s">
        <v>52</v>
      </c>
      <c r="H960" s="275"/>
      <c r="I960" s="275"/>
      <c r="J960" s="276"/>
      <c r="K960" s="8"/>
    </row>
    <row r="961" spans="3:11" s="1" customFormat="1" ht="15.45" customHeight="1" x14ac:dyDescent="0.3">
      <c r="C961" s="7"/>
      <c r="D961" s="262"/>
      <c r="E961" s="310"/>
      <c r="F961" s="311"/>
      <c r="G961" s="265" t="s">
        <v>53</v>
      </c>
      <c r="H961" s="266"/>
      <c r="I961" s="266"/>
      <c r="J961" s="267"/>
      <c r="K961" s="8"/>
    </row>
    <row r="962" spans="3:11" s="1" customFormat="1" ht="15.45" customHeight="1" x14ac:dyDescent="0.3">
      <c r="C962" s="7"/>
      <c r="D962" s="262"/>
      <c r="E962" s="310"/>
      <c r="F962" s="311"/>
      <c r="G962" s="265" t="s">
        <v>54</v>
      </c>
      <c r="H962" s="266"/>
      <c r="I962" s="266"/>
      <c r="J962" s="267"/>
      <c r="K962" s="8"/>
    </row>
    <row r="963" spans="3:11" s="1" customFormat="1" ht="15.45" customHeight="1" x14ac:dyDescent="0.3">
      <c r="C963" s="7"/>
      <c r="D963" s="319"/>
      <c r="E963" s="320"/>
      <c r="F963" s="321"/>
      <c r="G963" s="265" t="s">
        <v>52</v>
      </c>
      <c r="H963" s="266"/>
      <c r="I963" s="266"/>
      <c r="J963" s="267"/>
      <c r="K963" s="8"/>
    </row>
    <row r="964" spans="3:11" s="1" customFormat="1" ht="15.45" customHeight="1" x14ac:dyDescent="0.3">
      <c r="C964" s="7"/>
      <c r="D964" s="268"/>
      <c r="E964" s="322"/>
      <c r="F964" s="323"/>
      <c r="G964" s="271" t="s">
        <v>55</v>
      </c>
      <c r="H964" s="272"/>
      <c r="I964" s="272"/>
      <c r="J964" s="273"/>
      <c r="K964" s="8"/>
    </row>
    <row r="965" spans="3:11" s="1" customFormat="1" ht="15.45" customHeight="1" x14ac:dyDescent="0.3">
      <c r="C965" s="81"/>
      <c r="D965" s="82"/>
      <c r="E965" s="82"/>
      <c r="F965" s="82"/>
      <c r="G965" s="82"/>
      <c r="H965" s="83"/>
      <c r="I965" s="82"/>
      <c r="J965" s="83"/>
      <c r="K965" s="84"/>
    </row>
    <row r="966" spans="3:11" s="1" customFormat="1" ht="15.45" customHeight="1" x14ac:dyDescent="0.3">
      <c r="C966" s="274"/>
      <c r="D966" s="274"/>
      <c r="E966" s="274"/>
      <c r="F966" s="274"/>
      <c r="G966" s="274"/>
      <c r="H966" s="274"/>
      <c r="I966" s="274"/>
      <c r="J966" s="274"/>
    </row>
    <row r="967" spans="3:11" s="1" customFormat="1" ht="15.45" customHeight="1" x14ac:dyDescent="0.3">
      <c r="C967" s="3"/>
      <c r="D967" s="4"/>
      <c r="E967" s="4"/>
      <c r="F967" s="4"/>
      <c r="G967" s="4"/>
      <c r="H967" s="5"/>
      <c r="I967" s="4"/>
      <c r="J967" s="5"/>
      <c r="K967" s="6"/>
    </row>
    <row r="968" spans="3:11" s="1" customFormat="1" ht="15.45" customHeight="1" x14ac:dyDescent="0.3">
      <c r="C968" s="7"/>
      <c r="D968" s="190"/>
      <c r="E968" s="191"/>
      <c r="F968" s="190" t="s">
        <v>0</v>
      </c>
      <c r="G968" s="194"/>
      <c r="H968" s="191"/>
      <c r="I968" s="195" t="s">
        <v>1</v>
      </c>
      <c r="J968" s="196"/>
      <c r="K968" s="8"/>
    </row>
    <row r="969" spans="3:11" s="1" customFormat="1" ht="15.45" customHeight="1" x14ac:dyDescent="0.3">
      <c r="C969" s="7"/>
      <c r="D969" s="192"/>
      <c r="E969" s="193"/>
      <c r="F969" s="192"/>
      <c r="G969" s="189"/>
      <c r="H969" s="193"/>
      <c r="I969" s="197" t="s">
        <v>2</v>
      </c>
      <c r="J969" s="198"/>
      <c r="K969" s="8"/>
    </row>
    <row r="970" spans="3:11" s="1" customFormat="1" ht="15.45" customHeight="1" x14ac:dyDescent="0.3">
      <c r="C970" s="7"/>
      <c r="D970" s="172" t="s">
        <v>3</v>
      </c>
      <c r="E970" s="173"/>
      <c r="F970" s="173"/>
      <c r="G970" s="173"/>
      <c r="H970" s="174"/>
      <c r="I970" s="197" t="s">
        <v>4</v>
      </c>
      <c r="J970" s="198"/>
      <c r="K970" s="8"/>
    </row>
    <row r="971" spans="3:11" s="1" customFormat="1" ht="15.45" customHeight="1" x14ac:dyDescent="0.3">
      <c r="C971" s="7"/>
      <c r="D971" s="298" t="s">
        <v>5</v>
      </c>
      <c r="E971" s="299"/>
      <c r="F971" s="299"/>
      <c r="G971" s="299"/>
      <c r="H971" s="299"/>
      <c r="I971" s="299"/>
      <c r="J971" s="300"/>
      <c r="K971" s="8"/>
    </row>
    <row r="972" spans="3:11" s="1" customFormat="1" ht="15.45" customHeight="1" x14ac:dyDescent="0.3">
      <c r="C972" s="7"/>
      <c r="D972" s="9"/>
      <c r="E972" s="9"/>
      <c r="F972" s="9"/>
      <c r="G972" s="9"/>
      <c r="H972" s="10"/>
      <c r="I972" s="9"/>
      <c r="J972" s="10"/>
      <c r="K972" s="8"/>
    </row>
    <row r="973" spans="3:11" s="14" customFormat="1" ht="15.45" customHeight="1" x14ac:dyDescent="0.3">
      <c r="C973" s="11"/>
      <c r="D973" s="12" t="s">
        <v>6</v>
      </c>
      <c r="E973" s="175" t="s">
        <v>7</v>
      </c>
      <c r="F973" s="176"/>
      <c r="G973" s="176"/>
      <c r="H973" s="176"/>
      <c r="I973" s="176"/>
      <c r="J973" s="177"/>
      <c r="K973" s="13"/>
    </row>
    <row r="974" spans="3:11" s="1" customFormat="1" ht="15.45" customHeight="1" x14ac:dyDescent="0.3">
      <c r="C974" s="7"/>
      <c r="D974" s="16">
        <v>3</v>
      </c>
      <c r="E974" s="178" t="s">
        <v>56</v>
      </c>
      <c r="F974" s="179"/>
      <c r="G974" s="179"/>
      <c r="H974" s="179"/>
      <c r="I974" s="179"/>
      <c r="J974" s="180"/>
      <c r="K974" s="8"/>
    </row>
    <row r="975" spans="3:11" s="14" customFormat="1" ht="15.45" customHeight="1" x14ac:dyDescent="0.3">
      <c r="C975" s="11"/>
      <c r="D975" s="12" t="s">
        <v>9</v>
      </c>
      <c r="E975" s="175" t="s">
        <v>10</v>
      </c>
      <c r="F975" s="176"/>
      <c r="G975" s="176"/>
      <c r="H975" s="176"/>
      <c r="I975" s="176"/>
      <c r="J975" s="177"/>
      <c r="K975" s="13"/>
    </row>
    <row r="976" spans="3:11" s="1" customFormat="1" ht="15.45" customHeight="1" x14ac:dyDescent="0.3">
      <c r="C976" s="7"/>
      <c r="D976" s="85">
        <v>3.13</v>
      </c>
      <c r="E976" s="178" t="s">
        <v>108</v>
      </c>
      <c r="F976" s="179"/>
      <c r="G976" s="179"/>
      <c r="H976" s="179"/>
      <c r="I976" s="179"/>
      <c r="J976" s="180"/>
      <c r="K976" s="8"/>
    </row>
    <row r="977" spans="3:11" s="14" customFormat="1" ht="15.45" customHeight="1" x14ac:dyDescent="0.3">
      <c r="C977" s="11"/>
      <c r="D977" s="17" t="s">
        <v>12</v>
      </c>
      <c r="E977" s="181" t="s">
        <v>13</v>
      </c>
      <c r="F977" s="182"/>
      <c r="G977" s="182"/>
      <c r="H977" s="182"/>
      <c r="I977" s="183"/>
      <c r="J977" s="187" t="s">
        <v>14</v>
      </c>
      <c r="K977" s="13"/>
    </row>
    <row r="978" spans="3:11" s="1" customFormat="1" ht="15.45" customHeight="1" x14ac:dyDescent="0.3">
      <c r="C978" s="7"/>
      <c r="D978" s="18" t="s">
        <v>144</v>
      </c>
      <c r="E978" s="184"/>
      <c r="F978" s="185"/>
      <c r="G978" s="185"/>
      <c r="H978" s="185"/>
      <c r="I978" s="186"/>
      <c r="J978" s="188"/>
      <c r="K978" s="8"/>
    </row>
    <row r="979" spans="3:11" s="14" customFormat="1" ht="15.45" customHeight="1" x14ac:dyDescent="0.3">
      <c r="C979" s="11"/>
      <c r="D979" s="17" t="s">
        <v>16</v>
      </c>
      <c r="E979" s="296" t="s">
        <v>145</v>
      </c>
      <c r="F979" s="223"/>
      <c r="G979" s="223"/>
      <c r="H979" s="223"/>
      <c r="I979" s="224"/>
      <c r="J979" s="297" t="s">
        <v>91</v>
      </c>
      <c r="K979" s="13"/>
    </row>
    <row r="980" spans="3:11" s="1" customFormat="1" ht="15.45" customHeight="1" x14ac:dyDescent="0.3">
      <c r="C980" s="7"/>
      <c r="D980" s="18" t="s">
        <v>144</v>
      </c>
      <c r="E980" s="225"/>
      <c r="F980" s="226"/>
      <c r="G980" s="226"/>
      <c r="H980" s="226"/>
      <c r="I980" s="227"/>
      <c r="J980" s="229"/>
      <c r="K980" s="8"/>
    </row>
    <row r="981" spans="3:11" s="1" customFormat="1" ht="15.45" customHeight="1" x14ac:dyDescent="0.3">
      <c r="C981" s="7"/>
      <c r="D981" s="189"/>
      <c r="E981" s="189"/>
      <c r="F981" s="189"/>
      <c r="G981" s="189"/>
      <c r="H981" s="189"/>
      <c r="I981" s="189"/>
      <c r="J981" s="189"/>
      <c r="K981" s="8"/>
    </row>
    <row r="982" spans="3:11" s="1" customFormat="1" ht="15.45" customHeight="1" x14ac:dyDescent="0.3">
      <c r="C982" s="7"/>
      <c r="D982" s="219" t="s">
        <v>19</v>
      </c>
      <c r="E982" s="220"/>
      <c r="F982" s="220"/>
      <c r="G982" s="220"/>
      <c r="H982" s="220"/>
      <c r="I982" s="220"/>
      <c r="J982" s="221"/>
      <c r="K982" s="8"/>
    </row>
    <row r="983" spans="3:11" s="1" customFormat="1" ht="15.45" customHeight="1" x14ac:dyDescent="0.3">
      <c r="C983" s="7"/>
      <c r="D983" s="230" t="s">
        <v>20</v>
      </c>
      <c r="E983" s="231"/>
      <c r="F983" s="231"/>
      <c r="G983" s="23" t="s">
        <v>14</v>
      </c>
      <c r="H983" s="24" t="s">
        <v>21</v>
      </c>
      <c r="I983" s="25" t="s">
        <v>22</v>
      </c>
      <c r="J983" s="26" t="s">
        <v>23</v>
      </c>
      <c r="K983" s="8"/>
    </row>
    <row r="984" spans="3:11" s="1" customFormat="1" ht="15.45" customHeight="1" x14ac:dyDescent="0.3">
      <c r="C984" s="7"/>
      <c r="D984" s="232" t="s">
        <v>126</v>
      </c>
      <c r="E984" s="233"/>
      <c r="F984" s="233"/>
      <c r="G984" s="27" t="s">
        <v>127</v>
      </c>
      <c r="H984" s="28">
        <v>137419.5</v>
      </c>
      <c r="I984" s="111">
        <v>3.0000000000000001E-3</v>
      </c>
      <c r="J984" s="30">
        <f>+ROUND(I984*H984,2)</f>
        <v>412.26</v>
      </c>
      <c r="K984" s="8"/>
    </row>
    <row r="985" spans="3:11" s="1" customFormat="1" ht="15.45" customHeight="1" x14ac:dyDescent="0.3">
      <c r="C985" s="7"/>
      <c r="D985" s="211" t="s">
        <v>146</v>
      </c>
      <c r="E985" s="212"/>
      <c r="F985" s="212"/>
      <c r="G985" s="31" t="s">
        <v>127</v>
      </c>
      <c r="H985" s="32">
        <v>92883.33</v>
      </c>
      <c r="I985" s="113">
        <v>4.9999999999999992E-3</v>
      </c>
      <c r="J985" s="34">
        <f>+ROUND(I985*H985,2)</f>
        <v>464.42</v>
      </c>
      <c r="K985" s="8"/>
    </row>
    <row r="986" spans="3:11" s="1" customFormat="1" ht="15.45" customHeight="1" x14ac:dyDescent="0.3">
      <c r="C986" s="7"/>
      <c r="D986" s="211"/>
      <c r="E986" s="212"/>
      <c r="F986" s="212"/>
      <c r="G986" s="31" t="s">
        <v>28</v>
      </c>
      <c r="H986" s="32" t="s">
        <v>28</v>
      </c>
      <c r="I986" s="33"/>
      <c r="J986" s="34" t="str">
        <f>+IF(D986="","",H986*I986)</f>
        <v/>
      </c>
      <c r="K986" s="8"/>
    </row>
    <row r="987" spans="3:11" s="1" customFormat="1" ht="15.45" customHeight="1" x14ac:dyDescent="0.3">
      <c r="C987" s="7"/>
      <c r="D987" s="211"/>
      <c r="E987" s="212"/>
      <c r="F987" s="212"/>
      <c r="G987" s="31" t="s">
        <v>28</v>
      </c>
      <c r="H987" s="32" t="s">
        <v>28</v>
      </c>
      <c r="I987" s="33"/>
      <c r="J987" s="34" t="str">
        <f>+IF(D987="","",H987*I987)</f>
        <v/>
      </c>
      <c r="K987" s="8"/>
    </row>
    <row r="988" spans="3:11" s="1" customFormat="1" ht="15.45" customHeight="1" x14ac:dyDescent="0.3">
      <c r="C988" s="7"/>
      <c r="D988" s="211"/>
      <c r="E988" s="212"/>
      <c r="F988" s="212"/>
      <c r="G988" s="31" t="s">
        <v>28</v>
      </c>
      <c r="H988" s="32" t="s">
        <v>28</v>
      </c>
      <c r="I988" s="33"/>
      <c r="J988" s="34" t="str">
        <f>+IF(D988="","",H988*I988)</f>
        <v/>
      </c>
      <c r="K988" s="8"/>
    </row>
    <row r="989" spans="3:11" s="1" customFormat="1" ht="15.45" customHeight="1" x14ac:dyDescent="0.3">
      <c r="C989" s="7"/>
      <c r="D989" s="325"/>
      <c r="E989" s="326"/>
      <c r="F989" s="326"/>
      <c r="G989" s="35" t="s">
        <v>28</v>
      </c>
      <c r="H989" s="36" t="s">
        <v>28</v>
      </c>
      <c r="I989" s="37"/>
      <c r="J989" s="38" t="str">
        <f>+IF(D989="","",H989*I989)</f>
        <v/>
      </c>
      <c r="K989" s="8"/>
    </row>
    <row r="990" spans="3:11" s="1" customFormat="1" ht="15.45" customHeight="1" x14ac:dyDescent="0.3">
      <c r="C990" s="7"/>
      <c r="G990" s="294" t="s">
        <v>29</v>
      </c>
      <c r="H990" s="294"/>
      <c r="I990" s="295"/>
      <c r="J990" s="39">
        <f>+ROUND(SUM(J984:J989),2)</f>
        <v>876.68</v>
      </c>
      <c r="K990" s="8"/>
    </row>
    <row r="991" spans="3:11" s="1" customFormat="1" ht="15.45" customHeight="1" x14ac:dyDescent="0.3">
      <c r="C991" s="7"/>
      <c r="D991" s="189"/>
      <c r="E991" s="189"/>
      <c r="F991" s="189"/>
      <c r="G991" s="189"/>
      <c r="H991" s="189"/>
      <c r="I991" s="189"/>
      <c r="J991" s="189"/>
      <c r="K991" s="8"/>
    </row>
    <row r="992" spans="3:11" s="1" customFormat="1" ht="15.45" customHeight="1" x14ac:dyDescent="0.3">
      <c r="C992" s="7"/>
      <c r="D992" s="219" t="s">
        <v>30</v>
      </c>
      <c r="E992" s="220"/>
      <c r="F992" s="220"/>
      <c r="G992" s="220"/>
      <c r="H992" s="220"/>
      <c r="I992" s="220"/>
      <c r="J992" s="221"/>
      <c r="K992" s="8"/>
    </row>
    <row r="993" spans="3:12" s="1" customFormat="1" ht="15.45" customHeight="1" x14ac:dyDescent="0.3">
      <c r="C993" s="7"/>
      <c r="D993" s="286" t="s">
        <v>20</v>
      </c>
      <c r="E993" s="286"/>
      <c r="F993" s="286"/>
      <c r="G993" s="40" t="s">
        <v>14</v>
      </c>
      <c r="H993" s="41" t="s">
        <v>31</v>
      </c>
      <c r="I993" s="103" t="s">
        <v>22</v>
      </c>
      <c r="J993" s="41" t="s">
        <v>23</v>
      </c>
      <c r="K993" s="8"/>
    </row>
    <row r="994" spans="3:12" s="1" customFormat="1" ht="15.45" customHeight="1" x14ac:dyDescent="0.3">
      <c r="C994" s="7"/>
      <c r="D994" s="287" t="s">
        <v>32</v>
      </c>
      <c r="E994" s="288"/>
      <c r="F994" s="288"/>
      <c r="G994" s="105" t="s">
        <v>33</v>
      </c>
      <c r="H994" s="89">
        <v>981.95</v>
      </c>
      <c r="I994" s="104">
        <v>0.05</v>
      </c>
      <c r="J994" s="30">
        <f>+ROUND(I994*H994,2)</f>
        <v>49.1</v>
      </c>
      <c r="K994" s="8"/>
    </row>
    <row r="995" spans="3:12" s="1" customFormat="1" ht="15.45" customHeight="1" x14ac:dyDescent="0.3">
      <c r="C995" s="7"/>
      <c r="D995" s="287" t="s">
        <v>147</v>
      </c>
      <c r="E995" s="288"/>
      <c r="F995" s="288"/>
      <c r="G995" s="105" t="s">
        <v>35</v>
      </c>
      <c r="H995" s="89">
        <v>53840</v>
      </c>
      <c r="I995" s="98">
        <v>9.9997797162745469E-4</v>
      </c>
      <c r="J995" s="34">
        <f t="shared" ref="J995:J996" si="14">+ROUND(I995*H995,2)</f>
        <v>53.84</v>
      </c>
      <c r="K995" s="8"/>
    </row>
    <row r="996" spans="3:12" s="1" customFormat="1" ht="31.95" customHeight="1" x14ac:dyDescent="0.3">
      <c r="C996" s="7"/>
      <c r="D996" s="338" t="s">
        <v>120</v>
      </c>
      <c r="E996" s="339"/>
      <c r="F996" s="339"/>
      <c r="G996" s="105" t="s">
        <v>104</v>
      </c>
      <c r="H996" s="89">
        <v>27700</v>
      </c>
      <c r="I996" s="106">
        <v>7.9999999999999988E-2</v>
      </c>
      <c r="J996" s="38">
        <f t="shared" si="14"/>
        <v>2216</v>
      </c>
      <c r="K996" s="8"/>
    </row>
    <row r="997" spans="3:12" s="1" customFormat="1" ht="15.45" customHeight="1" x14ac:dyDescent="0.3">
      <c r="C997" s="7"/>
      <c r="G997" s="216" t="s">
        <v>36</v>
      </c>
      <c r="H997" s="216"/>
      <c r="I997" s="217"/>
      <c r="J997" s="51">
        <f>ROUND(+SUM(J994:J996),2)</f>
        <v>2318.94</v>
      </c>
      <c r="K997" s="8"/>
    </row>
    <row r="998" spans="3:12" s="1" customFormat="1" ht="15.45" customHeight="1" x14ac:dyDescent="0.3">
      <c r="C998" s="7"/>
      <c r="D998" s="274"/>
      <c r="E998" s="274"/>
      <c r="F998" s="274"/>
      <c r="G998" s="274"/>
      <c r="H998" s="274"/>
      <c r="I998" s="274"/>
      <c r="J998" s="274"/>
      <c r="K998" s="8"/>
    </row>
    <row r="999" spans="3:12" s="1" customFormat="1" ht="15.45" customHeight="1" x14ac:dyDescent="0.3">
      <c r="C999" s="7"/>
      <c r="D999" s="305" t="s">
        <v>37</v>
      </c>
      <c r="E999" s="306"/>
      <c r="F999" s="306"/>
      <c r="G999" s="306"/>
      <c r="H999" s="306"/>
      <c r="I999" s="306"/>
      <c r="J999" s="307"/>
      <c r="K999" s="8"/>
      <c r="L999" s="52"/>
    </row>
    <row r="1000" spans="3:12" s="93" customFormat="1" ht="15.45" customHeight="1" x14ac:dyDescent="0.3">
      <c r="C1000" s="53"/>
      <c r="D1000" s="308" t="s">
        <v>20</v>
      </c>
      <c r="E1000" s="309"/>
      <c r="F1000" s="309"/>
      <c r="G1000" s="54" t="s">
        <v>14</v>
      </c>
      <c r="H1000" s="55" t="s">
        <v>31</v>
      </c>
      <c r="I1000" s="54" t="s">
        <v>22</v>
      </c>
      <c r="J1000" s="56" t="s">
        <v>23</v>
      </c>
      <c r="K1000" s="57"/>
      <c r="L1000" s="58"/>
    </row>
    <row r="1001" spans="3:12" s="1" customFormat="1" ht="15.45" customHeight="1" x14ac:dyDescent="0.3">
      <c r="C1001" s="7"/>
      <c r="D1001" s="301" t="s">
        <v>148</v>
      </c>
      <c r="E1001" s="302"/>
      <c r="F1001" s="302"/>
      <c r="G1001" s="59" t="s">
        <v>39</v>
      </c>
      <c r="H1001" s="60">
        <v>49097.481124999998</v>
      </c>
      <c r="I1001" s="61">
        <v>0.02</v>
      </c>
      <c r="J1001" s="30">
        <f>+ROUND(I1001*H1001,2)</f>
        <v>981.95</v>
      </c>
      <c r="K1001" s="8"/>
      <c r="L1001" s="52"/>
    </row>
    <row r="1002" spans="3:12" s="1" customFormat="1" ht="15.45" customHeight="1" x14ac:dyDescent="0.3">
      <c r="C1002" s="7"/>
      <c r="D1002" s="301"/>
      <c r="E1002" s="302"/>
      <c r="F1002" s="302"/>
      <c r="G1002" s="59"/>
      <c r="H1002" s="60"/>
      <c r="I1002" s="61"/>
      <c r="J1002" s="62" t="str">
        <f>(+IF(D1002="","",(H1002*I1002)))</f>
        <v/>
      </c>
      <c r="K1002" s="8"/>
      <c r="L1002" s="52"/>
    </row>
    <row r="1003" spans="3:12" s="1" customFormat="1" ht="15.45" customHeight="1" x14ac:dyDescent="0.3">
      <c r="C1003" s="7"/>
      <c r="D1003" s="301"/>
      <c r="E1003" s="302"/>
      <c r="F1003" s="302"/>
      <c r="G1003" s="59"/>
      <c r="H1003" s="60"/>
      <c r="I1003" s="61"/>
      <c r="J1003" s="62" t="str">
        <f>(+IF(D1003="","",(H1003*I1003)))</f>
        <v/>
      </c>
      <c r="K1003" s="8"/>
      <c r="L1003" s="52"/>
    </row>
    <row r="1004" spans="3:12" s="1" customFormat="1" ht="15.45" customHeight="1" x14ac:dyDescent="0.3">
      <c r="C1004" s="7"/>
      <c r="D1004" s="303"/>
      <c r="E1004" s="304"/>
      <c r="F1004" s="304"/>
      <c r="G1004" s="94"/>
      <c r="H1004" s="95"/>
      <c r="I1004" s="96"/>
      <c r="J1004" s="97"/>
      <c r="K1004" s="8"/>
      <c r="L1004" s="52"/>
    </row>
    <row r="1005" spans="3:12" s="1" customFormat="1" ht="15.45" customHeight="1" x14ac:dyDescent="0.3">
      <c r="C1005" s="7"/>
      <c r="G1005" s="216" t="s">
        <v>42</v>
      </c>
      <c r="H1005" s="216"/>
      <c r="I1005" s="217"/>
      <c r="J1005" s="39">
        <f>+ROUND(SUM(J1001:J1004),2)</f>
        <v>981.95</v>
      </c>
      <c r="K1005" s="8"/>
      <c r="L1005" s="52"/>
    </row>
    <row r="1006" spans="3:12" s="1" customFormat="1" ht="15.45" customHeight="1" x14ac:dyDescent="0.3">
      <c r="C1006" s="7"/>
      <c r="H1006" s="63"/>
      <c r="J1006" s="2"/>
      <c r="K1006" s="8"/>
    </row>
    <row r="1007" spans="3:12" s="1" customFormat="1" ht="15.45" customHeight="1" x14ac:dyDescent="0.3">
      <c r="C1007" s="7"/>
      <c r="D1007" s="250" t="s">
        <v>43</v>
      </c>
      <c r="E1007" s="251"/>
      <c r="F1007" s="251"/>
      <c r="G1007" s="251"/>
      <c r="H1007" s="251"/>
      <c r="I1007" s="252"/>
      <c r="J1007" s="64">
        <f>ROUND((SUM(+J990+J997+J1005)),2)</f>
        <v>4177.57</v>
      </c>
      <c r="K1007" s="8"/>
    </row>
    <row r="1008" spans="3:12" s="1" customFormat="1" ht="15.45" customHeight="1" x14ac:dyDescent="0.3">
      <c r="C1008" s="7"/>
      <c r="H1008" s="63"/>
      <c r="J1008" s="2"/>
      <c r="K1008" s="8"/>
    </row>
    <row r="1009" spans="3:11" s="66" customFormat="1" ht="15.45" customHeight="1" x14ac:dyDescent="0.3">
      <c r="C1009" s="65"/>
      <c r="D1009" s="253" t="s">
        <v>44</v>
      </c>
      <c r="E1009" s="254"/>
      <c r="F1009" s="255"/>
      <c r="H1009" s="67"/>
      <c r="I1009" s="68">
        <v>0.01</v>
      </c>
      <c r="J1009" s="69">
        <f>ROUND(J1007*I1009,2)</f>
        <v>41.78</v>
      </c>
      <c r="K1009" s="70"/>
    </row>
    <row r="1010" spans="3:11" s="1" customFormat="1" ht="15.45" customHeight="1" x14ac:dyDescent="0.3">
      <c r="C1010" s="7"/>
      <c r="D1010" s="250" t="s">
        <v>45</v>
      </c>
      <c r="E1010" s="251"/>
      <c r="F1010" s="251"/>
      <c r="G1010" s="251"/>
      <c r="H1010" s="251"/>
      <c r="I1010" s="252"/>
      <c r="J1010" s="64">
        <f>+J1009+J1007</f>
        <v>4219.3499999999995</v>
      </c>
      <c r="K1010" s="8"/>
    </row>
    <row r="1011" spans="3:11" s="1" customFormat="1" ht="15.45" customHeight="1" x14ac:dyDescent="0.3">
      <c r="C1011" s="7"/>
      <c r="H1011" s="63"/>
      <c r="J1011" s="2"/>
      <c r="K1011" s="8"/>
    </row>
    <row r="1012" spans="3:11" s="66" customFormat="1" ht="15.45" customHeight="1" x14ac:dyDescent="0.3">
      <c r="C1012" s="65"/>
      <c r="D1012" s="234" t="s">
        <v>46</v>
      </c>
      <c r="E1012" s="235"/>
      <c r="F1012" s="236"/>
      <c r="G1012" s="71"/>
      <c r="H1012" s="72"/>
      <c r="I1012" s="73">
        <v>0.25</v>
      </c>
      <c r="J1012" s="74">
        <f>ROUND(J1010*I1012,2)</f>
        <v>1054.8399999999999</v>
      </c>
      <c r="K1012" s="70"/>
    </row>
    <row r="1013" spans="3:11" s="66" customFormat="1" ht="15.45" customHeight="1" x14ac:dyDescent="0.3">
      <c r="C1013" s="65"/>
      <c r="D1013" s="315" t="s">
        <v>47</v>
      </c>
      <c r="E1013" s="316"/>
      <c r="F1013" s="316"/>
      <c r="G1013" s="71"/>
      <c r="H1013" s="72"/>
      <c r="I1013" s="75">
        <v>0.01</v>
      </c>
      <c r="J1013" s="76">
        <f>ROUNDDOWN(J1010*I1013,2)</f>
        <v>42.19</v>
      </c>
      <c r="K1013" s="70"/>
    </row>
    <row r="1014" spans="3:11" s="66" customFormat="1" ht="15.45" customHeight="1" x14ac:dyDescent="0.3">
      <c r="C1014" s="65"/>
      <c r="D1014" s="315" t="s">
        <v>48</v>
      </c>
      <c r="E1014" s="316"/>
      <c r="F1014" s="316"/>
      <c r="G1014" s="77"/>
      <c r="H1014" s="78"/>
      <c r="I1014" s="75">
        <v>0.04</v>
      </c>
      <c r="J1014" s="76">
        <f>ROUNDDOWN(J1010*I1014,2)</f>
        <v>168.77</v>
      </c>
      <c r="K1014" s="70"/>
    </row>
    <row r="1015" spans="3:11" s="1" customFormat="1" ht="15.45" customHeight="1" x14ac:dyDescent="0.3">
      <c r="C1015" s="7"/>
      <c r="D1015" s="317" t="s">
        <v>49</v>
      </c>
      <c r="E1015" s="318"/>
      <c r="F1015" s="318"/>
      <c r="G1015" s="318"/>
      <c r="H1015" s="318"/>
      <c r="I1015" s="318"/>
      <c r="J1015" s="79">
        <f>SUM(J1012:J1014)</f>
        <v>1265.8</v>
      </c>
      <c r="K1015" s="8"/>
    </row>
    <row r="1016" spans="3:11" s="1" customFormat="1" ht="15.45" customHeight="1" x14ac:dyDescent="0.3">
      <c r="C1016" s="7"/>
      <c r="D1016" s="266"/>
      <c r="E1016" s="266"/>
      <c r="F1016" s="266"/>
      <c r="G1016" s="266"/>
      <c r="H1016" s="266"/>
      <c r="I1016" s="266"/>
      <c r="J1016" s="266"/>
      <c r="K1016" s="8"/>
    </row>
    <row r="1017" spans="3:11" s="1" customFormat="1" ht="15.45" customHeight="1" x14ac:dyDescent="0.3">
      <c r="C1017" s="7"/>
      <c r="D1017" s="277" t="s">
        <v>50</v>
      </c>
      <c r="E1017" s="278"/>
      <c r="F1017" s="278"/>
      <c r="G1017" s="278"/>
      <c r="H1017" s="278"/>
      <c r="I1017" s="279"/>
      <c r="J1017" s="80">
        <f>SUM(J1010+J1015)</f>
        <v>5485.15</v>
      </c>
      <c r="K1017" s="8"/>
    </row>
    <row r="1018" spans="3:11" s="1" customFormat="1" ht="15.45" customHeight="1" x14ac:dyDescent="0.3">
      <c r="C1018" s="7"/>
      <c r="D1018" s="266"/>
      <c r="E1018" s="266"/>
      <c r="F1018" s="266"/>
      <c r="G1018" s="266"/>
      <c r="H1018" s="266"/>
      <c r="I1018" s="266"/>
      <c r="J1018" s="266"/>
      <c r="K1018" s="8"/>
    </row>
    <row r="1019" spans="3:11" s="1" customFormat="1" ht="15.45" customHeight="1" x14ac:dyDescent="0.3">
      <c r="C1019" s="7"/>
      <c r="D1019" s="280" t="s">
        <v>51</v>
      </c>
      <c r="E1019" s="281"/>
      <c r="F1019" s="282"/>
      <c r="G1019" s="283"/>
      <c r="H1019" s="284"/>
      <c r="I1019" s="284"/>
      <c r="J1019" s="285"/>
      <c r="K1019" s="8"/>
    </row>
    <row r="1020" spans="3:11" s="1" customFormat="1" ht="15.45" customHeight="1" x14ac:dyDescent="0.3">
      <c r="C1020" s="7"/>
      <c r="D1020" s="262"/>
      <c r="E1020" s="310"/>
      <c r="F1020" s="311"/>
      <c r="G1020" s="265"/>
      <c r="H1020" s="275"/>
      <c r="I1020" s="275"/>
      <c r="J1020" s="276"/>
      <c r="K1020" s="8"/>
    </row>
    <row r="1021" spans="3:11" s="1" customFormat="1" ht="15.45" customHeight="1" x14ac:dyDescent="0.3">
      <c r="C1021" s="7"/>
      <c r="D1021" s="262"/>
      <c r="E1021" s="310"/>
      <c r="F1021" s="311"/>
      <c r="G1021" s="312" t="s">
        <v>52</v>
      </c>
      <c r="H1021" s="266"/>
      <c r="I1021" s="266"/>
      <c r="J1021" s="267"/>
      <c r="K1021" s="8"/>
    </row>
    <row r="1022" spans="3:11" s="1" customFormat="1" ht="15.45" customHeight="1" x14ac:dyDescent="0.3">
      <c r="C1022" s="7"/>
      <c r="D1022" s="262"/>
      <c r="E1022" s="310"/>
      <c r="F1022" s="311"/>
      <c r="G1022" s="312" t="s">
        <v>53</v>
      </c>
      <c r="H1022" s="266"/>
      <c r="I1022" s="266"/>
      <c r="J1022" s="267"/>
      <c r="K1022" s="8"/>
    </row>
    <row r="1023" spans="3:11" s="1" customFormat="1" ht="15.45" customHeight="1" x14ac:dyDescent="0.3">
      <c r="C1023" s="7"/>
      <c r="D1023" s="262"/>
      <c r="E1023" s="310"/>
      <c r="F1023" s="311"/>
      <c r="G1023" s="312" t="s">
        <v>54</v>
      </c>
      <c r="H1023" s="266"/>
      <c r="I1023" s="266"/>
      <c r="J1023" s="267"/>
      <c r="K1023" s="8"/>
    </row>
    <row r="1024" spans="3:11" s="1" customFormat="1" ht="15.45" customHeight="1" x14ac:dyDescent="0.3">
      <c r="C1024" s="7"/>
      <c r="D1024" s="319"/>
      <c r="E1024" s="320"/>
      <c r="F1024" s="321"/>
      <c r="G1024" s="312" t="s">
        <v>52</v>
      </c>
      <c r="H1024" s="266"/>
      <c r="I1024" s="266"/>
      <c r="J1024" s="267"/>
      <c r="K1024" s="8"/>
    </row>
    <row r="1025" spans="3:11" s="1" customFormat="1" ht="15.45" customHeight="1" x14ac:dyDescent="0.3">
      <c r="C1025" s="7"/>
      <c r="D1025" s="268"/>
      <c r="E1025" s="322"/>
      <c r="F1025" s="323"/>
      <c r="G1025" s="324" t="s">
        <v>55</v>
      </c>
      <c r="H1025" s="272"/>
      <c r="I1025" s="272"/>
      <c r="J1025" s="273"/>
      <c r="K1025" s="8"/>
    </row>
    <row r="1026" spans="3:11" s="1" customFormat="1" ht="15.45" customHeight="1" x14ac:dyDescent="0.3">
      <c r="C1026" s="81"/>
      <c r="D1026" s="82"/>
      <c r="E1026" s="82"/>
      <c r="F1026" s="82"/>
      <c r="G1026" s="82"/>
      <c r="H1026" s="83"/>
      <c r="I1026" s="82"/>
      <c r="J1026" s="83"/>
      <c r="K1026" s="84"/>
    </row>
    <row r="1027" spans="3:11" s="1" customFormat="1" ht="15.45" customHeight="1" x14ac:dyDescent="0.3">
      <c r="C1027" s="274"/>
      <c r="D1027" s="274"/>
      <c r="E1027" s="274"/>
      <c r="F1027" s="274"/>
      <c r="G1027" s="274"/>
      <c r="H1027" s="274"/>
      <c r="I1027" s="274"/>
      <c r="J1027" s="274"/>
    </row>
    <row r="1028" spans="3:11" s="1" customFormat="1" ht="15.45" customHeight="1" x14ac:dyDescent="0.3">
      <c r="C1028" s="3"/>
      <c r="D1028" s="4"/>
      <c r="E1028" s="4"/>
      <c r="F1028" s="4"/>
      <c r="G1028" s="4"/>
      <c r="H1028" s="5"/>
      <c r="I1028" s="4"/>
      <c r="J1028" s="5"/>
      <c r="K1028" s="6"/>
    </row>
    <row r="1029" spans="3:11" s="1" customFormat="1" ht="15.45" customHeight="1" x14ac:dyDescent="0.3">
      <c r="C1029" s="7"/>
      <c r="D1029" s="190"/>
      <c r="E1029" s="191"/>
      <c r="F1029" s="190" t="s">
        <v>0</v>
      </c>
      <c r="G1029" s="194"/>
      <c r="H1029" s="191"/>
      <c r="I1029" s="195" t="s">
        <v>1</v>
      </c>
      <c r="J1029" s="196"/>
      <c r="K1029" s="8"/>
    </row>
    <row r="1030" spans="3:11" s="1" customFormat="1" ht="15.45" customHeight="1" x14ac:dyDescent="0.3">
      <c r="C1030" s="7"/>
      <c r="D1030" s="192"/>
      <c r="E1030" s="193"/>
      <c r="F1030" s="192"/>
      <c r="G1030" s="189"/>
      <c r="H1030" s="193"/>
      <c r="I1030" s="197" t="s">
        <v>2</v>
      </c>
      <c r="J1030" s="198"/>
      <c r="K1030" s="8"/>
    </row>
    <row r="1031" spans="3:11" s="1" customFormat="1" ht="15.45" customHeight="1" x14ac:dyDescent="0.3">
      <c r="C1031" s="7"/>
      <c r="D1031" s="172" t="s">
        <v>3</v>
      </c>
      <c r="E1031" s="173"/>
      <c r="F1031" s="173"/>
      <c r="G1031" s="173"/>
      <c r="H1031" s="174"/>
      <c r="I1031" s="197" t="s">
        <v>4</v>
      </c>
      <c r="J1031" s="198"/>
      <c r="K1031" s="8"/>
    </row>
    <row r="1032" spans="3:11" s="1" customFormat="1" ht="15.45" customHeight="1" x14ac:dyDescent="0.3">
      <c r="C1032" s="7"/>
      <c r="D1032" s="298" t="s">
        <v>5</v>
      </c>
      <c r="E1032" s="299"/>
      <c r="F1032" s="299"/>
      <c r="G1032" s="299"/>
      <c r="H1032" s="299"/>
      <c r="I1032" s="299"/>
      <c r="J1032" s="300"/>
      <c r="K1032" s="8"/>
    </row>
    <row r="1033" spans="3:11" s="1" customFormat="1" ht="15.45" customHeight="1" x14ac:dyDescent="0.3">
      <c r="C1033" s="7"/>
      <c r="D1033" s="9"/>
      <c r="E1033" s="9"/>
      <c r="F1033" s="9"/>
      <c r="G1033" s="9"/>
      <c r="H1033" s="10"/>
      <c r="I1033" s="9"/>
      <c r="J1033" s="10"/>
      <c r="K1033" s="8"/>
    </row>
    <row r="1034" spans="3:11" s="14" customFormat="1" ht="15.45" customHeight="1" x14ac:dyDescent="0.3">
      <c r="C1034" s="11"/>
      <c r="D1034" s="12" t="s">
        <v>6</v>
      </c>
      <c r="E1034" s="175" t="s">
        <v>7</v>
      </c>
      <c r="F1034" s="176"/>
      <c r="G1034" s="176"/>
      <c r="H1034" s="176"/>
      <c r="I1034" s="176"/>
      <c r="J1034" s="177"/>
      <c r="K1034" s="13"/>
    </row>
    <row r="1035" spans="3:11" s="1" customFormat="1" ht="15.45" customHeight="1" x14ac:dyDescent="0.3">
      <c r="C1035" s="7"/>
      <c r="D1035" s="16">
        <v>2</v>
      </c>
      <c r="E1035" s="178" t="s">
        <v>8</v>
      </c>
      <c r="F1035" s="179"/>
      <c r="G1035" s="179"/>
      <c r="H1035" s="179"/>
      <c r="I1035" s="179"/>
      <c r="J1035" s="180"/>
      <c r="K1035" s="8"/>
    </row>
    <row r="1036" spans="3:11" s="14" customFormat="1" ht="15.45" customHeight="1" x14ac:dyDescent="0.3">
      <c r="C1036" s="11"/>
      <c r="D1036" s="12" t="s">
        <v>9</v>
      </c>
      <c r="E1036" s="175" t="s">
        <v>10</v>
      </c>
      <c r="F1036" s="176"/>
      <c r="G1036" s="176"/>
      <c r="H1036" s="176"/>
      <c r="I1036" s="176"/>
      <c r="J1036" s="177"/>
      <c r="K1036" s="13"/>
    </row>
    <row r="1037" spans="3:11" s="1" customFormat="1" ht="15.45" customHeight="1" x14ac:dyDescent="0.3">
      <c r="C1037" s="7"/>
      <c r="D1037" s="16">
        <v>2.04</v>
      </c>
      <c r="E1037" s="178" t="s">
        <v>149</v>
      </c>
      <c r="F1037" s="179"/>
      <c r="G1037" s="179"/>
      <c r="H1037" s="179"/>
      <c r="I1037" s="179"/>
      <c r="J1037" s="180"/>
      <c r="K1037" s="8"/>
    </row>
    <row r="1038" spans="3:11" s="14" customFormat="1" ht="15.45" customHeight="1" x14ac:dyDescent="0.3">
      <c r="C1038" s="11"/>
      <c r="D1038" s="17" t="s">
        <v>12</v>
      </c>
      <c r="E1038" s="181" t="s">
        <v>13</v>
      </c>
      <c r="F1038" s="182"/>
      <c r="G1038" s="182"/>
      <c r="H1038" s="182"/>
      <c r="I1038" s="183"/>
      <c r="J1038" s="187" t="s">
        <v>14</v>
      </c>
      <c r="K1038" s="13"/>
    </row>
    <row r="1039" spans="3:11" s="1" customFormat="1" ht="15.45" customHeight="1" x14ac:dyDescent="0.3">
      <c r="C1039" s="7"/>
      <c r="D1039" s="18" t="s">
        <v>150</v>
      </c>
      <c r="E1039" s="184"/>
      <c r="F1039" s="185"/>
      <c r="G1039" s="185"/>
      <c r="H1039" s="185"/>
      <c r="I1039" s="186"/>
      <c r="J1039" s="188"/>
      <c r="K1039" s="8"/>
    </row>
    <row r="1040" spans="3:11" s="14" customFormat="1" ht="15.45" customHeight="1" x14ac:dyDescent="0.3">
      <c r="C1040" s="11"/>
      <c r="D1040" s="17" t="s">
        <v>16</v>
      </c>
      <c r="E1040" s="296" t="s">
        <v>151</v>
      </c>
      <c r="F1040" s="223"/>
      <c r="G1040" s="223"/>
      <c r="H1040" s="223"/>
      <c r="I1040" s="224"/>
      <c r="J1040" s="297" t="s">
        <v>18</v>
      </c>
      <c r="K1040" s="13"/>
    </row>
    <row r="1041" spans="3:11" s="1" customFormat="1" ht="15.45" customHeight="1" x14ac:dyDescent="0.3">
      <c r="C1041" s="7"/>
      <c r="D1041" s="18" t="s">
        <v>150</v>
      </c>
      <c r="E1041" s="225"/>
      <c r="F1041" s="226"/>
      <c r="G1041" s="226"/>
      <c r="H1041" s="226"/>
      <c r="I1041" s="227"/>
      <c r="J1041" s="229"/>
      <c r="K1041" s="8"/>
    </row>
    <row r="1042" spans="3:11" s="1" customFormat="1" ht="15.45" customHeight="1" x14ac:dyDescent="0.3">
      <c r="C1042" s="7"/>
      <c r="D1042" s="189"/>
      <c r="E1042" s="189"/>
      <c r="F1042" s="189"/>
      <c r="G1042" s="189"/>
      <c r="H1042" s="189"/>
      <c r="I1042" s="189"/>
      <c r="J1042" s="189"/>
      <c r="K1042" s="8"/>
    </row>
    <row r="1043" spans="3:11" s="1" customFormat="1" ht="15.45" customHeight="1" x14ac:dyDescent="0.3">
      <c r="C1043" s="7"/>
      <c r="D1043" s="219" t="s">
        <v>19</v>
      </c>
      <c r="E1043" s="220"/>
      <c r="F1043" s="220"/>
      <c r="G1043" s="220"/>
      <c r="H1043" s="220"/>
      <c r="I1043" s="220"/>
      <c r="J1043" s="221"/>
      <c r="K1043" s="8"/>
    </row>
    <row r="1044" spans="3:11" s="1" customFormat="1" ht="15.45" customHeight="1" x14ac:dyDescent="0.3">
      <c r="C1044" s="7"/>
      <c r="D1044" s="230" t="s">
        <v>20</v>
      </c>
      <c r="E1044" s="231"/>
      <c r="F1044" s="231"/>
      <c r="G1044" s="23" t="s">
        <v>14</v>
      </c>
      <c r="H1044" s="24" t="s">
        <v>21</v>
      </c>
      <c r="I1044" s="25" t="s">
        <v>22</v>
      </c>
      <c r="J1044" s="26" t="s">
        <v>23</v>
      </c>
      <c r="K1044" s="8"/>
    </row>
    <row r="1045" spans="3:11" s="1" customFormat="1" ht="15.45" customHeight="1" x14ac:dyDescent="0.3">
      <c r="C1045" s="7"/>
      <c r="D1045" s="232" t="s">
        <v>152</v>
      </c>
      <c r="E1045" s="233"/>
      <c r="F1045" s="233"/>
      <c r="G1045" s="27" t="s">
        <v>60</v>
      </c>
      <c r="H1045" s="28">
        <v>114240</v>
      </c>
      <c r="I1045" s="29">
        <v>0.04</v>
      </c>
      <c r="J1045" s="30">
        <f>+ROUND(I1045*H1045,2)</f>
        <v>4569.6000000000004</v>
      </c>
      <c r="K1045" s="8"/>
    </row>
    <row r="1046" spans="3:11" s="1" customFormat="1" ht="15.45" customHeight="1" x14ac:dyDescent="0.3">
      <c r="C1046" s="7"/>
      <c r="D1046" s="211" t="s">
        <v>153</v>
      </c>
      <c r="E1046" s="212"/>
      <c r="F1046" s="212"/>
      <c r="G1046" s="31" t="s">
        <v>91</v>
      </c>
      <c r="H1046" s="32">
        <v>670</v>
      </c>
      <c r="I1046" s="33">
        <v>18</v>
      </c>
      <c r="J1046" s="34">
        <f t="shared" ref="J1046:J1049" si="15">+ROUND(I1046*H1046,2)</f>
        <v>12060</v>
      </c>
      <c r="K1046" s="8"/>
    </row>
    <row r="1047" spans="3:11" s="1" customFormat="1" ht="15.45" customHeight="1" x14ac:dyDescent="0.3">
      <c r="C1047" s="7"/>
      <c r="D1047" s="211" t="s">
        <v>154</v>
      </c>
      <c r="E1047" s="212"/>
      <c r="F1047" s="212"/>
      <c r="G1047" s="31" t="s">
        <v>95</v>
      </c>
      <c r="H1047" s="32">
        <v>1850</v>
      </c>
      <c r="I1047" s="33">
        <v>48</v>
      </c>
      <c r="J1047" s="34">
        <f t="shared" si="15"/>
        <v>88800</v>
      </c>
      <c r="K1047" s="8"/>
    </row>
    <row r="1048" spans="3:11" s="1" customFormat="1" ht="15.45" customHeight="1" x14ac:dyDescent="0.3">
      <c r="C1048" s="7"/>
      <c r="D1048" s="211" t="s">
        <v>74</v>
      </c>
      <c r="E1048" s="212"/>
      <c r="F1048" s="212"/>
      <c r="G1048" s="31" t="s">
        <v>75</v>
      </c>
      <c r="H1048" s="32">
        <v>3.65</v>
      </c>
      <c r="I1048" s="33">
        <v>10</v>
      </c>
      <c r="J1048" s="34">
        <f t="shared" si="15"/>
        <v>36.5</v>
      </c>
      <c r="K1048" s="8"/>
    </row>
    <row r="1049" spans="3:11" s="1" customFormat="1" ht="15.45" customHeight="1" x14ac:dyDescent="0.3">
      <c r="C1049" s="7"/>
      <c r="D1049" s="343" t="s">
        <v>155</v>
      </c>
      <c r="E1049" s="344"/>
      <c r="F1049" s="344"/>
      <c r="G1049" s="31" t="s">
        <v>91</v>
      </c>
      <c r="H1049" s="32">
        <v>52180</v>
      </c>
      <c r="I1049" s="33">
        <v>0.3</v>
      </c>
      <c r="J1049" s="34">
        <f t="shared" si="15"/>
        <v>15654</v>
      </c>
      <c r="K1049" s="8"/>
    </row>
    <row r="1050" spans="3:11" s="1" customFormat="1" ht="15.45" customHeight="1" x14ac:dyDescent="0.3">
      <c r="C1050" s="7"/>
      <c r="D1050" s="211"/>
      <c r="E1050" s="212"/>
      <c r="F1050" s="212"/>
      <c r="G1050" s="31" t="s">
        <v>28</v>
      </c>
      <c r="H1050" s="32" t="s">
        <v>28</v>
      </c>
      <c r="I1050" s="33"/>
      <c r="J1050" s="34" t="str">
        <f t="shared" ref="J1050:J1051" si="16">+IF(D1050="","",H1050*I1050)</f>
        <v/>
      </c>
      <c r="K1050" s="8"/>
    </row>
    <row r="1051" spans="3:11" s="1" customFormat="1" ht="15.45" customHeight="1" x14ac:dyDescent="0.3">
      <c r="C1051" s="7"/>
      <c r="D1051" s="325"/>
      <c r="E1051" s="326"/>
      <c r="F1051" s="326"/>
      <c r="G1051" s="35" t="s">
        <v>28</v>
      </c>
      <c r="H1051" s="36" t="s">
        <v>28</v>
      </c>
      <c r="I1051" s="37"/>
      <c r="J1051" s="38" t="str">
        <f t="shared" si="16"/>
        <v/>
      </c>
      <c r="K1051" s="8"/>
    </row>
    <row r="1052" spans="3:11" s="1" customFormat="1" ht="15.45" customHeight="1" x14ac:dyDescent="0.3">
      <c r="C1052" s="7"/>
      <c r="G1052" s="294" t="s">
        <v>29</v>
      </c>
      <c r="H1052" s="294"/>
      <c r="I1052" s="295"/>
      <c r="J1052" s="39">
        <f>+ROUND(SUM(J1045:J1051),2)</f>
        <v>121120.1</v>
      </c>
      <c r="K1052" s="8"/>
    </row>
    <row r="1053" spans="3:11" s="1" customFormat="1" ht="15.45" customHeight="1" x14ac:dyDescent="0.3">
      <c r="C1053" s="7"/>
      <c r="D1053" s="189"/>
      <c r="E1053" s="189"/>
      <c r="F1053" s="189"/>
      <c r="G1053" s="189"/>
      <c r="H1053" s="189"/>
      <c r="I1053" s="189"/>
      <c r="J1053" s="189"/>
      <c r="K1053" s="8"/>
    </row>
    <row r="1054" spans="3:11" s="1" customFormat="1" ht="15.45" customHeight="1" x14ac:dyDescent="0.3">
      <c r="C1054" s="7"/>
      <c r="D1054" s="219" t="s">
        <v>30</v>
      </c>
      <c r="E1054" s="220"/>
      <c r="F1054" s="220"/>
      <c r="G1054" s="220"/>
      <c r="H1054" s="220"/>
      <c r="I1054" s="220"/>
      <c r="J1054" s="221"/>
      <c r="K1054" s="8"/>
    </row>
    <row r="1055" spans="3:11" s="1" customFormat="1" ht="15.45" customHeight="1" x14ac:dyDescent="0.3">
      <c r="C1055" s="7"/>
      <c r="D1055" s="286" t="s">
        <v>20</v>
      </c>
      <c r="E1055" s="286"/>
      <c r="F1055" s="286"/>
      <c r="G1055" s="40" t="s">
        <v>14</v>
      </c>
      <c r="H1055" s="41" t="s">
        <v>31</v>
      </c>
      <c r="I1055" s="103" t="s">
        <v>22</v>
      </c>
      <c r="J1055" s="41" t="s">
        <v>23</v>
      </c>
      <c r="K1055" s="8"/>
    </row>
    <row r="1056" spans="3:11" s="1" customFormat="1" ht="15.45" customHeight="1" x14ac:dyDescent="0.3">
      <c r="C1056" s="7"/>
      <c r="D1056" s="287" t="s">
        <v>32</v>
      </c>
      <c r="E1056" s="288"/>
      <c r="F1056" s="288"/>
      <c r="G1056" s="86" t="s">
        <v>33</v>
      </c>
      <c r="H1056" s="89">
        <v>40914.57</v>
      </c>
      <c r="I1056" s="104">
        <v>0.05</v>
      </c>
      <c r="J1056" s="30">
        <f>+ROUND(I1056*H1056,2)</f>
        <v>2045.73</v>
      </c>
      <c r="K1056" s="8"/>
    </row>
    <row r="1057" spans="3:12" s="1" customFormat="1" ht="25.8" customHeight="1" x14ac:dyDescent="0.3">
      <c r="C1057" s="7"/>
      <c r="D1057" s="292" t="s">
        <v>120</v>
      </c>
      <c r="E1057" s="293"/>
      <c r="F1057" s="293"/>
      <c r="G1057" s="47" t="s">
        <v>104</v>
      </c>
      <c r="H1057" s="48">
        <v>27700</v>
      </c>
      <c r="I1057" s="49">
        <v>0.08</v>
      </c>
      <c r="J1057" s="91">
        <f>+ROUND(I1057*H1057,2)</f>
        <v>2216</v>
      </c>
      <c r="K1057" s="8"/>
    </row>
    <row r="1058" spans="3:12" s="1" customFormat="1" ht="15.45" customHeight="1" x14ac:dyDescent="0.3">
      <c r="C1058" s="7"/>
      <c r="G1058" s="216" t="s">
        <v>36</v>
      </c>
      <c r="H1058" s="216"/>
      <c r="I1058" s="217"/>
      <c r="J1058" s="51">
        <f>ROUND(+SUM(J1056:J1057),2)</f>
        <v>4261.7299999999996</v>
      </c>
      <c r="K1058" s="8"/>
    </row>
    <row r="1059" spans="3:12" s="1" customFormat="1" ht="15.45" customHeight="1" x14ac:dyDescent="0.3">
      <c r="C1059" s="7"/>
      <c r="D1059" s="274"/>
      <c r="E1059" s="274"/>
      <c r="F1059" s="274"/>
      <c r="G1059" s="274"/>
      <c r="H1059" s="274"/>
      <c r="I1059" s="274"/>
      <c r="J1059" s="274"/>
      <c r="K1059" s="8"/>
    </row>
    <row r="1060" spans="3:12" s="1" customFormat="1" ht="15.45" customHeight="1" x14ac:dyDescent="0.3">
      <c r="C1060" s="7"/>
      <c r="D1060" s="305" t="s">
        <v>37</v>
      </c>
      <c r="E1060" s="306"/>
      <c r="F1060" s="306"/>
      <c r="G1060" s="306"/>
      <c r="H1060" s="306"/>
      <c r="I1060" s="306"/>
      <c r="J1060" s="307"/>
      <c r="K1060" s="8"/>
      <c r="L1060" s="52"/>
    </row>
    <row r="1061" spans="3:12" s="93" customFormat="1" ht="15.45" customHeight="1" x14ac:dyDescent="0.3">
      <c r="C1061" s="53"/>
      <c r="D1061" s="308" t="s">
        <v>20</v>
      </c>
      <c r="E1061" s="309"/>
      <c r="F1061" s="309"/>
      <c r="G1061" s="54" t="s">
        <v>14</v>
      </c>
      <c r="H1061" s="55" t="s">
        <v>31</v>
      </c>
      <c r="I1061" s="54" t="s">
        <v>22</v>
      </c>
      <c r="J1061" s="56" t="s">
        <v>23</v>
      </c>
      <c r="K1061" s="57"/>
      <c r="L1061" s="58"/>
    </row>
    <row r="1062" spans="3:12" s="1" customFormat="1" ht="15.45" customHeight="1" x14ac:dyDescent="0.3">
      <c r="C1062" s="7"/>
      <c r="D1062" s="301" t="s">
        <v>38</v>
      </c>
      <c r="E1062" s="302"/>
      <c r="F1062" s="302"/>
      <c r="G1062" s="59" t="s">
        <v>39</v>
      </c>
      <c r="H1062" s="60">
        <v>29224.691865875</v>
      </c>
      <c r="I1062" s="61">
        <v>1.4</v>
      </c>
      <c r="J1062" s="30">
        <f>+ROUND(I1062*H1062,2)</f>
        <v>40914.57</v>
      </c>
      <c r="K1062" s="8"/>
      <c r="L1062" s="52"/>
    </row>
    <row r="1063" spans="3:12" s="1" customFormat="1" ht="15.45" customHeight="1" x14ac:dyDescent="0.3">
      <c r="C1063" s="7"/>
      <c r="D1063" s="301"/>
      <c r="E1063" s="302"/>
      <c r="F1063" s="302"/>
      <c r="G1063" s="59"/>
      <c r="H1063" s="60"/>
      <c r="I1063" s="61"/>
      <c r="J1063" s="62" t="str">
        <f>(+IF(D1063="","",(H1063*I1063)))</f>
        <v/>
      </c>
      <c r="K1063" s="8"/>
      <c r="L1063" s="52"/>
    </row>
    <row r="1064" spans="3:12" s="1" customFormat="1" ht="15.45" customHeight="1" x14ac:dyDescent="0.3">
      <c r="C1064" s="7"/>
      <c r="D1064" s="301"/>
      <c r="E1064" s="302"/>
      <c r="F1064" s="302"/>
      <c r="G1064" s="59"/>
      <c r="H1064" s="60"/>
      <c r="I1064" s="61"/>
      <c r="J1064" s="62" t="str">
        <f>(+IF(D1064="","",(H1064*I1064)))</f>
        <v/>
      </c>
      <c r="K1064" s="8"/>
      <c r="L1064" s="52"/>
    </row>
    <row r="1065" spans="3:12" s="1" customFormat="1" ht="15.45" customHeight="1" x14ac:dyDescent="0.3">
      <c r="C1065" s="7"/>
      <c r="D1065" s="303"/>
      <c r="E1065" s="304"/>
      <c r="F1065" s="304"/>
      <c r="G1065" s="94"/>
      <c r="H1065" s="95"/>
      <c r="I1065" s="96"/>
      <c r="J1065" s="97"/>
      <c r="K1065" s="8"/>
      <c r="L1065" s="52"/>
    </row>
    <row r="1066" spans="3:12" s="1" customFormat="1" ht="15.45" customHeight="1" x14ac:dyDescent="0.3">
      <c r="C1066" s="7"/>
      <c r="G1066" s="216" t="s">
        <v>42</v>
      </c>
      <c r="H1066" s="216"/>
      <c r="I1066" s="217"/>
      <c r="J1066" s="39">
        <f>+ROUND(SUM(J1062:J1065),2)</f>
        <v>40914.57</v>
      </c>
      <c r="K1066" s="8"/>
      <c r="L1066" s="52"/>
    </row>
    <row r="1067" spans="3:12" s="1" customFormat="1" ht="15.45" customHeight="1" x14ac:dyDescent="0.3">
      <c r="C1067" s="7"/>
      <c r="H1067" s="63"/>
      <c r="J1067" s="2"/>
      <c r="K1067" s="8"/>
    </row>
    <row r="1068" spans="3:12" s="1" customFormat="1" ht="15.45" customHeight="1" x14ac:dyDescent="0.3">
      <c r="C1068" s="7"/>
      <c r="D1068" s="250" t="s">
        <v>43</v>
      </c>
      <c r="E1068" s="251"/>
      <c r="F1068" s="251"/>
      <c r="G1068" s="251"/>
      <c r="H1068" s="251"/>
      <c r="I1068" s="252"/>
      <c r="J1068" s="64">
        <f>ROUND((SUM(+J1052+J1058+J1066)),2)</f>
        <v>166296.4</v>
      </c>
      <c r="K1068" s="8"/>
    </row>
    <row r="1069" spans="3:12" s="1" customFormat="1" ht="15.45" customHeight="1" x14ac:dyDescent="0.3">
      <c r="C1069" s="7"/>
      <c r="H1069" s="63"/>
      <c r="J1069" s="2"/>
      <c r="K1069" s="8"/>
    </row>
    <row r="1070" spans="3:12" s="66" customFormat="1" ht="15.45" customHeight="1" x14ac:dyDescent="0.3">
      <c r="C1070" s="65"/>
      <c r="D1070" s="253" t="s">
        <v>44</v>
      </c>
      <c r="E1070" s="254"/>
      <c r="F1070" s="255"/>
      <c r="H1070" s="67"/>
      <c r="I1070" s="68">
        <v>0.01</v>
      </c>
      <c r="J1070" s="69">
        <f>ROUND(J1068*I1070,2)</f>
        <v>1662.96</v>
      </c>
      <c r="K1070" s="70"/>
    </row>
    <row r="1071" spans="3:12" s="1" customFormat="1" ht="15.45" customHeight="1" x14ac:dyDescent="0.3">
      <c r="C1071" s="7"/>
      <c r="D1071" s="250" t="s">
        <v>45</v>
      </c>
      <c r="E1071" s="251"/>
      <c r="F1071" s="251"/>
      <c r="G1071" s="251"/>
      <c r="H1071" s="251"/>
      <c r="I1071" s="252"/>
      <c r="J1071" s="64">
        <f>+J1070+J1068</f>
        <v>167959.36</v>
      </c>
      <c r="K1071" s="8"/>
    </row>
    <row r="1072" spans="3:12" s="1" customFormat="1" ht="15.45" customHeight="1" x14ac:dyDescent="0.3">
      <c r="C1072" s="7"/>
      <c r="H1072" s="63"/>
      <c r="J1072" s="2"/>
      <c r="K1072" s="8"/>
    </row>
    <row r="1073" spans="3:11" s="66" customFormat="1" ht="15.45" customHeight="1" x14ac:dyDescent="0.3">
      <c r="C1073" s="65"/>
      <c r="D1073" s="234" t="s">
        <v>46</v>
      </c>
      <c r="E1073" s="235"/>
      <c r="F1073" s="236"/>
      <c r="G1073" s="71"/>
      <c r="H1073" s="72"/>
      <c r="I1073" s="73">
        <v>0.25</v>
      </c>
      <c r="J1073" s="74">
        <f>ROUND(J1071*I1073,2)</f>
        <v>41989.84</v>
      </c>
      <c r="K1073" s="70"/>
    </row>
    <row r="1074" spans="3:11" s="66" customFormat="1" ht="15.45" customHeight="1" x14ac:dyDescent="0.3">
      <c r="C1074" s="65"/>
      <c r="D1074" s="315" t="s">
        <v>47</v>
      </c>
      <c r="E1074" s="316"/>
      <c r="F1074" s="316"/>
      <c r="G1074" s="71"/>
      <c r="H1074" s="72"/>
      <c r="I1074" s="75">
        <v>0.01</v>
      </c>
      <c r="J1074" s="76">
        <v>1679.6</v>
      </c>
      <c r="K1074" s="70"/>
    </row>
    <row r="1075" spans="3:11" s="66" customFormat="1" ht="15.45" customHeight="1" x14ac:dyDescent="0.3">
      <c r="C1075" s="65"/>
      <c r="D1075" s="315" t="s">
        <v>48</v>
      </c>
      <c r="E1075" s="316"/>
      <c r="F1075" s="316"/>
      <c r="G1075" s="77"/>
      <c r="H1075" s="78"/>
      <c r="I1075" s="75">
        <v>0.04</v>
      </c>
      <c r="J1075" s="76">
        <f>ROUND(J1071*I1075,2)</f>
        <v>6718.37</v>
      </c>
      <c r="K1075" s="70"/>
    </row>
    <row r="1076" spans="3:11" s="1" customFormat="1" ht="15.45" customHeight="1" x14ac:dyDescent="0.3">
      <c r="C1076" s="7"/>
      <c r="D1076" s="317" t="s">
        <v>49</v>
      </c>
      <c r="E1076" s="318"/>
      <c r="F1076" s="318"/>
      <c r="G1076" s="318"/>
      <c r="H1076" s="318"/>
      <c r="I1076" s="318"/>
      <c r="J1076" s="79">
        <f>SUM(J1073:J1075)</f>
        <v>50387.81</v>
      </c>
      <c r="K1076" s="8"/>
    </row>
    <row r="1077" spans="3:11" s="1" customFormat="1" ht="15.45" customHeight="1" x14ac:dyDescent="0.3">
      <c r="C1077" s="7"/>
      <c r="D1077" s="266"/>
      <c r="E1077" s="266"/>
      <c r="F1077" s="266"/>
      <c r="G1077" s="266"/>
      <c r="H1077" s="266"/>
      <c r="I1077" s="266"/>
      <c r="J1077" s="266"/>
      <c r="K1077" s="8"/>
    </row>
    <row r="1078" spans="3:11" s="1" customFormat="1" ht="15.45" customHeight="1" x14ac:dyDescent="0.3">
      <c r="C1078" s="7"/>
      <c r="D1078" s="277" t="s">
        <v>50</v>
      </c>
      <c r="E1078" s="278"/>
      <c r="F1078" s="278"/>
      <c r="G1078" s="278"/>
      <c r="H1078" s="278"/>
      <c r="I1078" s="279"/>
      <c r="J1078" s="80">
        <f>SUM(J1071+J1076)</f>
        <v>218347.16999999998</v>
      </c>
      <c r="K1078" s="8"/>
    </row>
    <row r="1079" spans="3:11" s="1" customFormat="1" ht="15.45" customHeight="1" x14ac:dyDescent="0.3">
      <c r="C1079" s="7"/>
      <c r="D1079" s="266"/>
      <c r="E1079" s="266"/>
      <c r="F1079" s="266"/>
      <c r="G1079" s="266"/>
      <c r="H1079" s="266"/>
      <c r="I1079" s="266"/>
      <c r="J1079" s="266"/>
      <c r="K1079" s="8"/>
    </row>
    <row r="1080" spans="3:11" s="1" customFormat="1" ht="15.45" customHeight="1" x14ac:dyDescent="0.3">
      <c r="C1080" s="7"/>
      <c r="D1080" s="280" t="s">
        <v>51</v>
      </c>
      <c r="E1080" s="281"/>
      <c r="F1080" s="282"/>
      <c r="G1080" s="283"/>
      <c r="H1080" s="284"/>
      <c r="I1080" s="284"/>
      <c r="J1080" s="285"/>
      <c r="K1080" s="8"/>
    </row>
    <row r="1081" spans="3:11" s="1" customFormat="1" ht="15.45" customHeight="1" x14ac:dyDescent="0.3">
      <c r="C1081" s="7"/>
      <c r="D1081" s="262"/>
      <c r="E1081" s="310"/>
      <c r="F1081" s="311"/>
      <c r="G1081" s="265"/>
      <c r="H1081" s="275"/>
      <c r="I1081" s="275"/>
      <c r="J1081" s="276"/>
      <c r="K1081" s="8"/>
    </row>
    <row r="1082" spans="3:11" s="1" customFormat="1" ht="15.45" customHeight="1" x14ac:dyDescent="0.3">
      <c r="C1082" s="7"/>
      <c r="D1082" s="262"/>
      <c r="E1082" s="310"/>
      <c r="F1082" s="311"/>
      <c r="G1082" s="312" t="s">
        <v>52</v>
      </c>
      <c r="H1082" s="266"/>
      <c r="I1082" s="266"/>
      <c r="J1082" s="267"/>
      <c r="K1082" s="8"/>
    </row>
    <row r="1083" spans="3:11" s="1" customFormat="1" ht="15.45" customHeight="1" x14ac:dyDescent="0.3">
      <c r="C1083" s="7"/>
      <c r="D1083" s="262"/>
      <c r="E1083" s="310"/>
      <c r="F1083" s="311"/>
      <c r="G1083" s="312" t="s">
        <v>53</v>
      </c>
      <c r="H1083" s="266"/>
      <c r="I1083" s="266"/>
      <c r="J1083" s="267"/>
      <c r="K1083" s="8"/>
    </row>
    <row r="1084" spans="3:11" s="1" customFormat="1" ht="15.45" customHeight="1" x14ac:dyDescent="0.3">
      <c r="C1084" s="7"/>
      <c r="D1084" s="262"/>
      <c r="E1084" s="310"/>
      <c r="F1084" s="311"/>
      <c r="G1084" s="312" t="s">
        <v>54</v>
      </c>
      <c r="H1084" s="266"/>
      <c r="I1084" s="266"/>
      <c r="J1084" s="267"/>
      <c r="K1084" s="8"/>
    </row>
    <row r="1085" spans="3:11" s="1" customFormat="1" ht="15.45" customHeight="1" x14ac:dyDescent="0.3">
      <c r="C1085" s="7"/>
      <c r="D1085" s="319"/>
      <c r="E1085" s="320"/>
      <c r="F1085" s="321"/>
      <c r="G1085" s="312" t="s">
        <v>52</v>
      </c>
      <c r="H1085" s="266"/>
      <c r="I1085" s="266"/>
      <c r="J1085" s="267"/>
      <c r="K1085" s="8"/>
    </row>
    <row r="1086" spans="3:11" s="1" customFormat="1" ht="15.45" customHeight="1" x14ac:dyDescent="0.3">
      <c r="C1086" s="7"/>
      <c r="D1086" s="268"/>
      <c r="E1086" s="322"/>
      <c r="F1086" s="323"/>
      <c r="G1086" s="324" t="s">
        <v>55</v>
      </c>
      <c r="H1086" s="272"/>
      <c r="I1086" s="272"/>
      <c r="J1086" s="273"/>
      <c r="K1086" s="8"/>
    </row>
    <row r="1087" spans="3:11" s="1" customFormat="1" ht="15.45" customHeight="1" x14ac:dyDescent="0.3">
      <c r="C1087" s="81"/>
      <c r="D1087" s="82"/>
      <c r="E1087" s="82"/>
      <c r="F1087" s="82"/>
      <c r="G1087" s="82"/>
      <c r="H1087" s="83"/>
      <c r="I1087" s="82"/>
      <c r="J1087" s="83"/>
      <c r="K1087" s="84"/>
    </row>
    <row r="1088" spans="3:11" s="1" customFormat="1" ht="15.45" customHeight="1" x14ac:dyDescent="0.3">
      <c r="C1088" s="274"/>
      <c r="D1088" s="274"/>
      <c r="E1088" s="274"/>
      <c r="F1088" s="274"/>
      <c r="G1088" s="274"/>
      <c r="H1088" s="274"/>
      <c r="I1088" s="274"/>
      <c r="J1088" s="274"/>
    </row>
    <row r="1089" spans="3:11" s="1" customFormat="1" ht="15.45" customHeight="1" x14ac:dyDescent="0.3">
      <c r="C1089" s="3"/>
      <c r="D1089" s="4"/>
      <c r="E1089" s="4"/>
      <c r="F1089" s="4"/>
      <c r="G1089" s="4"/>
      <c r="H1089" s="5"/>
      <c r="I1089" s="4"/>
      <c r="J1089" s="5"/>
      <c r="K1089" s="6"/>
    </row>
    <row r="1090" spans="3:11" s="1" customFormat="1" ht="15.45" customHeight="1" x14ac:dyDescent="0.3">
      <c r="C1090" s="7"/>
      <c r="D1090" s="190"/>
      <c r="E1090" s="191"/>
      <c r="F1090" s="190" t="s">
        <v>0</v>
      </c>
      <c r="G1090" s="194"/>
      <c r="H1090" s="191"/>
      <c r="I1090" s="195" t="s">
        <v>1</v>
      </c>
      <c r="J1090" s="196"/>
      <c r="K1090" s="8"/>
    </row>
    <row r="1091" spans="3:11" s="1" customFormat="1" ht="15.45" customHeight="1" x14ac:dyDescent="0.3">
      <c r="C1091" s="7"/>
      <c r="D1091" s="192"/>
      <c r="E1091" s="193"/>
      <c r="F1091" s="192"/>
      <c r="G1091" s="189"/>
      <c r="H1091" s="193"/>
      <c r="I1091" s="197" t="s">
        <v>2</v>
      </c>
      <c r="J1091" s="198"/>
      <c r="K1091" s="8"/>
    </row>
    <row r="1092" spans="3:11" s="1" customFormat="1" ht="15.45" customHeight="1" x14ac:dyDescent="0.3">
      <c r="C1092" s="7"/>
      <c r="D1092" s="172" t="s">
        <v>3</v>
      </c>
      <c r="E1092" s="173"/>
      <c r="F1092" s="173"/>
      <c r="G1092" s="173"/>
      <c r="H1092" s="174"/>
      <c r="I1092" s="197" t="s">
        <v>4</v>
      </c>
      <c r="J1092" s="198"/>
      <c r="K1092" s="8"/>
    </row>
    <row r="1093" spans="3:11" s="1" customFormat="1" ht="15.45" customHeight="1" x14ac:dyDescent="0.3">
      <c r="C1093" s="7"/>
      <c r="D1093" s="298" t="s">
        <v>5</v>
      </c>
      <c r="E1093" s="299"/>
      <c r="F1093" s="299"/>
      <c r="G1093" s="299"/>
      <c r="H1093" s="299"/>
      <c r="I1093" s="299"/>
      <c r="J1093" s="300"/>
      <c r="K1093" s="8"/>
    </row>
    <row r="1094" spans="3:11" s="1" customFormat="1" ht="15.45" customHeight="1" x14ac:dyDescent="0.3">
      <c r="C1094" s="7"/>
      <c r="D1094" s="9"/>
      <c r="E1094" s="9"/>
      <c r="F1094" s="9"/>
      <c r="G1094" s="9"/>
      <c r="H1094" s="10"/>
      <c r="I1094" s="9"/>
      <c r="J1094" s="10"/>
      <c r="K1094" s="8"/>
    </row>
    <row r="1095" spans="3:11" s="14" customFormat="1" ht="15.45" customHeight="1" x14ac:dyDescent="0.3">
      <c r="C1095" s="11"/>
      <c r="D1095" s="12" t="s">
        <v>6</v>
      </c>
      <c r="E1095" s="175" t="s">
        <v>7</v>
      </c>
      <c r="F1095" s="176"/>
      <c r="G1095" s="176"/>
      <c r="H1095" s="176"/>
      <c r="I1095" s="176"/>
      <c r="J1095" s="177"/>
      <c r="K1095" s="13"/>
    </row>
    <row r="1096" spans="3:11" s="1" customFormat="1" ht="15.45" customHeight="1" x14ac:dyDescent="0.3">
      <c r="C1096" s="7"/>
      <c r="D1096" s="16">
        <v>2</v>
      </c>
      <c r="E1096" s="178" t="s">
        <v>8</v>
      </c>
      <c r="F1096" s="179"/>
      <c r="G1096" s="179"/>
      <c r="H1096" s="179"/>
      <c r="I1096" s="179"/>
      <c r="J1096" s="180"/>
      <c r="K1096" s="8"/>
    </row>
    <row r="1097" spans="3:11" s="14" customFormat="1" ht="15.45" customHeight="1" x14ac:dyDescent="0.3">
      <c r="C1097" s="11"/>
      <c r="D1097" s="12" t="s">
        <v>9</v>
      </c>
      <c r="E1097" s="175" t="s">
        <v>10</v>
      </c>
      <c r="F1097" s="176"/>
      <c r="G1097" s="176"/>
      <c r="H1097" s="176"/>
      <c r="I1097" s="176"/>
      <c r="J1097" s="177"/>
      <c r="K1097" s="13"/>
    </row>
    <row r="1098" spans="3:11" s="1" customFormat="1" ht="15.45" customHeight="1" x14ac:dyDescent="0.3">
      <c r="C1098" s="7"/>
      <c r="D1098" s="16">
        <v>2.04</v>
      </c>
      <c r="E1098" s="178" t="s">
        <v>149</v>
      </c>
      <c r="F1098" s="179"/>
      <c r="G1098" s="179"/>
      <c r="H1098" s="179"/>
      <c r="I1098" s="179"/>
      <c r="J1098" s="180"/>
      <c r="K1098" s="8"/>
    </row>
    <row r="1099" spans="3:11" s="14" customFormat="1" ht="15.45" customHeight="1" x14ac:dyDescent="0.3">
      <c r="C1099" s="11"/>
      <c r="D1099" s="17" t="s">
        <v>12</v>
      </c>
      <c r="E1099" s="181" t="s">
        <v>13</v>
      </c>
      <c r="F1099" s="182"/>
      <c r="G1099" s="182"/>
      <c r="H1099" s="182"/>
      <c r="I1099" s="183"/>
      <c r="J1099" s="187" t="s">
        <v>14</v>
      </c>
      <c r="K1099" s="13"/>
    </row>
    <row r="1100" spans="3:11" s="1" customFormat="1" ht="15.45" customHeight="1" x14ac:dyDescent="0.3">
      <c r="C1100" s="7"/>
      <c r="D1100" s="18" t="s">
        <v>156</v>
      </c>
      <c r="E1100" s="184"/>
      <c r="F1100" s="185"/>
      <c r="G1100" s="185"/>
      <c r="H1100" s="185"/>
      <c r="I1100" s="186"/>
      <c r="J1100" s="188"/>
      <c r="K1100" s="8"/>
    </row>
    <row r="1101" spans="3:11" s="14" customFormat="1" ht="15.45" customHeight="1" x14ac:dyDescent="0.3">
      <c r="C1101" s="11"/>
      <c r="D1101" s="17" t="s">
        <v>16</v>
      </c>
      <c r="E1101" s="296" t="s">
        <v>157</v>
      </c>
      <c r="F1101" s="223"/>
      <c r="G1101" s="223"/>
      <c r="H1101" s="223"/>
      <c r="I1101" s="224"/>
      <c r="J1101" s="297" t="s">
        <v>60</v>
      </c>
      <c r="K1101" s="13"/>
    </row>
    <row r="1102" spans="3:11" s="1" customFormat="1" ht="15.45" customHeight="1" x14ac:dyDescent="0.3">
      <c r="C1102" s="7"/>
      <c r="D1102" s="18" t="s">
        <v>156</v>
      </c>
      <c r="E1102" s="225"/>
      <c r="F1102" s="226"/>
      <c r="G1102" s="226"/>
      <c r="H1102" s="226"/>
      <c r="I1102" s="227"/>
      <c r="J1102" s="229"/>
      <c r="K1102" s="8"/>
    </row>
    <row r="1103" spans="3:11" s="1" customFormat="1" ht="15.45" customHeight="1" x14ac:dyDescent="0.3">
      <c r="C1103" s="7"/>
      <c r="D1103" s="189"/>
      <c r="E1103" s="189"/>
      <c r="F1103" s="189"/>
      <c r="G1103" s="189"/>
      <c r="H1103" s="189"/>
      <c r="I1103" s="189"/>
      <c r="J1103" s="189"/>
      <c r="K1103" s="8"/>
    </row>
    <row r="1104" spans="3:11" s="1" customFormat="1" ht="15.45" customHeight="1" x14ac:dyDescent="0.3">
      <c r="C1104" s="7"/>
      <c r="D1104" s="219" t="s">
        <v>19</v>
      </c>
      <c r="E1104" s="220"/>
      <c r="F1104" s="220"/>
      <c r="G1104" s="220"/>
      <c r="H1104" s="220"/>
      <c r="I1104" s="220"/>
      <c r="J1104" s="221"/>
      <c r="K1104" s="8"/>
    </row>
    <row r="1105" spans="3:11" s="1" customFormat="1" ht="15.45" customHeight="1" x14ac:dyDescent="0.3">
      <c r="C1105" s="7"/>
      <c r="D1105" s="230" t="s">
        <v>20</v>
      </c>
      <c r="E1105" s="231"/>
      <c r="F1105" s="231"/>
      <c r="G1105" s="23" t="s">
        <v>14</v>
      </c>
      <c r="H1105" s="24" t="s">
        <v>21</v>
      </c>
      <c r="I1105" s="25" t="s">
        <v>22</v>
      </c>
      <c r="J1105" s="26" t="s">
        <v>23</v>
      </c>
      <c r="K1105" s="8"/>
    </row>
    <row r="1106" spans="3:11" s="1" customFormat="1" ht="15.45" customHeight="1" x14ac:dyDescent="0.3">
      <c r="C1106" s="7"/>
      <c r="D1106" s="232" t="s">
        <v>93</v>
      </c>
      <c r="E1106" s="233"/>
      <c r="F1106" s="233"/>
      <c r="G1106" s="27" t="s">
        <v>91</v>
      </c>
      <c r="H1106" s="28">
        <v>6328</v>
      </c>
      <c r="I1106" s="29">
        <v>0.24</v>
      </c>
      <c r="J1106" s="30">
        <f>+ROUND(I1106*H1106,2)</f>
        <v>1518.72</v>
      </c>
      <c r="K1106" s="8"/>
    </row>
    <row r="1107" spans="3:11" s="1" customFormat="1" ht="15.45" customHeight="1" x14ac:dyDescent="0.3">
      <c r="C1107" s="7"/>
      <c r="D1107" s="211" t="s">
        <v>92</v>
      </c>
      <c r="E1107" s="212"/>
      <c r="F1107" s="212"/>
      <c r="G1107" s="31" t="s">
        <v>91</v>
      </c>
      <c r="H1107" s="32">
        <v>4558.67</v>
      </c>
      <c r="I1107" s="33">
        <v>8</v>
      </c>
      <c r="J1107" s="34">
        <f t="shared" ref="J1107:J1111" si="17">+ROUND(I1107*H1107,2)</f>
        <v>36469.360000000001</v>
      </c>
      <c r="K1107" s="8"/>
    </row>
    <row r="1108" spans="3:11" s="1" customFormat="1" ht="15.45" customHeight="1" x14ac:dyDescent="0.3">
      <c r="C1108" s="7"/>
      <c r="D1108" s="211" t="s">
        <v>158</v>
      </c>
      <c r="E1108" s="212"/>
      <c r="F1108" s="212"/>
      <c r="G1108" s="31" t="s">
        <v>60</v>
      </c>
      <c r="H1108" s="32">
        <v>503770.05</v>
      </c>
      <c r="I1108" s="33">
        <v>0.11</v>
      </c>
      <c r="J1108" s="34">
        <f t="shared" si="17"/>
        <v>55414.71</v>
      </c>
      <c r="K1108" s="8"/>
    </row>
    <row r="1109" spans="3:11" s="1" customFormat="1" ht="15.45" customHeight="1" x14ac:dyDescent="0.3">
      <c r="C1109" s="7"/>
      <c r="D1109" s="211" t="s">
        <v>159</v>
      </c>
      <c r="E1109" s="212"/>
      <c r="F1109" s="212"/>
      <c r="G1109" s="31" t="s">
        <v>25</v>
      </c>
      <c r="H1109" s="32">
        <v>7250</v>
      </c>
      <c r="I1109" s="33">
        <v>1</v>
      </c>
      <c r="J1109" s="34">
        <f t="shared" si="17"/>
        <v>7250</v>
      </c>
      <c r="K1109" s="8"/>
    </row>
    <row r="1110" spans="3:11" s="1" customFormat="1" ht="15.45" customHeight="1" x14ac:dyDescent="0.3">
      <c r="C1110" s="7"/>
      <c r="D1110" s="211" t="s">
        <v>26</v>
      </c>
      <c r="E1110" s="212"/>
      <c r="F1110" s="212"/>
      <c r="G1110" s="31" t="s">
        <v>27</v>
      </c>
      <c r="H1110" s="32">
        <v>5094.67</v>
      </c>
      <c r="I1110" s="33">
        <v>0.2</v>
      </c>
      <c r="J1110" s="34">
        <f t="shared" si="17"/>
        <v>1018.93</v>
      </c>
      <c r="K1110" s="8"/>
    </row>
    <row r="1111" spans="3:11" s="1" customFormat="1" ht="15.45" customHeight="1" x14ac:dyDescent="0.3">
      <c r="C1111" s="7"/>
      <c r="D1111" s="211" t="s">
        <v>117</v>
      </c>
      <c r="E1111" s="212"/>
      <c r="F1111" s="212"/>
      <c r="G1111" s="31" t="s">
        <v>25</v>
      </c>
      <c r="H1111" s="32">
        <v>5950</v>
      </c>
      <c r="I1111" s="33">
        <v>1</v>
      </c>
      <c r="J1111" s="34">
        <f t="shared" si="17"/>
        <v>5950</v>
      </c>
      <c r="K1111" s="8"/>
    </row>
    <row r="1112" spans="3:11" s="1" customFormat="1" ht="15.45" customHeight="1" x14ac:dyDescent="0.3">
      <c r="C1112" s="7"/>
      <c r="D1112" s="325"/>
      <c r="E1112" s="326"/>
      <c r="F1112" s="326"/>
      <c r="G1112" s="35" t="s">
        <v>28</v>
      </c>
      <c r="H1112" s="36" t="s">
        <v>28</v>
      </c>
      <c r="I1112" s="37"/>
      <c r="J1112" s="38" t="str">
        <f>+IF(D1112="","",H1112*I1112)</f>
        <v/>
      </c>
      <c r="K1112" s="8"/>
    </row>
    <row r="1113" spans="3:11" s="1" customFormat="1" ht="15.45" customHeight="1" x14ac:dyDescent="0.3">
      <c r="C1113" s="7"/>
      <c r="G1113" s="294" t="s">
        <v>29</v>
      </c>
      <c r="H1113" s="294"/>
      <c r="I1113" s="295"/>
      <c r="J1113" s="39">
        <f>+ROUND(SUM(J1106:J1112),2)</f>
        <v>107621.72</v>
      </c>
      <c r="K1113" s="8"/>
    </row>
    <row r="1114" spans="3:11" s="1" customFormat="1" ht="15.45" customHeight="1" x14ac:dyDescent="0.3">
      <c r="C1114" s="7"/>
      <c r="G1114" s="92"/>
      <c r="H1114" s="100"/>
      <c r="I1114" s="92"/>
      <c r="J1114" s="101"/>
      <c r="K1114" s="8"/>
    </row>
    <row r="1115" spans="3:11" s="1" customFormat="1" ht="15.45" customHeight="1" x14ac:dyDescent="0.3">
      <c r="C1115" s="7"/>
      <c r="D1115" s="219" t="s">
        <v>30</v>
      </c>
      <c r="E1115" s="220"/>
      <c r="F1115" s="220"/>
      <c r="G1115" s="220"/>
      <c r="H1115" s="220"/>
      <c r="I1115" s="220"/>
      <c r="J1115" s="221"/>
      <c r="K1115" s="8"/>
    </row>
    <row r="1116" spans="3:11" s="1" customFormat="1" ht="15.45" customHeight="1" x14ac:dyDescent="0.3">
      <c r="C1116" s="7"/>
      <c r="D1116" s="286" t="s">
        <v>20</v>
      </c>
      <c r="E1116" s="286"/>
      <c r="F1116" s="286"/>
      <c r="G1116" s="40" t="s">
        <v>14</v>
      </c>
      <c r="H1116" s="41" t="s">
        <v>31</v>
      </c>
      <c r="I1116" s="40" t="s">
        <v>22</v>
      </c>
      <c r="J1116" s="41" t="s">
        <v>23</v>
      </c>
      <c r="K1116" s="8"/>
    </row>
    <row r="1117" spans="3:11" s="1" customFormat="1" ht="15.45" customHeight="1" x14ac:dyDescent="0.3">
      <c r="C1117" s="7"/>
      <c r="D1117" s="287" t="s">
        <v>32</v>
      </c>
      <c r="E1117" s="288"/>
      <c r="F1117" s="288"/>
      <c r="G1117" s="102" t="s">
        <v>33</v>
      </c>
      <c r="H1117" s="87">
        <v>75984.2</v>
      </c>
      <c r="I1117" s="88">
        <v>0.05</v>
      </c>
      <c r="J1117" s="30">
        <f>+ROUND(I1117*H1117,2)</f>
        <v>3799.21</v>
      </c>
      <c r="K1117" s="8"/>
    </row>
    <row r="1118" spans="3:11" s="1" customFormat="1" ht="15.45" customHeight="1" x14ac:dyDescent="0.3">
      <c r="C1118" s="7"/>
      <c r="D1118" s="289"/>
      <c r="E1118" s="290"/>
      <c r="F1118" s="291"/>
      <c r="G1118" s="86" t="s">
        <v>28</v>
      </c>
      <c r="H1118" s="89" t="s">
        <v>28</v>
      </c>
      <c r="I1118" s="98"/>
      <c r="J1118" s="34" t="str">
        <f>+IF(D1118="","",H1118*I1118)</f>
        <v/>
      </c>
      <c r="K1118" s="8"/>
    </row>
    <row r="1119" spans="3:11" s="1" customFormat="1" ht="15.45" customHeight="1" x14ac:dyDescent="0.3">
      <c r="C1119" s="7"/>
      <c r="D1119" s="289"/>
      <c r="E1119" s="290"/>
      <c r="F1119" s="291"/>
      <c r="G1119" s="86" t="s">
        <v>28</v>
      </c>
      <c r="H1119" s="89" t="s">
        <v>28</v>
      </c>
      <c r="I1119" s="99"/>
      <c r="J1119" s="34" t="str">
        <f>+IF(D1119="","",H1119*I1119)</f>
        <v/>
      </c>
      <c r="K1119" s="8"/>
    </row>
    <row r="1120" spans="3:11" s="1" customFormat="1" ht="15.45" customHeight="1" x14ac:dyDescent="0.3">
      <c r="C1120" s="7"/>
      <c r="D1120" s="292"/>
      <c r="E1120" s="293"/>
      <c r="F1120" s="293"/>
      <c r="G1120" s="47" t="s">
        <v>28</v>
      </c>
      <c r="H1120" s="48" t="s">
        <v>28</v>
      </c>
      <c r="I1120" s="49"/>
      <c r="J1120" s="91" t="str">
        <f>+IF(D1120="","",H1120*I1120)</f>
        <v/>
      </c>
      <c r="K1120" s="8"/>
    </row>
    <row r="1121" spans="3:12" s="1" customFormat="1" ht="15.45" customHeight="1" x14ac:dyDescent="0.3">
      <c r="C1121" s="7"/>
      <c r="G1121" s="294" t="s">
        <v>36</v>
      </c>
      <c r="H1121" s="294"/>
      <c r="I1121" s="295"/>
      <c r="J1121" s="51">
        <f>ROUND(+SUM(J1117:J1120),2)</f>
        <v>3799.21</v>
      </c>
      <c r="K1121" s="8"/>
    </row>
    <row r="1122" spans="3:12" s="1" customFormat="1" ht="15.45" customHeight="1" x14ac:dyDescent="0.3">
      <c r="C1122" s="7"/>
      <c r="D1122" s="274"/>
      <c r="E1122" s="274"/>
      <c r="F1122" s="274"/>
      <c r="G1122" s="274"/>
      <c r="H1122" s="274"/>
      <c r="I1122" s="274"/>
      <c r="J1122" s="274"/>
      <c r="K1122" s="8"/>
    </row>
    <row r="1123" spans="3:12" s="1" customFormat="1" ht="15.45" customHeight="1" x14ac:dyDescent="0.3">
      <c r="C1123" s="7"/>
      <c r="D1123" s="305" t="s">
        <v>37</v>
      </c>
      <c r="E1123" s="306"/>
      <c r="F1123" s="306"/>
      <c r="G1123" s="306"/>
      <c r="H1123" s="306"/>
      <c r="I1123" s="306"/>
      <c r="J1123" s="307"/>
      <c r="K1123" s="8"/>
      <c r="L1123" s="52"/>
    </row>
    <row r="1124" spans="3:12" s="93" customFormat="1" ht="15.45" customHeight="1" x14ac:dyDescent="0.3">
      <c r="C1124" s="53"/>
      <c r="D1124" s="308" t="s">
        <v>20</v>
      </c>
      <c r="E1124" s="309"/>
      <c r="F1124" s="309"/>
      <c r="G1124" s="54" t="s">
        <v>14</v>
      </c>
      <c r="H1124" s="55" t="s">
        <v>31</v>
      </c>
      <c r="I1124" s="54" t="s">
        <v>22</v>
      </c>
      <c r="J1124" s="56" t="s">
        <v>23</v>
      </c>
      <c r="K1124" s="57"/>
      <c r="L1124" s="58"/>
    </row>
    <row r="1125" spans="3:12" s="1" customFormat="1" ht="15.45" customHeight="1" x14ac:dyDescent="0.3">
      <c r="C1125" s="7"/>
      <c r="D1125" s="301" t="s">
        <v>38</v>
      </c>
      <c r="E1125" s="302"/>
      <c r="F1125" s="302"/>
      <c r="G1125" s="59" t="s">
        <v>39</v>
      </c>
      <c r="H1125" s="60">
        <v>29224.691865875</v>
      </c>
      <c r="I1125" s="61">
        <v>2.6</v>
      </c>
      <c r="J1125" s="30">
        <f>+ROUND(I1125*H1125,2)</f>
        <v>75984.2</v>
      </c>
      <c r="K1125" s="8"/>
      <c r="L1125" s="52"/>
    </row>
    <row r="1126" spans="3:12" s="1" customFormat="1" ht="15.45" customHeight="1" x14ac:dyDescent="0.3">
      <c r="C1126" s="7"/>
      <c r="D1126" s="301"/>
      <c r="E1126" s="302"/>
      <c r="F1126" s="302"/>
      <c r="G1126" s="59"/>
      <c r="H1126" s="60"/>
      <c r="I1126" s="61"/>
      <c r="J1126" s="62" t="str">
        <f>(+IF(D1126="","",(H1126*I1126)))</f>
        <v/>
      </c>
      <c r="K1126" s="8"/>
      <c r="L1126" s="52"/>
    </row>
    <row r="1127" spans="3:12" s="1" customFormat="1" ht="15.45" customHeight="1" x14ac:dyDescent="0.3">
      <c r="C1127" s="7"/>
      <c r="D1127" s="301"/>
      <c r="E1127" s="302"/>
      <c r="F1127" s="302"/>
      <c r="G1127" s="59"/>
      <c r="H1127" s="60"/>
      <c r="I1127" s="61"/>
      <c r="J1127" s="62" t="str">
        <f>(+IF(D1127="","",(H1127*I1127)))</f>
        <v/>
      </c>
      <c r="K1127" s="8"/>
      <c r="L1127" s="52"/>
    </row>
    <row r="1128" spans="3:12" s="1" customFormat="1" ht="15.45" customHeight="1" x14ac:dyDescent="0.3">
      <c r="C1128" s="7"/>
      <c r="D1128" s="303"/>
      <c r="E1128" s="304"/>
      <c r="F1128" s="304"/>
      <c r="G1128" s="94"/>
      <c r="H1128" s="95"/>
      <c r="I1128" s="96"/>
      <c r="J1128" s="97"/>
      <c r="K1128" s="8"/>
      <c r="L1128" s="52"/>
    </row>
    <row r="1129" spans="3:12" s="1" customFormat="1" ht="15.45" customHeight="1" x14ac:dyDescent="0.3">
      <c r="C1129" s="7"/>
      <c r="G1129" s="216" t="s">
        <v>42</v>
      </c>
      <c r="H1129" s="216"/>
      <c r="I1129" s="217"/>
      <c r="J1129" s="39">
        <f>+ROUND(SUM(J1125:J1128),2)</f>
        <v>75984.2</v>
      </c>
      <c r="K1129" s="8"/>
      <c r="L1129" s="52"/>
    </row>
    <row r="1130" spans="3:12" s="1" customFormat="1" ht="15.45" customHeight="1" x14ac:dyDescent="0.3">
      <c r="C1130" s="7"/>
      <c r="H1130" s="63"/>
      <c r="J1130" s="2"/>
      <c r="K1130" s="8"/>
    </row>
    <row r="1131" spans="3:12" s="1" customFormat="1" ht="15.45" customHeight="1" x14ac:dyDescent="0.3">
      <c r="C1131" s="7"/>
      <c r="D1131" s="250" t="s">
        <v>43</v>
      </c>
      <c r="E1131" s="251"/>
      <c r="F1131" s="251"/>
      <c r="G1131" s="251"/>
      <c r="H1131" s="251"/>
      <c r="I1131" s="252"/>
      <c r="J1131" s="64">
        <f>ROUND((SUM(+J1113+J1121+J1129)),2)</f>
        <v>187405.13</v>
      </c>
      <c r="K1131" s="8"/>
    </row>
    <row r="1132" spans="3:12" s="1" customFormat="1" ht="15.45" customHeight="1" x14ac:dyDescent="0.3">
      <c r="C1132" s="7"/>
      <c r="H1132" s="63"/>
      <c r="J1132" s="2"/>
      <c r="K1132" s="8"/>
    </row>
    <row r="1133" spans="3:12" s="66" customFormat="1" ht="15.45" customHeight="1" x14ac:dyDescent="0.3">
      <c r="C1133" s="65"/>
      <c r="D1133" s="253" t="s">
        <v>44</v>
      </c>
      <c r="E1133" s="254"/>
      <c r="F1133" s="255"/>
      <c r="H1133" s="67"/>
      <c r="I1133" s="68">
        <v>0.01</v>
      </c>
      <c r="J1133" s="69">
        <f>ROUND(J1131*I1133,2)</f>
        <v>1874.05</v>
      </c>
      <c r="K1133" s="70"/>
    </row>
    <row r="1134" spans="3:12" s="1" customFormat="1" ht="15.45" customHeight="1" x14ac:dyDescent="0.3">
      <c r="C1134" s="7"/>
      <c r="D1134" s="250" t="s">
        <v>45</v>
      </c>
      <c r="E1134" s="251"/>
      <c r="F1134" s="251"/>
      <c r="G1134" s="251"/>
      <c r="H1134" s="251"/>
      <c r="I1134" s="252"/>
      <c r="J1134" s="64">
        <f>+J1133+J1131</f>
        <v>189279.18</v>
      </c>
      <c r="K1134" s="8"/>
    </row>
    <row r="1135" spans="3:12" s="1" customFormat="1" ht="15.45" customHeight="1" x14ac:dyDescent="0.3">
      <c r="C1135" s="7"/>
      <c r="H1135" s="63"/>
      <c r="J1135" s="2"/>
      <c r="K1135" s="8"/>
    </row>
    <row r="1136" spans="3:12" s="66" customFormat="1" ht="15.45" customHeight="1" x14ac:dyDescent="0.3">
      <c r="C1136" s="65"/>
      <c r="D1136" s="313" t="s">
        <v>46</v>
      </c>
      <c r="E1136" s="314"/>
      <c r="F1136" s="314"/>
      <c r="G1136" s="71"/>
      <c r="H1136" s="72"/>
      <c r="I1136" s="73">
        <v>0.25</v>
      </c>
      <c r="J1136" s="74">
        <f>ROUND(J1134*I1136,2)</f>
        <v>47319.8</v>
      </c>
      <c r="K1136" s="70"/>
    </row>
    <row r="1137" spans="3:11" s="66" customFormat="1" ht="15.45" customHeight="1" x14ac:dyDescent="0.3">
      <c r="C1137" s="65"/>
      <c r="D1137" s="315" t="s">
        <v>47</v>
      </c>
      <c r="E1137" s="316"/>
      <c r="F1137" s="316"/>
      <c r="G1137" s="71"/>
      <c r="H1137" s="72"/>
      <c r="I1137" s="75">
        <v>0.01</v>
      </c>
      <c r="J1137" s="76">
        <f>ROUND(J1134*I1137,2)</f>
        <v>1892.79</v>
      </c>
      <c r="K1137" s="70"/>
    </row>
    <row r="1138" spans="3:11" s="66" customFormat="1" ht="15.45" customHeight="1" x14ac:dyDescent="0.3">
      <c r="C1138" s="65"/>
      <c r="D1138" s="315" t="s">
        <v>48</v>
      </c>
      <c r="E1138" s="316"/>
      <c r="F1138" s="316"/>
      <c r="G1138" s="77"/>
      <c r="H1138" s="78"/>
      <c r="I1138" s="75">
        <v>0.04</v>
      </c>
      <c r="J1138" s="76">
        <f>ROUND(J1134*I1138,2)</f>
        <v>7571.17</v>
      </c>
      <c r="K1138" s="70"/>
    </row>
    <row r="1139" spans="3:11" s="1" customFormat="1" ht="15.45" customHeight="1" x14ac:dyDescent="0.3">
      <c r="C1139" s="7"/>
      <c r="D1139" s="317" t="s">
        <v>49</v>
      </c>
      <c r="E1139" s="318"/>
      <c r="F1139" s="318"/>
      <c r="G1139" s="318"/>
      <c r="H1139" s="318"/>
      <c r="I1139" s="318"/>
      <c r="J1139" s="79">
        <f>SUM(J1136:J1138)</f>
        <v>56783.76</v>
      </c>
      <c r="K1139" s="8"/>
    </row>
    <row r="1140" spans="3:11" s="1" customFormat="1" ht="15.45" customHeight="1" x14ac:dyDescent="0.3">
      <c r="C1140" s="7"/>
      <c r="D1140" s="266"/>
      <c r="E1140" s="266"/>
      <c r="F1140" s="266"/>
      <c r="G1140" s="266"/>
      <c r="H1140" s="266"/>
      <c r="I1140" s="266"/>
      <c r="J1140" s="266"/>
      <c r="K1140" s="8"/>
    </row>
    <row r="1141" spans="3:11" s="1" customFormat="1" ht="15.45" customHeight="1" x14ac:dyDescent="0.3">
      <c r="C1141" s="7"/>
      <c r="D1141" s="277" t="s">
        <v>50</v>
      </c>
      <c r="E1141" s="278"/>
      <c r="F1141" s="278"/>
      <c r="G1141" s="278"/>
      <c r="H1141" s="278"/>
      <c r="I1141" s="279"/>
      <c r="J1141" s="80">
        <f>SUM(J1134+J1139)</f>
        <v>246062.94</v>
      </c>
      <c r="K1141" s="8"/>
    </row>
    <row r="1142" spans="3:11" s="1" customFormat="1" ht="15.45" customHeight="1" x14ac:dyDescent="0.3">
      <c r="C1142" s="7"/>
      <c r="D1142" s="266"/>
      <c r="E1142" s="266"/>
      <c r="F1142" s="266"/>
      <c r="G1142" s="266"/>
      <c r="H1142" s="266"/>
      <c r="I1142" s="266"/>
      <c r="J1142" s="266"/>
      <c r="K1142" s="8"/>
    </row>
    <row r="1143" spans="3:11" s="1" customFormat="1" ht="15.45" customHeight="1" x14ac:dyDescent="0.3">
      <c r="C1143" s="7"/>
      <c r="D1143" s="280" t="s">
        <v>51</v>
      </c>
      <c r="E1143" s="281"/>
      <c r="F1143" s="282"/>
      <c r="G1143" s="283"/>
      <c r="H1143" s="284"/>
      <c r="I1143" s="284"/>
      <c r="J1143" s="285"/>
      <c r="K1143" s="8"/>
    </row>
    <row r="1144" spans="3:11" s="1" customFormat="1" ht="15.45" customHeight="1" x14ac:dyDescent="0.3">
      <c r="C1144" s="7"/>
      <c r="D1144" s="262"/>
      <c r="E1144" s="310"/>
      <c r="F1144" s="311"/>
      <c r="G1144" s="265"/>
      <c r="H1144" s="275"/>
      <c r="I1144" s="275"/>
      <c r="J1144" s="276"/>
      <c r="K1144" s="8"/>
    </row>
    <row r="1145" spans="3:11" s="1" customFormat="1" ht="15.45" customHeight="1" x14ac:dyDescent="0.3">
      <c r="C1145" s="7"/>
      <c r="D1145" s="262"/>
      <c r="E1145" s="310"/>
      <c r="F1145" s="311"/>
      <c r="G1145" s="312" t="s">
        <v>52</v>
      </c>
      <c r="H1145" s="266"/>
      <c r="I1145" s="266"/>
      <c r="J1145" s="267"/>
      <c r="K1145" s="8"/>
    </row>
    <row r="1146" spans="3:11" s="1" customFormat="1" ht="15.45" customHeight="1" x14ac:dyDescent="0.3">
      <c r="C1146" s="7"/>
      <c r="D1146" s="262"/>
      <c r="E1146" s="310"/>
      <c r="F1146" s="311"/>
      <c r="G1146" s="312" t="s">
        <v>53</v>
      </c>
      <c r="H1146" s="266"/>
      <c r="I1146" s="266"/>
      <c r="J1146" s="267"/>
      <c r="K1146" s="8"/>
    </row>
    <row r="1147" spans="3:11" s="1" customFormat="1" ht="15.45" customHeight="1" x14ac:dyDescent="0.3">
      <c r="C1147" s="7"/>
      <c r="D1147" s="262"/>
      <c r="E1147" s="310"/>
      <c r="F1147" s="311"/>
      <c r="G1147" s="312" t="s">
        <v>54</v>
      </c>
      <c r="H1147" s="266"/>
      <c r="I1147" s="266"/>
      <c r="J1147" s="267"/>
      <c r="K1147" s="8"/>
    </row>
    <row r="1148" spans="3:11" s="1" customFormat="1" ht="15.45" customHeight="1" x14ac:dyDescent="0.3">
      <c r="C1148" s="7"/>
      <c r="D1148" s="319"/>
      <c r="E1148" s="320"/>
      <c r="F1148" s="321"/>
      <c r="G1148" s="312" t="s">
        <v>52</v>
      </c>
      <c r="H1148" s="266"/>
      <c r="I1148" s="266"/>
      <c r="J1148" s="267"/>
      <c r="K1148" s="8"/>
    </row>
    <row r="1149" spans="3:11" s="1" customFormat="1" ht="15.45" customHeight="1" x14ac:dyDescent="0.3">
      <c r="C1149" s="7"/>
      <c r="D1149" s="268"/>
      <c r="E1149" s="322"/>
      <c r="F1149" s="323"/>
      <c r="G1149" s="324" t="s">
        <v>55</v>
      </c>
      <c r="H1149" s="272"/>
      <c r="I1149" s="272"/>
      <c r="J1149" s="273"/>
      <c r="K1149" s="8"/>
    </row>
    <row r="1150" spans="3:11" s="1" customFormat="1" ht="15.45" customHeight="1" x14ac:dyDescent="0.3">
      <c r="C1150" s="81"/>
      <c r="D1150" s="82"/>
      <c r="E1150" s="82"/>
      <c r="F1150" s="82"/>
      <c r="G1150" s="82"/>
      <c r="H1150" s="83"/>
      <c r="I1150" s="82"/>
      <c r="J1150" s="83"/>
      <c r="K1150" s="84"/>
    </row>
    <row r="1151" spans="3:11" s="1" customFormat="1" ht="15.45" customHeight="1" x14ac:dyDescent="0.3">
      <c r="C1151" s="274"/>
      <c r="D1151" s="274"/>
      <c r="E1151" s="274"/>
      <c r="F1151" s="274"/>
      <c r="G1151" s="274"/>
      <c r="H1151" s="274"/>
      <c r="I1151" s="274"/>
      <c r="J1151" s="274"/>
    </row>
    <row r="1152" spans="3:11" s="1" customFormat="1" ht="15.45" customHeight="1" x14ac:dyDescent="0.3">
      <c r="C1152" s="3"/>
      <c r="D1152" s="4"/>
      <c r="E1152" s="4"/>
      <c r="F1152" s="4"/>
      <c r="G1152" s="4"/>
      <c r="H1152" s="5"/>
      <c r="I1152" s="4"/>
      <c r="J1152" s="5"/>
      <c r="K1152" s="6"/>
    </row>
    <row r="1153" spans="3:11" s="1" customFormat="1" ht="15.45" customHeight="1" x14ac:dyDescent="0.3">
      <c r="C1153" s="7"/>
      <c r="D1153" s="190"/>
      <c r="E1153" s="191"/>
      <c r="F1153" s="190" t="s">
        <v>0</v>
      </c>
      <c r="G1153" s="194"/>
      <c r="H1153" s="191"/>
      <c r="I1153" s="195" t="s">
        <v>1</v>
      </c>
      <c r="J1153" s="196"/>
      <c r="K1153" s="8"/>
    </row>
    <row r="1154" spans="3:11" s="1" customFormat="1" ht="15.45" customHeight="1" x14ac:dyDescent="0.3">
      <c r="C1154" s="7"/>
      <c r="D1154" s="192"/>
      <c r="E1154" s="193"/>
      <c r="F1154" s="192"/>
      <c r="G1154" s="189"/>
      <c r="H1154" s="193"/>
      <c r="I1154" s="197" t="s">
        <v>2</v>
      </c>
      <c r="J1154" s="198"/>
      <c r="K1154" s="8"/>
    </row>
    <row r="1155" spans="3:11" s="1" customFormat="1" ht="15.45" customHeight="1" x14ac:dyDescent="0.3">
      <c r="C1155" s="7"/>
      <c r="D1155" s="172" t="s">
        <v>3</v>
      </c>
      <c r="E1155" s="173"/>
      <c r="F1155" s="173"/>
      <c r="G1155" s="173"/>
      <c r="H1155" s="174"/>
      <c r="I1155" s="197" t="s">
        <v>4</v>
      </c>
      <c r="J1155" s="198"/>
      <c r="K1155" s="8"/>
    </row>
    <row r="1156" spans="3:11" s="1" customFormat="1" ht="15.45" customHeight="1" x14ac:dyDescent="0.3">
      <c r="C1156" s="7"/>
      <c r="D1156" s="298" t="s">
        <v>5</v>
      </c>
      <c r="E1156" s="299"/>
      <c r="F1156" s="299"/>
      <c r="G1156" s="299"/>
      <c r="H1156" s="299"/>
      <c r="I1156" s="299"/>
      <c r="J1156" s="300"/>
      <c r="K1156" s="8"/>
    </row>
    <row r="1157" spans="3:11" s="1" customFormat="1" ht="15.45" customHeight="1" x14ac:dyDescent="0.3">
      <c r="C1157" s="7"/>
      <c r="D1157" s="9"/>
      <c r="E1157" s="9"/>
      <c r="F1157" s="9"/>
      <c r="G1157" s="9"/>
      <c r="H1157" s="10"/>
      <c r="I1157" s="9"/>
      <c r="J1157" s="10"/>
      <c r="K1157" s="8"/>
    </row>
    <row r="1158" spans="3:11" s="14" customFormat="1" ht="15.45" customHeight="1" x14ac:dyDescent="0.3">
      <c r="C1158" s="11"/>
      <c r="D1158" s="12" t="s">
        <v>6</v>
      </c>
      <c r="E1158" s="175" t="s">
        <v>7</v>
      </c>
      <c r="F1158" s="176"/>
      <c r="G1158" s="176"/>
      <c r="H1158" s="176"/>
      <c r="I1158" s="176"/>
      <c r="J1158" s="177"/>
      <c r="K1158" s="13"/>
    </row>
    <row r="1159" spans="3:11" s="1" customFormat="1" ht="15.45" customHeight="1" x14ac:dyDescent="0.3">
      <c r="C1159" s="7"/>
      <c r="D1159" s="16">
        <v>2</v>
      </c>
      <c r="E1159" s="178" t="s">
        <v>8</v>
      </c>
      <c r="F1159" s="179"/>
      <c r="G1159" s="179"/>
      <c r="H1159" s="179"/>
      <c r="I1159" s="179"/>
      <c r="J1159" s="180"/>
      <c r="K1159" s="8"/>
    </row>
    <row r="1160" spans="3:11" s="14" customFormat="1" ht="15.45" customHeight="1" x14ac:dyDescent="0.3">
      <c r="C1160" s="11"/>
      <c r="D1160" s="12" t="s">
        <v>9</v>
      </c>
      <c r="E1160" s="175" t="s">
        <v>10</v>
      </c>
      <c r="F1160" s="176"/>
      <c r="G1160" s="176"/>
      <c r="H1160" s="176"/>
      <c r="I1160" s="176"/>
      <c r="J1160" s="177"/>
      <c r="K1160" s="13"/>
    </row>
    <row r="1161" spans="3:11" s="1" customFormat="1" ht="15.45" customHeight="1" x14ac:dyDescent="0.3">
      <c r="C1161" s="7"/>
      <c r="D1161" s="16">
        <v>2.0499999999999998</v>
      </c>
      <c r="E1161" s="178" t="s">
        <v>70</v>
      </c>
      <c r="F1161" s="179"/>
      <c r="G1161" s="179"/>
      <c r="H1161" s="179"/>
      <c r="I1161" s="179"/>
      <c r="J1161" s="180"/>
      <c r="K1161" s="8"/>
    </row>
    <row r="1162" spans="3:11" s="14" customFormat="1" ht="15.45" customHeight="1" x14ac:dyDescent="0.3">
      <c r="C1162" s="11"/>
      <c r="D1162" s="17" t="s">
        <v>12</v>
      </c>
      <c r="E1162" s="181" t="s">
        <v>13</v>
      </c>
      <c r="F1162" s="182"/>
      <c r="G1162" s="182"/>
      <c r="H1162" s="182"/>
      <c r="I1162" s="183"/>
      <c r="J1162" s="187" t="s">
        <v>14</v>
      </c>
      <c r="K1162" s="13"/>
    </row>
    <row r="1163" spans="3:11" s="1" customFormat="1" ht="15.45" customHeight="1" x14ac:dyDescent="0.3">
      <c r="C1163" s="7"/>
      <c r="D1163" s="18" t="s">
        <v>160</v>
      </c>
      <c r="E1163" s="184"/>
      <c r="F1163" s="185"/>
      <c r="G1163" s="185"/>
      <c r="H1163" s="185"/>
      <c r="I1163" s="186"/>
      <c r="J1163" s="188"/>
      <c r="K1163" s="8"/>
    </row>
    <row r="1164" spans="3:11" s="14" customFormat="1" ht="15.45" customHeight="1" x14ac:dyDescent="0.3">
      <c r="C1164" s="11"/>
      <c r="D1164" s="17" t="s">
        <v>16</v>
      </c>
      <c r="E1164" s="296" t="s">
        <v>161</v>
      </c>
      <c r="F1164" s="223"/>
      <c r="G1164" s="223"/>
      <c r="H1164" s="223"/>
      <c r="I1164" s="224"/>
      <c r="J1164" s="297" t="s">
        <v>18</v>
      </c>
      <c r="K1164" s="13"/>
    </row>
    <row r="1165" spans="3:11" s="1" customFormat="1" ht="15.45" customHeight="1" x14ac:dyDescent="0.3">
      <c r="C1165" s="7"/>
      <c r="D1165" s="18" t="s">
        <v>160</v>
      </c>
      <c r="E1165" s="225"/>
      <c r="F1165" s="226"/>
      <c r="G1165" s="226"/>
      <c r="H1165" s="226"/>
      <c r="I1165" s="227"/>
      <c r="J1165" s="229"/>
      <c r="K1165" s="8"/>
    </row>
    <row r="1166" spans="3:11" s="1" customFormat="1" ht="15.45" customHeight="1" x14ac:dyDescent="0.3">
      <c r="C1166" s="7"/>
      <c r="D1166" s="189"/>
      <c r="E1166" s="189"/>
      <c r="F1166" s="189"/>
      <c r="G1166" s="189"/>
      <c r="H1166" s="189"/>
      <c r="I1166" s="189"/>
      <c r="J1166" s="189"/>
      <c r="K1166" s="8"/>
    </row>
    <row r="1167" spans="3:11" s="1" customFormat="1" ht="15.45" customHeight="1" x14ac:dyDescent="0.3">
      <c r="C1167" s="7"/>
      <c r="D1167" s="219" t="s">
        <v>19</v>
      </c>
      <c r="E1167" s="220"/>
      <c r="F1167" s="220"/>
      <c r="G1167" s="220"/>
      <c r="H1167" s="220"/>
      <c r="I1167" s="220"/>
      <c r="J1167" s="221"/>
      <c r="K1167" s="8"/>
    </row>
    <row r="1168" spans="3:11" s="1" customFormat="1" ht="15.45" customHeight="1" x14ac:dyDescent="0.3">
      <c r="C1168" s="7"/>
      <c r="D1168" s="230" t="s">
        <v>20</v>
      </c>
      <c r="E1168" s="231"/>
      <c r="F1168" s="231"/>
      <c r="G1168" s="23" t="s">
        <v>14</v>
      </c>
      <c r="H1168" s="24" t="s">
        <v>21</v>
      </c>
      <c r="I1168" s="25" t="s">
        <v>22</v>
      </c>
      <c r="J1168" s="26" t="s">
        <v>23</v>
      </c>
      <c r="K1168" s="8"/>
    </row>
    <row r="1169" spans="3:11" s="1" customFormat="1" ht="15.45" customHeight="1" x14ac:dyDescent="0.3">
      <c r="C1169" s="7"/>
      <c r="D1169" s="232" t="s">
        <v>158</v>
      </c>
      <c r="E1169" s="233"/>
      <c r="F1169" s="233"/>
      <c r="G1169" s="27" t="s">
        <v>60</v>
      </c>
      <c r="H1169" s="28">
        <v>503770.05</v>
      </c>
      <c r="I1169" s="29">
        <v>0.08</v>
      </c>
      <c r="J1169" s="30">
        <f>+ROUND(I1169*H1169,2)</f>
        <v>40301.599999999999</v>
      </c>
      <c r="K1169" s="8"/>
    </row>
    <row r="1170" spans="3:11" s="1" customFormat="1" ht="15.45" customHeight="1" x14ac:dyDescent="0.3">
      <c r="C1170" s="7"/>
      <c r="D1170" s="211" t="s">
        <v>99</v>
      </c>
      <c r="E1170" s="212"/>
      <c r="F1170" s="212"/>
      <c r="G1170" s="31" t="s">
        <v>25</v>
      </c>
      <c r="H1170" s="32">
        <v>7933.33</v>
      </c>
      <c r="I1170" s="33">
        <v>1</v>
      </c>
      <c r="J1170" s="34">
        <f>+ROUND(I1170*H1170,2)</f>
        <v>7933.33</v>
      </c>
      <c r="K1170" s="8"/>
    </row>
    <row r="1171" spans="3:11" s="1" customFormat="1" ht="15.45" customHeight="1" x14ac:dyDescent="0.3">
      <c r="C1171" s="7"/>
      <c r="D1171" s="211"/>
      <c r="E1171" s="212"/>
      <c r="F1171" s="212"/>
      <c r="G1171" s="31" t="s">
        <v>28</v>
      </c>
      <c r="H1171" s="32" t="s">
        <v>28</v>
      </c>
      <c r="I1171" s="33"/>
      <c r="J1171" s="34" t="str">
        <f t="shared" ref="J1171:J1175" si="18">+IF(D1171="","",H1171*I1171)</f>
        <v/>
      </c>
      <c r="K1171" s="8"/>
    </row>
    <row r="1172" spans="3:11" s="1" customFormat="1" ht="15.45" customHeight="1" x14ac:dyDescent="0.3">
      <c r="C1172" s="7"/>
      <c r="D1172" s="211"/>
      <c r="E1172" s="212"/>
      <c r="F1172" s="212"/>
      <c r="G1172" s="31" t="s">
        <v>28</v>
      </c>
      <c r="H1172" s="32" t="s">
        <v>28</v>
      </c>
      <c r="I1172" s="33"/>
      <c r="J1172" s="34" t="str">
        <f t="shared" si="18"/>
        <v/>
      </c>
      <c r="K1172" s="8"/>
    </row>
    <row r="1173" spans="3:11" s="1" customFormat="1" ht="15.45" customHeight="1" x14ac:dyDescent="0.3">
      <c r="C1173" s="7"/>
      <c r="D1173" s="211"/>
      <c r="E1173" s="212"/>
      <c r="F1173" s="212"/>
      <c r="G1173" s="31" t="s">
        <v>28</v>
      </c>
      <c r="H1173" s="32" t="s">
        <v>28</v>
      </c>
      <c r="I1173" s="33"/>
      <c r="J1173" s="34" t="str">
        <f t="shared" si="18"/>
        <v/>
      </c>
      <c r="K1173" s="8"/>
    </row>
    <row r="1174" spans="3:11" s="1" customFormat="1" ht="15.45" customHeight="1" x14ac:dyDescent="0.3">
      <c r="C1174" s="7"/>
      <c r="D1174" s="211"/>
      <c r="E1174" s="212"/>
      <c r="F1174" s="212"/>
      <c r="G1174" s="31" t="s">
        <v>28</v>
      </c>
      <c r="H1174" s="32" t="s">
        <v>28</v>
      </c>
      <c r="I1174" s="33"/>
      <c r="J1174" s="34" t="str">
        <f t="shared" si="18"/>
        <v/>
      </c>
      <c r="K1174" s="8"/>
    </row>
    <row r="1175" spans="3:11" s="1" customFormat="1" ht="15.45" customHeight="1" x14ac:dyDescent="0.3">
      <c r="C1175" s="7"/>
      <c r="D1175" s="325"/>
      <c r="E1175" s="326"/>
      <c r="F1175" s="326"/>
      <c r="G1175" s="35" t="s">
        <v>28</v>
      </c>
      <c r="H1175" s="36" t="s">
        <v>28</v>
      </c>
      <c r="I1175" s="37"/>
      <c r="J1175" s="38" t="str">
        <f t="shared" si="18"/>
        <v/>
      </c>
      <c r="K1175" s="8"/>
    </row>
    <row r="1176" spans="3:11" s="1" customFormat="1" ht="15.45" customHeight="1" x14ac:dyDescent="0.3">
      <c r="C1176" s="7"/>
      <c r="G1176" s="294" t="s">
        <v>29</v>
      </c>
      <c r="H1176" s="294"/>
      <c r="I1176" s="295"/>
      <c r="J1176" s="39">
        <f>+ROUND(SUM(J1169:J1175),2)</f>
        <v>48234.93</v>
      </c>
      <c r="K1176" s="8"/>
    </row>
    <row r="1177" spans="3:11" s="1" customFormat="1" ht="15.45" customHeight="1" x14ac:dyDescent="0.3">
      <c r="C1177" s="7"/>
      <c r="D1177" s="189"/>
      <c r="E1177" s="189"/>
      <c r="F1177" s="189"/>
      <c r="G1177" s="189"/>
      <c r="H1177" s="189"/>
      <c r="I1177" s="189"/>
      <c r="J1177" s="189"/>
      <c r="K1177" s="8"/>
    </row>
    <row r="1178" spans="3:11" s="1" customFormat="1" ht="15.45" customHeight="1" x14ac:dyDescent="0.3">
      <c r="C1178" s="7"/>
      <c r="D1178" s="219" t="s">
        <v>30</v>
      </c>
      <c r="E1178" s="220"/>
      <c r="F1178" s="220"/>
      <c r="G1178" s="220"/>
      <c r="H1178" s="220"/>
      <c r="I1178" s="220"/>
      <c r="J1178" s="221"/>
      <c r="K1178" s="8"/>
    </row>
    <row r="1179" spans="3:11" s="1" customFormat="1" ht="15.45" customHeight="1" x14ac:dyDescent="0.3">
      <c r="C1179" s="7"/>
      <c r="D1179" s="286" t="s">
        <v>20</v>
      </c>
      <c r="E1179" s="286"/>
      <c r="F1179" s="286"/>
      <c r="G1179" s="40" t="s">
        <v>14</v>
      </c>
      <c r="H1179" s="41" t="s">
        <v>31</v>
      </c>
      <c r="I1179" s="103" t="s">
        <v>22</v>
      </c>
      <c r="J1179" s="41" t="s">
        <v>23</v>
      </c>
      <c r="K1179" s="8"/>
    </row>
    <row r="1180" spans="3:11" s="1" customFormat="1" ht="15.45" customHeight="1" x14ac:dyDescent="0.3">
      <c r="C1180" s="7"/>
      <c r="D1180" s="287" t="s">
        <v>32</v>
      </c>
      <c r="E1180" s="288"/>
      <c r="F1180" s="288"/>
      <c r="G1180" s="86" t="s">
        <v>33</v>
      </c>
      <c r="H1180" s="89">
        <v>26302.22</v>
      </c>
      <c r="I1180" s="104">
        <v>0.05</v>
      </c>
      <c r="J1180" s="30">
        <f>+ROUND(I1180*H1180,2)</f>
        <v>1315.11</v>
      </c>
      <c r="K1180" s="8"/>
    </row>
    <row r="1181" spans="3:11" s="1" customFormat="1" ht="15.45" customHeight="1" x14ac:dyDescent="0.3">
      <c r="C1181" s="7"/>
      <c r="D1181" s="287"/>
      <c r="E1181" s="288"/>
      <c r="F1181" s="288"/>
      <c r="G1181" s="105" t="s">
        <v>28</v>
      </c>
      <c r="H1181" s="89" t="s">
        <v>28</v>
      </c>
      <c r="I1181" s="98"/>
      <c r="J1181" s="34" t="str">
        <f>+IF(D1181="","",H1181*I1181)</f>
        <v/>
      </c>
      <c r="K1181" s="8"/>
    </row>
    <row r="1182" spans="3:11" s="1" customFormat="1" ht="15.45" customHeight="1" x14ac:dyDescent="0.3">
      <c r="C1182" s="7"/>
      <c r="D1182" s="292"/>
      <c r="E1182" s="293"/>
      <c r="F1182" s="293"/>
      <c r="G1182" s="105" t="s">
        <v>28</v>
      </c>
      <c r="H1182" s="89" t="s">
        <v>28</v>
      </c>
      <c r="I1182" s="106"/>
      <c r="J1182" s="38" t="str">
        <f>+IF(D1182="","",H1182*I1182)</f>
        <v/>
      </c>
      <c r="K1182" s="8"/>
    </row>
    <row r="1183" spans="3:11" s="1" customFormat="1" ht="15.45" customHeight="1" x14ac:dyDescent="0.3">
      <c r="C1183" s="7"/>
      <c r="G1183" s="216" t="s">
        <v>36</v>
      </c>
      <c r="H1183" s="216"/>
      <c r="I1183" s="217"/>
      <c r="J1183" s="51">
        <f>ROUND(+SUM(J1180:J1182),2)</f>
        <v>1315.11</v>
      </c>
      <c r="K1183" s="8"/>
    </row>
    <row r="1184" spans="3:11" s="1" customFormat="1" ht="15.45" customHeight="1" x14ac:dyDescent="0.3">
      <c r="C1184" s="7"/>
      <c r="D1184" s="274"/>
      <c r="E1184" s="274"/>
      <c r="F1184" s="274"/>
      <c r="G1184" s="274"/>
      <c r="H1184" s="274"/>
      <c r="I1184" s="274"/>
      <c r="J1184" s="274"/>
      <c r="K1184" s="8"/>
    </row>
    <row r="1185" spans="3:12" s="1" customFormat="1" ht="15.45" customHeight="1" x14ac:dyDescent="0.3">
      <c r="C1185" s="7"/>
      <c r="D1185" s="305" t="s">
        <v>37</v>
      </c>
      <c r="E1185" s="306"/>
      <c r="F1185" s="306"/>
      <c r="G1185" s="306"/>
      <c r="H1185" s="306"/>
      <c r="I1185" s="306"/>
      <c r="J1185" s="307"/>
      <c r="K1185" s="8"/>
      <c r="L1185" s="52"/>
    </row>
    <row r="1186" spans="3:12" s="93" customFormat="1" ht="15.45" customHeight="1" x14ac:dyDescent="0.3">
      <c r="C1186" s="53"/>
      <c r="D1186" s="308" t="s">
        <v>20</v>
      </c>
      <c r="E1186" s="309"/>
      <c r="F1186" s="309"/>
      <c r="G1186" s="54" t="s">
        <v>14</v>
      </c>
      <c r="H1186" s="55" t="s">
        <v>31</v>
      </c>
      <c r="I1186" s="54" t="s">
        <v>22</v>
      </c>
      <c r="J1186" s="56" t="s">
        <v>23</v>
      </c>
      <c r="K1186" s="57"/>
      <c r="L1186" s="58"/>
    </row>
    <row r="1187" spans="3:12" s="1" customFormat="1" ht="15.45" customHeight="1" x14ac:dyDescent="0.3">
      <c r="C1187" s="7"/>
      <c r="D1187" s="301" t="s">
        <v>38</v>
      </c>
      <c r="E1187" s="302"/>
      <c r="F1187" s="302"/>
      <c r="G1187" s="59" t="s">
        <v>39</v>
      </c>
      <c r="H1187" s="60">
        <v>29224.691865875</v>
      </c>
      <c r="I1187" s="61">
        <v>0.9</v>
      </c>
      <c r="J1187" s="30">
        <f>+ROUND(I1187*H1187,2)</f>
        <v>26302.22</v>
      </c>
      <c r="K1187" s="8"/>
      <c r="L1187" s="52"/>
    </row>
    <row r="1188" spans="3:12" s="1" customFormat="1" ht="15.45" customHeight="1" x14ac:dyDescent="0.3">
      <c r="C1188" s="7"/>
      <c r="D1188" s="301"/>
      <c r="E1188" s="302"/>
      <c r="F1188" s="302"/>
      <c r="G1188" s="59"/>
      <c r="H1188" s="60"/>
      <c r="I1188" s="61"/>
      <c r="J1188" s="62" t="str">
        <f>(+IF(D1188="","",(H1188*I1188)))</f>
        <v/>
      </c>
      <c r="K1188" s="8"/>
      <c r="L1188" s="52"/>
    </row>
    <row r="1189" spans="3:12" s="1" customFormat="1" ht="15.45" customHeight="1" x14ac:dyDescent="0.3">
      <c r="C1189" s="7"/>
      <c r="D1189" s="301"/>
      <c r="E1189" s="302"/>
      <c r="F1189" s="302"/>
      <c r="G1189" s="59"/>
      <c r="H1189" s="60"/>
      <c r="I1189" s="61"/>
      <c r="J1189" s="62" t="str">
        <f>(+IF(D1189="","",(H1189*I1189)))</f>
        <v/>
      </c>
      <c r="K1189" s="8"/>
      <c r="L1189" s="52"/>
    </row>
    <row r="1190" spans="3:12" s="1" customFormat="1" ht="15.45" customHeight="1" x14ac:dyDescent="0.3">
      <c r="C1190" s="7"/>
      <c r="D1190" s="303"/>
      <c r="E1190" s="304"/>
      <c r="F1190" s="304"/>
      <c r="G1190" s="94"/>
      <c r="H1190" s="95"/>
      <c r="I1190" s="96"/>
      <c r="J1190" s="97"/>
      <c r="K1190" s="8"/>
      <c r="L1190" s="52"/>
    </row>
    <row r="1191" spans="3:12" s="1" customFormat="1" ht="15.45" customHeight="1" x14ac:dyDescent="0.3">
      <c r="C1191" s="7"/>
      <c r="G1191" s="216" t="s">
        <v>42</v>
      </c>
      <c r="H1191" s="216"/>
      <c r="I1191" s="217"/>
      <c r="J1191" s="39">
        <f>+ROUND(SUM(J1187:J1190),2)</f>
        <v>26302.22</v>
      </c>
      <c r="K1191" s="8"/>
      <c r="L1191" s="52"/>
    </row>
    <row r="1192" spans="3:12" s="1" customFormat="1" ht="15.45" customHeight="1" x14ac:dyDescent="0.3">
      <c r="C1192" s="7"/>
      <c r="H1192" s="63"/>
      <c r="J1192" s="2"/>
      <c r="K1192" s="8"/>
    </row>
    <row r="1193" spans="3:12" s="1" customFormat="1" ht="15.45" customHeight="1" x14ac:dyDescent="0.3">
      <c r="C1193" s="7"/>
      <c r="D1193" s="250" t="s">
        <v>43</v>
      </c>
      <c r="E1193" s="251"/>
      <c r="F1193" s="251"/>
      <c r="G1193" s="251"/>
      <c r="H1193" s="251"/>
      <c r="I1193" s="252"/>
      <c r="J1193" s="64">
        <f>ROUND((SUM(+J1176+J1183+J1191)),2)</f>
        <v>75852.259999999995</v>
      </c>
      <c r="K1193" s="8"/>
    </row>
    <row r="1194" spans="3:12" s="1" customFormat="1" ht="15.45" customHeight="1" x14ac:dyDescent="0.3">
      <c r="C1194" s="7"/>
      <c r="H1194" s="63"/>
      <c r="J1194" s="2"/>
      <c r="K1194" s="8"/>
    </row>
    <row r="1195" spans="3:12" s="66" customFormat="1" ht="15.45" customHeight="1" x14ac:dyDescent="0.3">
      <c r="C1195" s="65"/>
      <c r="D1195" s="253" t="s">
        <v>44</v>
      </c>
      <c r="E1195" s="254"/>
      <c r="F1195" s="255"/>
      <c r="H1195" s="67"/>
      <c r="I1195" s="68">
        <v>0.01</v>
      </c>
      <c r="J1195" s="69">
        <f>ROUND(J1193*I1195,2)</f>
        <v>758.52</v>
      </c>
      <c r="K1195" s="70"/>
    </row>
    <row r="1196" spans="3:12" s="1" customFormat="1" ht="15.45" customHeight="1" x14ac:dyDescent="0.3">
      <c r="C1196" s="7"/>
      <c r="D1196" s="250" t="s">
        <v>45</v>
      </c>
      <c r="E1196" s="251"/>
      <c r="F1196" s="251"/>
      <c r="G1196" s="251"/>
      <c r="H1196" s="251"/>
      <c r="I1196" s="252"/>
      <c r="J1196" s="64">
        <f>+J1195+J1193</f>
        <v>76610.78</v>
      </c>
      <c r="K1196" s="8"/>
    </row>
    <row r="1197" spans="3:12" s="1" customFormat="1" ht="15.45" customHeight="1" x14ac:dyDescent="0.3">
      <c r="C1197" s="7"/>
      <c r="H1197" s="63"/>
      <c r="J1197" s="2"/>
      <c r="K1197" s="8"/>
    </row>
    <row r="1198" spans="3:12" s="66" customFormat="1" ht="15.45" customHeight="1" x14ac:dyDescent="0.3">
      <c r="C1198" s="65"/>
      <c r="D1198" s="234" t="s">
        <v>46</v>
      </c>
      <c r="E1198" s="235"/>
      <c r="F1198" s="236"/>
      <c r="G1198" s="71"/>
      <c r="H1198" s="72"/>
      <c r="I1198" s="73">
        <v>0.25</v>
      </c>
      <c r="J1198" s="74">
        <f>ROUND(J1196*I1198,2)</f>
        <v>19152.7</v>
      </c>
      <c r="K1198" s="70"/>
    </row>
    <row r="1199" spans="3:12" s="66" customFormat="1" ht="15.45" customHeight="1" x14ac:dyDescent="0.3">
      <c r="C1199" s="65"/>
      <c r="D1199" s="315" t="s">
        <v>47</v>
      </c>
      <c r="E1199" s="316"/>
      <c r="F1199" s="316"/>
      <c r="G1199" s="71"/>
      <c r="H1199" s="72"/>
      <c r="I1199" s="75">
        <v>0.01</v>
      </c>
      <c r="J1199" s="76">
        <v>766.1</v>
      </c>
      <c r="K1199" s="70"/>
    </row>
    <row r="1200" spans="3:12" s="66" customFormat="1" ht="15.45" customHeight="1" x14ac:dyDescent="0.3">
      <c r="C1200" s="65"/>
      <c r="D1200" s="315" t="s">
        <v>48</v>
      </c>
      <c r="E1200" s="316"/>
      <c r="F1200" s="316"/>
      <c r="G1200" s="77"/>
      <c r="H1200" s="78"/>
      <c r="I1200" s="75">
        <v>0.04</v>
      </c>
      <c r="J1200" s="76">
        <f>ROUNDUP(J1196*I1200,2)</f>
        <v>3064.44</v>
      </c>
      <c r="K1200" s="70"/>
    </row>
    <row r="1201" spans="3:11" s="1" customFormat="1" ht="15.45" customHeight="1" x14ac:dyDescent="0.3">
      <c r="C1201" s="7"/>
      <c r="D1201" s="317" t="s">
        <v>49</v>
      </c>
      <c r="E1201" s="318"/>
      <c r="F1201" s="318"/>
      <c r="G1201" s="318"/>
      <c r="H1201" s="318"/>
      <c r="I1201" s="318"/>
      <c r="J1201" s="79">
        <f>SUM(J1198:J1200)</f>
        <v>22983.239999999998</v>
      </c>
      <c r="K1201" s="8"/>
    </row>
    <row r="1202" spans="3:11" s="1" customFormat="1" ht="15.45" customHeight="1" x14ac:dyDescent="0.3">
      <c r="C1202" s="7"/>
      <c r="D1202" s="266"/>
      <c r="E1202" s="266"/>
      <c r="F1202" s="266"/>
      <c r="G1202" s="266"/>
      <c r="H1202" s="266"/>
      <c r="I1202" s="266"/>
      <c r="J1202" s="266"/>
      <c r="K1202" s="8"/>
    </row>
    <row r="1203" spans="3:11" s="1" customFormat="1" ht="15.45" customHeight="1" x14ac:dyDescent="0.3">
      <c r="C1203" s="7"/>
      <c r="D1203" s="277" t="s">
        <v>50</v>
      </c>
      <c r="E1203" s="278"/>
      <c r="F1203" s="278"/>
      <c r="G1203" s="278"/>
      <c r="H1203" s="278"/>
      <c r="I1203" s="279"/>
      <c r="J1203" s="80">
        <f>SUM(J1196+J1201)</f>
        <v>99594.01999999999</v>
      </c>
      <c r="K1203" s="8"/>
    </row>
    <row r="1204" spans="3:11" s="1" customFormat="1" ht="15.45" customHeight="1" x14ac:dyDescent="0.3">
      <c r="C1204" s="7"/>
      <c r="D1204" s="266"/>
      <c r="E1204" s="266"/>
      <c r="F1204" s="266"/>
      <c r="G1204" s="266"/>
      <c r="H1204" s="266"/>
      <c r="I1204" s="266"/>
      <c r="J1204" s="266"/>
      <c r="K1204" s="8"/>
    </row>
    <row r="1205" spans="3:11" s="1" customFormat="1" ht="15.45" customHeight="1" x14ac:dyDescent="0.3">
      <c r="C1205" s="7"/>
      <c r="D1205" s="280" t="s">
        <v>51</v>
      </c>
      <c r="E1205" s="281"/>
      <c r="F1205" s="282"/>
      <c r="G1205" s="283"/>
      <c r="H1205" s="284"/>
      <c r="I1205" s="284"/>
      <c r="J1205" s="285"/>
      <c r="K1205" s="8"/>
    </row>
    <row r="1206" spans="3:11" s="1" customFormat="1" ht="15.45" customHeight="1" x14ac:dyDescent="0.3">
      <c r="C1206" s="7"/>
      <c r="D1206" s="262"/>
      <c r="E1206" s="310"/>
      <c r="F1206" s="311"/>
      <c r="G1206" s="265"/>
      <c r="H1206" s="275"/>
      <c r="I1206" s="275"/>
      <c r="J1206" s="276"/>
      <c r="K1206" s="8"/>
    </row>
    <row r="1207" spans="3:11" s="1" customFormat="1" ht="15.45" customHeight="1" x14ac:dyDescent="0.3">
      <c r="C1207" s="7"/>
      <c r="D1207" s="262"/>
      <c r="E1207" s="310"/>
      <c r="F1207" s="311"/>
      <c r="G1207" s="312" t="s">
        <v>52</v>
      </c>
      <c r="H1207" s="266"/>
      <c r="I1207" s="266"/>
      <c r="J1207" s="267"/>
      <c r="K1207" s="8"/>
    </row>
    <row r="1208" spans="3:11" s="1" customFormat="1" ht="15.45" customHeight="1" x14ac:dyDescent="0.3">
      <c r="C1208" s="7"/>
      <c r="D1208" s="262"/>
      <c r="E1208" s="310"/>
      <c r="F1208" s="311"/>
      <c r="G1208" s="312" t="s">
        <v>53</v>
      </c>
      <c r="H1208" s="266"/>
      <c r="I1208" s="266"/>
      <c r="J1208" s="267"/>
      <c r="K1208" s="8"/>
    </row>
    <row r="1209" spans="3:11" s="1" customFormat="1" ht="15.45" customHeight="1" x14ac:dyDescent="0.3">
      <c r="C1209" s="7"/>
      <c r="D1209" s="262"/>
      <c r="E1209" s="310"/>
      <c r="F1209" s="311"/>
      <c r="G1209" s="312" t="s">
        <v>54</v>
      </c>
      <c r="H1209" s="266"/>
      <c r="I1209" s="266"/>
      <c r="J1209" s="267"/>
      <c r="K1209" s="8"/>
    </row>
    <row r="1210" spans="3:11" s="1" customFormat="1" ht="15.45" customHeight="1" x14ac:dyDescent="0.3">
      <c r="C1210" s="7"/>
      <c r="D1210" s="319"/>
      <c r="E1210" s="320"/>
      <c r="F1210" s="321"/>
      <c r="G1210" s="312" t="s">
        <v>52</v>
      </c>
      <c r="H1210" s="266"/>
      <c r="I1210" s="266"/>
      <c r="J1210" s="267"/>
      <c r="K1210" s="8"/>
    </row>
    <row r="1211" spans="3:11" s="1" customFormat="1" ht="15.45" customHeight="1" x14ac:dyDescent="0.3">
      <c r="C1211" s="7"/>
      <c r="D1211" s="268"/>
      <c r="E1211" s="322"/>
      <c r="F1211" s="323"/>
      <c r="G1211" s="324" t="s">
        <v>55</v>
      </c>
      <c r="H1211" s="272"/>
      <c r="I1211" s="272"/>
      <c r="J1211" s="273"/>
      <c r="K1211" s="8"/>
    </row>
    <row r="1212" spans="3:11" s="1" customFormat="1" ht="15.45" customHeight="1" x14ac:dyDescent="0.3">
      <c r="C1212" s="81"/>
      <c r="D1212" s="82"/>
      <c r="E1212" s="82"/>
      <c r="F1212" s="82"/>
      <c r="G1212" s="82"/>
      <c r="H1212" s="83"/>
      <c r="I1212" s="82"/>
      <c r="J1212" s="83"/>
      <c r="K1212" s="84"/>
    </row>
    <row r="1213" spans="3:11" s="1" customFormat="1" ht="15.45" customHeight="1" x14ac:dyDescent="0.3">
      <c r="C1213" s="274"/>
      <c r="D1213" s="274"/>
      <c r="E1213" s="274"/>
      <c r="F1213" s="274"/>
      <c r="G1213" s="274"/>
      <c r="H1213" s="274"/>
      <c r="I1213" s="274"/>
      <c r="J1213" s="274"/>
    </row>
    <row r="1214" spans="3:11" s="1" customFormat="1" ht="15.45" customHeight="1" x14ac:dyDescent="0.3">
      <c r="C1214" s="3"/>
      <c r="D1214" s="4"/>
      <c r="E1214" s="4"/>
      <c r="F1214" s="4"/>
      <c r="G1214" s="4"/>
      <c r="H1214" s="5"/>
      <c r="I1214" s="4"/>
      <c r="J1214" s="5"/>
      <c r="K1214" s="6"/>
    </row>
    <row r="1215" spans="3:11" s="1" customFormat="1" ht="15.45" customHeight="1" x14ac:dyDescent="0.3">
      <c r="C1215" s="7"/>
      <c r="D1215" s="190"/>
      <c r="E1215" s="191"/>
      <c r="F1215" s="190" t="s">
        <v>0</v>
      </c>
      <c r="G1215" s="194"/>
      <c r="H1215" s="191"/>
      <c r="I1215" s="195" t="s">
        <v>1</v>
      </c>
      <c r="J1215" s="196"/>
      <c r="K1215" s="8"/>
    </row>
    <row r="1216" spans="3:11" s="1" customFormat="1" ht="15.45" customHeight="1" x14ac:dyDescent="0.3">
      <c r="C1216" s="7"/>
      <c r="D1216" s="192"/>
      <c r="E1216" s="193"/>
      <c r="F1216" s="192"/>
      <c r="G1216" s="189"/>
      <c r="H1216" s="193"/>
      <c r="I1216" s="197" t="s">
        <v>2</v>
      </c>
      <c r="J1216" s="198"/>
      <c r="K1216" s="8"/>
    </row>
    <row r="1217" spans="3:11" s="1" customFormat="1" ht="15.45" customHeight="1" x14ac:dyDescent="0.3">
      <c r="C1217" s="7"/>
      <c r="D1217" s="172" t="s">
        <v>3</v>
      </c>
      <c r="E1217" s="173"/>
      <c r="F1217" s="173"/>
      <c r="G1217" s="173"/>
      <c r="H1217" s="174"/>
      <c r="I1217" s="197" t="s">
        <v>4</v>
      </c>
      <c r="J1217" s="198"/>
      <c r="K1217" s="8"/>
    </row>
    <row r="1218" spans="3:11" s="1" customFormat="1" ht="15.45" customHeight="1" x14ac:dyDescent="0.3">
      <c r="C1218" s="7"/>
      <c r="D1218" s="298" t="s">
        <v>5</v>
      </c>
      <c r="E1218" s="299"/>
      <c r="F1218" s="299"/>
      <c r="G1218" s="299"/>
      <c r="H1218" s="299"/>
      <c r="I1218" s="299"/>
      <c r="J1218" s="300"/>
      <c r="K1218" s="8"/>
    </row>
    <row r="1219" spans="3:11" s="1" customFormat="1" ht="15.45" customHeight="1" x14ac:dyDescent="0.3">
      <c r="C1219" s="7"/>
      <c r="D1219" s="9"/>
      <c r="E1219" s="9"/>
      <c r="F1219" s="9"/>
      <c r="G1219" s="9"/>
      <c r="H1219" s="10"/>
      <c r="I1219" s="9"/>
      <c r="J1219" s="10"/>
      <c r="K1219" s="8"/>
    </row>
    <row r="1220" spans="3:11" s="14" customFormat="1" ht="15.45" customHeight="1" x14ac:dyDescent="0.3">
      <c r="C1220" s="11"/>
      <c r="D1220" s="12" t="s">
        <v>6</v>
      </c>
      <c r="E1220" s="175" t="s">
        <v>7</v>
      </c>
      <c r="F1220" s="176"/>
      <c r="G1220" s="176"/>
      <c r="H1220" s="176"/>
      <c r="I1220" s="176"/>
      <c r="J1220" s="177"/>
      <c r="K1220" s="13"/>
    </row>
    <row r="1221" spans="3:11" s="1" customFormat="1" ht="15.45" customHeight="1" x14ac:dyDescent="0.3">
      <c r="C1221" s="7"/>
      <c r="D1221" s="16">
        <v>2</v>
      </c>
      <c r="E1221" s="178" t="s">
        <v>8</v>
      </c>
      <c r="F1221" s="179"/>
      <c r="G1221" s="179"/>
      <c r="H1221" s="179"/>
      <c r="I1221" s="179"/>
      <c r="J1221" s="180"/>
      <c r="K1221" s="8"/>
    </row>
    <row r="1222" spans="3:11" s="14" customFormat="1" ht="15.45" customHeight="1" x14ac:dyDescent="0.3">
      <c r="C1222" s="11"/>
      <c r="D1222" s="12" t="s">
        <v>9</v>
      </c>
      <c r="E1222" s="175" t="s">
        <v>10</v>
      </c>
      <c r="F1222" s="176"/>
      <c r="G1222" s="176"/>
      <c r="H1222" s="176"/>
      <c r="I1222" s="176"/>
      <c r="J1222" s="177"/>
      <c r="K1222" s="13"/>
    </row>
    <row r="1223" spans="3:11" s="1" customFormat="1" ht="15.45" customHeight="1" x14ac:dyDescent="0.3">
      <c r="C1223" s="7"/>
      <c r="D1223" s="16">
        <v>2.0299999999999998</v>
      </c>
      <c r="E1223" s="178" t="s">
        <v>114</v>
      </c>
      <c r="F1223" s="179"/>
      <c r="G1223" s="179"/>
      <c r="H1223" s="179"/>
      <c r="I1223" s="179"/>
      <c r="J1223" s="180"/>
      <c r="K1223" s="8"/>
    </row>
    <row r="1224" spans="3:11" s="14" customFormat="1" ht="15.45" customHeight="1" x14ac:dyDescent="0.3">
      <c r="C1224" s="11"/>
      <c r="D1224" s="17" t="s">
        <v>12</v>
      </c>
      <c r="E1224" s="181" t="s">
        <v>13</v>
      </c>
      <c r="F1224" s="182"/>
      <c r="G1224" s="182"/>
      <c r="H1224" s="182"/>
      <c r="I1224" s="183"/>
      <c r="J1224" s="187" t="s">
        <v>14</v>
      </c>
      <c r="K1224" s="13"/>
    </row>
    <row r="1225" spans="3:11" s="1" customFormat="1" ht="15.45" customHeight="1" x14ac:dyDescent="0.3">
      <c r="C1225" s="7"/>
      <c r="D1225" s="18" t="s">
        <v>162</v>
      </c>
      <c r="E1225" s="184"/>
      <c r="F1225" s="185"/>
      <c r="G1225" s="185"/>
      <c r="H1225" s="185"/>
      <c r="I1225" s="186"/>
      <c r="J1225" s="188"/>
      <c r="K1225" s="8"/>
    </row>
    <row r="1226" spans="3:11" s="14" customFormat="1" ht="15.45" customHeight="1" x14ac:dyDescent="0.3">
      <c r="C1226" s="11"/>
      <c r="D1226" s="17" t="s">
        <v>16</v>
      </c>
      <c r="E1226" s="296" t="s">
        <v>163</v>
      </c>
      <c r="F1226" s="223"/>
      <c r="G1226" s="223"/>
      <c r="H1226" s="223"/>
      <c r="I1226" s="224"/>
      <c r="J1226" s="297" t="s">
        <v>60</v>
      </c>
      <c r="K1226" s="13"/>
    </row>
    <row r="1227" spans="3:11" s="1" customFormat="1" ht="15.45" customHeight="1" x14ac:dyDescent="0.3">
      <c r="C1227" s="7"/>
      <c r="D1227" s="18" t="s">
        <v>162</v>
      </c>
      <c r="E1227" s="225"/>
      <c r="F1227" s="226"/>
      <c r="G1227" s="226"/>
      <c r="H1227" s="226"/>
      <c r="I1227" s="227"/>
      <c r="J1227" s="229"/>
      <c r="K1227" s="8"/>
    </row>
    <row r="1228" spans="3:11" s="1" customFormat="1" ht="15.45" customHeight="1" x14ac:dyDescent="0.3">
      <c r="C1228" s="7"/>
      <c r="D1228" s="189"/>
      <c r="E1228" s="189"/>
      <c r="F1228" s="189"/>
      <c r="G1228" s="189"/>
      <c r="H1228" s="189"/>
      <c r="I1228" s="189"/>
      <c r="J1228" s="189"/>
      <c r="K1228" s="8"/>
    </row>
    <row r="1229" spans="3:11" s="1" customFormat="1" ht="15.45" customHeight="1" x14ac:dyDescent="0.3">
      <c r="C1229" s="7"/>
      <c r="D1229" s="219" t="s">
        <v>19</v>
      </c>
      <c r="E1229" s="220"/>
      <c r="F1229" s="220"/>
      <c r="G1229" s="220"/>
      <c r="H1229" s="220"/>
      <c r="I1229" s="220"/>
      <c r="J1229" s="221"/>
      <c r="K1229" s="8"/>
    </row>
    <row r="1230" spans="3:11" s="1" customFormat="1" ht="15.45" customHeight="1" x14ac:dyDescent="0.3">
      <c r="C1230" s="7"/>
      <c r="D1230" s="230" t="s">
        <v>20</v>
      </c>
      <c r="E1230" s="231"/>
      <c r="F1230" s="231"/>
      <c r="G1230" s="23" t="s">
        <v>14</v>
      </c>
      <c r="H1230" s="24" t="s">
        <v>21</v>
      </c>
      <c r="I1230" s="25" t="s">
        <v>22</v>
      </c>
      <c r="J1230" s="26" t="s">
        <v>23</v>
      </c>
      <c r="K1230" s="8"/>
    </row>
    <row r="1231" spans="3:11" s="1" customFormat="1" ht="15.45" customHeight="1" x14ac:dyDescent="0.3">
      <c r="C1231" s="7"/>
      <c r="D1231" s="232" t="s">
        <v>93</v>
      </c>
      <c r="E1231" s="233"/>
      <c r="F1231" s="233"/>
      <c r="G1231" s="27" t="s">
        <v>91</v>
      </c>
      <c r="H1231" s="28">
        <v>6328</v>
      </c>
      <c r="I1231" s="29">
        <v>2</v>
      </c>
      <c r="J1231" s="30">
        <f>+ROUND(I1231*H1231,2)</f>
        <v>12656</v>
      </c>
      <c r="K1231" s="8"/>
    </row>
    <row r="1232" spans="3:11" s="1" customFormat="1" ht="15.45" customHeight="1" x14ac:dyDescent="0.3">
      <c r="C1232" s="7"/>
      <c r="D1232" s="211" t="s">
        <v>100</v>
      </c>
      <c r="E1232" s="212"/>
      <c r="F1232" s="212"/>
      <c r="G1232" s="31" t="s">
        <v>60</v>
      </c>
      <c r="H1232" s="32">
        <v>556652.91</v>
      </c>
      <c r="I1232" s="33">
        <v>1.03</v>
      </c>
      <c r="J1232" s="34">
        <f t="shared" ref="J1232:J1235" si="19">+ROUND(I1232*H1232,2)</f>
        <v>573352.5</v>
      </c>
      <c r="K1232" s="8"/>
    </row>
    <row r="1233" spans="3:12" s="1" customFormat="1" ht="15.45" customHeight="1" x14ac:dyDescent="0.3">
      <c r="C1233" s="7"/>
      <c r="D1233" s="211" t="s">
        <v>117</v>
      </c>
      <c r="E1233" s="212"/>
      <c r="F1233" s="212"/>
      <c r="G1233" s="31" t="s">
        <v>25</v>
      </c>
      <c r="H1233" s="32">
        <v>5950</v>
      </c>
      <c r="I1233" s="33">
        <v>3.11</v>
      </c>
      <c r="J1233" s="34">
        <f t="shared" si="19"/>
        <v>18504.5</v>
      </c>
      <c r="K1233" s="8"/>
    </row>
    <row r="1234" spans="3:12" s="1" customFormat="1" ht="15.45" customHeight="1" x14ac:dyDescent="0.3">
      <c r="C1234" s="7"/>
      <c r="D1234" s="211" t="s">
        <v>118</v>
      </c>
      <c r="E1234" s="212"/>
      <c r="F1234" s="212"/>
      <c r="G1234" s="31" t="s">
        <v>25</v>
      </c>
      <c r="H1234" s="32">
        <v>11503.33</v>
      </c>
      <c r="I1234" s="33">
        <v>3.52</v>
      </c>
      <c r="J1234" s="34">
        <f t="shared" si="19"/>
        <v>40491.72</v>
      </c>
      <c r="K1234" s="8"/>
    </row>
    <row r="1235" spans="3:12" s="1" customFormat="1" ht="15.45" customHeight="1" x14ac:dyDescent="0.3">
      <c r="C1235" s="7"/>
      <c r="D1235" s="211" t="s">
        <v>26</v>
      </c>
      <c r="E1235" s="212"/>
      <c r="F1235" s="212"/>
      <c r="G1235" s="31" t="s">
        <v>27</v>
      </c>
      <c r="H1235" s="32">
        <v>5094.67</v>
      </c>
      <c r="I1235" s="33">
        <v>1.57</v>
      </c>
      <c r="J1235" s="34">
        <f t="shared" si="19"/>
        <v>7998.63</v>
      </c>
      <c r="K1235" s="8"/>
    </row>
    <row r="1236" spans="3:12" s="1" customFormat="1" ht="15.45" customHeight="1" x14ac:dyDescent="0.3">
      <c r="C1236" s="7"/>
      <c r="D1236" s="211"/>
      <c r="E1236" s="212"/>
      <c r="F1236" s="212"/>
      <c r="G1236" s="31" t="s">
        <v>28</v>
      </c>
      <c r="H1236" s="32" t="s">
        <v>28</v>
      </c>
      <c r="I1236" s="33"/>
      <c r="J1236" s="34" t="str">
        <f>+IF(D1236="","",H1236*I1236)</f>
        <v/>
      </c>
      <c r="K1236" s="8"/>
    </row>
    <row r="1237" spans="3:12" s="1" customFormat="1" ht="15.45" customHeight="1" x14ac:dyDescent="0.3">
      <c r="C1237" s="7"/>
      <c r="D1237" s="325"/>
      <c r="E1237" s="326"/>
      <c r="F1237" s="326"/>
      <c r="G1237" s="35" t="s">
        <v>28</v>
      </c>
      <c r="H1237" s="36" t="s">
        <v>28</v>
      </c>
      <c r="I1237" s="37"/>
      <c r="J1237" s="38" t="str">
        <f>+IF(D1237="","",H1237*I1237)</f>
        <v/>
      </c>
      <c r="K1237" s="8"/>
    </row>
    <row r="1238" spans="3:12" s="1" customFormat="1" ht="15.45" customHeight="1" x14ac:dyDescent="0.3">
      <c r="C1238" s="7"/>
      <c r="G1238" s="294" t="s">
        <v>29</v>
      </c>
      <c r="H1238" s="294"/>
      <c r="I1238" s="295"/>
      <c r="J1238" s="39">
        <f>+ROUND(SUM(J1231:J1237),2)</f>
        <v>653003.35</v>
      </c>
      <c r="K1238" s="8"/>
    </row>
    <row r="1239" spans="3:12" s="1" customFormat="1" ht="15.45" customHeight="1" x14ac:dyDescent="0.3">
      <c r="C1239" s="7"/>
      <c r="D1239" s="189"/>
      <c r="E1239" s="189"/>
      <c r="F1239" s="189"/>
      <c r="G1239" s="189"/>
      <c r="H1239" s="189"/>
      <c r="I1239" s="189"/>
      <c r="J1239" s="189"/>
      <c r="K1239" s="8"/>
    </row>
    <row r="1240" spans="3:12" s="1" customFormat="1" ht="15.45" customHeight="1" x14ac:dyDescent="0.3">
      <c r="C1240" s="7"/>
      <c r="D1240" s="219" t="s">
        <v>30</v>
      </c>
      <c r="E1240" s="220"/>
      <c r="F1240" s="220"/>
      <c r="G1240" s="220"/>
      <c r="H1240" s="220"/>
      <c r="I1240" s="220"/>
      <c r="J1240" s="221"/>
      <c r="K1240" s="8"/>
    </row>
    <row r="1241" spans="3:12" s="1" customFormat="1" ht="15.45" customHeight="1" x14ac:dyDescent="0.3">
      <c r="C1241" s="7"/>
      <c r="D1241" s="286" t="s">
        <v>20</v>
      </c>
      <c r="E1241" s="286"/>
      <c r="F1241" s="286"/>
      <c r="G1241" s="40" t="s">
        <v>14</v>
      </c>
      <c r="H1241" s="41" t="s">
        <v>31</v>
      </c>
      <c r="I1241" s="103" t="s">
        <v>22</v>
      </c>
      <c r="J1241" s="41" t="s">
        <v>23</v>
      </c>
      <c r="K1241" s="8"/>
    </row>
    <row r="1242" spans="3:12" s="1" customFormat="1" ht="15.45" customHeight="1" x14ac:dyDescent="0.3">
      <c r="C1242" s="7"/>
      <c r="D1242" s="336" t="s">
        <v>32</v>
      </c>
      <c r="E1242" s="337"/>
      <c r="F1242" s="337"/>
      <c r="G1242" s="86" t="s">
        <v>33</v>
      </c>
      <c r="H1242" s="89">
        <v>409145.69</v>
      </c>
      <c r="I1242" s="104">
        <v>0.05</v>
      </c>
      <c r="J1242" s="30">
        <f>+ROUND(I1242*H1242,2)</f>
        <v>20457.28</v>
      </c>
      <c r="K1242" s="8"/>
    </row>
    <row r="1243" spans="3:12" s="1" customFormat="1" ht="15.45" customHeight="1" x14ac:dyDescent="0.3">
      <c r="C1243" s="7"/>
      <c r="D1243" s="336" t="s">
        <v>103</v>
      </c>
      <c r="E1243" s="337"/>
      <c r="F1243" s="337"/>
      <c r="G1243" s="105" t="s">
        <v>104</v>
      </c>
      <c r="H1243" s="89">
        <v>89075</v>
      </c>
      <c r="I1243" s="98">
        <v>0.04</v>
      </c>
      <c r="J1243" s="34">
        <f t="shared" ref="J1243:J1244" si="20">+ROUND(I1243*H1243,2)</f>
        <v>3563</v>
      </c>
      <c r="K1243" s="8"/>
    </row>
    <row r="1244" spans="3:12" s="1" customFormat="1" ht="30" customHeight="1" x14ac:dyDescent="0.3">
      <c r="C1244" s="7"/>
      <c r="D1244" s="208" t="s">
        <v>120</v>
      </c>
      <c r="E1244" s="209"/>
      <c r="F1244" s="210"/>
      <c r="G1244" s="105" t="s">
        <v>104</v>
      </c>
      <c r="H1244" s="89">
        <v>27700</v>
      </c>
      <c r="I1244" s="106">
        <v>0.05</v>
      </c>
      <c r="J1244" s="38">
        <f t="shared" si="20"/>
        <v>1385</v>
      </c>
      <c r="K1244" s="8"/>
    </row>
    <row r="1245" spans="3:12" s="1" customFormat="1" ht="15.45" customHeight="1" x14ac:dyDescent="0.3">
      <c r="C1245" s="7"/>
      <c r="G1245" s="216" t="s">
        <v>36</v>
      </c>
      <c r="H1245" s="216"/>
      <c r="I1245" s="217"/>
      <c r="J1245" s="51">
        <f>ROUND(+SUM(J1242:J1244),2)</f>
        <v>25405.279999999999</v>
      </c>
      <c r="K1245" s="8"/>
    </row>
    <row r="1246" spans="3:12" s="1" customFormat="1" ht="15.45" customHeight="1" x14ac:dyDescent="0.3">
      <c r="C1246" s="7"/>
      <c r="D1246" s="274"/>
      <c r="E1246" s="274"/>
      <c r="F1246" s="274"/>
      <c r="G1246" s="274"/>
      <c r="H1246" s="274"/>
      <c r="I1246" s="274"/>
      <c r="J1246" s="274"/>
      <c r="K1246" s="8"/>
    </row>
    <row r="1247" spans="3:12" s="1" customFormat="1" ht="15.45" customHeight="1" x14ac:dyDescent="0.3">
      <c r="C1247" s="7"/>
      <c r="D1247" s="305" t="s">
        <v>37</v>
      </c>
      <c r="E1247" s="306"/>
      <c r="F1247" s="306"/>
      <c r="G1247" s="306"/>
      <c r="H1247" s="306"/>
      <c r="I1247" s="306"/>
      <c r="J1247" s="307"/>
      <c r="K1247" s="8"/>
      <c r="L1247" s="52"/>
    </row>
    <row r="1248" spans="3:12" s="93" customFormat="1" ht="15.45" customHeight="1" x14ac:dyDescent="0.3">
      <c r="C1248" s="53"/>
      <c r="D1248" s="308" t="s">
        <v>20</v>
      </c>
      <c r="E1248" s="309"/>
      <c r="F1248" s="309"/>
      <c r="G1248" s="54" t="s">
        <v>14</v>
      </c>
      <c r="H1248" s="55" t="s">
        <v>31</v>
      </c>
      <c r="I1248" s="54" t="s">
        <v>22</v>
      </c>
      <c r="J1248" s="56" t="s">
        <v>23</v>
      </c>
      <c r="K1248" s="57"/>
      <c r="L1248" s="58"/>
    </row>
    <row r="1249" spans="3:12" s="1" customFormat="1" ht="15.45" customHeight="1" x14ac:dyDescent="0.3">
      <c r="C1249" s="7"/>
      <c r="D1249" s="301" t="s">
        <v>96</v>
      </c>
      <c r="E1249" s="302"/>
      <c r="F1249" s="302"/>
      <c r="G1249" s="59" t="s">
        <v>39</v>
      </c>
      <c r="H1249" s="60">
        <v>40914.569044249998</v>
      </c>
      <c r="I1249" s="61">
        <v>10</v>
      </c>
      <c r="J1249" s="30">
        <f>+ROUND(I1249*H1249,2)</f>
        <v>409145.69</v>
      </c>
      <c r="K1249" s="8"/>
      <c r="L1249" s="52"/>
    </row>
    <row r="1250" spans="3:12" s="1" customFormat="1" ht="15.45" customHeight="1" x14ac:dyDescent="0.3">
      <c r="C1250" s="7"/>
      <c r="D1250" s="301"/>
      <c r="E1250" s="302"/>
      <c r="F1250" s="302"/>
      <c r="G1250" s="59"/>
      <c r="H1250" s="60"/>
      <c r="I1250" s="61"/>
      <c r="J1250" s="62" t="str">
        <f>(+IF(D1250="","",(H1250*I1250)))</f>
        <v/>
      </c>
      <c r="K1250" s="8"/>
      <c r="L1250" s="52"/>
    </row>
    <row r="1251" spans="3:12" s="1" customFormat="1" ht="15.45" customHeight="1" x14ac:dyDescent="0.3">
      <c r="C1251" s="7"/>
      <c r="D1251" s="301"/>
      <c r="E1251" s="302"/>
      <c r="F1251" s="302"/>
      <c r="G1251" s="59"/>
      <c r="H1251" s="60"/>
      <c r="I1251" s="61"/>
      <c r="J1251" s="62" t="str">
        <f>(+IF(D1251="","",(H1251*I1251)))</f>
        <v/>
      </c>
      <c r="K1251" s="8"/>
      <c r="L1251" s="52"/>
    </row>
    <row r="1252" spans="3:12" s="1" customFormat="1" ht="15.45" customHeight="1" x14ac:dyDescent="0.3">
      <c r="C1252" s="7"/>
      <c r="D1252" s="303"/>
      <c r="E1252" s="304"/>
      <c r="F1252" s="304"/>
      <c r="G1252" s="94"/>
      <c r="H1252" s="95"/>
      <c r="I1252" s="96"/>
      <c r="J1252" s="97"/>
      <c r="K1252" s="8"/>
      <c r="L1252" s="52"/>
    </row>
    <row r="1253" spans="3:12" s="1" customFormat="1" ht="15.45" customHeight="1" x14ac:dyDescent="0.3">
      <c r="C1253" s="7"/>
      <c r="G1253" s="216" t="s">
        <v>42</v>
      </c>
      <c r="H1253" s="216"/>
      <c r="I1253" s="217"/>
      <c r="J1253" s="39">
        <f>+ROUND(SUM(J1249:J1252),2)</f>
        <v>409145.69</v>
      </c>
      <c r="K1253" s="8"/>
      <c r="L1253" s="52"/>
    </row>
    <row r="1254" spans="3:12" s="1" customFormat="1" ht="15.45" customHeight="1" x14ac:dyDescent="0.3">
      <c r="C1254" s="7"/>
      <c r="H1254" s="63"/>
      <c r="J1254" s="2"/>
      <c r="K1254" s="8"/>
    </row>
    <row r="1255" spans="3:12" s="1" customFormat="1" ht="15.45" customHeight="1" x14ac:dyDescent="0.3">
      <c r="C1255" s="7"/>
      <c r="D1255" s="250" t="s">
        <v>43</v>
      </c>
      <c r="E1255" s="251"/>
      <c r="F1255" s="251"/>
      <c r="G1255" s="251"/>
      <c r="H1255" s="251"/>
      <c r="I1255" s="252"/>
      <c r="J1255" s="64">
        <f>ROUND((SUM(+J1238+J1245+J1253)),2)</f>
        <v>1087554.32</v>
      </c>
      <c r="K1255" s="8"/>
    </row>
    <row r="1256" spans="3:12" s="1" customFormat="1" ht="15.45" customHeight="1" x14ac:dyDescent="0.3">
      <c r="C1256" s="7"/>
      <c r="H1256" s="63"/>
      <c r="J1256" s="2"/>
      <c r="K1256" s="8"/>
    </row>
    <row r="1257" spans="3:12" s="66" customFormat="1" ht="15.45" customHeight="1" x14ac:dyDescent="0.3">
      <c r="C1257" s="65"/>
      <c r="D1257" s="253" t="s">
        <v>44</v>
      </c>
      <c r="E1257" s="254"/>
      <c r="F1257" s="255"/>
      <c r="H1257" s="67"/>
      <c r="I1257" s="68">
        <v>0.01</v>
      </c>
      <c r="J1257" s="69">
        <f>ROUND(J1255*I1257,2)</f>
        <v>10875.54</v>
      </c>
      <c r="K1257" s="70"/>
    </row>
    <row r="1258" spans="3:12" s="1" customFormat="1" ht="15.45" customHeight="1" x14ac:dyDescent="0.3">
      <c r="C1258" s="7"/>
      <c r="D1258" s="250" t="s">
        <v>45</v>
      </c>
      <c r="E1258" s="251"/>
      <c r="F1258" s="251"/>
      <c r="G1258" s="251"/>
      <c r="H1258" s="251"/>
      <c r="I1258" s="252"/>
      <c r="J1258" s="64">
        <f>+J1257+J1255</f>
        <v>1098429.8600000001</v>
      </c>
      <c r="K1258" s="8"/>
    </row>
    <row r="1259" spans="3:12" s="1" customFormat="1" ht="15.45" customHeight="1" x14ac:dyDescent="0.3">
      <c r="C1259" s="7"/>
      <c r="H1259" s="63"/>
      <c r="J1259" s="2"/>
      <c r="K1259" s="8"/>
    </row>
    <row r="1260" spans="3:12" s="66" customFormat="1" ht="15.45" customHeight="1" x14ac:dyDescent="0.3">
      <c r="C1260" s="65"/>
      <c r="D1260" s="234" t="s">
        <v>46</v>
      </c>
      <c r="E1260" s="235"/>
      <c r="F1260" s="236"/>
      <c r="G1260" s="71"/>
      <c r="H1260" s="72"/>
      <c r="I1260" s="73">
        <v>0.25</v>
      </c>
      <c r="J1260" s="74">
        <f>ROUND(J1258*I1260,2)</f>
        <v>274607.46999999997</v>
      </c>
      <c r="K1260" s="70"/>
    </row>
    <row r="1261" spans="3:12" s="66" customFormat="1" ht="15.45" customHeight="1" x14ac:dyDescent="0.3">
      <c r="C1261" s="65"/>
      <c r="D1261" s="315" t="s">
        <v>47</v>
      </c>
      <c r="E1261" s="316"/>
      <c r="F1261" s="316"/>
      <c r="G1261" s="71"/>
      <c r="H1261" s="72"/>
      <c r="I1261" s="75">
        <v>0.01</v>
      </c>
      <c r="J1261" s="76">
        <f>ROUND(J1258*I1261,2)</f>
        <v>10984.3</v>
      </c>
      <c r="K1261" s="70"/>
    </row>
    <row r="1262" spans="3:12" s="66" customFormat="1" ht="15.45" customHeight="1" x14ac:dyDescent="0.3">
      <c r="C1262" s="65"/>
      <c r="D1262" s="315" t="s">
        <v>48</v>
      </c>
      <c r="E1262" s="316"/>
      <c r="F1262" s="316"/>
      <c r="G1262" s="77"/>
      <c r="H1262" s="78"/>
      <c r="I1262" s="75">
        <v>0.04</v>
      </c>
      <c r="J1262" s="76">
        <f>ROUND(J1258*I1262,2)</f>
        <v>43937.19</v>
      </c>
      <c r="K1262" s="70"/>
    </row>
    <row r="1263" spans="3:12" s="1" customFormat="1" ht="15.45" customHeight="1" x14ac:dyDescent="0.3">
      <c r="C1263" s="7"/>
      <c r="D1263" s="317" t="s">
        <v>49</v>
      </c>
      <c r="E1263" s="318"/>
      <c r="F1263" s="318"/>
      <c r="G1263" s="318"/>
      <c r="H1263" s="318"/>
      <c r="I1263" s="318"/>
      <c r="J1263" s="79">
        <f>SUM(J1260:J1262)</f>
        <v>329528.95999999996</v>
      </c>
      <c r="K1263" s="8"/>
    </row>
    <row r="1264" spans="3:12" s="1" customFormat="1" ht="15.45" customHeight="1" x14ac:dyDescent="0.3">
      <c r="C1264" s="7"/>
      <c r="D1264" s="266"/>
      <c r="E1264" s="266"/>
      <c r="F1264" s="266"/>
      <c r="G1264" s="266"/>
      <c r="H1264" s="266"/>
      <c r="I1264" s="266"/>
      <c r="J1264" s="266"/>
      <c r="K1264" s="8"/>
    </row>
    <row r="1265" spans="3:11" s="1" customFormat="1" ht="15.45" customHeight="1" x14ac:dyDescent="0.3">
      <c r="C1265" s="7"/>
      <c r="D1265" s="277" t="s">
        <v>50</v>
      </c>
      <c r="E1265" s="278"/>
      <c r="F1265" s="278"/>
      <c r="G1265" s="278"/>
      <c r="H1265" s="278"/>
      <c r="I1265" s="279"/>
      <c r="J1265" s="80">
        <f>SUM(J1258+J1263)</f>
        <v>1427958.82</v>
      </c>
      <c r="K1265" s="8"/>
    </row>
    <row r="1266" spans="3:11" s="1" customFormat="1" ht="15.45" customHeight="1" x14ac:dyDescent="0.3">
      <c r="C1266" s="7"/>
      <c r="D1266" s="266"/>
      <c r="E1266" s="266"/>
      <c r="F1266" s="266"/>
      <c r="G1266" s="266"/>
      <c r="H1266" s="266"/>
      <c r="I1266" s="266"/>
      <c r="J1266" s="266"/>
      <c r="K1266" s="8"/>
    </row>
    <row r="1267" spans="3:11" s="1" customFormat="1" ht="15.45" customHeight="1" x14ac:dyDescent="0.3">
      <c r="C1267" s="7"/>
      <c r="D1267" s="280" t="s">
        <v>51</v>
      </c>
      <c r="E1267" s="281"/>
      <c r="F1267" s="282"/>
      <c r="G1267" s="283"/>
      <c r="H1267" s="284"/>
      <c r="I1267" s="284"/>
      <c r="J1267" s="285"/>
      <c r="K1267" s="8"/>
    </row>
    <row r="1268" spans="3:11" s="1" customFormat="1" ht="15.45" customHeight="1" x14ac:dyDescent="0.3">
      <c r="C1268" s="7"/>
      <c r="D1268" s="262"/>
      <c r="E1268" s="310"/>
      <c r="F1268" s="311"/>
      <c r="G1268" s="265"/>
      <c r="H1268" s="275"/>
      <c r="I1268" s="275"/>
      <c r="J1268" s="276"/>
      <c r="K1268" s="8"/>
    </row>
    <row r="1269" spans="3:11" s="1" customFormat="1" ht="15.45" customHeight="1" x14ac:dyDescent="0.3">
      <c r="C1269" s="7"/>
      <c r="D1269" s="262"/>
      <c r="E1269" s="310"/>
      <c r="F1269" s="311"/>
      <c r="G1269" s="265" t="s">
        <v>52</v>
      </c>
      <c r="H1269" s="275"/>
      <c r="I1269" s="275"/>
      <c r="J1269" s="276"/>
      <c r="K1269" s="8"/>
    </row>
    <row r="1270" spans="3:11" s="1" customFormat="1" ht="15.45" customHeight="1" x14ac:dyDescent="0.3">
      <c r="C1270" s="7"/>
      <c r="D1270" s="262"/>
      <c r="E1270" s="310"/>
      <c r="F1270" s="311"/>
      <c r="G1270" s="265" t="s">
        <v>53</v>
      </c>
      <c r="H1270" s="266"/>
      <c r="I1270" s="266"/>
      <c r="J1270" s="267"/>
      <c r="K1270" s="8"/>
    </row>
    <row r="1271" spans="3:11" s="1" customFormat="1" ht="15.45" customHeight="1" x14ac:dyDescent="0.3">
      <c r="C1271" s="7"/>
      <c r="D1271" s="262"/>
      <c r="E1271" s="310"/>
      <c r="F1271" s="311"/>
      <c r="G1271" s="265" t="s">
        <v>54</v>
      </c>
      <c r="H1271" s="266"/>
      <c r="I1271" s="266"/>
      <c r="J1271" s="267"/>
      <c r="K1271" s="8"/>
    </row>
    <row r="1272" spans="3:11" s="1" customFormat="1" ht="15.45" customHeight="1" x14ac:dyDescent="0.3">
      <c r="C1272" s="7"/>
      <c r="D1272" s="319"/>
      <c r="E1272" s="320"/>
      <c r="F1272" s="321"/>
      <c r="G1272" s="265" t="s">
        <v>52</v>
      </c>
      <c r="H1272" s="266"/>
      <c r="I1272" s="266"/>
      <c r="J1272" s="267"/>
      <c r="K1272" s="8"/>
    </row>
    <row r="1273" spans="3:11" s="1" customFormat="1" ht="15.45" customHeight="1" x14ac:dyDescent="0.3">
      <c r="C1273" s="7"/>
      <c r="D1273" s="268"/>
      <c r="E1273" s="322"/>
      <c r="F1273" s="323"/>
      <c r="G1273" s="271" t="s">
        <v>55</v>
      </c>
      <c r="H1273" s="272"/>
      <c r="I1273" s="272"/>
      <c r="J1273" s="273"/>
      <c r="K1273" s="8"/>
    </row>
    <row r="1274" spans="3:11" s="1" customFormat="1" ht="15.45" customHeight="1" x14ac:dyDescent="0.3">
      <c r="C1274" s="81"/>
      <c r="D1274" s="82"/>
      <c r="E1274" s="82"/>
      <c r="F1274" s="82"/>
      <c r="G1274" s="82"/>
      <c r="H1274" s="83"/>
      <c r="I1274" s="82"/>
      <c r="J1274" s="83"/>
      <c r="K1274" s="84"/>
    </row>
    <row r="1275" spans="3:11" s="1" customFormat="1" ht="15.45" customHeight="1" x14ac:dyDescent="0.3">
      <c r="C1275" s="274"/>
      <c r="D1275" s="274"/>
      <c r="E1275" s="274"/>
      <c r="F1275" s="274"/>
      <c r="G1275" s="274"/>
      <c r="H1275" s="274"/>
      <c r="I1275" s="274"/>
      <c r="J1275" s="274"/>
    </row>
    <row r="1276" spans="3:11" s="1" customFormat="1" ht="15.45" customHeight="1" x14ac:dyDescent="0.3">
      <c r="C1276" s="3"/>
      <c r="D1276" s="4"/>
      <c r="E1276" s="4"/>
      <c r="F1276" s="4"/>
      <c r="G1276" s="4"/>
      <c r="H1276" s="5"/>
      <c r="I1276" s="4"/>
      <c r="J1276" s="5"/>
      <c r="K1276" s="6"/>
    </row>
    <row r="1277" spans="3:11" s="1" customFormat="1" ht="15.45" customHeight="1" x14ac:dyDescent="0.3">
      <c r="C1277" s="7"/>
      <c r="D1277" s="190"/>
      <c r="E1277" s="191"/>
      <c r="F1277" s="190" t="s">
        <v>0</v>
      </c>
      <c r="G1277" s="194"/>
      <c r="H1277" s="191"/>
      <c r="I1277" s="195" t="s">
        <v>1</v>
      </c>
      <c r="J1277" s="196"/>
      <c r="K1277" s="8"/>
    </row>
    <row r="1278" spans="3:11" s="1" customFormat="1" ht="15.45" customHeight="1" x14ac:dyDescent="0.3">
      <c r="C1278" s="7"/>
      <c r="D1278" s="192"/>
      <c r="E1278" s="193"/>
      <c r="F1278" s="192"/>
      <c r="G1278" s="189"/>
      <c r="H1278" s="193"/>
      <c r="I1278" s="197" t="s">
        <v>2</v>
      </c>
      <c r="J1278" s="198"/>
      <c r="K1278" s="8"/>
    </row>
    <row r="1279" spans="3:11" s="1" customFormat="1" ht="15.45" customHeight="1" x14ac:dyDescent="0.3">
      <c r="C1279" s="7"/>
      <c r="D1279" s="172" t="s">
        <v>3</v>
      </c>
      <c r="E1279" s="173"/>
      <c r="F1279" s="173"/>
      <c r="G1279" s="173"/>
      <c r="H1279" s="174"/>
      <c r="I1279" s="197" t="s">
        <v>4</v>
      </c>
      <c r="J1279" s="198"/>
      <c r="K1279" s="8"/>
    </row>
    <row r="1280" spans="3:11" s="1" customFormat="1" ht="15.45" customHeight="1" x14ac:dyDescent="0.3">
      <c r="C1280" s="7"/>
      <c r="D1280" s="298" t="s">
        <v>5</v>
      </c>
      <c r="E1280" s="299"/>
      <c r="F1280" s="299"/>
      <c r="G1280" s="299"/>
      <c r="H1280" s="299"/>
      <c r="I1280" s="299"/>
      <c r="J1280" s="300"/>
      <c r="K1280" s="8"/>
    </row>
    <row r="1281" spans="3:11" s="1" customFormat="1" ht="15.45" customHeight="1" x14ac:dyDescent="0.3">
      <c r="C1281" s="7"/>
      <c r="D1281" s="9"/>
      <c r="E1281" s="9"/>
      <c r="F1281" s="9"/>
      <c r="G1281" s="9"/>
      <c r="H1281" s="10"/>
      <c r="I1281" s="9"/>
      <c r="J1281" s="10"/>
      <c r="K1281" s="8"/>
    </row>
    <row r="1282" spans="3:11" s="14" customFormat="1" ht="15.45" customHeight="1" x14ac:dyDescent="0.3">
      <c r="C1282" s="11"/>
      <c r="D1282" s="12" t="s">
        <v>6</v>
      </c>
      <c r="E1282" s="175" t="s">
        <v>7</v>
      </c>
      <c r="F1282" s="176"/>
      <c r="G1282" s="176"/>
      <c r="H1282" s="176"/>
      <c r="I1282" s="176"/>
      <c r="J1282" s="177"/>
      <c r="K1282" s="13"/>
    </row>
    <row r="1283" spans="3:11" s="1" customFormat="1" ht="15.45" customHeight="1" x14ac:dyDescent="0.3">
      <c r="C1283" s="7"/>
      <c r="D1283" s="16">
        <v>1</v>
      </c>
      <c r="E1283" s="178" t="s">
        <v>164</v>
      </c>
      <c r="F1283" s="179"/>
      <c r="G1283" s="179"/>
      <c r="H1283" s="179"/>
      <c r="I1283" s="179"/>
      <c r="J1283" s="180"/>
      <c r="K1283" s="8"/>
    </row>
    <row r="1284" spans="3:11" s="14" customFormat="1" ht="15.45" customHeight="1" x14ac:dyDescent="0.3">
      <c r="C1284" s="11"/>
      <c r="D1284" s="12" t="s">
        <v>9</v>
      </c>
      <c r="E1284" s="175" t="s">
        <v>10</v>
      </c>
      <c r="F1284" s="176"/>
      <c r="G1284" s="176"/>
      <c r="H1284" s="176"/>
      <c r="I1284" s="176"/>
      <c r="J1284" s="177"/>
      <c r="K1284" s="13"/>
    </row>
    <row r="1285" spans="3:11" s="1" customFormat="1" ht="15.45" customHeight="1" x14ac:dyDescent="0.3">
      <c r="C1285" s="7"/>
      <c r="D1285" s="16">
        <v>1.03</v>
      </c>
      <c r="E1285" s="178" t="s">
        <v>165</v>
      </c>
      <c r="F1285" s="179"/>
      <c r="G1285" s="179"/>
      <c r="H1285" s="179"/>
      <c r="I1285" s="179"/>
      <c r="J1285" s="180"/>
      <c r="K1285" s="8"/>
    </row>
    <row r="1286" spans="3:11" s="14" customFormat="1" ht="15.45" customHeight="1" x14ac:dyDescent="0.3">
      <c r="C1286" s="11"/>
      <c r="D1286" s="17" t="s">
        <v>166</v>
      </c>
      <c r="E1286" s="181" t="s">
        <v>13</v>
      </c>
      <c r="F1286" s="182"/>
      <c r="G1286" s="182"/>
      <c r="H1286" s="182"/>
      <c r="I1286" s="183"/>
      <c r="J1286" s="187" t="s">
        <v>14</v>
      </c>
      <c r="K1286" s="13"/>
    </row>
    <row r="1287" spans="3:11" s="1" customFormat="1" ht="15.45" customHeight="1" x14ac:dyDescent="0.3">
      <c r="C1287" s="7"/>
      <c r="D1287" s="18" t="s">
        <v>167</v>
      </c>
      <c r="E1287" s="184"/>
      <c r="F1287" s="185"/>
      <c r="G1287" s="185"/>
      <c r="H1287" s="185"/>
      <c r="I1287" s="186"/>
      <c r="J1287" s="188"/>
      <c r="K1287" s="8"/>
    </row>
    <row r="1288" spans="3:11" s="14" customFormat="1" ht="15.45" customHeight="1" x14ac:dyDescent="0.3">
      <c r="C1288" s="11"/>
      <c r="D1288" s="17" t="s">
        <v>12</v>
      </c>
      <c r="E1288" s="222" t="s">
        <v>168</v>
      </c>
      <c r="F1288" s="223"/>
      <c r="G1288" s="223"/>
      <c r="H1288" s="223"/>
      <c r="I1288" s="224"/>
      <c r="J1288" s="228" t="s">
        <v>18</v>
      </c>
      <c r="K1288" s="13"/>
    </row>
    <row r="1289" spans="3:11" s="1" customFormat="1" ht="15.45" customHeight="1" x14ac:dyDescent="0.3">
      <c r="C1289" s="7"/>
      <c r="D1289" s="18" t="s">
        <v>167</v>
      </c>
      <c r="E1289" s="225"/>
      <c r="F1289" s="226"/>
      <c r="G1289" s="226"/>
      <c r="H1289" s="226"/>
      <c r="I1289" s="227"/>
      <c r="J1289" s="229"/>
      <c r="K1289" s="8"/>
    </row>
    <row r="1290" spans="3:11" s="1" customFormat="1" ht="15.45" customHeight="1" x14ac:dyDescent="0.3">
      <c r="C1290" s="7"/>
      <c r="D1290" s="19"/>
      <c r="G1290" s="20"/>
      <c r="H1290" s="21"/>
      <c r="I1290" s="20"/>
      <c r="J1290" s="22"/>
      <c r="K1290" s="8"/>
    </row>
    <row r="1291" spans="3:11" s="1" customFormat="1" ht="15.45" customHeight="1" x14ac:dyDescent="0.3">
      <c r="C1291" s="7"/>
      <c r="D1291" s="219" t="s">
        <v>19</v>
      </c>
      <c r="E1291" s="220"/>
      <c r="F1291" s="220"/>
      <c r="G1291" s="220"/>
      <c r="H1291" s="220"/>
      <c r="I1291" s="220"/>
      <c r="J1291" s="221"/>
      <c r="K1291" s="8"/>
    </row>
    <row r="1292" spans="3:11" s="1" customFormat="1" ht="15.45" customHeight="1" x14ac:dyDescent="0.3">
      <c r="C1292" s="7"/>
      <c r="D1292" s="230" t="s">
        <v>20</v>
      </c>
      <c r="E1292" s="231"/>
      <c r="F1292" s="231"/>
      <c r="G1292" s="23" t="s">
        <v>14</v>
      </c>
      <c r="H1292" s="24" t="s">
        <v>21</v>
      </c>
      <c r="I1292" s="25" t="s">
        <v>22</v>
      </c>
      <c r="J1292" s="26" t="s">
        <v>23</v>
      </c>
      <c r="K1292" s="8"/>
    </row>
    <row r="1293" spans="3:11" s="1" customFormat="1" ht="15.45" customHeight="1" x14ac:dyDescent="0.3">
      <c r="C1293" s="7"/>
      <c r="D1293" s="232" t="s">
        <v>169</v>
      </c>
      <c r="E1293" s="233"/>
      <c r="F1293" s="233"/>
      <c r="G1293" s="27" t="s">
        <v>60</v>
      </c>
      <c r="H1293" s="28">
        <v>484893.26</v>
      </c>
      <c r="I1293" s="111">
        <v>2.5000000000000001E-2</v>
      </c>
      <c r="J1293" s="30">
        <f>+ROUND(I1293*H1293,2)</f>
        <v>12122.33</v>
      </c>
      <c r="K1293" s="8"/>
    </row>
    <row r="1294" spans="3:11" s="1" customFormat="1" ht="15.45" customHeight="1" x14ac:dyDescent="0.3">
      <c r="C1294" s="7"/>
      <c r="D1294" s="211"/>
      <c r="E1294" s="212"/>
      <c r="F1294" s="212"/>
      <c r="G1294" s="42"/>
      <c r="H1294" s="43"/>
      <c r="I1294" s="33"/>
      <c r="J1294" s="34"/>
      <c r="K1294" s="8"/>
    </row>
    <row r="1295" spans="3:11" s="1" customFormat="1" ht="15.45" customHeight="1" x14ac:dyDescent="0.3">
      <c r="C1295" s="7"/>
      <c r="D1295" s="211"/>
      <c r="E1295" s="212"/>
      <c r="F1295" s="212"/>
      <c r="G1295" s="31" t="s">
        <v>28</v>
      </c>
      <c r="H1295" s="32" t="s">
        <v>28</v>
      </c>
      <c r="I1295" s="33"/>
      <c r="J1295" s="34" t="str">
        <f>+IF(D1295="","",H1295*I1295)</f>
        <v/>
      </c>
      <c r="K1295" s="8"/>
    </row>
    <row r="1296" spans="3:11" s="1" customFormat="1" ht="15.45" customHeight="1" x14ac:dyDescent="0.3">
      <c r="C1296" s="7"/>
      <c r="D1296" s="211"/>
      <c r="E1296" s="212"/>
      <c r="F1296" s="212"/>
      <c r="G1296" s="31" t="s">
        <v>28</v>
      </c>
      <c r="H1296" s="32" t="s">
        <v>28</v>
      </c>
      <c r="I1296" s="33"/>
      <c r="J1296" s="34" t="str">
        <f>+IF(D1296="","",H1296*I1296)</f>
        <v/>
      </c>
      <c r="K1296" s="8"/>
    </row>
    <row r="1297" spans="3:12" s="1" customFormat="1" ht="15.45" customHeight="1" x14ac:dyDescent="0.3">
      <c r="C1297" s="7"/>
      <c r="D1297" s="211"/>
      <c r="E1297" s="212"/>
      <c r="F1297" s="212"/>
      <c r="G1297" s="31" t="s">
        <v>28</v>
      </c>
      <c r="H1297" s="32" t="s">
        <v>28</v>
      </c>
      <c r="I1297" s="33"/>
      <c r="J1297" s="34" t="str">
        <f>+IF(D1297="","",H1297*I1297)</f>
        <v/>
      </c>
      <c r="K1297" s="8"/>
    </row>
    <row r="1298" spans="3:12" s="1" customFormat="1" ht="15.45" customHeight="1" x14ac:dyDescent="0.3">
      <c r="C1298" s="7"/>
      <c r="D1298" s="211"/>
      <c r="E1298" s="212"/>
      <c r="F1298" s="212"/>
      <c r="G1298" s="31" t="s">
        <v>28</v>
      </c>
      <c r="H1298" s="32" t="s">
        <v>28</v>
      </c>
      <c r="I1298" s="33"/>
      <c r="J1298" s="34" t="str">
        <f>+IF(D1298="","",H1298*I1298)</f>
        <v/>
      </c>
      <c r="K1298" s="8"/>
    </row>
    <row r="1299" spans="3:12" s="1" customFormat="1" ht="15.45" customHeight="1" x14ac:dyDescent="0.3">
      <c r="C1299" s="7"/>
      <c r="D1299" s="325"/>
      <c r="E1299" s="326"/>
      <c r="F1299" s="326"/>
      <c r="G1299" s="35" t="s">
        <v>28</v>
      </c>
      <c r="H1299" s="36" t="s">
        <v>28</v>
      </c>
      <c r="I1299" s="37"/>
      <c r="J1299" s="38" t="str">
        <f>+IF(D1299="","",H1299*I1299)</f>
        <v/>
      </c>
      <c r="K1299" s="8"/>
    </row>
    <row r="1300" spans="3:12" s="1" customFormat="1" ht="15.45" customHeight="1" x14ac:dyDescent="0.3">
      <c r="C1300" s="7"/>
      <c r="G1300" s="294" t="s">
        <v>29</v>
      </c>
      <c r="H1300" s="294"/>
      <c r="I1300" s="295"/>
      <c r="J1300" s="39">
        <f>+ROUND(SUM(J1293:J1299),2)</f>
        <v>12122.33</v>
      </c>
      <c r="K1300" s="8"/>
    </row>
    <row r="1301" spans="3:12" s="1" customFormat="1" ht="15.45" customHeight="1" x14ac:dyDescent="0.3">
      <c r="C1301" s="7"/>
      <c r="G1301" s="92"/>
      <c r="H1301" s="100"/>
      <c r="I1301" s="92"/>
      <c r="J1301" s="101"/>
      <c r="K1301" s="8"/>
    </row>
    <row r="1302" spans="3:12" s="1" customFormat="1" ht="15.45" customHeight="1" x14ac:dyDescent="0.3">
      <c r="C1302" s="7"/>
      <c r="D1302" s="219" t="s">
        <v>30</v>
      </c>
      <c r="E1302" s="220"/>
      <c r="F1302" s="220"/>
      <c r="G1302" s="220"/>
      <c r="H1302" s="220"/>
      <c r="I1302" s="220"/>
      <c r="J1302" s="221"/>
      <c r="K1302" s="8"/>
    </row>
    <row r="1303" spans="3:12" s="1" customFormat="1" ht="15.45" customHeight="1" x14ac:dyDescent="0.3">
      <c r="C1303" s="7"/>
      <c r="D1303" s="286" t="s">
        <v>20</v>
      </c>
      <c r="E1303" s="286"/>
      <c r="F1303" s="286"/>
      <c r="G1303" s="40" t="s">
        <v>14</v>
      </c>
      <c r="H1303" s="41" t="s">
        <v>31</v>
      </c>
      <c r="I1303" s="40" t="s">
        <v>22</v>
      </c>
      <c r="J1303" s="41" t="s">
        <v>23</v>
      </c>
      <c r="K1303" s="8"/>
    </row>
    <row r="1304" spans="3:12" s="1" customFormat="1" ht="15.45" customHeight="1" x14ac:dyDescent="0.3">
      <c r="C1304" s="7"/>
      <c r="D1304" s="287" t="s">
        <v>32</v>
      </c>
      <c r="E1304" s="288"/>
      <c r="F1304" s="288"/>
      <c r="G1304" s="102" t="s">
        <v>33</v>
      </c>
      <c r="H1304" s="87">
        <v>20457.28</v>
      </c>
      <c r="I1304" s="88">
        <v>0.05</v>
      </c>
      <c r="J1304" s="30">
        <f>+ROUND(I1304*H1304,2)</f>
        <v>1022.86</v>
      </c>
      <c r="K1304" s="8"/>
    </row>
    <row r="1305" spans="3:12" s="1" customFormat="1" ht="34.049999999999997" customHeight="1" x14ac:dyDescent="0.3">
      <c r="C1305" s="7"/>
      <c r="D1305" s="205" t="s">
        <v>120</v>
      </c>
      <c r="E1305" s="206"/>
      <c r="F1305" s="207"/>
      <c r="G1305" s="86" t="s">
        <v>104</v>
      </c>
      <c r="H1305" s="89">
        <v>27700</v>
      </c>
      <c r="I1305" s="99">
        <v>0.08</v>
      </c>
      <c r="J1305" s="34">
        <f>+ROUND(I1305*H1305,2)</f>
        <v>2216</v>
      </c>
      <c r="K1305" s="8"/>
    </row>
    <row r="1306" spans="3:12" s="1" customFormat="1" ht="15.45" customHeight="1" x14ac:dyDescent="0.3">
      <c r="C1306" s="7"/>
      <c r="D1306" s="292"/>
      <c r="E1306" s="293"/>
      <c r="F1306" s="293"/>
      <c r="G1306" s="47" t="s">
        <v>28</v>
      </c>
      <c r="H1306" s="48" t="s">
        <v>28</v>
      </c>
      <c r="I1306" s="49"/>
      <c r="J1306" s="91" t="str">
        <f>+IF(D1306="","",H1306*I1306)</f>
        <v/>
      </c>
      <c r="K1306" s="8"/>
    </row>
    <row r="1307" spans="3:12" s="1" customFormat="1" ht="15.45" customHeight="1" x14ac:dyDescent="0.3">
      <c r="C1307" s="7"/>
      <c r="G1307" s="294" t="s">
        <v>36</v>
      </c>
      <c r="H1307" s="294"/>
      <c r="I1307" s="295"/>
      <c r="J1307" s="51">
        <f>ROUND(+SUM(J1304:J1306),2)</f>
        <v>3238.86</v>
      </c>
      <c r="K1307" s="8"/>
    </row>
    <row r="1308" spans="3:12" s="1" customFormat="1" ht="15.45" customHeight="1" x14ac:dyDescent="0.3">
      <c r="C1308" s="7"/>
      <c r="D1308" s="274"/>
      <c r="E1308" s="274"/>
      <c r="F1308" s="274"/>
      <c r="G1308" s="274"/>
      <c r="H1308" s="274"/>
      <c r="I1308" s="274"/>
      <c r="J1308" s="274"/>
      <c r="K1308" s="8"/>
    </row>
    <row r="1309" spans="3:12" s="1" customFormat="1" ht="15.45" customHeight="1" x14ac:dyDescent="0.3">
      <c r="C1309" s="7"/>
      <c r="D1309" s="305" t="s">
        <v>37</v>
      </c>
      <c r="E1309" s="306"/>
      <c r="F1309" s="306"/>
      <c r="G1309" s="306"/>
      <c r="H1309" s="306"/>
      <c r="I1309" s="306"/>
      <c r="J1309" s="307"/>
      <c r="K1309" s="8"/>
      <c r="L1309" s="52"/>
    </row>
    <row r="1310" spans="3:12" s="93" customFormat="1" ht="15.45" customHeight="1" x14ac:dyDescent="0.3">
      <c r="C1310" s="53"/>
      <c r="D1310" s="308" t="s">
        <v>20</v>
      </c>
      <c r="E1310" s="309"/>
      <c r="F1310" s="309"/>
      <c r="G1310" s="54" t="s">
        <v>14</v>
      </c>
      <c r="H1310" s="55" t="s">
        <v>31</v>
      </c>
      <c r="I1310" s="54" t="s">
        <v>22</v>
      </c>
      <c r="J1310" s="56" t="s">
        <v>23</v>
      </c>
      <c r="K1310" s="57"/>
      <c r="L1310" s="58"/>
    </row>
    <row r="1311" spans="3:12" s="1" customFormat="1" ht="15.45" customHeight="1" x14ac:dyDescent="0.3">
      <c r="C1311" s="7"/>
      <c r="D1311" s="301" t="s">
        <v>38</v>
      </c>
      <c r="E1311" s="302"/>
      <c r="F1311" s="302"/>
      <c r="G1311" s="59" t="s">
        <v>39</v>
      </c>
      <c r="H1311" s="60">
        <v>29224.691865875</v>
      </c>
      <c r="I1311" s="61">
        <v>0.7</v>
      </c>
      <c r="J1311" s="30">
        <f>+ROUND(I1311*H1311,2)</f>
        <v>20457.28</v>
      </c>
      <c r="K1311" s="8"/>
      <c r="L1311" s="52"/>
    </row>
    <row r="1312" spans="3:12" s="1" customFormat="1" ht="15.45" customHeight="1" x14ac:dyDescent="0.3">
      <c r="C1312" s="7"/>
      <c r="D1312" s="301"/>
      <c r="E1312" s="302"/>
      <c r="F1312" s="302"/>
      <c r="G1312" s="59"/>
      <c r="H1312" s="60"/>
      <c r="I1312" s="61"/>
      <c r="J1312" s="62" t="str">
        <f>(+IF(D1312="","",(H1312*I1312)))</f>
        <v/>
      </c>
      <c r="K1312" s="8"/>
      <c r="L1312" s="52"/>
    </row>
    <row r="1313" spans="3:12" s="1" customFormat="1" ht="15.45" customHeight="1" x14ac:dyDescent="0.3">
      <c r="C1313" s="7"/>
      <c r="D1313" s="301"/>
      <c r="E1313" s="302"/>
      <c r="F1313" s="302"/>
      <c r="G1313" s="59"/>
      <c r="H1313" s="60"/>
      <c r="I1313" s="61"/>
      <c r="J1313" s="62" t="str">
        <f>(+IF(D1313="","",(H1313*I1313)))</f>
        <v/>
      </c>
      <c r="K1313" s="8"/>
      <c r="L1313" s="52"/>
    </row>
    <row r="1314" spans="3:12" s="1" customFormat="1" ht="15.45" customHeight="1" x14ac:dyDescent="0.3">
      <c r="C1314" s="7"/>
      <c r="D1314" s="303"/>
      <c r="E1314" s="304"/>
      <c r="F1314" s="304"/>
      <c r="G1314" s="94"/>
      <c r="H1314" s="95"/>
      <c r="I1314" s="96"/>
      <c r="J1314" s="97"/>
      <c r="K1314" s="8"/>
      <c r="L1314" s="52"/>
    </row>
    <row r="1315" spans="3:12" s="1" customFormat="1" ht="15.45" customHeight="1" x14ac:dyDescent="0.3">
      <c r="C1315" s="7"/>
      <c r="G1315" s="216" t="s">
        <v>42</v>
      </c>
      <c r="H1315" s="216"/>
      <c r="I1315" s="217"/>
      <c r="J1315" s="39">
        <f>+ROUND(SUM(J1311:J1314),2)</f>
        <v>20457.28</v>
      </c>
      <c r="K1315" s="8"/>
      <c r="L1315" s="52"/>
    </row>
    <row r="1316" spans="3:12" s="1" customFormat="1" ht="15.45" customHeight="1" x14ac:dyDescent="0.3">
      <c r="C1316" s="7"/>
      <c r="H1316" s="63"/>
      <c r="J1316" s="2"/>
      <c r="K1316" s="8"/>
    </row>
    <row r="1317" spans="3:12" s="1" customFormat="1" ht="15.45" customHeight="1" x14ac:dyDescent="0.3">
      <c r="C1317" s="7"/>
      <c r="D1317" s="250" t="s">
        <v>43</v>
      </c>
      <c r="E1317" s="251"/>
      <c r="F1317" s="251"/>
      <c r="G1317" s="251"/>
      <c r="H1317" s="251"/>
      <c r="I1317" s="252"/>
      <c r="J1317" s="64">
        <f>ROUND((SUM(+J1300+J1307+J1315)),2)</f>
        <v>35818.47</v>
      </c>
      <c r="K1317" s="8"/>
    </row>
    <row r="1318" spans="3:12" s="1" customFormat="1" ht="15.45" customHeight="1" x14ac:dyDescent="0.3">
      <c r="C1318" s="7"/>
      <c r="H1318" s="63"/>
      <c r="J1318" s="2"/>
      <c r="K1318" s="8"/>
    </row>
    <row r="1319" spans="3:12" s="66" customFormat="1" ht="15.45" customHeight="1" x14ac:dyDescent="0.3">
      <c r="C1319" s="65"/>
      <c r="D1319" s="253" t="s">
        <v>44</v>
      </c>
      <c r="E1319" s="254"/>
      <c r="F1319" s="255"/>
      <c r="H1319" s="67"/>
      <c r="I1319" s="68">
        <v>0.01</v>
      </c>
      <c r="J1319" s="69">
        <f>ROUND(J1317*I1319,2)</f>
        <v>358.18</v>
      </c>
      <c r="K1319" s="70"/>
    </row>
    <row r="1320" spans="3:12" s="1" customFormat="1" ht="15.45" customHeight="1" x14ac:dyDescent="0.3">
      <c r="C1320" s="7"/>
      <c r="D1320" s="250" t="s">
        <v>45</v>
      </c>
      <c r="E1320" s="251"/>
      <c r="F1320" s="251"/>
      <c r="G1320" s="251"/>
      <c r="H1320" s="251"/>
      <c r="I1320" s="252"/>
      <c r="J1320" s="64">
        <f>+J1319+J1317</f>
        <v>36176.65</v>
      </c>
      <c r="K1320" s="8"/>
    </row>
    <row r="1321" spans="3:12" s="1" customFormat="1" ht="15.45" customHeight="1" x14ac:dyDescent="0.3">
      <c r="C1321" s="7"/>
      <c r="H1321" s="63"/>
      <c r="J1321" s="2"/>
      <c r="K1321" s="8"/>
    </row>
    <row r="1322" spans="3:12" s="66" customFormat="1" ht="15.45" customHeight="1" x14ac:dyDescent="0.3">
      <c r="C1322" s="65"/>
      <c r="D1322" s="313" t="s">
        <v>46</v>
      </c>
      <c r="E1322" s="314"/>
      <c r="F1322" s="314"/>
      <c r="G1322" s="71"/>
      <c r="H1322" s="72"/>
      <c r="I1322" s="73">
        <v>0.25</v>
      </c>
      <c r="J1322" s="74">
        <f>ROUND(J1320*I1322,2)</f>
        <v>9044.16</v>
      </c>
      <c r="K1322" s="70"/>
    </row>
    <row r="1323" spans="3:12" s="66" customFormat="1" ht="15.45" customHeight="1" x14ac:dyDescent="0.3">
      <c r="C1323" s="65"/>
      <c r="D1323" s="315" t="s">
        <v>47</v>
      </c>
      <c r="E1323" s="316"/>
      <c r="F1323" s="316"/>
      <c r="G1323" s="71"/>
      <c r="H1323" s="72"/>
      <c r="I1323" s="75">
        <v>0.01</v>
      </c>
      <c r="J1323" s="76">
        <f>ROUNDUP(J1320*I1323,2)</f>
        <v>361.77</v>
      </c>
      <c r="K1323" s="70"/>
    </row>
    <row r="1324" spans="3:12" s="66" customFormat="1" ht="15.45" customHeight="1" x14ac:dyDescent="0.3">
      <c r="C1324" s="65"/>
      <c r="D1324" s="315" t="s">
        <v>48</v>
      </c>
      <c r="E1324" s="316"/>
      <c r="F1324" s="316"/>
      <c r="G1324" s="77"/>
      <c r="H1324" s="78"/>
      <c r="I1324" s="75">
        <v>0.04</v>
      </c>
      <c r="J1324" s="76">
        <f>ROUNDUP(J1320*I1324,2)</f>
        <v>1447.07</v>
      </c>
      <c r="K1324" s="70"/>
    </row>
    <row r="1325" spans="3:12" s="1" customFormat="1" ht="15.45" customHeight="1" x14ac:dyDescent="0.3">
      <c r="C1325" s="7"/>
      <c r="D1325" s="317" t="s">
        <v>49</v>
      </c>
      <c r="E1325" s="318"/>
      <c r="F1325" s="318"/>
      <c r="G1325" s="318"/>
      <c r="H1325" s="318"/>
      <c r="I1325" s="318"/>
      <c r="J1325" s="79">
        <f>SUM(J1322:J1324)</f>
        <v>10853</v>
      </c>
      <c r="K1325" s="8"/>
    </row>
    <row r="1326" spans="3:12" s="1" customFormat="1" ht="15.45" customHeight="1" x14ac:dyDescent="0.3">
      <c r="C1326" s="7"/>
      <c r="D1326" s="266"/>
      <c r="E1326" s="266"/>
      <c r="F1326" s="266"/>
      <c r="G1326" s="266"/>
      <c r="H1326" s="266"/>
      <c r="I1326" s="266"/>
      <c r="J1326" s="266"/>
      <c r="K1326" s="8"/>
    </row>
    <row r="1327" spans="3:12" s="1" customFormat="1" ht="15.45" customHeight="1" x14ac:dyDescent="0.3">
      <c r="C1327" s="7"/>
      <c r="D1327" s="277" t="s">
        <v>50</v>
      </c>
      <c r="E1327" s="278"/>
      <c r="F1327" s="278"/>
      <c r="G1327" s="278"/>
      <c r="H1327" s="278"/>
      <c r="I1327" s="279"/>
      <c r="J1327" s="80">
        <f>SUM(J1320+J1325)</f>
        <v>47029.65</v>
      </c>
      <c r="K1327" s="8"/>
    </row>
    <row r="1328" spans="3:12" s="1" customFormat="1" ht="15.45" customHeight="1" x14ac:dyDescent="0.3">
      <c r="C1328" s="7"/>
      <c r="D1328" s="266"/>
      <c r="E1328" s="266"/>
      <c r="F1328" s="266"/>
      <c r="G1328" s="266"/>
      <c r="H1328" s="266"/>
      <c r="I1328" s="266"/>
      <c r="J1328" s="266"/>
      <c r="K1328" s="8"/>
    </row>
    <row r="1329" spans="3:11" s="1" customFormat="1" ht="15.45" customHeight="1" x14ac:dyDescent="0.3">
      <c r="C1329" s="7"/>
      <c r="D1329" s="280" t="s">
        <v>51</v>
      </c>
      <c r="E1329" s="281"/>
      <c r="F1329" s="282"/>
      <c r="G1329" s="283"/>
      <c r="H1329" s="284"/>
      <c r="I1329" s="284"/>
      <c r="J1329" s="285"/>
      <c r="K1329" s="8"/>
    </row>
    <row r="1330" spans="3:11" s="1" customFormat="1" ht="15.45" customHeight="1" x14ac:dyDescent="0.3">
      <c r="C1330" s="7"/>
      <c r="D1330" s="262"/>
      <c r="E1330" s="310"/>
      <c r="F1330" s="311"/>
      <c r="G1330" s="265"/>
      <c r="H1330" s="275"/>
      <c r="I1330" s="275"/>
      <c r="J1330" s="276"/>
      <c r="K1330" s="8"/>
    </row>
    <row r="1331" spans="3:11" s="1" customFormat="1" ht="15.45" customHeight="1" x14ac:dyDescent="0.3">
      <c r="C1331" s="7"/>
      <c r="D1331" s="262"/>
      <c r="E1331" s="310"/>
      <c r="F1331" s="311"/>
      <c r="G1331" s="265" t="s">
        <v>52</v>
      </c>
      <c r="H1331" s="275"/>
      <c r="I1331" s="275"/>
      <c r="J1331" s="276"/>
      <c r="K1331" s="8"/>
    </row>
    <row r="1332" spans="3:11" s="1" customFormat="1" ht="15.45" customHeight="1" x14ac:dyDescent="0.3">
      <c r="C1332" s="7"/>
      <c r="D1332" s="262"/>
      <c r="E1332" s="310"/>
      <c r="F1332" s="311"/>
      <c r="G1332" s="265" t="s">
        <v>53</v>
      </c>
      <c r="H1332" s="266"/>
      <c r="I1332" s="266"/>
      <c r="J1332" s="267"/>
      <c r="K1332" s="8"/>
    </row>
    <row r="1333" spans="3:11" s="1" customFormat="1" ht="15.45" customHeight="1" x14ac:dyDescent="0.3">
      <c r="C1333" s="7"/>
      <c r="D1333" s="262"/>
      <c r="E1333" s="310"/>
      <c r="F1333" s="311"/>
      <c r="G1333" s="265" t="s">
        <v>54</v>
      </c>
      <c r="H1333" s="266"/>
      <c r="I1333" s="266"/>
      <c r="J1333" s="267"/>
      <c r="K1333" s="8"/>
    </row>
    <row r="1334" spans="3:11" s="1" customFormat="1" ht="15.45" customHeight="1" x14ac:dyDescent="0.3">
      <c r="C1334" s="7"/>
      <c r="D1334" s="319"/>
      <c r="E1334" s="320"/>
      <c r="F1334" s="321"/>
      <c r="G1334" s="265" t="s">
        <v>52</v>
      </c>
      <c r="H1334" s="266"/>
      <c r="I1334" s="266"/>
      <c r="J1334" s="267"/>
      <c r="K1334" s="8"/>
    </row>
    <row r="1335" spans="3:11" s="1" customFormat="1" ht="15.45" customHeight="1" x14ac:dyDescent="0.3">
      <c r="C1335" s="7"/>
      <c r="D1335" s="268"/>
      <c r="E1335" s="322"/>
      <c r="F1335" s="323"/>
      <c r="G1335" s="271" t="s">
        <v>55</v>
      </c>
      <c r="H1335" s="272"/>
      <c r="I1335" s="272"/>
      <c r="J1335" s="273"/>
      <c r="K1335" s="8"/>
    </row>
    <row r="1336" spans="3:11" s="1" customFormat="1" ht="15.45" customHeight="1" x14ac:dyDescent="0.3">
      <c r="C1336" s="81"/>
      <c r="D1336" s="82"/>
      <c r="E1336" s="82"/>
      <c r="F1336" s="82"/>
      <c r="G1336" s="82"/>
      <c r="H1336" s="83"/>
      <c r="I1336" s="82"/>
      <c r="J1336" s="83"/>
      <c r="K1336" s="84"/>
    </row>
    <row r="1337" spans="3:11" s="1" customFormat="1" ht="15.45" customHeight="1" x14ac:dyDescent="0.3">
      <c r="C1337" s="274"/>
      <c r="D1337" s="274"/>
      <c r="E1337" s="274"/>
      <c r="F1337" s="274"/>
      <c r="G1337" s="274"/>
      <c r="H1337" s="274"/>
      <c r="I1337" s="274"/>
      <c r="J1337" s="274"/>
    </row>
    <row r="1338" spans="3:11" s="1" customFormat="1" ht="15.45" customHeight="1" x14ac:dyDescent="0.3">
      <c r="C1338" s="3"/>
      <c r="D1338" s="4"/>
      <c r="E1338" s="4"/>
      <c r="F1338" s="4"/>
      <c r="G1338" s="4"/>
      <c r="H1338" s="5"/>
      <c r="I1338" s="4"/>
      <c r="J1338" s="5"/>
      <c r="K1338" s="6"/>
    </row>
    <row r="1339" spans="3:11" s="1" customFormat="1" ht="15.45" customHeight="1" x14ac:dyDescent="0.3">
      <c r="C1339" s="7"/>
      <c r="D1339" s="190"/>
      <c r="E1339" s="191"/>
      <c r="F1339" s="190" t="s">
        <v>0</v>
      </c>
      <c r="G1339" s="194"/>
      <c r="H1339" s="191"/>
      <c r="I1339" s="195" t="s">
        <v>1</v>
      </c>
      <c r="J1339" s="196"/>
      <c r="K1339" s="8"/>
    </row>
    <row r="1340" spans="3:11" s="1" customFormat="1" ht="15.45" customHeight="1" x14ac:dyDescent="0.3">
      <c r="C1340" s="7"/>
      <c r="D1340" s="192"/>
      <c r="E1340" s="193"/>
      <c r="F1340" s="192"/>
      <c r="G1340" s="189"/>
      <c r="H1340" s="193"/>
      <c r="I1340" s="197" t="s">
        <v>2</v>
      </c>
      <c r="J1340" s="198"/>
      <c r="K1340" s="8"/>
    </row>
    <row r="1341" spans="3:11" s="1" customFormat="1" ht="15.45" customHeight="1" x14ac:dyDescent="0.3">
      <c r="C1341" s="7"/>
      <c r="D1341" s="172" t="s">
        <v>3</v>
      </c>
      <c r="E1341" s="173"/>
      <c r="F1341" s="173"/>
      <c r="G1341" s="173"/>
      <c r="H1341" s="174"/>
      <c r="I1341" s="197" t="s">
        <v>4</v>
      </c>
      <c r="J1341" s="198"/>
      <c r="K1341" s="8"/>
    </row>
    <row r="1342" spans="3:11" s="1" customFormat="1" ht="15.45" customHeight="1" x14ac:dyDescent="0.3">
      <c r="C1342" s="7"/>
      <c r="D1342" s="298" t="s">
        <v>5</v>
      </c>
      <c r="E1342" s="299"/>
      <c r="F1342" s="299"/>
      <c r="G1342" s="299"/>
      <c r="H1342" s="299"/>
      <c r="I1342" s="299"/>
      <c r="J1342" s="300"/>
      <c r="K1342" s="8"/>
    </row>
    <row r="1343" spans="3:11" s="1" customFormat="1" ht="15.45" customHeight="1" x14ac:dyDescent="0.3">
      <c r="C1343" s="7"/>
      <c r="D1343" s="9"/>
      <c r="E1343" s="9"/>
      <c r="F1343" s="9"/>
      <c r="G1343" s="9"/>
      <c r="H1343" s="10"/>
      <c r="I1343" s="9"/>
      <c r="J1343" s="10"/>
      <c r="K1343" s="8"/>
    </row>
    <row r="1344" spans="3:11" s="14" customFormat="1" ht="15.45" customHeight="1" x14ac:dyDescent="0.3">
      <c r="C1344" s="11"/>
      <c r="D1344" s="12" t="s">
        <v>6</v>
      </c>
      <c r="E1344" s="175" t="s">
        <v>7</v>
      </c>
      <c r="F1344" s="176"/>
      <c r="G1344" s="176"/>
      <c r="H1344" s="176"/>
      <c r="I1344" s="176"/>
      <c r="J1344" s="177"/>
      <c r="K1344" s="13"/>
    </row>
    <row r="1345" spans="3:11" s="1" customFormat="1" ht="15.45" customHeight="1" x14ac:dyDescent="0.3">
      <c r="C1345" s="7"/>
      <c r="D1345" s="16">
        <v>1</v>
      </c>
      <c r="E1345" s="178" t="s">
        <v>164</v>
      </c>
      <c r="F1345" s="179"/>
      <c r="G1345" s="179"/>
      <c r="H1345" s="179"/>
      <c r="I1345" s="179"/>
      <c r="J1345" s="180"/>
      <c r="K1345" s="8"/>
    </row>
    <row r="1346" spans="3:11" s="14" customFormat="1" ht="15.45" customHeight="1" x14ac:dyDescent="0.3">
      <c r="C1346" s="11"/>
      <c r="D1346" s="12" t="s">
        <v>9</v>
      </c>
      <c r="E1346" s="175" t="s">
        <v>10</v>
      </c>
      <c r="F1346" s="176"/>
      <c r="G1346" s="176"/>
      <c r="H1346" s="176"/>
      <c r="I1346" s="176"/>
      <c r="J1346" s="177"/>
      <c r="K1346" s="13"/>
    </row>
    <row r="1347" spans="3:11" s="1" customFormat="1" ht="15.45" customHeight="1" x14ac:dyDescent="0.3">
      <c r="C1347" s="7"/>
      <c r="D1347" s="16">
        <v>1.03</v>
      </c>
      <c r="E1347" s="178" t="s">
        <v>165</v>
      </c>
      <c r="F1347" s="179"/>
      <c r="G1347" s="179"/>
      <c r="H1347" s="179"/>
      <c r="I1347" s="179"/>
      <c r="J1347" s="180"/>
      <c r="K1347" s="8"/>
    </row>
    <row r="1348" spans="3:11" s="14" customFormat="1" ht="15.45" customHeight="1" x14ac:dyDescent="0.3">
      <c r="C1348" s="11"/>
      <c r="D1348" s="17" t="s">
        <v>166</v>
      </c>
      <c r="E1348" s="181" t="s">
        <v>13</v>
      </c>
      <c r="F1348" s="182"/>
      <c r="G1348" s="182"/>
      <c r="H1348" s="182"/>
      <c r="I1348" s="183"/>
      <c r="J1348" s="187" t="s">
        <v>14</v>
      </c>
      <c r="K1348" s="13"/>
    </row>
    <row r="1349" spans="3:11" s="1" customFormat="1" ht="15.45" customHeight="1" x14ac:dyDescent="0.3">
      <c r="C1349" s="7"/>
      <c r="D1349" s="18" t="s">
        <v>170</v>
      </c>
      <c r="E1349" s="184"/>
      <c r="F1349" s="185"/>
      <c r="G1349" s="185"/>
      <c r="H1349" s="185"/>
      <c r="I1349" s="186"/>
      <c r="J1349" s="188"/>
      <c r="K1349" s="8"/>
    </row>
    <row r="1350" spans="3:11" s="14" customFormat="1" ht="15.45" customHeight="1" x14ac:dyDescent="0.3">
      <c r="C1350" s="11"/>
      <c r="D1350" s="17" t="s">
        <v>12</v>
      </c>
      <c r="E1350" s="222" t="s">
        <v>171</v>
      </c>
      <c r="F1350" s="223"/>
      <c r="G1350" s="223"/>
      <c r="H1350" s="223"/>
      <c r="I1350" s="224"/>
      <c r="J1350" s="228" t="s">
        <v>18</v>
      </c>
      <c r="K1350" s="13"/>
    </row>
    <row r="1351" spans="3:11" s="1" customFormat="1" ht="15.45" customHeight="1" x14ac:dyDescent="0.3">
      <c r="C1351" s="7"/>
      <c r="D1351" s="18" t="s">
        <v>170</v>
      </c>
      <c r="E1351" s="225"/>
      <c r="F1351" s="226"/>
      <c r="G1351" s="226"/>
      <c r="H1351" s="226"/>
      <c r="I1351" s="227"/>
      <c r="J1351" s="229"/>
      <c r="K1351" s="8"/>
    </row>
    <row r="1352" spans="3:11" s="1" customFormat="1" ht="15.45" customHeight="1" x14ac:dyDescent="0.3">
      <c r="C1352" s="7"/>
      <c r="D1352" s="189"/>
      <c r="E1352" s="189"/>
      <c r="F1352" s="189"/>
      <c r="G1352" s="189"/>
      <c r="H1352" s="189"/>
      <c r="I1352" s="189"/>
      <c r="J1352" s="189"/>
      <c r="K1352" s="8"/>
    </row>
    <row r="1353" spans="3:11" s="1" customFormat="1" ht="15.45" customHeight="1" x14ac:dyDescent="0.3">
      <c r="C1353" s="7"/>
      <c r="D1353" s="219" t="s">
        <v>19</v>
      </c>
      <c r="E1353" s="220"/>
      <c r="F1353" s="220"/>
      <c r="G1353" s="220"/>
      <c r="H1353" s="220"/>
      <c r="I1353" s="220"/>
      <c r="J1353" s="221"/>
      <c r="K1353" s="8"/>
    </row>
    <row r="1354" spans="3:11" s="1" customFormat="1" ht="15.45" customHeight="1" x14ac:dyDescent="0.3">
      <c r="C1354" s="7"/>
      <c r="D1354" s="230" t="s">
        <v>20</v>
      </c>
      <c r="E1354" s="231"/>
      <c r="F1354" s="231"/>
      <c r="G1354" s="23" t="s">
        <v>14</v>
      </c>
      <c r="H1354" s="24" t="s">
        <v>21</v>
      </c>
      <c r="I1354" s="25" t="s">
        <v>22</v>
      </c>
      <c r="J1354" s="26" t="s">
        <v>23</v>
      </c>
      <c r="K1354" s="8"/>
    </row>
    <row r="1355" spans="3:11" s="1" customFormat="1" ht="15.45" customHeight="1" x14ac:dyDescent="0.3">
      <c r="C1355" s="7"/>
      <c r="D1355" s="232" t="s">
        <v>172</v>
      </c>
      <c r="E1355" s="233"/>
      <c r="F1355" s="233"/>
      <c r="G1355" s="27" t="s">
        <v>60</v>
      </c>
      <c r="H1355" s="28">
        <v>713708.61</v>
      </c>
      <c r="I1355" s="29">
        <v>0.02</v>
      </c>
      <c r="J1355" s="30">
        <f>+ROUND(I1355*H1355,2)</f>
        <v>14274.17</v>
      </c>
      <c r="K1355" s="8"/>
    </row>
    <row r="1356" spans="3:11" s="1" customFormat="1" ht="15.45" customHeight="1" x14ac:dyDescent="0.3">
      <c r="C1356" s="7"/>
      <c r="D1356" s="211"/>
      <c r="E1356" s="212"/>
      <c r="F1356" s="212"/>
      <c r="G1356" s="31" t="s">
        <v>28</v>
      </c>
      <c r="H1356" s="32" t="s">
        <v>28</v>
      </c>
      <c r="I1356" s="33"/>
      <c r="J1356" s="34" t="str">
        <f t="shared" ref="J1356:J1361" si="21">+IF(D1356="","",H1356*I1356)</f>
        <v/>
      </c>
      <c r="K1356" s="8"/>
    </row>
    <row r="1357" spans="3:11" s="1" customFormat="1" ht="15.45" customHeight="1" x14ac:dyDescent="0.3">
      <c r="C1357" s="7"/>
      <c r="D1357" s="211"/>
      <c r="E1357" s="212"/>
      <c r="F1357" s="212"/>
      <c r="G1357" s="31" t="s">
        <v>28</v>
      </c>
      <c r="H1357" s="32" t="s">
        <v>28</v>
      </c>
      <c r="I1357" s="33"/>
      <c r="J1357" s="34" t="str">
        <f t="shared" si="21"/>
        <v/>
      </c>
      <c r="K1357" s="8"/>
    </row>
    <row r="1358" spans="3:11" s="1" customFormat="1" ht="15.45" customHeight="1" x14ac:dyDescent="0.3">
      <c r="C1358" s="7"/>
      <c r="D1358" s="211"/>
      <c r="E1358" s="212"/>
      <c r="F1358" s="212"/>
      <c r="G1358" s="31" t="s">
        <v>28</v>
      </c>
      <c r="H1358" s="32" t="s">
        <v>28</v>
      </c>
      <c r="I1358" s="33"/>
      <c r="J1358" s="34" t="str">
        <f t="shared" si="21"/>
        <v/>
      </c>
      <c r="K1358" s="8"/>
    </row>
    <row r="1359" spans="3:11" s="1" customFormat="1" ht="15.45" customHeight="1" x14ac:dyDescent="0.3">
      <c r="C1359" s="7"/>
      <c r="D1359" s="211"/>
      <c r="E1359" s="212"/>
      <c r="F1359" s="212"/>
      <c r="G1359" s="31" t="s">
        <v>28</v>
      </c>
      <c r="H1359" s="32" t="s">
        <v>28</v>
      </c>
      <c r="I1359" s="33"/>
      <c r="J1359" s="34" t="str">
        <f t="shared" si="21"/>
        <v/>
      </c>
      <c r="K1359" s="8"/>
    </row>
    <row r="1360" spans="3:11" s="1" customFormat="1" ht="15.45" customHeight="1" x14ac:dyDescent="0.3">
      <c r="C1360" s="7"/>
      <c r="D1360" s="211"/>
      <c r="E1360" s="212"/>
      <c r="F1360" s="212"/>
      <c r="G1360" s="31" t="s">
        <v>28</v>
      </c>
      <c r="H1360" s="32" t="s">
        <v>28</v>
      </c>
      <c r="I1360" s="33"/>
      <c r="J1360" s="34" t="str">
        <f t="shared" si="21"/>
        <v/>
      </c>
      <c r="K1360" s="8"/>
    </row>
    <row r="1361" spans="3:12" s="1" customFormat="1" ht="15.45" customHeight="1" x14ac:dyDescent="0.3">
      <c r="C1361" s="7"/>
      <c r="D1361" s="325"/>
      <c r="E1361" s="326"/>
      <c r="F1361" s="326"/>
      <c r="G1361" s="35" t="s">
        <v>28</v>
      </c>
      <c r="H1361" s="36" t="s">
        <v>28</v>
      </c>
      <c r="I1361" s="37"/>
      <c r="J1361" s="38" t="str">
        <f t="shared" si="21"/>
        <v/>
      </c>
      <c r="K1361" s="8"/>
    </row>
    <row r="1362" spans="3:12" s="1" customFormat="1" ht="15.45" customHeight="1" x14ac:dyDescent="0.3">
      <c r="C1362" s="7"/>
      <c r="G1362" s="294" t="s">
        <v>29</v>
      </c>
      <c r="H1362" s="294"/>
      <c r="I1362" s="295"/>
      <c r="J1362" s="39">
        <f>+ROUND(SUM(J1355:J1361),2)</f>
        <v>14274.17</v>
      </c>
      <c r="K1362" s="8"/>
    </row>
    <row r="1363" spans="3:12" s="1" customFormat="1" ht="15.45" customHeight="1" x14ac:dyDescent="0.3">
      <c r="C1363" s="7"/>
      <c r="G1363" s="92"/>
      <c r="H1363" s="100"/>
      <c r="I1363" s="92"/>
      <c r="J1363" s="101"/>
      <c r="K1363" s="8"/>
    </row>
    <row r="1364" spans="3:12" s="1" customFormat="1" ht="15.45" customHeight="1" x14ac:dyDescent="0.3">
      <c r="C1364" s="7"/>
      <c r="D1364" s="219" t="s">
        <v>30</v>
      </c>
      <c r="E1364" s="220"/>
      <c r="F1364" s="220"/>
      <c r="G1364" s="220"/>
      <c r="H1364" s="220"/>
      <c r="I1364" s="220"/>
      <c r="J1364" s="221"/>
      <c r="K1364" s="8"/>
    </row>
    <row r="1365" spans="3:12" s="1" customFormat="1" ht="15.45" customHeight="1" x14ac:dyDescent="0.3">
      <c r="C1365" s="7"/>
      <c r="D1365" s="286" t="s">
        <v>20</v>
      </c>
      <c r="E1365" s="286"/>
      <c r="F1365" s="286"/>
      <c r="G1365" s="40" t="s">
        <v>14</v>
      </c>
      <c r="H1365" s="41" t="s">
        <v>31</v>
      </c>
      <c r="I1365" s="40" t="s">
        <v>22</v>
      </c>
      <c r="J1365" s="41" t="s">
        <v>23</v>
      </c>
      <c r="K1365" s="8"/>
    </row>
    <row r="1366" spans="3:12" s="1" customFormat="1" ht="15.45" customHeight="1" x14ac:dyDescent="0.3">
      <c r="C1366" s="7"/>
      <c r="D1366" s="287" t="s">
        <v>32</v>
      </c>
      <c r="E1366" s="288"/>
      <c r="F1366" s="288"/>
      <c r="G1366" s="102" t="s">
        <v>33</v>
      </c>
      <c r="H1366" s="87">
        <v>20457.28</v>
      </c>
      <c r="I1366" s="104">
        <v>0.05</v>
      </c>
      <c r="J1366" s="30">
        <f>+ROUND(I1366*H1366,2)</f>
        <v>1022.86</v>
      </c>
      <c r="K1366" s="8"/>
    </row>
    <row r="1367" spans="3:12" s="1" customFormat="1" ht="28.05" customHeight="1" x14ac:dyDescent="0.3">
      <c r="C1367" s="7"/>
      <c r="D1367" s="289" t="s">
        <v>120</v>
      </c>
      <c r="E1367" s="290"/>
      <c r="F1367" s="291"/>
      <c r="G1367" s="86" t="s">
        <v>104</v>
      </c>
      <c r="H1367" s="89">
        <v>27700</v>
      </c>
      <c r="I1367" s="98">
        <v>0.1</v>
      </c>
      <c r="J1367" s="34">
        <f>+IF(D1367="","",H1367*I1367)</f>
        <v>2770</v>
      </c>
      <c r="K1367" s="8"/>
    </row>
    <row r="1368" spans="3:12" s="1" customFormat="1" ht="15.45" customHeight="1" x14ac:dyDescent="0.3">
      <c r="C1368" s="7"/>
      <c r="D1368" s="289"/>
      <c r="E1368" s="290"/>
      <c r="F1368" s="291"/>
      <c r="G1368" s="86" t="s">
        <v>28</v>
      </c>
      <c r="H1368" s="89" t="s">
        <v>28</v>
      </c>
      <c r="I1368" s="99"/>
      <c r="J1368" s="34" t="str">
        <f>+IF(D1368="","",H1368*I1368)</f>
        <v/>
      </c>
      <c r="K1368" s="8"/>
    </row>
    <row r="1369" spans="3:12" s="1" customFormat="1" ht="15.45" customHeight="1" x14ac:dyDescent="0.3">
      <c r="C1369" s="7"/>
      <c r="D1369" s="292"/>
      <c r="E1369" s="293"/>
      <c r="F1369" s="293"/>
      <c r="G1369" s="47" t="s">
        <v>28</v>
      </c>
      <c r="H1369" s="48" t="s">
        <v>28</v>
      </c>
      <c r="I1369" s="49"/>
      <c r="J1369" s="91" t="str">
        <f>+IF(D1369="","",H1369*I1369)</f>
        <v/>
      </c>
      <c r="K1369" s="8"/>
    </row>
    <row r="1370" spans="3:12" s="1" customFormat="1" ht="15.45" customHeight="1" x14ac:dyDescent="0.3">
      <c r="C1370" s="7"/>
      <c r="G1370" s="294" t="s">
        <v>36</v>
      </c>
      <c r="H1370" s="294"/>
      <c r="I1370" s="295"/>
      <c r="J1370" s="51">
        <f>ROUND(+SUM(J1366:J1369),2)</f>
        <v>3792.86</v>
      </c>
      <c r="K1370" s="8"/>
    </row>
    <row r="1371" spans="3:12" s="1" customFormat="1" ht="15.45" customHeight="1" x14ac:dyDescent="0.3">
      <c r="C1371" s="7"/>
      <c r="D1371" s="274"/>
      <c r="E1371" s="274"/>
      <c r="F1371" s="274"/>
      <c r="G1371" s="274"/>
      <c r="H1371" s="274"/>
      <c r="I1371" s="274"/>
      <c r="J1371" s="274"/>
      <c r="K1371" s="8"/>
    </row>
    <row r="1372" spans="3:12" s="1" customFormat="1" ht="15.45" customHeight="1" x14ac:dyDescent="0.3">
      <c r="C1372" s="7"/>
      <c r="D1372" s="305" t="s">
        <v>37</v>
      </c>
      <c r="E1372" s="306"/>
      <c r="F1372" s="306"/>
      <c r="G1372" s="306"/>
      <c r="H1372" s="306"/>
      <c r="I1372" s="306"/>
      <c r="J1372" s="307"/>
      <c r="K1372" s="8"/>
      <c r="L1372" s="52"/>
    </row>
    <row r="1373" spans="3:12" s="93" customFormat="1" ht="15.45" customHeight="1" x14ac:dyDescent="0.3">
      <c r="C1373" s="53"/>
      <c r="D1373" s="308" t="s">
        <v>20</v>
      </c>
      <c r="E1373" s="309"/>
      <c r="F1373" s="309"/>
      <c r="G1373" s="54" t="s">
        <v>14</v>
      </c>
      <c r="H1373" s="55" t="s">
        <v>31</v>
      </c>
      <c r="I1373" s="54" t="s">
        <v>22</v>
      </c>
      <c r="J1373" s="56" t="s">
        <v>23</v>
      </c>
      <c r="K1373" s="57"/>
      <c r="L1373" s="58"/>
    </row>
    <row r="1374" spans="3:12" s="1" customFormat="1" ht="15.45" customHeight="1" x14ac:dyDescent="0.3">
      <c r="C1374" s="7"/>
      <c r="D1374" s="301" t="s">
        <v>38</v>
      </c>
      <c r="E1374" s="302"/>
      <c r="F1374" s="302"/>
      <c r="G1374" s="59" t="s">
        <v>39</v>
      </c>
      <c r="H1374" s="60">
        <v>29224.691865875</v>
      </c>
      <c r="I1374" s="61">
        <v>0.7</v>
      </c>
      <c r="J1374" s="30">
        <f>+ROUND(I1374*H1374,2)</f>
        <v>20457.28</v>
      </c>
      <c r="K1374" s="8"/>
      <c r="L1374" s="52"/>
    </row>
    <row r="1375" spans="3:12" s="1" customFormat="1" ht="15.45" customHeight="1" x14ac:dyDescent="0.3">
      <c r="C1375" s="7"/>
      <c r="D1375" s="301"/>
      <c r="E1375" s="302"/>
      <c r="F1375" s="302"/>
      <c r="G1375" s="59"/>
      <c r="H1375" s="60"/>
      <c r="I1375" s="61"/>
      <c r="J1375" s="62" t="str">
        <f>(+IF(D1375="","",(H1375*I1375)))</f>
        <v/>
      </c>
      <c r="K1375" s="8"/>
      <c r="L1375" s="52"/>
    </row>
    <row r="1376" spans="3:12" s="1" customFormat="1" ht="15.45" customHeight="1" x14ac:dyDescent="0.3">
      <c r="C1376" s="7"/>
      <c r="D1376" s="301"/>
      <c r="E1376" s="302"/>
      <c r="F1376" s="302"/>
      <c r="G1376" s="59"/>
      <c r="H1376" s="60"/>
      <c r="I1376" s="61"/>
      <c r="J1376" s="62" t="str">
        <f>(+IF(D1376="","",(H1376*I1376)))</f>
        <v/>
      </c>
      <c r="K1376" s="8"/>
      <c r="L1376" s="52"/>
    </row>
    <row r="1377" spans="3:12" s="1" customFormat="1" ht="15.45" customHeight="1" x14ac:dyDescent="0.3">
      <c r="C1377" s="7"/>
      <c r="D1377" s="303"/>
      <c r="E1377" s="304"/>
      <c r="F1377" s="304"/>
      <c r="G1377" s="94"/>
      <c r="H1377" s="95"/>
      <c r="I1377" s="96"/>
      <c r="J1377" s="97"/>
      <c r="K1377" s="8"/>
      <c r="L1377" s="52"/>
    </row>
    <row r="1378" spans="3:12" s="1" customFormat="1" ht="15.45" customHeight="1" x14ac:dyDescent="0.3">
      <c r="C1378" s="7"/>
      <c r="G1378" s="216" t="s">
        <v>42</v>
      </c>
      <c r="H1378" s="216"/>
      <c r="I1378" s="217"/>
      <c r="J1378" s="39">
        <f>+ROUND(SUM(J1374:J1377),2)</f>
        <v>20457.28</v>
      </c>
      <c r="K1378" s="8"/>
      <c r="L1378" s="52"/>
    </row>
    <row r="1379" spans="3:12" s="1" customFormat="1" ht="15.45" customHeight="1" x14ac:dyDescent="0.3">
      <c r="C1379" s="7"/>
      <c r="H1379" s="63"/>
      <c r="J1379" s="2"/>
      <c r="K1379" s="8"/>
    </row>
    <row r="1380" spans="3:12" s="1" customFormat="1" ht="15.45" customHeight="1" x14ac:dyDescent="0.3">
      <c r="C1380" s="7"/>
      <c r="D1380" s="250" t="s">
        <v>43</v>
      </c>
      <c r="E1380" s="251"/>
      <c r="F1380" s="251"/>
      <c r="G1380" s="251"/>
      <c r="H1380" s="251"/>
      <c r="I1380" s="252"/>
      <c r="J1380" s="64">
        <f>ROUND((SUM(+J1362+J1370+J1378)),2)</f>
        <v>38524.31</v>
      </c>
      <c r="K1380" s="8"/>
    </row>
    <row r="1381" spans="3:12" s="1" customFormat="1" ht="15.45" customHeight="1" x14ac:dyDescent="0.3">
      <c r="C1381" s="7"/>
      <c r="H1381" s="63"/>
      <c r="J1381" s="2"/>
      <c r="K1381" s="8"/>
    </row>
    <row r="1382" spans="3:12" s="66" customFormat="1" ht="15.45" customHeight="1" x14ac:dyDescent="0.3">
      <c r="C1382" s="65"/>
      <c r="D1382" s="253" t="s">
        <v>44</v>
      </c>
      <c r="E1382" s="254"/>
      <c r="F1382" s="255"/>
      <c r="H1382" s="67"/>
      <c r="I1382" s="68">
        <v>0.01</v>
      </c>
      <c r="J1382" s="69">
        <f>ROUND(J1380*I1382,2)</f>
        <v>385.24</v>
      </c>
      <c r="K1382" s="70"/>
    </row>
    <row r="1383" spans="3:12" s="1" customFormat="1" ht="15.45" customHeight="1" x14ac:dyDescent="0.3">
      <c r="C1383" s="7"/>
      <c r="D1383" s="250" t="s">
        <v>45</v>
      </c>
      <c r="E1383" s="251"/>
      <c r="F1383" s="251"/>
      <c r="G1383" s="251"/>
      <c r="H1383" s="251"/>
      <c r="I1383" s="252"/>
      <c r="J1383" s="64">
        <f>+J1382+J1380</f>
        <v>38909.549999999996</v>
      </c>
      <c r="K1383" s="8"/>
    </row>
    <row r="1384" spans="3:12" s="1" customFormat="1" ht="15.45" customHeight="1" x14ac:dyDescent="0.3">
      <c r="C1384" s="7"/>
      <c r="H1384" s="63"/>
      <c r="J1384" s="2"/>
      <c r="K1384" s="8"/>
    </row>
    <row r="1385" spans="3:12" s="66" customFormat="1" ht="15.45" customHeight="1" x14ac:dyDescent="0.3">
      <c r="C1385" s="65"/>
      <c r="D1385" s="313" t="s">
        <v>46</v>
      </c>
      <c r="E1385" s="314"/>
      <c r="F1385" s="314"/>
      <c r="G1385" s="71"/>
      <c r="H1385" s="72"/>
      <c r="I1385" s="73">
        <v>0.25</v>
      </c>
      <c r="J1385" s="74">
        <f>ROUND(J1383*I1385,2)</f>
        <v>9727.39</v>
      </c>
      <c r="K1385" s="70"/>
    </row>
    <row r="1386" spans="3:12" s="66" customFormat="1" ht="15.45" customHeight="1" x14ac:dyDescent="0.3">
      <c r="C1386" s="65"/>
      <c r="D1386" s="315" t="s">
        <v>47</v>
      </c>
      <c r="E1386" s="316"/>
      <c r="F1386" s="316"/>
      <c r="G1386" s="71"/>
      <c r="H1386" s="72"/>
      <c r="I1386" s="75">
        <v>0.01</v>
      </c>
      <c r="J1386" s="76">
        <f>ROUND(J1383*I1386,2)</f>
        <v>389.1</v>
      </c>
      <c r="K1386" s="70"/>
    </row>
    <row r="1387" spans="3:12" s="66" customFormat="1" ht="15.45" customHeight="1" x14ac:dyDescent="0.3">
      <c r="C1387" s="65"/>
      <c r="D1387" s="315" t="s">
        <v>48</v>
      </c>
      <c r="E1387" s="316"/>
      <c r="F1387" s="316"/>
      <c r="G1387" s="77"/>
      <c r="H1387" s="78"/>
      <c r="I1387" s="75">
        <v>0.04</v>
      </c>
      <c r="J1387" s="76">
        <f>ROUND(J1383*I1387,2)</f>
        <v>1556.38</v>
      </c>
      <c r="K1387" s="70"/>
    </row>
    <row r="1388" spans="3:12" s="1" customFormat="1" ht="15.45" customHeight="1" x14ac:dyDescent="0.3">
      <c r="C1388" s="7"/>
      <c r="D1388" s="317" t="s">
        <v>49</v>
      </c>
      <c r="E1388" s="318"/>
      <c r="F1388" s="318"/>
      <c r="G1388" s="318"/>
      <c r="H1388" s="318"/>
      <c r="I1388" s="318"/>
      <c r="J1388" s="79">
        <f>SUM(J1385:J1387)</f>
        <v>11672.869999999999</v>
      </c>
      <c r="K1388" s="8"/>
    </row>
    <row r="1389" spans="3:12" s="1" customFormat="1" ht="15.45" customHeight="1" x14ac:dyDescent="0.3">
      <c r="C1389" s="7"/>
      <c r="D1389" s="266"/>
      <c r="E1389" s="266"/>
      <c r="F1389" s="266"/>
      <c r="G1389" s="266"/>
      <c r="H1389" s="266"/>
      <c r="I1389" s="266"/>
      <c r="J1389" s="266"/>
      <c r="K1389" s="8"/>
    </row>
    <row r="1390" spans="3:12" s="1" customFormat="1" ht="15.45" customHeight="1" x14ac:dyDescent="0.3">
      <c r="C1390" s="7"/>
      <c r="D1390" s="277" t="s">
        <v>50</v>
      </c>
      <c r="E1390" s="278"/>
      <c r="F1390" s="278"/>
      <c r="G1390" s="278"/>
      <c r="H1390" s="278"/>
      <c r="I1390" s="279"/>
      <c r="J1390" s="80">
        <f>SUM(J1383+J1388)</f>
        <v>50582.42</v>
      </c>
      <c r="K1390" s="8"/>
    </row>
    <row r="1391" spans="3:12" s="1" customFormat="1" ht="15.45" customHeight="1" x14ac:dyDescent="0.3">
      <c r="C1391" s="7"/>
      <c r="D1391" s="266"/>
      <c r="E1391" s="266"/>
      <c r="F1391" s="266"/>
      <c r="G1391" s="266"/>
      <c r="H1391" s="266"/>
      <c r="I1391" s="266"/>
      <c r="J1391" s="266"/>
      <c r="K1391" s="8"/>
    </row>
    <row r="1392" spans="3:12" s="1" customFormat="1" ht="15.45" customHeight="1" x14ac:dyDescent="0.3">
      <c r="C1392" s="7"/>
      <c r="D1392" s="280" t="s">
        <v>51</v>
      </c>
      <c r="E1392" s="281"/>
      <c r="F1392" s="282"/>
      <c r="G1392" s="283"/>
      <c r="H1392" s="284"/>
      <c r="I1392" s="284"/>
      <c r="J1392" s="285"/>
      <c r="K1392" s="8"/>
    </row>
    <row r="1393" spans="3:11" s="1" customFormat="1" ht="15.45" customHeight="1" x14ac:dyDescent="0.3">
      <c r="C1393" s="7"/>
      <c r="D1393" s="262"/>
      <c r="E1393" s="310"/>
      <c r="F1393" s="311"/>
      <c r="G1393" s="265"/>
      <c r="H1393" s="275"/>
      <c r="I1393" s="275"/>
      <c r="J1393" s="276"/>
      <c r="K1393" s="8"/>
    </row>
    <row r="1394" spans="3:11" s="1" customFormat="1" ht="15.45" customHeight="1" x14ac:dyDescent="0.3">
      <c r="C1394" s="7"/>
      <c r="D1394" s="262"/>
      <c r="E1394" s="310"/>
      <c r="F1394" s="311"/>
      <c r="G1394" s="265" t="s">
        <v>52</v>
      </c>
      <c r="H1394" s="275"/>
      <c r="I1394" s="275"/>
      <c r="J1394" s="276"/>
      <c r="K1394" s="8"/>
    </row>
    <row r="1395" spans="3:11" s="1" customFormat="1" ht="15.45" customHeight="1" x14ac:dyDescent="0.3">
      <c r="C1395" s="7"/>
      <c r="D1395" s="262"/>
      <c r="E1395" s="310"/>
      <c r="F1395" s="311"/>
      <c r="G1395" s="265" t="s">
        <v>53</v>
      </c>
      <c r="H1395" s="266"/>
      <c r="I1395" s="266"/>
      <c r="J1395" s="267"/>
      <c r="K1395" s="8"/>
    </row>
    <row r="1396" spans="3:11" s="1" customFormat="1" ht="15.45" customHeight="1" x14ac:dyDescent="0.3">
      <c r="C1396" s="7"/>
      <c r="D1396" s="262"/>
      <c r="E1396" s="310"/>
      <c r="F1396" s="311"/>
      <c r="G1396" s="265" t="s">
        <v>54</v>
      </c>
      <c r="H1396" s="266"/>
      <c r="I1396" s="266"/>
      <c r="J1396" s="267"/>
      <c r="K1396" s="8"/>
    </row>
    <row r="1397" spans="3:11" s="1" customFormat="1" ht="15.45" customHeight="1" x14ac:dyDescent="0.3">
      <c r="C1397" s="7"/>
      <c r="D1397" s="319"/>
      <c r="E1397" s="320"/>
      <c r="F1397" s="321"/>
      <c r="G1397" s="265" t="s">
        <v>52</v>
      </c>
      <c r="H1397" s="266"/>
      <c r="I1397" s="266"/>
      <c r="J1397" s="267"/>
      <c r="K1397" s="8"/>
    </row>
    <row r="1398" spans="3:11" s="1" customFormat="1" ht="15.45" customHeight="1" x14ac:dyDescent="0.3">
      <c r="C1398" s="7"/>
      <c r="D1398" s="268"/>
      <c r="E1398" s="322"/>
      <c r="F1398" s="323"/>
      <c r="G1398" s="271" t="s">
        <v>55</v>
      </c>
      <c r="H1398" s="272"/>
      <c r="I1398" s="272"/>
      <c r="J1398" s="273"/>
      <c r="K1398" s="8"/>
    </row>
    <row r="1399" spans="3:11" s="1" customFormat="1" ht="15.45" customHeight="1" x14ac:dyDescent="0.3">
      <c r="C1399" s="81"/>
      <c r="D1399" s="82"/>
      <c r="E1399" s="82"/>
      <c r="F1399" s="82"/>
      <c r="G1399" s="82"/>
      <c r="H1399" s="83"/>
      <c r="I1399" s="82"/>
      <c r="J1399" s="83"/>
      <c r="K1399" s="84"/>
    </row>
    <row r="1400" spans="3:11" s="1" customFormat="1" ht="15.45" customHeight="1" x14ac:dyDescent="0.3">
      <c r="C1400" s="274"/>
      <c r="D1400" s="274"/>
      <c r="E1400" s="274"/>
      <c r="F1400" s="274"/>
      <c r="G1400" s="274"/>
      <c r="H1400" s="274"/>
      <c r="I1400" s="274"/>
      <c r="J1400" s="274"/>
    </row>
    <row r="1401" spans="3:11" s="1" customFormat="1" ht="15.45" customHeight="1" x14ac:dyDescent="0.3">
      <c r="C1401" s="3"/>
      <c r="D1401" s="4"/>
      <c r="E1401" s="4"/>
      <c r="F1401" s="4"/>
      <c r="G1401" s="4"/>
      <c r="H1401" s="5"/>
      <c r="I1401" s="4"/>
      <c r="J1401" s="5"/>
      <c r="K1401" s="6"/>
    </row>
    <row r="1402" spans="3:11" s="1" customFormat="1" ht="15.45" customHeight="1" x14ac:dyDescent="0.3">
      <c r="C1402" s="7"/>
      <c r="D1402" s="190"/>
      <c r="E1402" s="191"/>
      <c r="F1402" s="190" t="s">
        <v>0</v>
      </c>
      <c r="G1402" s="194"/>
      <c r="H1402" s="191"/>
      <c r="I1402" s="195" t="s">
        <v>1</v>
      </c>
      <c r="J1402" s="196"/>
      <c r="K1402" s="8"/>
    </row>
    <row r="1403" spans="3:11" s="1" customFormat="1" ht="15.45" customHeight="1" x14ac:dyDescent="0.3">
      <c r="C1403" s="7"/>
      <c r="D1403" s="192"/>
      <c r="E1403" s="193"/>
      <c r="F1403" s="192"/>
      <c r="G1403" s="189"/>
      <c r="H1403" s="193"/>
      <c r="I1403" s="197" t="s">
        <v>2</v>
      </c>
      <c r="J1403" s="198"/>
      <c r="K1403" s="8"/>
    </row>
    <row r="1404" spans="3:11" s="1" customFormat="1" ht="15.45" customHeight="1" x14ac:dyDescent="0.3">
      <c r="C1404" s="7"/>
      <c r="D1404" s="172" t="s">
        <v>3</v>
      </c>
      <c r="E1404" s="173"/>
      <c r="F1404" s="173"/>
      <c r="G1404" s="173"/>
      <c r="H1404" s="174"/>
      <c r="I1404" s="197" t="s">
        <v>4</v>
      </c>
      <c r="J1404" s="198"/>
      <c r="K1404" s="8"/>
    </row>
    <row r="1405" spans="3:11" s="1" customFormat="1" ht="15.45" customHeight="1" x14ac:dyDescent="0.3">
      <c r="C1405" s="7"/>
      <c r="D1405" s="298" t="s">
        <v>5</v>
      </c>
      <c r="E1405" s="299"/>
      <c r="F1405" s="299"/>
      <c r="G1405" s="299"/>
      <c r="H1405" s="299"/>
      <c r="I1405" s="299"/>
      <c r="J1405" s="300"/>
      <c r="K1405" s="8"/>
    </row>
    <row r="1406" spans="3:11" s="1" customFormat="1" ht="15.45" customHeight="1" x14ac:dyDescent="0.3">
      <c r="C1406" s="7"/>
      <c r="D1406" s="9"/>
      <c r="E1406" s="9"/>
      <c r="F1406" s="9"/>
      <c r="G1406" s="9"/>
      <c r="H1406" s="10"/>
      <c r="I1406" s="9"/>
      <c r="J1406" s="10"/>
      <c r="K1406" s="8"/>
    </row>
    <row r="1407" spans="3:11" s="14" customFormat="1" ht="15.45" customHeight="1" x14ac:dyDescent="0.3">
      <c r="C1407" s="11"/>
      <c r="D1407" s="12" t="s">
        <v>6</v>
      </c>
      <c r="E1407" s="175" t="s">
        <v>7</v>
      </c>
      <c r="F1407" s="176"/>
      <c r="G1407" s="176"/>
      <c r="H1407" s="176"/>
      <c r="I1407" s="176"/>
      <c r="J1407" s="177"/>
      <c r="K1407" s="13"/>
    </row>
    <row r="1408" spans="3:11" s="1" customFormat="1" ht="15.45" customHeight="1" x14ac:dyDescent="0.3">
      <c r="C1408" s="7"/>
      <c r="D1408" s="16">
        <v>1</v>
      </c>
      <c r="E1408" s="178" t="s">
        <v>164</v>
      </c>
      <c r="F1408" s="179"/>
      <c r="G1408" s="179"/>
      <c r="H1408" s="179"/>
      <c r="I1408" s="179"/>
      <c r="J1408" s="180"/>
      <c r="K1408" s="8"/>
    </row>
    <row r="1409" spans="3:11" s="14" customFormat="1" ht="15.45" customHeight="1" x14ac:dyDescent="0.3">
      <c r="C1409" s="11"/>
      <c r="D1409" s="12" t="s">
        <v>9</v>
      </c>
      <c r="E1409" s="175" t="s">
        <v>10</v>
      </c>
      <c r="F1409" s="176"/>
      <c r="G1409" s="176"/>
      <c r="H1409" s="176"/>
      <c r="I1409" s="176"/>
      <c r="J1409" s="177"/>
      <c r="K1409" s="13"/>
    </row>
    <row r="1410" spans="3:11" s="1" customFormat="1" ht="15.45" customHeight="1" x14ac:dyDescent="0.3">
      <c r="C1410" s="7"/>
      <c r="D1410" s="16">
        <v>1.03</v>
      </c>
      <c r="E1410" s="178" t="s">
        <v>165</v>
      </c>
      <c r="F1410" s="179"/>
      <c r="G1410" s="179"/>
      <c r="H1410" s="179"/>
      <c r="I1410" s="179"/>
      <c r="J1410" s="180"/>
      <c r="K1410" s="8"/>
    </row>
    <row r="1411" spans="3:11" s="14" customFormat="1" ht="15.45" customHeight="1" x14ac:dyDescent="0.3">
      <c r="C1411" s="11"/>
      <c r="D1411" s="17" t="s">
        <v>166</v>
      </c>
      <c r="E1411" s="181" t="s">
        <v>13</v>
      </c>
      <c r="F1411" s="182"/>
      <c r="G1411" s="182"/>
      <c r="H1411" s="182"/>
      <c r="I1411" s="183"/>
      <c r="J1411" s="187" t="s">
        <v>14</v>
      </c>
      <c r="K1411" s="13"/>
    </row>
    <row r="1412" spans="3:11" s="1" customFormat="1" ht="15.45" customHeight="1" x14ac:dyDescent="0.3">
      <c r="C1412" s="7"/>
      <c r="D1412" s="18" t="s">
        <v>173</v>
      </c>
      <c r="E1412" s="184"/>
      <c r="F1412" s="185"/>
      <c r="G1412" s="185"/>
      <c r="H1412" s="185"/>
      <c r="I1412" s="186"/>
      <c r="J1412" s="188"/>
      <c r="K1412" s="8"/>
    </row>
    <row r="1413" spans="3:11" s="14" customFormat="1" ht="15.45" customHeight="1" x14ac:dyDescent="0.3">
      <c r="C1413" s="11"/>
      <c r="D1413" s="17" t="s">
        <v>12</v>
      </c>
      <c r="E1413" s="222" t="s">
        <v>174</v>
      </c>
      <c r="F1413" s="223"/>
      <c r="G1413" s="223"/>
      <c r="H1413" s="223"/>
      <c r="I1413" s="224"/>
      <c r="J1413" s="228" t="s">
        <v>25</v>
      </c>
      <c r="K1413" s="13"/>
    </row>
    <row r="1414" spans="3:11" s="1" customFormat="1" ht="15.45" customHeight="1" x14ac:dyDescent="0.3">
      <c r="C1414" s="7"/>
      <c r="D1414" s="18" t="s">
        <v>173</v>
      </c>
      <c r="E1414" s="225"/>
      <c r="F1414" s="226"/>
      <c r="G1414" s="226"/>
      <c r="H1414" s="226"/>
      <c r="I1414" s="227"/>
      <c r="J1414" s="229"/>
      <c r="K1414" s="8"/>
    </row>
    <row r="1415" spans="3:11" s="1" customFormat="1" ht="15.45" customHeight="1" x14ac:dyDescent="0.3">
      <c r="C1415" s="7"/>
      <c r="D1415" s="189"/>
      <c r="E1415" s="189"/>
      <c r="F1415" s="189"/>
      <c r="G1415" s="189"/>
      <c r="H1415" s="189"/>
      <c r="I1415" s="189"/>
      <c r="J1415" s="189"/>
      <c r="K1415" s="8"/>
    </row>
    <row r="1416" spans="3:11" s="1" customFormat="1" ht="15.45" customHeight="1" x14ac:dyDescent="0.3">
      <c r="C1416" s="7"/>
      <c r="D1416" s="219" t="s">
        <v>19</v>
      </c>
      <c r="E1416" s="220"/>
      <c r="F1416" s="220"/>
      <c r="G1416" s="220"/>
      <c r="H1416" s="220"/>
      <c r="I1416" s="220"/>
      <c r="J1416" s="221"/>
      <c r="K1416" s="8"/>
    </row>
    <row r="1417" spans="3:11" s="1" customFormat="1" ht="15.45" customHeight="1" x14ac:dyDescent="0.3">
      <c r="C1417" s="7"/>
      <c r="D1417" s="230" t="s">
        <v>20</v>
      </c>
      <c r="E1417" s="231"/>
      <c r="F1417" s="231"/>
      <c r="G1417" s="23" t="s">
        <v>14</v>
      </c>
      <c r="H1417" s="24" t="s">
        <v>21</v>
      </c>
      <c r="I1417" s="25" t="s">
        <v>22</v>
      </c>
      <c r="J1417" s="26" t="s">
        <v>23</v>
      </c>
      <c r="K1417" s="8"/>
    </row>
    <row r="1418" spans="3:11" s="1" customFormat="1" ht="15.45" customHeight="1" x14ac:dyDescent="0.3">
      <c r="C1418" s="7"/>
      <c r="D1418" s="232" t="s">
        <v>169</v>
      </c>
      <c r="E1418" s="233"/>
      <c r="F1418" s="233"/>
      <c r="G1418" s="27" t="s">
        <v>60</v>
      </c>
      <c r="H1418" s="28">
        <v>484893.26</v>
      </c>
      <c r="I1418" s="29">
        <v>0.01</v>
      </c>
      <c r="J1418" s="30">
        <f>+ROUND(I1418*H1418,2)</f>
        <v>4848.93</v>
      </c>
      <c r="K1418" s="8"/>
    </row>
    <row r="1419" spans="3:11" s="1" customFormat="1" ht="15.45" customHeight="1" x14ac:dyDescent="0.3">
      <c r="C1419" s="7"/>
      <c r="D1419" s="211"/>
      <c r="E1419" s="212"/>
      <c r="F1419" s="212"/>
      <c r="G1419" s="31"/>
      <c r="H1419" s="43"/>
      <c r="I1419" s="33"/>
      <c r="J1419" s="34"/>
      <c r="K1419" s="8"/>
    </row>
    <row r="1420" spans="3:11" s="1" customFormat="1" ht="15.45" customHeight="1" x14ac:dyDescent="0.3">
      <c r="C1420" s="7"/>
      <c r="D1420" s="211"/>
      <c r="E1420" s="212"/>
      <c r="F1420" s="212"/>
      <c r="G1420" s="31" t="s">
        <v>28</v>
      </c>
      <c r="H1420" s="32" t="s">
        <v>28</v>
      </c>
      <c r="I1420" s="33"/>
      <c r="J1420" s="34" t="str">
        <f>+IF(D1420="","",H1420*I1420)</f>
        <v/>
      </c>
      <c r="K1420" s="8"/>
    </row>
    <row r="1421" spans="3:11" s="1" customFormat="1" ht="15.45" customHeight="1" x14ac:dyDescent="0.3">
      <c r="C1421" s="7"/>
      <c r="D1421" s="211"/>
      <c r="E1421" s="212"/>
      <c r="F1421" s="212"/>
      <c r="G1421" s="31" t="s">
        <v>28</v>
      </c>
      <c r="H1421" s="32" t="s">
        <v>28</v>
      </c>
      <c r="I1421" s="33"/>
      <c r="J1421" s="34" t="str">
        <f>+IF(D1421="","",H1421*I1421)</f>
        <v/>
      </c>
      <c r="K1421" s="8"/>
    </row>
    <row r="1422" spans="3:11" s="1" customFormat="1" ht="15.45" customHeight="1" x14ac:dyDescent="0.3">
      <c r="C1422" s="7"/>
      <c r="D1422" s="211"/>
      <c r="E1422" s="212"/>
      <c r="F1422" s="212"/>
      <c r="G1422" s="31" t="s">
        <v>28</v>
      </c>
      <c r="H1422" s="32" t="s">
        <v>28</v>
      </c>
      <c r="I1422" s="33"/>
      <c r="J1422" s="34" t="str">
        <f>+IF(D1422="","",H1422*I1422)</f>
        <v/>
      </c>
      <c r="K1422" s="8"/>
    </row>
    <row r="1423" spans="3:11" s="1" customFormat="1" ht="15.45" customHeight="1" x14ac:dyDescent="0.3">
      <c r="C1423" s="7"/>
      <c r="D1423" s="211"/>
      <c r="E1423" s="212"/>
      <c r="F1423" s="212"/>
      <c r="G1423" s="31" t="s">
        <v>28</v>
      </c>
      <c r="H1423" s="32" t="s">
        <v>28</v>
      </c>
      <c r="I1423" s="33"/>
      <c r="J1423" s="34" t="str">
        <f>+IF(D1423="","",H1423*I1423)</f>
        <v/>
      </c>
      <c r="K1423" s="8"/>
    </row>
    <row r="1424" spans="3:11" s="1" customFormat="1" ht="15.45" customHeight="1" x14ac:dyDescent="0.3">
      <c r="C1424" s="7"/>
      <c r="D1424" s="325"/>
      <c r="E1424" s="326"/>
      <c r="F1424" s="326"/>
      <c r="G1424" s="35" t="s">
        <v>28</v>
      </c>
      <c r="H1424" s="36" t="s">
        <v>28</v>
      </c>
      <c r="I1424" s="37"/>
      <c r="J1424" s="38" t="str">
        <f>+IF(D1424="","",H1424*I1424)</f>
        <v/>
      </c>
      <c r="K1424" s="8"/>
    </row>
    <row r="1425" spans="3:12" s="1" customFormat="1" ht="15.45" customHeight="1" x14ac:dyDescent="0.3">
      <c r="C1425" s="7"/>
      <c r="G1425" s="294" t="s">
        <v>29</v>
      </c>
      <c r="H1425" s="294"/>
      <c r="I1425" s="295"/>
      <c r="J1425" s="39">
        <f>+ROUND(SUM(J1418:J1424),2)</f>
        <v>4848.93</v>
      </c>
      <c r="K1425" s="8"/>
    </row>
    <row r="1426" spans="3:12" s="1" customFormat="1" ht="15.45" customHeight="1" x14ac:dyDescent="0.3">
      <c r="C1426" s="7"/>
      <c r="G1426" s="92"/>
      <c r="H1426" s="100"/>
      <c r="I1426" s="92"/>
      <c r="J1426" s="101"/>
      <c r="K1426" s="8"/>
    </row>
    <row r="1427" spans="3:12" s="1" customFormat="1" ht="15.45" customHeight="1" x14ac:dyDescent="0.3">
      <c r="C1427" s="7"/>
      <c r="D1427" s="219" t="s">
        <v>30</v>
      </c>
      <c r="E1427" s="220"/>
      <c r="F1427" s="220"/>
      <c r="G1427" s="220"/>
      <c r="H1427" s="220"/>
      <c r="I1427" s="220"/>
      <c r="J1427" s="221"/>
      <c r="K1427" s="8"/>
    </row>
    <row r="1428" spans="3:12" s="1" customFormat="1" ht="15.45" customHeight="1" x14ac:dyDescent="0.3">
      <c r="C1428" s="7"/>
      <c r="D1428" s="286" t="s">
        <v>20</v>
      </c>
      <c r="E1428" s="286"/>
      <c r="F1428" s="286"/>
      <c r="G1428" s="40" t="s">
        <v>14</v>
      </c>
      <c r="H1428" s="41" t="s">
        <v>31</v>
      </c>
      <c r="I1428" s="40" t="s">
        <v>22</v>
      </c>
      <c r="J1428" s="41" t="s">
        <v>23</v>
      </c>
      <c r="K1428" s="8"/>
    </row>
    <row r="1429" spans="3:12" s="1" customFormat="1" ht="15.45" customHeight="1" x14ac:dyDescent="0.3">
      <c r="C1429" s="7"/>
      <c r="D1429" s="287" t="s">
        <v>32</v>
      </c>
      <c r="E1429" s="288"/>
      <c r="F1429" s="288"/>
      <c r="G1429" s="86" t="s">
        <v>33</v>
      </c>
      <c r="H1429" s="87">
        <v>7306.17</v>
      </c>
      <c r="I1429" s="88">
        <v>0.05</v>
      </c>
      <c r="J1429" s="30">
        <f>+ROUND(I1429*H1429,2)</f>
        <v>365.31</v>
      </c>
      <c r="K1429" s="8"/>
    </row>
    <row r="1430" spans="3:12" s="1" customFormat="1" ht="15.45" customHeight="1" x14ac:dyDescent="0.3">
      <c r="C1430" s="7"/>
      <c r="D1430" s="289" t="s">
        <v>120</v>
      </c>
      <c r="E1430" s="290"/>
      <c r="F1430" s="291"/>
      <c r="G1430" s="86" t="s">
        <v>104</v>
      </c>
      <c r="H1430" s="89">
        <v>27700</v>
      </c>
      <c r="I1430" s="98">
        <v>0.01</v>
      </c>
      <c r="J1430" s="34">
        <f>+IF(D1430="","",H1430*I1430)</f>
        <v>277</v>
      </c>
      <c r="K1430" s="8"/>
    </row>
    <row r="1431" spans="3:12" s="1" customFormat="1" ht="15.45" customHeight="1" x14ac:dyDescent="0.3">
      <c r="C1431" s="7"/>
      <c r="D1431" s="292"/>
      <c r="E1431" s="293"/>
      <c r="F1431" s="293"/>
      <c r="G1431" s="47" t="s">
        <v>28</v>
      </c>
      <c r="H1431" s="48" t="s">
        <v>28</v>
      </c>
      <c r="I1431" s="49"/>
      <c r="J1431" s="91" t="str">
        <f>+IF(D1431="","",H1431*I1431)</f>
        <v/>
      </c>
      <c r="K1431" s="8"/>
    </row>
    <row r="1432" spans="3:12" s="1" customFormat="1" ht="15.45" customHeight="1" x14ac:dyDescent="0.3">
      <c r="C1432" s="7"/>
      <c r="G1432" s="294" t="s">
        <v>36</v>
      </c>
      <c r="H1432" s="294"/>
      <c r="I1432" s="295"/>
      <c r="J1432" s="51">
        <f>ROUND(+SUM(J1429:J1431),2)</f>
        <v>642.30999999999995</v>
      </c>
      <c r="K1432" s="8"/>
    </row>
    <row r="1433" spans="3:12" s="1" customFormat="1" ht="15.45" customHeight="1" x14ac:dyDescent="0.3">
      <c r="C1433" s="7"/>
      <c r="D1433" s="274"/>
      <c r="E1433" s="274"/>
      <c r="F1433" s="274"/>
      <c r="G1433" s="274"/>
      <c r="H1433" s="274"/>
      <c r="I1433" s="274"/>
      <c r="J1433" s="274"/>
      <c r="K1433" s="8"/>
    </row>
    <row r="1434" spans="3:12" s="1" customFormat="1" ht="15.45" customHeight="1" x14ac:dyDescent="0.3">
      <c r="C1434" s="7"/>
      <c r="D1434" s="305" t="s">
        <v>37</v>
      </c>
      <c r="E1434" s="306"/>
      <c r="F1434" s="306"/>
      <c r="G1434" s="306"/>
      <c r="H1434" s="306"/>
      <c r="I1434" s="306"/>
      <c r="J1434" s="307"/>
      <c r="K1434" s="8"/>
      <c r="L1434" s="52"/>
    </row>
    <row r="1435" spans="3:12" s="93" customFormat="1" ht="15.45" customHeight="1" x14ac:dyDescent="0.3">
      <c r="C1435" s="53"/>
      <c r="D1435" s="308" t="s">
        <v>20</v>
      </c>
      <c r="E1435" s="309"/>
      <c r="F1435" s="309"/>
      <c r="G1435" s="54" t="s">
        <v>14</v>
      </c>
      <c r="H1435" s="55" t="s">
        <v>31</v>
      </c>
      <c r="I1435" s="54" t="s">
        <v>22</v>
      </c>
      <c r="J1435" s="56" t="s">
        <v>23</v>
      </c>
      <c r="K1435" s="57"/>
      <c r="L1435" s="58"/>
    </row>
    <row r="1436" spans="3:12" s="1" customFormat="1" ht="15.45" customHeight="1" x14ac:dyDescent="0.3">
      <c r="C1436" s="7"/>
      <c r="D1436" s="301" t="s">
        <v>38</v>
      </c>
      <c r="E1436" s="302"/>
      <c r="F1436" s="302"/>
      <c r="G1436" s="59" t="s">
        <v>39</v>
      </c>
      <c r="H1436" s="60">
        <v>29224.691865875</v>
      </c>
      <c r="I1436" s="61">
        <v>0.25</v>
      </c>
      <c r="J1436" s="30">
        <f>+ROUND(I1436*H1436,2)</f>
        <v>7306.17</v>
      </c>
      <c r="K1436" s="8"/>
      <c r="L1436" s="52"/>
    </row>
    <row r="1437" spans="3:12" s="1" customFormat="1" ht="15.45" customHeight="1" x14ac:dyDescent="0.3">
      <c r="C1437" s="7"/>
      <c r="D1437" s="301"/>
      <c r="E1437" s="302"/>
      <c r="F1437" s="302"/>
      <c r="G1437" s="59"/>
      <c r="H1437" s="60"/>
      <c r="I1437" s="61"/>
      <c r="J1437" s="62" t="str">
        <f>(+IF(D1437="","",(H1437*I1437)))</f>
        <v/>
      </c>
      <c r="K1437" s="8"/>
      <c r="L1437" s="52"/>
    </row>
    <row r="1438" spans="3:12" s="1" customFormat="1" ht="15.45" customHeight="1" x14ac:dyDescent="0.3">
      <c r="C1438" s="7"/>
      <c r="D1438" s="301"/>
      <c r="E1438" s="302"/>
      <c r="F1438" s="302"/>
      <c r="G1438" s="59"/>
      <c r="H1438" s="60"/>
      <c r="I1438" s="61"/>
      <c r="J1438" s="62" t="str">
        <f>(+IF(D1438="","",(H1438*I1438)))</f>
        <v/>
      </c>
      <c r="K1438" s="8"/>
      <c r="L1438" s="52"/>
    </row>
    <row r="1439" spans="3:12" s="1" customFormat="1" ht="15.45" customHeight="1" x14ac:dyDescent="0.3">
      <c r="C1439" s="7"/>
      <c r="D1439" s="303"/>
      <c r="E1439" s="304"/>
      <c r="F1439" s="304"/>
      <c r="G1439" s="94"/>
      <c r="H1439" s="95"/>
      <c r="I1439" s="96"/>
      <c r="J1439" s="97"/>
      <c r="K1439" s="8"/>
      <c r="L1439" s="52"/>
    </row>
    <row r="1440" spans="3:12" s="1" customFormat="1" ht="15.45" customHeight="1" x14ac:dyDescent="0.3">
      <c r="C1440" s="7"/>
      <c r="G1440" s="216" t="s">
        <v>42</v>
      </c>
      <c r="H1440" s="216"/>
      <c r="I1440" s="217"/>
      <c r="J1440" s="39">
        <f>+ROUND(SUM(J1436:J1439),2)</f>
        <v>7306.17</v>
      </c>
      <c r="K1440" s="8"/>
      <c r="L1440" s="52"/>
    </row>
    <row r="1441" spans="3:11" s="1" customFormat="1" ht="15.45" customHeight="1" x14ac:dyDescent="0.3">
      <c r="C1441" s="7"/>
      <c r="H1441" s="63"/>
      <c r="J1441" s="2"/>
      <c r="K1441" s="8"/>
    </row>
    <row r="1442" spans="3:11" s="1" customFormat="1" ht="15.45" customHeight="1" x14ac:dyDescent="0.3">
      <c r="C1442" s="7"/>
      <c r="D1442" s="250" t="s">
        <v>43</v>
      </c>
      <c r="E1442" s="251"/>
      <c r="F1442" s="251"/>
      <c r="G1442" s="251"/>
      <c r="H1442" s="251"/>
      <c r="I1442" s="252"/>
      <c r="J1442" s="64">
        <f>ROUND((SUM(+J1425+J1432+J1440)),2)</f>
        <v>12797.41</v>
      </c>
      <c r="K1442" s="8"/>
    </row>
    <row r="1443" spans="3:11" s="1" customFormat="1" ht="15.45" customHeight="1" x14ac:dyDescent="0.3">
      <c r="C1443" s="7"/>
      <c r="H1443" s="63"/>
      <c r="J1443" s="2"/>
      <c r="K1443" s="8"/>
    </row>
    <row r="1444" spans="3:11" s="66" customFormat="1" ht="15.45" customHeight="1" x14ac:dyDescent="0.3">
      <c r="C1444" s="65"/>
      <c r="D1444" s="253" t="s">
        <v>44</v>
      </c>
      <c r="E1444" s="254"/>
      <c r="F1444" s="255"/>
      <c r="H1444" s="67"/>
      <c r="I1444" s="68">
        <v>0</v>
      </c>
      <c r="J1444" s="69">
        <f>+J1442*I1444</f>
        <v>0</v>
      </c>
      <c r="K1444" s="70"/>
    </row>
    <row r="1445" spans="3:11" s="1" customFormat="1" ht="15.45" customHeight="1" x14ac:dyDescent="0.3">
      <c r="C1445" s="7"/>
      <c r="D1445" s="250" t="s">
        <v>45</v>
      </c>
      <c r="E1445" s="251"/>
      <c r="F1445" s="251"/>
      <c r="G1445" s="251"/>
      <c r="H1445" s="251"/>
      <c r="I1445" s="252"/>
      <c r="J1445" s="64">
        <f>+J1444+J1442</f>
        <v>12797.41</v>
      </c>
      <c r="K1445" s="8"/>
    </row>
    <row r="1446" spans="3:11" s="1" customFormat="1" ht="15.45" customHeight="1" x14ac:dyDescent="0.3">
      <c r="C1446" s="7"/>
      <c r="H1446" s="63"/>
      <c r="J1446" s="2"/>
      <c r="K1446" s="8"/>
    </row>
    <row r="1447" spans="3:11" s="66" customFormat="1" ht="15.45" customHeight="1" x14ac:dyDescent="0.3">
      <c r="C1447" s="65"/>
      <c r="D1447" s="313" t="s">
        <v>46</v>
      </c>
      <c r="E1447" s="314"/>
      <c r="F1447" s="314"/>
      <c r="G1447" s="71"/>
      <c r="H1447" s="72"/>
      <c r="I1447" s="73">
        <v>0.25</v>
      </c>
      <c r="J1447" s="74">
        <f>ROUND(J1445*I1447,2)</f>
        <v>3199.35</v>
      </c>
      <c r="K1447" s="70"/>
    </row>
    <row r="1448" spans="3:11" s="66" customFormat="1" ht="15.45" customHeight="1" x14ac:dyDescent="0.3">
      <c r="C1448" s="65"/>
      <c r="D1448" s="315" t="s">
        <v>47</v>
      </c>
      <c r="E1448" s="316"/>
      <c r="F1448" s="316"/>
      <c r="G1448" s="71"/>
      <c r="H1448" s="72"/>
      <c r="I1448" s="75">
        <v>0.01</v>
      </c>
      <c r="J1448" s="76">
        <f>ROUND(J1445*I1448,2)</f>
        <v>127.97</v>
      </c>
      <c r="K1448" s="70"/>
    </row>
    <row r="1449" spans="3:11" s="66" customFormat="1" ht="15.45" customHeight="1" x14ac:dyDescent="0.3">
      <c r="C1449" s="65"/>
      <c r="D1449" s="315" t="s">
        <v>48</v>
      </c>
      <c r="E1449" s="316"/>
      <c r="F1449" s="316"/>
      <c r="G1449" s="77"/>
      <c r="H1449" s="78"/>
      <c r="I1449" s="75">
        <v>0.04</v>
      </c>
      <c r="J1449" s="76">
        <f>ROUND(J1445*I1449,2)</f>
        <v>511.9</v>
      </c>
      <c r="K1449" s="70"/>
    </row>
    <row r="1450" spans="3:11" s="1" customFormat="1" ht="15.45" customHeight="1" x14ac:dyDescent="0.3">
      <c r="C1450" s="7"/>
      <c r="D1450" s="317" t="s">
        <v>49</v>
      </c>
      <c r="E1450" s="318"/>
      <c r="F1450" s="318"/>
      <c r="G1450" s="318"/>
      <c r="H1450" s="318"/>
      <c r="I1450" s="318"/>
      <c r="J1450" s="79">
        <f>SUM(J1447:J1449)</f>
        <v>3839.22</v>
      </c>
      <c r="K1450" s="8"/>
    </row>
    <row r="1451" spans="3:11" s="1" customFormat="1" ht="15.45" customHeight="1" x14ac:dyDescent="0.3">
      <c r="C1451" s="7"/>
      <c r="D1451" s="266"/>
      <c r="E1451" s="266"/>
      <c r="F1451" s="266"/>
      <c r="G1451" s="266"/>
      <c r="H1451" s="266"/>
      <c r="I1451" s="266"/>
      <c r="J1451" s="266"/>
      <c r="K1451" s="8"/>
    </row>
    <row r="1452" spans="3:11" s="1" customFormat="1" ht="15.45" customHeight="1" x14ac:dyDescent="0.3">
      <c r="C1452" s="7"/>
      <c r="D1452" s="277" t="s">
        <v>50</v>
      </c>
      <c r="E1452" s="278"/>
      <c r="F1452" s="278"/>
      <c r="G1452" s="278"/>
      <c r="H1452" s="278"/>
      <c r="I1452" s="279"/>
      <c r="J1452" s="80">
        <f>SUM(J1445+J1450)</f>
        <v>16636.63</v>
      </c>
      <c r="K1452" s="8"/>
    </row>
    <row r="1453" spans="3:11" s="1" customFormat="1" ht="15.45" customHeight="1" x14ac:dyDescent="0.3">
      <c r="C1453" s="7"/>
      <c r="D1453" s="266"/>
      <c r="E1453" s="266"/>
      <c r="F1453" s="266"/>
      <c r="G1453" s="266"/>
      <c r="H1453" s="266"/>
      <c r="I1453" s="266"/>
      <c r="J1453" s="266"/>
      <c r="K1453" s="8"/>
    </row>
    <row r="1454" spans="3:11" s="1" customFormat="1" ht="15.45" customHeight="1" x14ac:dyDescent="0.3">
      <c r="C1454" s="7"/>
      <c r="D1454" s="280" t="s">
        <v>51</v>
      </c>
      <c r="E1454" s="281"/>
      <c r="F1454" s="282"/>
      <c r="G1454" s="283"/>
      <c r="H1454" s="284"/>
      <c r="I1454" s="284"/>
      <c r="J1454" s="285"/>
      <c r="K1454" s="8"/>
    </row>
    <row r="1455" spans="3:11" s="1" customFormat="1" ht="15.45" customHeight="1" x14ac:dyDescent="0.3">
      <c r="C1455" s="7"/>
      <c r="D1455" s="262"/>
      <c r="E1455" s="310"/>
      <c r="F1455" s="311"/>
      <c r="G1455" s="265"/>
      <c r="H1455" s="275"/>
      <c r="I1455" s="275"/>
      <c r="J1455" s="276"/>
      <c r="K1455" s="8"/>
    </row>
    <row r="1456" spans="3:11" s="1" customFormat="1" ht="15.45" customHeight="1" x14ac:dyDescent="0.3">
      <c r="C1456" s="7"/>
      <c r="D1456" s="262"/>
      <c r="E1456" s="310"/>
      <c r="F1456" s="311"/>
      <c r="G1456" s="265" t="s">
        <v>52</v>
      </c>
      <c r="H1456" s="275"/>
      <c r="I1456" s="275"/>
      <c r="J1456" s="276"/>
      <c r="K1456" s="8"/>
    </row>
    <row r="1457" spans="3:11" s="1" customFormat="1" ht="15.45" customHeight="1" x14ac:dyDescent="0.3">
      <c r="C1457" s="7"/>
      <c r="D1457" s="262"/>
      <c r="E1457" s="310"/>
      <c r="F1457" s="311"/>
      <c r="G1457" s="265" t="s">
        <v>53</v>
      </c>
      <c r="H1457" s="266"/>
      <c r="I1457" s="266"/>
      <c r="J1457" s="267"/>
      <c r="K1457" s="8"/>
    </row>
    <row r="1458" spans="3:11" s="1" customFormat="1" ht="15.45" customHeight="1" x14ac:dyDescent="0.3">
      <c r="C1458" s="7"/>
      <c r="D1458" s="262"/>
      <c r="E1458" s="310"/>
      <c r="F1458" s="311"/>
      <c r="G1458" s="265" t="s">
        <v>54</v>
      </c>
      <c r="H1458" s="266"/>
      <c r="I1458" s="266"/>
      <c r="J1458" s="267"/>
      <c r="K1458" s="8"/>
    </row>
    <row r="1459" spans="3:11" s="1" customFormat="1" ht="15.45" customHeight="1" x14ac:dyDescent="0.3">
      <c r="C1459" s="7"/>
      <c r="D1459" s="319"/>
      <c r="E1459" s="320"/>
      <c r="F1459" s="321"/>
      <c r="G1459" s="265" t="s">
        <v>52</v>
      </c>
      <c r="H1459" s="266"/>
      <c r="I1459" s="266"/>
      <c r="J1459" s="267"/>
      <c r="K1459" s="8"/>
    </row>
    <row r="1460" spans="3:11" s="1" customFormat="1" ht="15.45" customHeight="1" x14ac:dyDescent="0.3">
      <c r="C1460" s="7"/>
      <c r="D1460" s="268"/>
      <c r="E1460" s="322"/>
      <c r="F1460" s="323"/>
      <c r="G1460" s="271" t="s">
        <v>55</v>
      </c>
      <c r="H1460" s="272"/>
      <c r="I1460" s="272"/>
      <c r="J1460" s="273"/>
      <c r="K1460" s="8"/>
    </row>
    <row r="1461" spans="3:11" s="1" customFormat="1" ht="15.45" customHeight="1" x14ac:dyDescent="0.3">
      <c r="C1461" s="81"/>
      <c r="D1461" s="82"/>
      <c r="E1461" s="82"/>
      <c r="F1461" s="82"/>
      <c r="G1461" s="82"/>
      <c r="H1461" s="83"/>
      <c r="I1461" s="82"/>
      <c r="J1461" s="83"/>
      <c r="K1461" s="84"/>
    </row>
    <row r="1462" spans="3:11" s="1" customFormat="1" ht="15.45" customHeight="1" x14ac:dyDescent="0.3">
      <c r="C1462" s="274"/>
      <c r="D1462" s="274"/>
      <c r="E1462" s="274"/>
      <c r="F1462" s="274"/>
      <c r="G1462" s="274"/>
      <c r="H1462" s="274"/>
      <c r="I1462" s="274"/>
      <c r="J1462" s="274"/>
    </row>
    <row r="1463" spans="3:11" s="1" customFormat="1" ht="15.45" customHeight="1" x14ac:dyDescent="0.3">
      <c r="C1463" s="3"/>
      <c r="D1463" s="4"/>
      <c r="E1463" s="4"/>
      <c r="F1463" s="4"/>
      <c r="G1463" s="4"/>
      <c r="H1463" s="5"/>
      <c r="I1463" s="4"/>
      <c r="J1463" s="5"/>
      <c r="K1463" s="6"/>
    </row>
    <row r="1464" spans="3:11" s="1" customFormat="1" ht="15.45" customHeight="1" x14ac:dyDescent="0.3">
      <c r="C1464" s="7"/>
      <c r="D1464" s="190"/>
      <c r="E1464" s="191"/>
      <c r="F1464" s="190" t="s">
        <v>0</v>
      </c>
      <c r="G1464" s="194"/>
      <c r="H1464" s="191"/>
      <c r="I1464" s="195" t="s">
        <v>1</v>
      </c>
      <c r="J1464" s="196"/>
      <c r="K1464" s="8"/>
    </row>
    <row r="1465" spans="3:11" s="1" customFormat="1" ht="15.45" customHeight="1" x14ac:dyDescent="0.3">
      <c r="C1465" s="7"/>
      <c r="D1465" s="192"/>
      <c r="E1465" s="193"/>
      <c r="F1465" s="192"/>
      <c r="G1465" s="189"/>
      <c r="H1465" s="193"/>
      <c r="I1465" s="197" t="s">
        <v>2</v>
      </c>
      <c r="J1465" s="198"/>
      <c r="K1465" s="8"/>
    </row>
    <row r="1466" spans="3:11" s="1" customFormat="1" ht="15.45" customHeight="1" x14ac:dyDescent="0.3">
      <c r="C1466" s="7"/>
      <c r="D1466" s="172" t="s">
        <v>3</v>
      </c>
      <c r="E1466" s="173"/>
      <c r="F1466" s="173"/>
      <c r="G1466" s="173"/>
      <c r="H1466" s="174"/>
      <c r="I1466" s="197" t="s">
        <v>4</v>
      </c>
      <c r="J1466" s="198"/>
      <c r="K1466" s="8"/>
    </row>
    <row r="1467" spans="3:11" s="1" customFormat="1" ht="15.45" customHeight="1" x14ac:dyDescent="0.3">
      <c r="C1467" s="7"/>
      <c r="D1467" s="298" t="s">
        <v>5</v>
      </c>
      <c r="E1467" s="299"/>
      <c r="F1467" s="299"/>
      <c r="G1467" s="299"/>
      <c r="H1467" s="299"/>
      <c r="I1467" s="299"/>
      <c r="J1467" s="300"/>
      <c r="K1467" s="8"/>
    </row>
    <row r="1468" spans="3:11" s="1" customFormat="1" ht="15.45" customHeight="1" x14ac:dyDescent="0.3">
      <c r="C1468" s="7"/>
      <c r="D1468" s="9"/>
      <c r="E1468" s="9"/>
      <c r="F1468" s="9"/>
      <c r="G1468" s="9"/>
      <c r="H1468" s="10"/>
      <c r="I1468" s="9"/>
      <c r="J1468" s="10"/>
      <c r="K1468" s="8"/>
    </row>
    <row r="1469" spans="3:11" s="14" customFormat="1" ht="15.45" customHeight="1" x14ac:dyDescent="0.3">
      <c r="C1469" s="11"/>
      <c r="D1469" s="12" t="s">
        <v>6</v>
      </c>
      <c r="E1469" s="175" t="s">
        <v>7</v>
      </c>
      <c r="F1469" s="176"/>
      <c r="G1469" s="176"/>
      <c r="H1469" s="176"/>
      <c r="I1469" s="176"/>
      <c r="J1469" s="177"/>
      <c r="K1469" s="13"/>
    </row>
    <row r="1470" spans="3:11" s="1" customFormat="1" ht="15.45" customHeight="1" x14ac:dyDescent="0.3">
      <c r="C1470" s="7"/>
      <c r="D1470" s="16">
        <v>2</v>
      </c>
      <c r="E1470" s="178" t="s">
        <v>8</v>
      </c>
      <c r="F1470" s="179"/>
      <c r="G1470" s="179"/>
      <c r="H1470" s="179"/>
      <c r="I1470" s="179"/>
      <c r="J1470" s="180"/>
      <c r="K1470" s="8"/>
    </row>
    <row r="1471" spans="3:11" s="14" customFormat="1" ht="15.45" customHeight="1" x14ac:dyDescent="0.3">
      <c r="C1471" s="11"/>
      <c r="D1471" s="12" t="s">
        <v>9</v>
      </c>
      <c r="E1471" s="175" t="s">
        <v>10</v>
      </c>
      <c r="F1471" s="176"/>
      <c r="G1471" s="176"/>
      <c r="H1471" s="176"/>
      <c r="I1471" s="176"/>
      <c r="J1471" s="177"/>
      <c r="K1471" s="13"/>
    </row>
    <row r="1472" spans="3:11" s="1" customFormat="1" ht="15.45" customHeight="1" x14ac:dyDescent="0.3">
      <c r="C1472" s="7"/>
      <c r="D1472" s="16">
        <v>2.0499999999999998</v>
      </c>
      <c r="E1472" s="178" t="s">
        <v>70</v>
      </c>
      <c r="F1472" s="179"/>
      <c r="G1472" s="179"/>
      <c r="H1472" s="179"/>
      <c r="I1472" s="179"/>
      <c r="J1472" s="180"/>
      <c r="K1472" s="8"/>
    </row>
    <row r="1473" spans="3:11" s="14" customFormat="1" ht="15.45" customHeight="1" x14ac:dyDescent="0.3">
      <c r="C1473" s="11"/>
      <c r="D1473" s="17" t="s">
        <v>12</v>
      </c>
      <c r="E1473" s="181" t="s">
        <v>13</v>
      </c>
      <c r="F1473" s="182"/>
      <c r="G1473" s="182"/>
      <c r="H1473" s="182"/>
      <c r="I1473" s="183"/>
      <c r="J1473" s="187" t="s">
        <v>14</v>
      </c>
      <c r="K1473" s="13"/>
    </row>
    <row r="1474" spans="3:11" s="1" customFormat="1" ht="15.45" customHeight="1" x14ac:dyDescent="0.3">
      <c r="C1474" s="7"/>
      <c r="D1474" s="18" t="s">
        <v>175</v>
      </c>
      <c r="E1474" s="184"/>
      <c r="F1474" s="185"/>
      <c r="G1474" s="185"/>
      <c r="H1474" s="185"/>
      <c r="I1474" s="186"/>
      <c r="J1474" s="188"/>
      <c r="K1474" s="8"/>
    </row>
    <row r="1475" spans="3:11" s="14" customFormat="1" ht="15.45" customHeight="1" x14ac:dyDescent="0.3">
      <c r="C1475" s="11"/>
      <c r="D1475" s="17" t="s">
        <v>16</v>
      </c>
      <c r="E1475" s="296" t="s">
        <v>176</v>
      </c>
      <c r="F1475" s="223"/>
      <c r="G1475" s="223"/>
      <c r="H1475" s="223"/>
      <c r="I1475" s="224"/>
      <c r="J1475" s="297" t="s">
        <v>18</v>
      </c>
      <c r="K1475" s="13"/>
    </row>
    <row r="1476" spans="3:11" s="1" customFormat="1" ht="15.45" customHeight="1" x14ac:dyDescent="0.3">
      <c r="C1476" s="7"/>
      <c r="D1476" s="18" t="s">
        <v>175</v>
      </c>
      <c r="E1476" s="225"/>
      <c r="F1476" s="226"/>
      <c r="G1476" s="226"/>
      <c r="H1476" s="226"/>
      <c r="I1476" s="227"/>
      <c r="J1476" s="229"/>
      <c r="K1476" s="8"/>
    </row>
    <row r="1477" spans="3:11" s="1" customFormat="1" ht="15.45" customHeight="1" x14ac:dyDescent="0.3">
      <c r="C1477" s="7"/>
      <c r="D1477" s="189"/>
      <c r="E1477" s="189"/>
      <c r="F1477" s="189"/>
      <c r="G1477" s="189"/>
      <c r="H1477" s="189"/>
      <c r="I1477" s="189"/>
      <c r="J1477" s="189"/>
      <c r="K1477" s="8"/>
    </row>
    <row r="1478" spans="3:11" s="1" customFormat="1" ht="15.45" customHeight="1" x14ac:dyDescent="0.3">
      <c r="C1478" s="7"/>
      <c r="D1478" s="219" t="s">
        <v>19</v>
      </c>
      <c r="E1478" s="220"/>
      <c r="F1478" s="220"/>
      <c r="G1478" s="220"/>
      <c r="H1478" s="220"/>
      <c r="I1478" s="220"/>
      <c r="J1478" s="221"/>
      <c r="K1478" s="8"/>
    </row>
    <row r="1479" spans="3:11" s="1" customFormat="1" ht="15.45" customHeight="1" x14ac:dyDescent="0.3">
      <c r="C1479" s="7"/>
      <c r="D1479" s="230" t="s">
        <v>20</v>
      </c>
      <c r="E1479" s="231"/>
      <c r="F1479" s="231"/>
      <c r="G1479" s="23" t="s">
        <v>14</v>
      </c>
      <c r="H1479" s="24" t="s">
        <v>21</v>
      </c>
      <c r="I1479" s="25" t="s">
        <v>22</v>
      </c>
      <c r="J1479" s="26" t="s">
        <v>23</v>
      </c>
      <c r="K1479" s="8"/>
    </row>
    <row r="1480" spans="3:11" s="1" customFormat="1" ht="15.45" customHeight="1" x14ac:dyDescent="0.3">
      <c r="C1480" s="7"/>
      <c r="D1480" s="232" t="s">
        <v>172</v>
      </c>
      <c r="E1480" s="233"/>
      <c r="F1480" s="233"/>
      <c r="G1480" s="27" t="s">
        <v>60</v>
      </c>
      <c r="H1480" s="28">
        <v>713708.61</v>
      </c>
      <c r="I1480" s="29">
        <v>0.04</v>
      </c>
      <c r="J1480" s="30">
        <f>+ROUND(I1480*H1480,2)</f>
        <v>28548.34</v>
      </c>
      <c r="K1480" s="8"/>
    </row>
    <row r="1481" spans="3:11" s="1" customFormat="1" ht="15.45" customHeight="1" x14ac:dyDescent="0.3">
      <c r="C1481" s="7"/>
      <c r="D1481" s="211"/>
      <c r="E1481" s="212"/>
      <c r="F1481" s="212"/>
      <c r="G1481" s="31" t="s">
        <v>28</v>
      </c>
      <c r="H1481" s="32" t="s">
        <v>28</v>
      </c>
      <c r="I1481" s="33"/>
      <c r="J1481" s="34" t="str">
        <f t="shared" ref="J1481:J1487" si="22">+IF(D1481="","",H1481*I1481)</f>
        <v/>
      </c>
      <c r="K1481" s="8"/>
    </row>
    <row r="1482" spans="3:11" s="1" customFormat="1" ht="15.45" customHeight="1" x14ac:dyDescent="0.3">
      <c r="C1482" s="7"/>
      <c r="D1482" s="211"/>
      <c r="E1482" s="212"/>
      <c r="F1482" s="212"/>
      <c r="G1482" s="31" t="s">
        <v>28</v>
      </c>
      <c r="H1482" s="32" t="s">
        <v>28</v>
      </c>
      <c r="I1482" s="33"/>
      <c r="J1482" s="34" t="str">
        <f t="shared" si="22"/>
        <v/>
      </c>
      <c r="K1482" s="8"/>
    </row>
    <row r="1483" spans="3:11" s="1" customFormat="1" ht="15.45" customHeight="1" x14ac:dyDescent="0.3">
      <c r="C1483" s="7"/>
      <c r="D1483" s="211"/>
      <c r="E1483" s="212"/>
      <c r="F1483" s="212"/>
      <c r="G1483" s="31" t="s">
        <v>28</v>
      </c>
      <c r="H1483" s="32" t="s">
        <v>28</v>
      </c>
      <c r="I1483" s="33"/>
      <c r="J1483" s="34" t="str">
        <f t="shared" si="22"/>
        <v/>
      </c>
      <c r="K1483" s="8"/>
    </row>
    <row r="1484" spans="3:11" s="1" customFormat="1" ht="15.45" customHeight="1" x14ac:dyDescent="0.3">
      <c r="C1484" s="7"/>
      <c r="D1484" s="211"/>
      <c r="E1484" s="212"/>
      <c r="F1484" s="212"/>
      <c r="G1484" s="31" t="s">
        <v>28</v>
      </c>
      <c r="H1484" s="32" t="s">
        <v>28</v>
      </c>
      <c r="I1484" s="33"/>
      <c r="J1484" s="34" t="str">
        <f t="shared" si="22"/>
        <v/>
      </c>
      <c r="K1484" s="8"/>
    </row>
    <row r="1485" spans="3:11" s="1" customFormat="1" ht="15.45" customHeight="1" x14ac:dyDescent="0.3">
      <c r="C1485" s="7"/>
      <c r="D1485" s="211"/>
      <c r="E1485" s="212"/>
      <c r="F1485" s="212"/>
      <c r="G1485" s="31" t="s">
        <v>28</v>
      </c>
      <c r="H1485" s="32" t="s">
        <v>28</v>
      </c>
      <c r="I1485" s="33"/>
      <c r="J1485" s="34" t="str">
        <f t="shared" si="22"/>
        <v/>
      </c>
      <c r="K1485" s="8"/>
    </row>
    <row r="1486" spans="3:11" s="1" customFormat="1" ht="15.45" customHeight="1" x14ac:dyDescent="0.3">
      <c r="C1486" s="7"/>
      <c r="D1486" s="211"/>
      <c r="E1486" s="212"/>
      <c r="F1486" s="212"/>
      <c r="G1486" s="31" t="s">
        <v>28</v>
      </c>
      <c r="H1486" s="32" t="s">
        <v>28</v>
      </c>
      <c r="I1486" s="33"/>
      <c r="J1486" s="34" t="str">
        <f t="shared" si="22"/>
        <v/>
      </c>
      <c r="K1486" s="8"/>
    </row>
    <row r="1487" spans="3:11" s="1" customFormat="1" ht="15.45" customHeight="1" x14ac:dyDescent="0.3">
      <c r="C1487" s="7"/>
      <c r="D1487" s="325"/>
      <c r="E1487" s="326"/>
      <c r="F1487" s="326"/>
      <c r="G1487" s="35" t="s">
        <v>28</v>
      </c>
      <c r="H1487" s="36" t="s">
        <v>28</v>
      </c>
      <c r="I1487" s="37"/>
      <c r="J1487" s="38" t="str">
        <f t="shared" si="22"/>
        <v/>
      </c>
      <c r="K1487" s="8"/>
    </row>
    <row r="1488" spans="3:11" s="1" customFormat="1" ht="15.45" customHeight="1" x14ac:dyDescent="0.3">
      <c r="C1488" s="7"/>
      <c r="G1488" s="294" t="s">
        <v>29</v>
      </c>
      <c r="H1488" s="294"/>
      <c r="I1488" s="295"/>
      <c r="J1488" s="39">
        <f>+ROUND(SUM(J1480:J1487),2)</f>
        <v>28548.34</v>
      </c>
      <c r="K1488" s="8"/>
    </row>
    <row r="1489" spans="3:12" s="1" customFormat="1" ht="15.45" customHeight="1" x14ac:dyDescent="0.3">
      <c r="C1489" s="7"/>
      <c r="G1489" s="92"/>
      <c r="H1489" s="100"/>
      <c r="I1489" s="92"/>
      <c r="J1489" s="101"/>
      <c r="K1489" s="8"/>
    </row>
    <row r="1490" spans="3:12" s="1" customFormat="1" ht="15.45" customHeight="1" x14ac:dyDescent="0.3">
      <c r="C1490" s="7"/>
      <c r="D1490" s="219" t="s">
        <v>30</v>
      </c>
      <c r="E1490" s="220"/>
      <c r="F1490" s="220"/>
      <c r="G1490" s="220"/>
      <c r="H1490" s="220"/>
      <c r="I1490" s="220"/>
      <c r="J1490" s="221"/>
      <c r="K1490" s="8"/>
    </row>
    <row r="1491" spans="3:12" s="1" customFormat="1" ht="15.45" customHeight="1" x14ac:dyDescent="0.3">
      <c r="C1491" s="7"/>
      <c r="D1491" s="286" t="s">
        <v>20</v>
      </c>
      <c r="E1491" s="286"/>
      <c r="F1491" s="286"/>
      <c r="G1491" s="40" t="s">
        <v>14</v>
      </c>
      <c r="H1491" s="41" t="s">
        <v>31</v>
      </c>
      <c r="I1491" s="40" t="s">
        <v>22</v>
      </c>
      <c r="J1491" s="41" t="s">
        <v>23</v>
      </c>
      <c r="K1491" s="8"/>
    </row>
    <row r="1492" spans="3:12" s="1" customFormat="1" ht="15.45" customHeight="1" x14ac:dyDescent="0.3">
      <c r="C1492" s="7"/>
      <c r="D1492" s="287" t="s">
        <v>32</v>
      </c>
      <c r="E1492" s="288"/>
      <c r="F1492" s="288"/>
      <c r="G1492" s="102" t="s">
        <v>33</v>
      </c>
      <c r="H1492" s="87">
        <v>14612.35</v>
      </c>
      <c r="I1492" s="88">
        <v>0.05</v>
      </c>
      <c r="J1492" s="30">
        <f>+ROUND(I1492*H1492,2)</f>
        <v>730.62</v>
      </c>
      <c r="K1492" s="8"/>
    </row>
    <row r="1493" spans="3:12" s="1" customFormat="1" ht="15.45" customHeight="1" x14ac:dyDescent="0.3">
      <c r="C1493" s="7"/>
      <c r="D1493" s="289"/>
      <c r="E1493" s="290"/>
      <c r="F1493" s="291"/>
      <c r="G1493" s="86" t="s">
        <v>28</v>
      </c>
      <c r="H1493" s="89" t="s">
        <v>28</v>
      </c>
      <c r="I1493" s="98"/>
      <c r="J1493" s="34" t="str">
        <f>+IF(D1493="","",H1493*I1493)</f>
        <v/>
      </c>
      <c r="K1493" s="8"/>
    </row>
    <row r="1494" spans="3:12" s="1" customFormat="1" ht="15.45" customHeight="1" x14ac:dyDescent="0.3">
      <c r="C1494" s="7"/>
      <c r="D1494" s="292"/>
      <c r="E1494" s="293"/>
      <c r="F1494" s="293"/>
      <c r="G1494" s="47" t="s">
        <v>28</v>
      </c>
      <c r="H1494" s="48" t="s">
        <v>28</v>
      </c>
      <c r="I1494" s="49"/>
      <c r="J1494" s="91" t="str">
        <f>+IF(D1494="","",H1494*I1494)</f>
        <v/>
      </c>
      <c r="K1494" s="8"/>
    </row>
    <row r="1495" spans="3:12" s="1" customFormat="1" ht="15.45" customHeight="1" x14ac:dyDescent="0.3">
      <c r="C1495" s="7"/>
      <c r="G1495" s="294" t="s">
        <v>36</v>
      </c>
      <c r="H1495" s="294"/>
      <c r="I1495" s="295"/>
      <c r="J1495" s="51">
        <f>ROUND(+SUM(J1492:J1494),2)</f>
        <v>730.62</v>
      </c>
      <c r="K1495" s="8"/>
    </row>
    <row r="1496" spans="3:12" s="1" customFormat="1" ht="15.45" customHeight="1" x14ac:dyDescent="0.3">
      <c r="C1496" s="7"/>
      <c r="D1496" s="274"/>
      <c r="E1496" s="274"/>
      <c r="F1496" s="274"/>
      <c r="G1496" s="274"/>
      <c r="H1496" s="274"/>
      <c r="I1496" s="274"/>
      <c r="J1496" s="274"/>
      <c r="K1496" s="8"/>
    </row>
    <row r="1497" spans="3:12" s="1" customFormat="1" ht="15.45" customHeight="1" x14ac:dyDescent="0.3">
      <c r="C1497" s="7"/>
      <c r="D1497" s="305" t="s">
        <v>37</v>
      </c>
      <c r="E1497" s="306"/>
      <c r="F1497" s="306"/>
      <c r="G1497" s="306"/>
      <c r="H1497" s="306"/>
      <c r="I1497" s="306"/>
      <c r="J1497" s="307"/>
      <c r="K1497" s="8"/>
      <c r="L1497" s="52"/>
    </row>
    <row r="1498" spans="3:12" s="93" customFormat="1" ht="15.45" customHeight="1" x14ac:dyDescent="0.3">
      <c r="C1498" s="53"/>
      <c r="D1498" s="308" t="s">
        <v>20</v>
      </c>
      <c r="E1498" s="309"/>
      <c r="F1498" s="309"/>
      <c r="G1498" s="54" t="s">
        <v>14</v>
      </c>
      <c r="H1498" s="55" t="s">
        <v>31</v>
      </c>
      <c r="I1498" s="54" t="s">
        <v>22</v>
      </c>
      <c r="J1498" s="56" t="s">
        <v>23</v>
      </c>
      <c r="K1498" s="57"/>
      <c r="L1498" s="58"/>
    </row>
    <row r="1499" spans="3:12" s="1" customFormat="1" ht="15.45" customHeight="1" x14ac:dyDescent="0.3">
      <c r="C1499" s="7"/>
      <c r="D1499" s="301" t="s">
        <v>38</v>
      </c>
      <c r="E1499" s="302"/>
      <c r="F1499" s="302"/>
      <c r="G1499" s="59" t="s">
        <v>39</v>
      </c>
      <c r="H1499" s="60">
        <v>29224.691865875</v>
      </c>
      <c r="I1499" s="61">
        <v>0.5</v>
      </c>
      <c r="J1499" s="30">
        <f>+ROUND(I1499*H1499,2)</f>
        <v>14612.35</v>
      </c>
      <c r="K1499" s="8"/>
      <c r="L1499" s="52"/>
    </row>
    <row r="1500" spans="3:12" s="1" customFormat="1" ht="15.45" customHeight="1" x14ac:dyDescent="0.3">
      <c r="C1500" s="7"/>
      <c r="D1500" s="301"/>
      <c r="E1500" s="302"/>
      <c r="F1500" s="302"/>
      <c r="G1500" s="59"/>
      <c r="H1500" s="60" t="s">
        <v>28</v>
      </c>
      <c r="I1500" s="61"/>
      <c r="J1500" s="62" t="str">
        <f>(+IF(D1500="","",(H1500*I1500)))</f>
        <v/>
      </c>
      <c r="K1500" s="8"/>
      <c r="L1500" s="52"/>
    </row>
    <row r="1501" spans="3:12" s="1" customFormat="1" ht="15.45" customHeight="1" x14ac:dyDescent="0.3">
      <c r="C1501" s="7"/>
      <c r="D1501" s="301"/>
      <c r="E1501" s="302"/>
      <c r="F1501" s="302"/>
      <c r="G1501" s="59"/>
      <c r="H1501" s="60"/>
      <c r="I1501" s="61"/>
      <c r="J1501" s="62" t="str">
        <f>(+IF(D1501="","",(H1501*I1501)))</f>
        <v/>
      </c>
      <c r="K1501" s="8"/>
      <c r="L1501" s="52"/>
    </row>
    <row r="1502" spans="3:12" s="1" customFormat="1" ht="15.45" customHeight="1" x14ac:dyDescent="0.3">
      <c r="C1502" s="7"/>
      <c r="D1502" s="303"/>
      <c r="E1502" s="304"/>
      <c r="F1502" s="304"/>
      <c r="G1502" s="94"/>
      <c r="H1502" s="95"/>
      <c r="I1502" s="96"/>
      <c r="J1502" s="97"/>
      <c r="K1502" s="8"/>
      <c r="L1502" s="52"/>
    </row>
    <row r="1503" spans="3:12" s="1" customFormat="1" ht="15.45" customHeight="1" x14ac:dyDescent="0.3">
      <c r="C1503" s="7"/>
      <c r="G1503" s="216" t="s">
        <v>42</v>
      </c>
      <c r="H1503" s="216"/>
      <c r="I1503" s="217"/>
      <c r="J1503" s="39">
        <f>+ROUND(SUM(J1499:J1502),2)</f>
        <v>14612.35</v>
      </c>
      <c r="K1503" s="8"/>
      <c r="L1503" s="52"/>
    </row>
    <row r="1504" spans="3:12" s="1" customFormat="1" ht="15.45" customHeight="1" x14ac:dyDescent="0.3">
      <c r="C1504" s="7"/>
      <c r="H1504" s="63"/>
      <c r="J1504" s="2"/>
      <c r="K1504" s="8"/>
    </row>
    <row r="1505" spans="3:11" s="1" customFormat="1" ht="15.45" customHeight="1" x14ac:dyDescent="0.3">
      <c r="C1505" s="7"/>
      <c r="D1505" s="250" t="s">
        <v>43</v>
      </c>
      <c r="E1505" s="251"/>
      <c r="F1505" s="251"/>
      <c r="G1505" s="251"/>
      <c r="H1505" s="251"/>
      <c r="I1505" s="252"/>
      <c r="J1505" s="64">
        <f>ROUND((SUM(+J1488+J1495+J1503)),2)</f>
        <v>43891.31</v>
      </c>
      <c r="K1505" s="8"/>
    </row>
    <row r="1506" spans="3:11" s="1" customFormat="1" ht="15.45" customHeight="1" x14ac:dyDescent="0.3">
      <c r="C1506" s="7"/>
      <c r="H1506" s="63"/>
      <c r="J1506" s="2"/>
      <c r="K1506" s="8"/>
    </row>
    <row r="1507" spans="3:11" s="66" customFormat="1" ht="15.45" customHeight="1" x14ac:dyDescent="0.3">
      <c r="C1507" s="65"/>
      <c r="D1507" s="253" t="s">
        <v>44</v>
      </c>
      <c r="E1507" s="254"/>
      <c r="F1507" s="255"/>
      <c r="H1507" s="67"/>
      <c r="I1507" s="68">
        <v>0.01</v>
      </c>
      <c r="J1507" s="69">
        <f>ROUND(J1505*I1507,2)</f>
        <v>438.91</v>
      </c>
      <c r="K1507" s="70"/>
    </row>
    <row r="1508" spans="3:11" s="1" customFormat="1" ht="15.45" customHeight="1" x14ac:dyDescent="0.3">
      <c r="C1508" s="7"/>
      <c r="D1508" s="250" t="s">
        <v>45</v>
      </c>
      <c r="E1508" s="251"/>
      <c r="F1508" s="251"/>
      <c r="G1508" s="251"/>
      <c r="H1508" s="251"/>
      <c r="I1508" s="252"/>
      <c r="J1508" s="64">
        <f>+J1507+J1505</f>
        <v>44330.22</v>
      </c>
      <c r="K1508" s="8"/>
    </row>
    <row r="1509" spans="3:11" s="1" customFormat="1" ht="15.45" customHeight="1" x14ac:dyDescent="0.3">
      <c r="C1509" s="7"/>
      <c r="H1509" s="63"/>
      <c r="J1509" s="2"/>
      <c r="K1509" s="8"/>
    </row>
    <row r="1510" spans="3:11" s="66" customFormat="1" ht="15.45" customHeight="1" x14ac:dyDescent="0.3">
      <c r="C1510" s="65"/>
      <c r="D1510" s="313" t="s">
        <v>46</v>
      </c>
      <c r="E1510" s="314"/>
      <c r="F1510" s="314"/>
      <c r="G1510" s="71"/>
      <c r="H1510" s="72"/>
      <c r="I1510" s="73">
        <v>0.25</v>
      </c>
      <c r="J1510" s="74">
        <f>ROUND(J1508*I1510,2)</f>
        <v>11082.56</v>
      </c>
      <c r="K1510" s="70"/>
    </row>
    <row r="1511" spans="3:11" s="66" customFormat="1" ht="15.45" customHeight="1" x14ac:dyDescent="0.3">
      <c r="C1511" s="65"/>
      <c r="D1511" s="315" t="s">
        <v>47</v>
      </c>
      <c r="E1511" s="316"/>
      <c r="F1511" s="316"/>
      <c r="G1511" s="71"/>
      <c r="H1511" s="72"/>
      <c r="I1511" s="75">
        <v>0.01</v>
      </c>
      <c r="J1511" s="76">
        <f>ROUND(J1508*I1511,2)</f>
        <v>443.3</v>
      </c>
      <c r="K1511" s="70"/>
    </row>
    <row r="1512" spans="3:11" s="66" customFormat="1" ht="15.45" customHeight="1" x14ac:dyDescent="0.3">
      <c r="C1512" s="65"/>
      <c r="D1512" s="315" t="s">
        <v>48</v>
      </c>
      <c r="E1512" s="316"/>
      <c r="F1512" s="316"/>
      <c r="G1512" s="77"/>
      <c r="H1512" s="78"/>
      <c r="I1512" s="75">
        <v>0.04</v>
      </c>
      <c r="J1512" s="76">
        <f>ROUND(J1508*I1512,2)</f>
        <v>1773.21</v>
      </c>
      <c r="K1512" s="70"/>
    </row>
    <row r="1513" spans="3:11" s="1" customFormat="1" ht="15.45" customHeight="1" x14ac:dyDescent="0.3">
      <c r="C1513" s="7"/>
      <c r="D1513" s="317" t="s">
        <v>49</v>
      </c>
      <c r="E1513" s="318"/>
      <c r="F1513" s="318"/>
      <c r="G1513" s="318"/>
      <c r="H1513" s="318"/>
      <c r="I1513" s="318"/>
      <c r="J1513" s="79">
        <f>SUM(J1510:J1512)</f>
        <v>13299.07</v>
      </c>
      <c r="K1513" s="8"/>
    </row>
    <row r="1514" spans="3:11" s="1" customFormat="1" ht="15.45" customHeight="1" x14ac:dyDescent="0.3">
      <c r="C1514" s="7"/>
      <c r="D1514" s="266"/>
      <c r="E1514" s="266"/>
      <c r="F1514" s="266"/>
      <c r="G1514" s="266"/>
      <c r="H1514" s="266"/>
      <c r="I1514" s="266"/>
      <c r="J1514" s="266"/>
      <c r="K1514" s="8"/>
    </row>
    <row r="1515" spans="3:11" s="1" customFormat="1" ht="15.45" customHeight="1" x14ac:dyDescent="0.3">
      <c r="C1515" s="7"/>
      <c r="D1515" s="277" t="s">
        <v>50</v>
      </c>
      <c r="E1515" s="278"/>
      <c r="F1515" s="278"/>
      <c r="G1515" s="278"/>
      <c r="H1515" s="278"/>
      <c r="I1515" s="279"/>
      <c r="J1515" s="80">
        <f>SUM(J1508+J1513)</f>
        <v>57629.29</v>
      </c>
      <c r="K1515" s="8"/>
    </row>
    <row r="1516" spans="3:11" s="1" customFormat="1" ht="15.45" customHeight="1" x14ac:dyDescent="0.3">
      <c r="C1516" s="7"/>
      <c r="D1516" s="266"/>
      <c r="E1516" s="266"/>
      <c r="F1516" s="266"/>
      <c r="G1516" s="266"/>
      <c r="H1516" s="266"/>
      <c r="I1516" s="266"/>
      <c r="J1516" s="266"/>
      <c r="K1516" s="8"/>
    </row>
    <row r="1517" spans="3:11" s="1" customFormat="1" ht="15.45" customHeight="1" x14ac:dyDescent="0.3">
      <c r="C1517" s="7"/>
      <c r="D1517" s="280" t="s">
        <v>51</v>
      </c>
      <c r="E1517" s="281"/>
      <c r="F1517" s="282"/>
      <c r="G1517" s="283"/>
      <c r="H1517" s="284"/>
      <c r="I1517" s="284"/>
      <c r="J1517" s="285"/>
      <c r="K1517" s="8"/>
    </row>
    <row r="1518" spans="3:11" s="1" customFormat="1" ht="15.45" customHeight="1" x14ac:dyDescent="0.3">
      <c r="C1518" s="7"/>
      <c r="D1518" s="262"/>
      <c r="E1518" s="310"/>
      <c r="F1518" s="311"/>
      <c r="G1518" s="265"/>
      <c r="H1518" s="275"/>
      <c r="I1518" s="275"/>
      <c r="J1518" s="276"/>
      <c r="K1518" s="8"/>
    </row>
    <row r="1519" spans="3:11" s="1" customFormat="1" ht="15.45" customHeight="1" x14ac:dyDescent="0.3">
      <c r="C1519" s="7"/>
      <c r="D1519" s="262"/>
      <c r="E1519" s="310"/>
      <c r="F1519" s="311"/>
      <c r="G1519" s="312" t="s">
        <v>52</v>
      </c>
      <c r="H1519" s="266"/>
      <c r="I1519" s="266"/>
      <c r="J1519" s="267"/>
      <c r="K1519" s="8"/>
    </row>
    <row r="1520" spans="3:11" s="1" customFormat="1" ht="15.45" customHeight="1" x14ac:dyDescent="0.3">
      <c r="C1520" s="7"/>
      <c r="D1520" s="262"/>
      <c r="E1520" s="310"/>
      <c r="F1520" s="311"/>
      <c r="G1520" s="312" t="s">
        <v>53</v>
      </c>
      <c r="H1520" s="266"/>
      <c r="I1520" s="266"/>
      <c r="J1520" s="267"/>
      <c r="K1520" s="8"/>
    </row>
    <row r="1521" spans="3:11" s="1" customFormat="1" ht="15.45" customHeight="1" x14ac:dyDescent="0.3">
      <c r="C1521" s="7"/>
      <c r="D1521" s="262"/>
      <c r="E1521" s="310"/>
      <c r="F1521" s="311"/>
      <c r="G1521" s="312" t="s">
        <v>54</v>
      </c>
      <c r="H1521" s="266"/>
      <c r="I1521" s="266"/>
      <c r="J1521" s="267"/>
      <c r="K1521" s="8"/>
    </row>
    <row r="1522" spans="3:11" s="1" customFormat="1" ht="15.45" customHeight="1" x14ac:dyDescent="0.3">
      <c r="C1522" s="7"/>
      <c r="D1522" s="319"/>
      <c r="E1522" s="320"/>
      <c r="F1522" s="321"/>
      <c r="G1522" s="312" t="s">
        <v>52</v>
      </c>
      <c r="H1522" s="266"/>
      <c r="I1522" s="266"/>
      <c r="J1522" s="267"/>
      <c r="K1522" s="8"/>
    </row>
    <row r="1523" spans="3:11" s="1" customFormat="1" ht="15.45" customHeight="1" x14ac:dyDescent="0.3">
      <c r="C1523" s="7"/>
      <c r="D1523" s="268"/>
      <c r="E1523" s="322"/>
      <c r="F1523" s="323"/>
      <c r="G1523" s="324" t="s">
        <v>55</v>
      </c>
      <c r="H1523" s="272"/>
      <c r="I1523" s="272"/>
      <c r="J1523" s="273"/>
      <c r="K1523" s="8"/>
    </row>
    <row r="1524" spans="3:11" s="1" customFormat="1" ht="15.45" customHeight="1" x14ac:dyDescent="0.3">
      <c r="C1524" s="81"/>
      <c r="D1524" s="82"/>
      <c r="E1524" s="82"/>
      <c r="F1524" s="82"/>
      <c r="G1524" s="82"/>
      <c r="H1524" s="83"/>
      <c r="I1524" s="82"/>
      <c r="J1524" s="83"/>
      <c r="K1524" s="84"/>
    </row>
    <row r="1525" spans="3:11" s="1" customFormat="1" ht="15.45" customHeight="1" x14ac:dyDescent="0.3">
      <c r="C1525" s="274"/>
      <c r="D1525" s="274"/>
      <c r="E1525" s="274"/>
      <c r="F1525" s="274"/>
      <c r="G1525" s="274"/>
      <c r="H1525" s="274"/>
      <c r="I1525" s="274"/>
      <c r="J1525" s="274"/>
    </row>
    <row r="1526" spans="3:11" s="1" customFormat="1" ht="15.45" customHeight="1" x14ac:dyDescent="0.3">
      <c r="C1526" s="3"/>
      <c r="D1526" s="4"/>
      <c r="E1526" s="4"/>
      <c r="F1526" s="4"/>
      <c r="G1526" s="4"/>
      <c r="H1526" s="5"/>
      <c r="I1526" s="4"/>
      <c r="J1526" s="5"/>
      <c r="K1526" s="6"/>
    </row>
    <row r="1527" spans="3:11" s="1" customFormat="1" ht="15.45" customHeight="1" x14ac:dyDescent="0.3">
      <c r="C1527" s="7"/>
      <c r="D1527" s="190"/>
      <c r="E1527" s="191"/>
      <c r="F1527" s="190" t="s">
        <v>0</v>
      </c>
      <c r="G1527" s="194"/>
      <c r="H1527" s="191"/>
      <c r="I1527" s="195" t="s">
        <v>1</v>
      </c>
      <c r="J1527" s="196"/>
      <c r="K1527" s="8"/>
    </row>
    <row r="1528" spans="3:11" s="1" customFormat="1" ht="15.45" customHeight="1" x14ac:dyDescent="0.3">
      <c r="C1528" s="7"/>
      <c r="D1528" s="192"/>
      <c r="E1528" s="193"/>
      <c r="F1528" s="192"/>
      <c r="G1528" s="189"/>
      <c r="H1528" s="193"/>
      <c r="I1528" s="197" t="s">
        <v>2</v>
      </c>
      <c r="J1528" s="198"/>
      <c r="K1528" s="8"/>
    </row>
    <row r="1529" spans="3:11" s="1" customFormat="1" ht="15.45" customHeight="1" x14ac:dyDescent="0.3">
      <c r="C1529" s="7"/>
      <c r="D1529" s="172" t="s">
        <v>3</v>
      </c>
      <c r="E1529" s="173"/>
      <c r="F1529" s="173"/>
      <c r="G1529" s="173"/>
      <c r="H1529" s="174"/>
      <c r="I1529" s="197" t="s">
        <v>4</v>
      </c>
      <c r="J1529" s="198"/>
      <c r="K1529" s="8"/>
    </row>
    <row r="1530" spans="3:11" s="1" customFormat="1" ht="15.45" customHeight="1" x14ac:dyDescent="0.3">
      <c r="C1530" s="7"/>
      <c r="D1530" s="298" t="s">
        <v>5</v>
      </c>
      <c r="E1530" s="299"/>
      <c r="F1530" s="299"/>
      <c r="G1530" s="299"/>
      <c r="H1530" s="299"/>
      <c r="I1530" s="299"/>
      <c r="J1530" s="300"/>
      <c r="K1530" s="8"/>
    </row>
    <row r="1531" spans="3:11" s="1" customFormat="1" ht="15.45" customHeight="1" x14ac:dyDescent="0.3">
      <c r="C1531" s="7"/>
      <c r="D1531" s="9"/>
      <c r="E1531" s="9"/>
      <c r="F1531" s="9"/>
      <c r="G1531" s="9"/>
      <c r="H1531" s="10"/>
      <c r="I1531" s="9"/>
      <c r="J1531" s="10"/>
      <c r="K1531" s="8"/>
    </row>
    <row r="1532" spans="3:11" s="14" customFormat="1" ht="15.45" customHeight="1" x14ac:dyDescent="0.3">
      <c r="C1532" s="11"/>
      <c r="D1532" s="12" t="s">
        <v>6</v>
      </c>
      <c r="E1532" s="175" t="s">
        <v>7</v>
      </c>
      <c r="F1532" s="176"/>
      <c r="G1532" s="176"/>
      <c r="H1532" s="176"/>
      <c r="I1532" s="176"/>
      <c r="J1532" s="177"/>
      <c r="K1532" s="13"/>
    </row>
    <row r="1533" spans="3:11" s="1" customFormat="1" ht="15.45" customHeight="1" x14ac:dyDescent="0.3">
      <c r="C1533" s="7"/>
      <c r="D1533" s="16">
        <v>2</v>
      </c>
      <c r="E1533" s="178" t="s">
        <v>8</v>
      </c>
      <c r="F1533" s="179"/>
      <c r="G1533" s="179"/>
      <c r="H1533" s="179"/>
      <c r="I1533" s="179"/>
      <c r="J1533" s="180"/>
      <c r="K1533" s="8"/>
    </row>
    <row r="1534" spans="3:11" s="14" customFormat="1" ht="15.45" customHeight="1" x14ac:dyDescent="0.3">
      <c r="C1534" s="11"/>
      <c r="D1534" s="12" t="s">
        <v>9</v>
      </c>
      <c r="E1534" s="175" t="s">
        <v>10</v>
      </c>
      <c r="F1534" s="176"/>
      <c r="G1534" s="176"/>
      <c r="H1534" s="176"/>
      <c r="I1534" s="176"/>
      <c r="J1534" s="177"/>
      <c r="K1534" s="13"/>
    </row>
    <row r="1535" spans="3:11" s="1" customFormat="1" ht="15.45" customHeight="1" x14ac:dyDescent="0.3">
      <c r="C1535" s="7"/>
      <c r="D1535" s="16">
        <v>2.0499999999999998</v>
      </c>
      <c r="E1535" s="178" t="s">
        <v>70</v>
      </c>
      <c r="F1535" s="179"/>
      <c r="G1535" s="179"/>
      <c r="H1535" s="179"/>
      <c r="I1535" s="179"/>
      <c r="J1535" s="180"/>
      <c r="K1535" s="8"/>
    </row>
    <row r="1536" spans="3:11" s="14" customFormat="1" ht="15.45" customHeight="1" x14ac:dyDescent="0.3">
      <c r="C1536" s="11"/>
      <c r="D1536" s="17" t="s">
        <v>12</v>
      </c>
      <c r="E1536" s="181" t="s">
        <v>13</v>
      </c>
      <c r="F1536" s="182"/>
      <c r="G1536" s="182"/>
      <c r="H1536" s="182"/>
      <c r="I1536" s="183"/>
      <c r="J1536" s="187" t="s">
        <v>14</v>
      </c>
      <c r="K1536" s="13"/>
    </row>
    <row r="1537" spans="3:11" s="1" customFormat="1" ht="15.45" customHeight="1" x14ac:dyDescent="0.3">
      <c r="C1537" s="7"/>
      <c r="D1537" s="18" t="s">
        <v>177</v>
      </c>
      <c r="E1537" s="184"/>
      <c r="F1537" s="185"/>
      <c r="G1537" s="185"/>
      <c r="H1537" s="185"/>
      <c r="I1537" s="186"/>
      <c r="J1537" s="188"/>
      <c r="K1537" s="8"/>
    </row>
    <row r="1538" spans="3:11" s="14" customFormat="1" ht="15.45" customHeight="1" x14ac:dyDescent="0.3">
      <c r="C1538" s="11"/>
      <c r="D1538" s="17" t="s">
        <v>16</v>
      </c>
      <c r="E1538" s="296" t="s">
        <v>178</v>
      </c>
      <c r="F1538" s="223"/>
      <c r="G1538" s="223"/>
      <c r="H1538" s="223"/>
      <c r="I1538" s="224"/>
      <c r="J1538" s="297" t="s">
        <v>18</v>
      </c>
      <c r="K1538" s="13"/>
    </row>
    <row r="1539" spans="3:11" s="1" customFormat="1" ht="15.45" customHeight="1" x14ac:dyDescent="0.3">
      <c r="C1539" s="7"/>
      <c r="D1539" s="18" t="s">
        <v>177</v>
      </c>
      <c r="E1539" s="225"/>
      <c r="F1539" s="226"/>
      <c r="G1539" s="226"/>
      <c r="H1539" s="226"/>
      <c r="I1539" s="227"/>
      <c r="J1539" s="229"/>
      <c r="K1539" s="8"/>
    </row>
    <row r="1540" spans="3:11" s="1" customFormat="1" ht="15.45" customHeight="1" x14ac:dyDescent="0.3">
      <c r="C1540" s="7"/>
      <c r="D1540" s="189"/>
      <c r="E1540" s="189"/>
      <c r="F1540" s="189"/>
      <c r="G1540" s="189"/>
      <c r="H1540" s="189"/>
      <c r="I1540" s="189"/>
      <c r="J1540" s="189"/>
      <c r="K1540" s="8"/>
    </row>
    <row r="1541" spans="3:11" s="1" customFormat="1" ht="15.45" customHeight="1" x14ac:dyDescent="0.3">
      <c r="C1541" s="7"/>
      <c r="D1541" s="219" t="s">
        <v>19</v>
      </c>
      <c r="E1541" s="220"/>
      <c r="F1541" s="220"/>
      <c r="G1541" s="220"/>
      <c r="H1541" s="220"/>
      <c r="I1541" s="220"/>
      <c r="J1541" s="221"/>
      <c r="K1541" s="8"/>
    </row>
    <row r="1542" spans="3:11" s="1" customFormat="1" ht="15.45" customHeight="1" x14ac:dyDescent="0.3">
      <c r="C1542" s="7"/>
      <c r="D1542" s="230" t="s">
        <v>20</v>
      </c>
      <c r="E1542" s="231"/>
      <c r="F1542" s="231"/>
      <c r="G1542" s="23" t="s">
        <v>14</v>
      </c>
      <c r="H1542" s="24" t="s">
        <v>21</v>
      </c>
      <c r="I1542" s="25" t="s">
        <v>22</v>
      </c>
      <c r="J1542" s="26" t="s">
        <v>23</v>
      </c>
      <c r="K1542" s="8"/>
    </row>
    <row r="1543" spans="3:11" s="1" customFormat="1" ht="15.45" customHeight="1" x14ac:dyDescent="0.3">
      <c r="C1543" s="7"/>
      <c r="D1543" s="232" t="s">
        <v>179</v>
      </c>
      <c r="E1543" s="233"/>
      <c r="F1543" s="233"/>
      <c r="G1543" s="27" t="s">
        <v>91</v>
      </c>
      <c r="H1543" s="28">
        <v>1344</v>
      </c>
      <c r="I1543" s="29">
        <v>5</v>
      </c>
      <c r="J1543" s="30">
        <f>+ROUND(I1543*H1543,2)</f>
        <v>6720</v>
      </c>
      <c r="K1543" s="8"/>
    </row>
    <row r="1544" spans="3:11" s="1" customFormat="1" ht="15.45" customHeight="1" x14ac:dyDescent="0.3">
      <c r="C1544" s="7"/>
      <c r="D1544" s="211" t="s">
        <v>180</v>
      </c>
      <c r="E1544" s="212"/>
      <c r="F1544" s="212"/>
      <c r="G1544" s="31" t="s">
        <v>91</v>
      </c>
      <c r="H1544" s="32">
        <v>6966.63</v>
      </c>
      <c r="I1544" s="33">
        <v>0.25</v>
      </c>
      <c r="J1544" s="34">
        <f t="shared" ref="J1544:J1547" si="23">+ROUND(I1544*H1544,2)</f>
        <v>1741.66</v>
      </c>
      <c r="K1544" s="8"/>
    </row>
    <row r="1545" spans="3:11" s="1" customFormat="1" ht="15.45" customHeight="1" x14ac:dyDescent="0.3">
      <c r="C1545" s="7"/>
      <c r="D1545" s="211" t="s">
        <v>181</v>
      </c>
      <c r="E1545" s="212"/>
      <c r="F1545" s="212"/>
      <c r="G1545" s="31" t="s">
        <v>18</v>
      </c>
      <c r="H1545" s="32">
        <v>41066.33</v>
      </c>
      <c r="I1545" s="33">
        <v>1.05</v>
      </c>
      <c r="J1545" s="34">
        <f t="shared" si="23"/>
        <v>43119.65</v>
      </c>
      <c r="K1545" s="8"/>
    </row>
    <row r="1546" spans="3:11" s="1" customFormat="1" ht="15.45" customHeight="1" x14ac:dyDescent="0.3">
      <c r="C1546" s="7"/>
      <c r="D1546" s="211" t="s">
        <v>182</v>
      </c>
      <c r="E1546" s="212"/>
      <c r="F1546" s="212"/>
      <c r="G1546" s="31" t="s">
        <v>95</v>
      </c>
      <c r="H1546" s="32">
        <v>1398</v>
      </c>
      <c r="I1546" s="33">
        <v>2</v>
      </c>
      <c r="J1546" s="34">
        <f t="shared" si="23"/>
        <v>2796</v>
      </c>
      <c r="K1546" s="8"/>
    </row>
    <row r="1547" spans="3:11" s="1" customFormat="1" ht="15.45" customHeight="1" x14ac:dyDescent="0.3">
      <c r="C1547" s="7"/>
      <c r="D1547" s="211" t="s">
        <v>183</v>
      </c>
      <c r="E1547" s="212"/>
      <c r="F1547" s="212"/>
      <c r="G1547" s="31" t="s">
        <v>95</v>
      </c>
      <c r="H1547" s="32">
        <v>41.73</v>
      </c>
      <c r="I1547" s="33">
        <v>3</v>
      </c>
      <c r="J1547" s="34">
        <f t="shared" si="23"/>
        <v>125.19</v>
      </c>
      <c r="K1547" s="8"/>
    </row>
    <row r="1548" spans="3:11" s="1" customFormat="1" ht="15.45" customHeight="1" x14ac:dyDescent="0.3">
      <c r="C1548" s="7"/>
      <c r="D1548" s="211"/>
      <c r="E1548" s="212"/>
      <c r="F1548" s="212"/>
      <c r="G1548" s="31"/>
      <c r="H1548" s="32"/>
      <c r="I1548" s="33"/>
      <c r="J1548" s="34"/>
      <c r="K1548" s="8"/>
    </row>
    <row r="1549" spans="3:11" s="1" customFormat="1" ht="15.45" customHeight="1" x14ac:dyDescent="0.3">
      <c r="C1549" s="7"/>
      <c r="D1549" s="325"/>
      <c r="E1549" s="326"/>
      <c r="F1549" s="326"/>
      <c r="G1549" s="35" t="s">
        <v>28</v>
      </c>
      <c r="H1549" s="36" t="s">
        <v>28</v>
      </c>
      <c r="I1549" s="37"/>
      <c r="J1549" s="38" t="str">
        <f>+IF(D1549="","",H1549*I1549)</f>
        <v/>
      </c>
      <c r="K1549" s="8"/>
    </row>
    <row r="1550" spans="3:11" s="1" customFormat="1" ht="15.45" customHeight="1" x14ac:dyDescent="0.3">
      <c r="C1550" s="7"/>
      <c r="G1550" s="294" t="s">
        <v>29</v>
      </c>
      <c r="H1550" s="294"/>
      <c r="I1550" s="295"/>
      <c r="J1550" s="39">
        <f>+ROUND(SUM(J1543:J1549),2)</f>
        <v>54502.5</v>
      </c>
      <c r="K1550" s="8"/>
    </row>
    <row r="1551" spans="3:11" s="1" customFormat="1" ht="15.45" customHeight="1" x14ac:dyDescent="0.3">
      <c r="C1551" s="7"/>
      <c r="D1551" s="189"/>
      <c r="E1551" s="189"/>
      <c r="F1551" s="189"/>
      <c r="G1551" s="189"/>
      <c r="H1551" s="189"/>
      <c r="I1551" s="189"/>
      <c r="J1551" s="189"/>
      <c r="K1551" s="8"/>
    </row>
    <row r="1552" spans="3:11" s="1" customFormat="1" ht="15.45" customHeight="1" x14ac:dyDescent="0.3">
      <c r="C1552" s="7"/>
      <c r="D1552" s="219" t="s">
        <v>30</v>
      </c>
      <c r="E1552" s="220"/>
      <c r="F1552" s="220"/>
      <c r="G1552" s="220"/>
      <c r="H1552" s="220"/>
      <c r="I1552" s="220"/>
      <c r="J1552" s="221"/>
      <c r="K1552" s="8"/>
    </row>
    <row r="1553" spans="3:12" s="1" customFormat="1" ht="15.45" customHeight="1" x14ac:dyDescent="0.3">
      <c r="C1553" s="7"/>
      <c r="D1553" s="286" t="s">
        <v>20</v>
      </c>
      <c r="E1553" s="286"/>
      <c r="F1553" s="286"/>
      <c r="G1553" s="40" t="s">
        <v>14</v>
      </c>
      <c r="H1553" s="41" t="s">
        <v>31</v>
      </c>
      <c r="I1553" s="103" t="s">
        <v>22</v>
      </c>
      <c r="J1553" s="41" t="s">
        <v>23</v>
      </c>
      <c r="K1553" s="8"/>
    </row>
    <row r="1554" spans="3:12" s="1" customFormat="1" ht="15.45" customHeight="1" x14ac:dyDescent="0.3">
      <c r="C1554" s="7"/>
      <c r="D1554" s="287" t="s">
        <v>32</v>
      </c>
      <c r="E1554" s="288"/>
      <c r="F1554" s="288"/>
      <c r="G1554" s="86" t="s">
        <v>33</v>
      </c>
      <c r="H1554" s="89">
        <v>35069.629999999997</v>
      </c>
      <c r="I1554" s="104">
        <v>5.0000070000000001E-2</v>
      </c>
      <c r="J1554" s="30">
        <f>+ROUND(I1554*H1554,5)</f>
        <v>1753.48395</v>
      </c>
      <c r="K1554" s="8"/>
    </row>
    <row r="1555" spans="3:12" s="1" customFormat="1" ht="15.45" customHeight="1" x14ac:dyDescent="0.3">
      <c r="C1555" s="7"/>
      <c r="D1555" s="287"/>
      <c r="E1555" s="288"/>
      <c r="F1555" s="288"/>
      <c r="G1555" s="105" t="s">
        <v>28</v>
      </c>
      <c r="H1555" s="89" t="s">
        <v>28</v>
      </c>
      <c r="I1555" s="98"/>
      <c r="J1555" s="34" t="str">
        <f>+IF(D1555="","",H1555*I1555)</f>
        <v/>
      </c>
      <c r="K1555" s="8"/>
    </row>
    <row r="1556" spans="3:12" s="1" customFormat="1" ht="15.45" customHeight="1" x14ac:dyDescent="0.3">
      <c r="C1556" s="7"/>
      <c r="D1556" s="333"/>
      <c r="E1556" s="334"/>
      <c r="F1556" s="335"/>
      <c r="G1556" s="110" t="s">
        <v>28</v>
      </c>
      <c r="H1556" s="89" t="s">
        <v>28</v>
      </c>
      <c r="I1556" s="106"/>
      <c r="J1556" s="38" t="str">
        <f>+IF(D1556="","",H1556*I1556)</f>
        <v/>
      </c>
      <c r="K1556" s="8"/>
    </row>
    <row r="1557" spans="3:12" s="1" customFormat="1" ht="15.45" customHeight="1" x14ac:dyDescent="0.3">
      <c r="C1557" s="7"/>
      <c r="G1557" s="216" t="s">
        <v>36</v>
      </c>
      <c r="H1557" s="216"/>
      <c r="I1557" s="217"/>
      <c r="J1557" s="51">
        <f>ROUND(+SUM(J1554:J1556),5)</f>
        <v>1753.48395</v>
      </c>
      <c r="K1557" s="8"/>
    </row>
    <row r="1558" spans="3:12" s="1" customFormat="1" ht="15.45" customHeight="1" x14ac:dyDescent="0.3">
      <c r="C1558" s="7"/>
      <c r="D1558" s="274"/>
      <c r="E1558" s="274"/>
      <c r="F1558" s="274"/>
      <c r="G1558" s="274"/>
      <c r="H1558" s="274"/>
      <c r="I1558" s="274"/>
      <c r="J1558" s="274"/>
      <c r="K1558" s="8"/>
    </row>
    <row r="1559" spans="3:12" s="1" customFormat="1" ht="15.45" customHeight="1" x14ac:dyDescent="0.3">
      <c r="C1559" s="7"/>
      <c r="D1559" s="305" t="s">
        <v>37</v>
      </c>
      <c r="E1559" s="306"/>
      <c r="F1559" s="306"/>
      <c r="G1559" s="306"/>
      <c r="H1559" s="306"/>
      <c r="I1559" s="306"/>
      <c r="J1559" s="307"/>
      <c r="K1559" s="8"/>
      <c r="L1559" s="52"/>
    </row>
    <row r="1560" spans="3:12" s="93" customFormat="1" ht="15.45" customHeight="1" x14ac:dyDescent="0.3">
      <c r="C1560" s="53"/>
      <c r="D1560" s="308" t="s">
        <v>20</v>
      </c>
      <c r="E1560" s="309"/>
      <c r="F1560" s="309"/>
      <c r="G1560" s="54" t="s">
        <v>14</v>
      </c>
      <c r="H1560" s="55" t="s">
        <v>31</v>
      </c>
      <c r="I1560" s="54" t="s">
        <v>22</v>
      </c>
      <c r="J1560" s="56" t="s">
        <v>23</v>
      </c>
      <c r="K1560" s="57"/>
      <c r="L1560" s="58"/>
    </row>
    <row r="1561" spans="3:12" s="1" customFormat="1" ht="15.45" customHeight="1" x14ac:dyDescent="0.3">
      <c r="C1561" s="7"/>
      <c r="D1561" s="301" t="s">
        <v>38</v>
      </c>
      <c r="E1561" s="302"/>
      <c r="F1561" s="302"/>
      <c r="G1561" s="59" t="s">
        <v>39</v>
      </c>
      <c r="H1561" s="60">
        <v>29224.691865875</v>
      </c>
      <c r="I1561" s="61">
        <v>1.2</v>
      </c>
      <c r="J1561" s="30">
        <f>+ROUND(I1561*H1561,2)</f>
        <v>35069.629999999997</v>
      </c>
      <c r="K1561" s="8"/>
      <c r="L1561" s="52"/>
    </row>
    <row r="1562" spans="3:12" s="1" customFormat="1" ht="15.45" customHeight="1" x14ac:dyDescent="0.3">
      <c r="C1562" s="7"/>
      <c r="D1562" s="301"/>
      <c r="E1562" s="302"/>
      <c r="F1562" s="302"/>
      <c r="G1562" s="59"/>
      <c r="H1562" s="60" t="s">
        <v>28</v>
      </c>
      <c r="I1562" s="61"/>
      <c r="J1562" s="62" t="str">
        <f>(+IF(D1562="","",(H1562*I1562)))</f>
        <v/>
      </c>
      <c r="K1562" s="8"/>
      <c r="L1562" s="52"/>
    </row>
    <row r="1563" spans="3:12" s="1" customFormat="1" ht="15.45" customHeight="1" x14ac:dyDescent="0.3">
      <c r="C1563" s="7"/>
      <c r="D1563" s="301"/>
      <c r="E1563" s="302"/>
      <c r="F1563" s="302"/>
      <c r="G1563" s="59"/>
      <c r="H1563" s="60"/>
      <c r="I1563" s="61"/>
      <c r="J1563" s="62" t="str">
        <f>(+IF(D1563="","",(H1563*I1563)))</f>
        <v/>
      </c>
      <c r="K1563" s="8"/>
      <c r="L1563" s="52"/>
    </row>
    <row r="1564" spans="3:12" s="1" customFormat="1" ht="15.45" customHeight="1" x14ac:dyDescent="0.3">
      <c r="C1564" s="7"/>
      <c r="D1564" s="303"/>
      <c r="E1564" s="304"/>
      <c r="F1564" s="304"/>
      <c r="G1564" s="94"/>
      <c r="H1564" s="95"/>
      <c r="I1564" s="96"/>
      <c r="J1564" s="97"/>
      <c r="K1564" s="8"/>
      <c r="L1564" s="52"/>
    </row>
    <row r="1565" spans="3:12" s="1" customFormat="1" ht="15.45" customHeight="1" x14ac:dyDescent="0.3">
      <c r="C1565" s="7"/>
      <c r="G1565" s="216" t="s">
        <v>42</v>
      </c>
      <c r="H1565" s="216"/>
      <c r="I1565" s="217"/>
      <c r="J1565" s="39">
        <f>+ROUND(SUM(J1561:J1564),2)</f>
        <v>35069.629999999997</v>
      </c>
      <c r="K1565" s="8"/>
      <c r="L1565" s="52"/>
    </row>
    <row r="1566" spans="3:12" s="1" customFormat="1" ht="15.45" customHeight="1" x14ac:dyDescent="0.3">
      <c r="C1566" s="7"/>
      <c r="H1566" s="63"/>
      <c r="J1566" s="2"/>
      <c r="K1566" s="8"/>
    </row>
    <row r="1567" spans="3:12" s="1" customFormat="1" ht="15.45" customHeight="1" x14ac:dyDescent="0.3">
      <c r="C1567" s="7"/>
      <c r="D1567" s="250" t="s">
        <v>43</v>
      </c>
      <c r="E1567" s="251"/>
      <c r="F1567" s="251"/>
      <c r="G1567" s="251"/>
      <c r="H1567" s="251"/>
      <c r="I1567" s="252"/>
      <c r="J1567" s="64">
        <f>ROUND((SUM(+J1550+J1557+J1565)),2)</f>
        <v>91325.61</v>
      </c>
      <c r="K1567" s="8"/>
    </row>
    <row r="1568" spans="3:12" s="1" customFormat="1" ht="15.45" customHeight="1" x14ac:dyDescent="0.3">
      <c r="C1568" s="7"/>
      <c r="H1568" s="63"/>
      <c r="J1568" s="2"/>
      <c r="K1568" s="8"/>
    </row>
    <row r="1569" spans="3:11" s="66" customFormat="1" ht="15.45" customHeight="1" x14ac:dyDescent="0.3">
      <c r="C1569" s="65"/>
      <c r="D1569" s="253" t="s">
        <v>44</v>
      </c>
      <c r="E1569" s="254"/>
      <c r="F1569" s="255"/>
      <c r="H1569" s="67"/>
      <c r="I1569" s="68">
        <v>0.01</v>
      </c>
      <c r="J1569" s="69">
        <f>+ROUNDDOWN(J1567*I1569,2)</f>
        <v>913.25</v>
      </c>
      <c r="K1569" s="70"/>
    </row>
    <row r="1570" spans="3:11" s="1" customFormat="1" ht="15.45" customHeight="1" x14ac:dyDescent="0.3">
      <c r="C1570" s="7"/>
      <c r="D1570" s="250" t="s">
        <v>45</v>
      </c>
      <c r="E1570" s="251"/>
      <c r="F1570" s="251"/>
      <c r="G1570" s="251"/>
      <c r="H1570" s="251"/>
      <c r="I1570" s="252"/>
      <c r="J1570" s="64">
        <f>+J1569+J1567</f>
        <v>92238.86</v>
      </c>
      <c r="K1570" s="8"/>
    </row>
    <row r="1571" spans="3:11" s="1" customFormat="1" ht="15.45" customHeight="1" x14ac:dyDescent="0.3">
      <c r="C1571" s="7"/>
      <c r="H1571" s="63"/>
      <c r="J1571" s="2"/>
      <c r="K1571" s="8"/>
    </row>
    <row r="1572" spans="3:11" s="66" customFormat="1" ht="15.45" customHeight="1" x14ac:dyDescent="0.3">
      <c r="C1572" s="65"/>
      <c r="D1572" s="234" t="s">
        <v>46</v>
      </c>
      <c r="E1572" s="235"/>
      <c r="F1572" s="236"/>
      <c r="G1572" s="71"/>
      <c r="H1572" s="72"/>
      <c r="I1572" s="73">
        <v>0.25</v>
      </c>
      <c r="J1572" s="74">
        <f>ROUNDDOWN(J1570*I1572,2)</f>
        <v>23059.71</v>
      </c>
      <c r="K1572" s="70"/>
    </row>
    <row r="1573" spans="3:11" s="66" customFormat="1" ht="15.45" customHeight="1" x14ac:dyDescent="0.3">
      <c r="C1573" s="65"/>
      <c r="D1573" s="315" t="s">
        <v>47</v>
      </c>
      <c r="E1573" s="316"/>
      <c r="F1573" s="316"/>
      <c r="G1573" s="71"/>
      <c r="H1573" s="72"/>
      <c r="I1573" s="75">
        <v>0.01</v>
      </c>
      <c r="J1573" s="76">
        <f>ROUND(J1570*I1573,2)</f>
        <v>922.39</v>
      </c>
      <c r="K1573" s="70"/>
    </row>
    <row r="1574" spans="3:11" s="66" customFormat="1" ht="15.45" customHeight="1" x14ac:dyDescent="0.3">
      <c r="C1574" s="65"/>
      <c r="D1574" s="315" t="s">
        <v>48</v>
      </c>
      <c r="E1574" s="316"/>
      <c r="F1574" s="316"/>
      <c r="G1574" s="77"/>
      <c r="H1574" s="78"/>
      <c r="I1574" s="75">
        <v>0.04</v>
      </c>
      <c r="J1574" s="76">
        <f>ROUND(J1570*I1574,2)</f>
        <v>3689.55</v>
      </c>
      <c r="K1574" s="70"/>
    </row>
    <row r="1575" spans="3:11" s="1" customFormat="1" ht="15.45" customHeight="1" x14ac:dyDescent="0.3">
      <c r="C1575" s="7"/>
      <c r="D1575" s="317" t="s">
        <v>49</v>
      </c>
      <c r="E1575" s="318"/>
      <c r="F1575" s="318"/>
      <c r="G1575" s="318"/>
      <c r="H1575" s="318"/>
      <c r="I1575" s="318"/>
      <c r="J1575" s="79">
        <f>SUM(J1572:J1574)</f>
        <v>27671.649999999998</v>
      </c>
      <c r="K1575" s="8"/>
    </row>
    <row r="1576" spans="3:11" s="1" customFormat="1" ht="15.45" customHeight="1" x14ac:dyDescent="0.3">
      <c r="C1576" s="7"/>
      <c r="D1576" s="266"/>
      <c r="E1576" s="266"/>
      <c r="F1576" s="266"/>
      <c r="G1576" s="266"/>
      <c r="H1576" s="266"/>
      <c r="I1576" s="266"/>
      <c r="J1576" s="266"/>
      <c r="K1576" s="8"/>
    </row>
    <row r="1577" spans="3:11" s="1" customFormat="1" ht="15.45" customHeight="1" x14ac:dyDescent="0.3">
      <c r="C1577" s="7"/>
      <c r="D1577" s="277" t="s">
        <v>50</v>
      </c>
      <c r="E1577" s="278"/>
      <c r="F1577" s="278"/>
      <c r="G1577" s="278"/>
      <c r="H1577" s="278"/>
      <c r="I1577" s="279"/>
      <c r="J1577" s="80">
        <f>SUM(J1570+J1575)</f>
        <v>119910.51</v>
      </c>
      <c r="K1577" s="8"/>
    </row>
    <row r="1578" spans="3:11" s="1" customFormat="1" ht="15.45" customHeight="1" x14ac:dyDescent="0.3">
      <c r="C1578" s="7"/>
      <c r="D1578" s="266"/>
      <c r="E1578" s="266"/>
      <c r="F1578" s="266"/>
      <c r="G1578" s="266"/>
      <c r="H1578" s="266"/>
      <c r="I1578" s="266"/>
      <c r="J1578" s="266"/>
      <c r="K1578" s="8"/>
    </row>
    <row r="1579" spans="3:11" s="1" customFormat="1" ht="15.45" customHeight="1" x14ac:dyDescent="0.3">
      <c r="C1579" s="7"/>
      <c r="D1579" s="280" t="s">
        <v>51</v>
      </c>
      <c r="E1579" s="281"/>
      <c r="F1579" s="282"/>
      <c r="G1579" s="283"/>
      <c r="H1579" s="284"/>
      <c r="I1579" s="284"/>
      <c r="J1579" s="285"/>
      <c r="K1579" s="8"/>
    </row>
    <row r="1580" spans="3:11" s="1" customFormat="1" ht="15.45" customHeight="1" x14ac:dyDescent="0.3">
      <c r="C1580" s="7"/>
      <c r="D1580" s="262"/>
      <c r="E1580" s="310"/>
      <c r="F1580" s="311"/>
      <c r="G1580" s="265"/>
      <c r="H1580" s="275"/>
      <c r="I1580" s="275"/>
      <c r="J1580" s="276"/>
      <c r="K1580" s="8"/>
    </row>
    <row r="1581" spans="3:11" s="1" customFormat="1" ht="15.45" customHeight="1" x14ac:dyDescent="0.3">
      <c r="C1581" s="7"/>
      <c r="D1581" s="262"/>
      <c r="E1581" s="310"/>
      <c r="F1581" s="311"/>
      <c r="G1581" s="312" t="s">
        <v>52</v>
      </c>
      <c r="H1581" s="266"/>
      <c r="I1581" s="266"/>
      <c r="J1581" s="267"/>
      <c r="K1581" s="8"/>
    </row>
    <row r="1582" spans="3:11" s="1" customFormat="1" ht="15.45" customHeight="1" x14ac:dyDescent="0.3">
      <c r="C1582" s="7"/>
      <c r="D1582" s="262"/>
      <c r="E1582" s="310"/>
      <c r="F1582" s="311"/>
      <c r="G1582" s="312" t="s">
        <v>53</v>
      </c>
      <c r="H1582" s="266"/>
      <c r="I1582" s="266"/>
      <c r="J1582" s="267"/>
      <c r="K1582" s="8"/>
    </row>
    <row r="1583" spans="3:11" s="1" customFormat="1" ht="15.45" customHeight="1" x14ac:dyDescent="0.3">
      <c r="C1583" s="7"/>
      <c r="D1583" s="262"/>
      <c r="E1583" s="310"/>
      <c r="F1583" s="311"/>
      <c r="G1583" s="312" t="s">
        <v>54</v>
      </c>
      <c r="H1583" s="266"/>
      <c r="I1583" s="266"/>
      <c r="J1583" s="267"/>
      <c r="K1583" s="8"/>
    </row>
    <row r="1584" spans="3:11" s="1" customFormat="1" ht="15.45" customHeight="1" x14ac:dyDescent="0.3">
      <c r="C1584" s="7"/>
      <c r="D1584" s="319"/>
      <c r="E1584" s="320"/>
      <c r="F1584" s="321"/>
      <c r="G1584" s="312" t="s">
        <v>52</v>
      </c>
      <c r="H1584" s="266"/>
      <c r="I1584" s="266"/>
      <c r="J1584" s="267"/>
      <c r="K1584" s="8"/>
    </row>
    <row r="1585" spans="3:11" s="1" customFormat="1" ht="15.45" customHeight="1" x14ac:dyDescent="0.3">
      <c r="C1585" s="7"/>
      <c r="D1585" s="268"/>
      <c r="E1585" s="322"/>
      <c r="F1585" s="323"/>
      <c r="G1585" s="324" t="s">
        <v>55</v>
      </c>
      <c r="H1585" s="272"/>
      <c r="I1585" s="272"/>
      <c r="J1585" s="273"/>
      <c r="K1585" s="8"/>
    </row>
    <row r="1586" spans="3:11" s="1" customFormat="1" ht="15.45" customHeight="1" x14ac:dyDescent="0.3">
      <c r="C1586" s="81"/>
      <c r="D1586" s="82"/>
      <c r="E1586" s="82"/>
      <c r="F1586" s="82"/>
      <c r="G1586" s="82"/>
      <c r="H1586" s="83"/>
      <c r="I1586" s="82"/>
      <c r="J1586" s="83"/>
      <c r="K1586" s="84"/>
    </row>
    <row r="1587" spans="3:11" s="1" customFormat="1" ht="15.45" customHeight="1" x14ac:dyDescent="0.3">
      <c r="H1587" s="2"/>
      <c r="J1587" s="2"/>
    </row>
    <row r="1588" spans="3:11" s="1" customFormat="1" ht="15.45" customHeight="1" x14ac:dyDescent="0.3">
      <c r="C1588" s="274"/>
      <c r="D1588" s="274"/>
      <c r="E1588" s="274"/>
      <c r="F1588" s="274"/>
      <c r="G1588" s="274"/>
      <c r="H1588" s="274"/>
      <c r="I1588" s="274"/>
      <c r="J1588" s="274"/>
    </row>
    <row r="1589" spans="3:11" s="1" customFormat="1" ht="15.45" customHeight="1" x14ac:dyDescent="0.3">
      <c r="C1589" s="3"/>
      <c r="D1589" s="4"/>
      <c r="E1589" s="4"/>
      <c r="F1589" s="4"/>
      <c r="G1589" s="4"/>
      <c r="H1589" s="5"/>
      <c r="I1589" s="4"/>
      <c r="J1589" s="5"/>
      <c r="K1589" s="6"/>
    </row>
    <row r="1590" spans="3:11" s="1" customFormat="1" ht="15.45" customHeight="1" x14ac:dyDescent="0.3">
      <c r="C1590" s="7"/>
      <c r="D1590" s="190"/>
      <c r="E1590" s="191"/>
      <c r="F1590" s="190" t="s">
        <v>0</v>
      </c>
      <c r="G1590" s="194"/>
      <c r="H1590" s="191"/>
      <c r="I1590" s="195" t="s">
        <v>1</v>
      </c>
      <c r="J1590" s="196"/>
      <c r="K1590" s="8"/>
    </row>
    <row r="1591" spans="3:11" s="1" customFormat="1" ht="15.45" customHeight="1" x14ac:dyDescent="0.3">
      <c r="C1591" s="7"/>
      <c r="D1591" s="192"/>
      <c r="E1591" s="193"/>
      <c r="F1591" s="192"/>
      <c r="G1591" s="189"/>
      <c r="H1591" s="193"/>
      <c r="I1591" s="197" t="s">
        <v>2</v>
      </c>
      <c r="J1591" s="198"/>
      <c r="K1591" s="8"/>
    </row>
    <row r="1592" spans="3:11" s="1" customFormat="1" ht="15.45" customHeight="1" x14ac:dyDescent="0.3">
      <c r="C1592" s="7"/>
      <c r="D1592" s="172" t="s">
        <v>3</v>
      </c>
      <c r="E1592" s="173"/>
      <c r="F1592" s="173"/>
      <c r="G1592" s="173"/>
      <c r="H1592" s="174"/>
      <c r="I1592" s="197" t="s">
        <v>4</v>
      </c>
      <c r="J1592" s="198"/>
      <c r="K1592" s="8"/>
    </row>
    <row r="1593" spans="3:11" s="1" customFormat="1" ht="15.45" customHeight="1" x14ac:dyDescent="0.3">
      <c r="C1593" s="7"/>
      <c r="D1593" s="298" t="s">
        <v>5</v>
      </c>
      <c r="E1593" s="299"/>
      <c r="F1593" s="299"/>
      <c r="G1593" s="299"/>
      <c r="H1593" s="299"/>
      <c r="I1593" s="299"/>
      <c r="J1593" s="300"/>
      <c r="K1593" s="8"/>
    </row>
    <row r="1594" spans="3:11" s="1" customFormat="1" ht="15.45" customHeight="1" x14ac:dyDescent="0.3">
      <c r="C1594" s="7"/>
      <c r="D1594" s="9"/>
      <c r="E1594" s="9"/>
      <c r="F1594" s="9"/>
      <c r="G1594" s="9"/>
      <c r="H1594" s="10"/>
      <c r="I1594" s="9"/>
      <c r="J1594" s="10"/>
      <c r="K1594" s="8"/>
    </row>
    <row r="1595" spans="3:11" s="14" customFormat="1" ht="15.45" customHeight="1" x14ac:dyDescent="0.3">
      <c r="C1595" s="11"/>
      <c r="D1595" s="12" t="s">
        <v>6</v>
      </c>
      <c r="E1595" s="175" t="s">
        <v>7</v>
      </c>
      <c r="F1595" s="176"/>
      <c r="G1595" s="176"/>
      <c r="H1595" s="176"/>
      <c r="I1595" s="176"/>
      <c r="J1595" s="177"/>
      <c r="K1595" s="13"/>
    </row>
    <row r="1596" spans="3:11" s="1" customFormat="1" ht="15.45" customHeight="1" x14ac:dyDescent="0.3">
      <c r="C1596" s="7"/>
      <c r="D1596" s="16">
        <v>2</v>
      </c>
      <c r="E1596" s="178" t="s">
        <v>8</v>
      </c>
      <c r="F1596" s="179"/>
      <c r="G1596" s="179"/>
      <c r="H1596" s="179"/>
      <c r="I1596" s="179"/>
      <c r="J1596" s="180"/>
      <c r="K1596" s="8"/>
    </row>
    <row r="1597" spans="3:11" s="14" customFormat="1" ht="15.45" customHeight="1" x14ac:dyDescent="0.3">
      <c r="C1597" s="11"/>
      <c r="D1597" s="12" t="s">
        <v>9</v>
      </c>
      <c r="E1597" s="175" t="s">
        <v>10</v>
      </c>
      <c r="F1597" s="176"/>
      <c r="G1597" s="176"/>
      <c r="H1597" s="176"/>
      <c r="I1597" s="176"/>
      <c r="J1597" s="177"/>
      <c r="K1597" s="13"/>
    </row>
    <row r="1598" spans="3:11" s="1" customFormat="1" ht="15.45" customHeight="1" x14ac:dyDescent="0.3">
      <c r="C1598" s="7"/>
      <c r="D1598" s="16">
        <v>2.0499999999999998</v>
      </c>
      <c r="E1598" s="178" t="s">
        <v>70</v>
      </c>
      <c r="F1598" s="179"/>
      <c r="G1598" s="179"/>
      <c r="H1598" s="179"/>
      <c r="I1598" s="179"/>
      <c r="J1598" s="180"/>
      <c r="K1598" s="8"/>
    </row>
    <row r="1599" spans="3:11" s="14" customFormat="1" ht="15.45" customHeight="1" x14ac:dyDescent="0.3">
      <c r="C1599" s="11"/>
      <c r="D1599" s="17" t="s">
        <v>12</v>
      </c>
      <c r="E1599" s="181" t="s">
        <v>13</v>
      </c>
      <c r="F1599" s="182"/>
      <c r="G1599" s="182"/>
      <c r="H1599" s="182"/>
      <c r="I1599" s="183"/>
      <c r="J1599" s="187" t="s">
        <v>14</v>
      </c>
      <c r="K1599" s="13"/>
    </row>
    <row r="1600" spans="3:11" s="1" customFormat="1" ht="15.45" customHeight="1" x14ac:dyDescent="0.3">
      <c r="C1600" s="7"/>
      <c r="D1600" s="18" t="s">
        <v>184</v>
      </c>
      <c r="E1600" s="184"/>
      <c r="F1600" s="185"/>
      <c r="G1600" s="185"/>
      <c r="H1600" s="185"/>
      <c r="I1600" s="186"/>
      <c r="J1600" s="188"/>
      <c r="K1600" s="8"/>
    </row>
    <row r="1601" spans="3:11" s="14" customFormat="1" ht="15.45" customHeight="1" x14ac:dyDescent="0.3">
      <c r="C1601" s="11"/>
      <c r="D1601" s="17" t="s">
        <v>16</v>
      </c>
      <c r="E1601" s="296" t="s">
        <v>185</v>
      </c>
      <c r="F1601" s="223"/>
      <c r="G1601" s="223"/>
      <c r="H1601" s="223"/>
      <c r="I1601" s="224"/>
      <c r="J1601" s="297" t="s">
        <v>25</v>
      </c>
      <c r="K1601" s="13"/>
    </row>
    <row r="1602" spans="3:11" s="1" customFormat="1" ht="15.45" customHeight="1" x14ac:dyDescent="0.3">
      <c r="C1602" s="7"/>
      <c r="D1602" s="18" t="s">
        <v>184</v>
      </c>
      <c r="E1602" s="225"/>
      <c r="F1602" s="226"/>
      <c r="G1602" s="226"/>
      <c r="H1602" s="226"/>
      <c r="I1602" s="227"/>
      <c r="J1602" s="229"/>
      <c r="K1602" s="8"/>
    </row>
    <row r="1603" spans="3:11" s="1" customFormat="1" ht="15.45" customHeight="1" x14ac:dyDescent="0.3">
      <c r="C1603" s="7"/>
      <c r="D1603" s="189"/>
      <c r="E1603" s="189"/>
      <c r="F1603" s="189"/>
      <c r="G1603" s="189"/>
      <c r="H1603" s="189"/>
      <c r="I1603" s="189"/>
      <c r="J1603" s="189"/>
      <c r="K1603" s="8"/>
    </row>
    <row r="1604" spans="3:11" s="1" customFormat="1" ht="15.45" customHeight="1" x14ac:dyDescent="0.3">
      <c r="C1604" s="7"/>
      <c r="D1604" s="219" t="s">
        <v>19</v>
      </c>
      <c r="E1604" s="220"/>
      <c r="F1604" s="220"/>
      <c r="G1604" s="220"/>
      <c r="H1604" s="220"/>
      <c r="I1604" s="220"/>
      <c r="J1604" s="221"/>
      <c r="K1604" s="8"/>
    </row>
    <row r="1605" spans="3:11" s="1" customFormat="1" ht="15.45" customHeight="1" x14ac:dyDescent="0.3">
      <c r="C1605" s="7"/>
      <c r="D1605" s="230" t="s">
        <v>20</v>
      </c>
      <c r="E1605" s="231"/>
      <c r="F1605" s="231"/>
      <c r="G1605" s="23" t="s">
        <v>14</v>
      </c>
      <c r="H1605" s="24" t="s">
        <v>21</v>
      </c>
      <c r="I1605" s="25" t="s">
        <v>22</v>
      </c>
      <c r="J1605" s="26" t="s">
        <v>23</v>
      </c>
      <c r="K1605" s="8"/>
    </row>
    <row r="1606" spans="3:11" s="1" customFormat="1" ht="15.45" customHeight="1" x14ac:dyDescent="0.3">
      <c r="C1606" s="7"/>
      <c r="D1606" s="232" t="s">
        <v>186</v>
      </c>
      <c r="E1606" s="233"/>
      <c r="F1606" s="233"/>
      <c r="G1606" s="27" t="s">
        <v>18</v>
      </c>
      <c r="H1606" s="28">
        <v>72950</v>
      </c>
      <c r="I1606" s="29">
        <v>0.15</v>
      </c>
      <c r="J1606" s="30">
        <f>+ROUND(I1606*H1606,2)</f>
        <v>10942.5</v>
      </c>
      <c r="K1606" s="8"/>
    </row>
    <row r="1607" spans="3:11" s="1" customFormat="1" ht="15.45" customHeight="1" x14ac:dyDescent="0.3">
      <c r="C1607" s="7"/>
      <c r="D1607" s="211" t="s">
        <v>187</v>
      </c>
      <c r="E1607" s="212"/>
      <c r="F1607" s="212"/>
      <c r="G1607" s="31" t="s">
        <v>91</v>
      </c>
      <c r="H1607" s="32">
        <v>2047.5</v>
      </c>
      <c r="I1607" s="33">
        <v>4</v>
      </c>
      <c r="J1607" s="34">
        <f t="shared" ref="J1607:J1609" si="24">+ROUND(I1607*H1607,2)</f>
        <v>8190</v>
      </c>
      <c r="K1607" s="8"/>
    </row>
    <row r="1608" spans="3:11" s="1" customFormat="1" ht="15.45" customHeight="1" x14ac:dyDescent="0.3">
      <c r="C1608" s="7"/>
      <c r="D1608" s="211" t="s">
        <v>188</v>
      </c>
      <c r="E1608" s="212"/>
      <c r="F1608" s="212"/>
      <c r="G1608" s="31" t="s">
        <v>91</v>
      </c>
      <c r="H1608" s="32">
        <v>1168.5</v>
      </c>
      <c r="I1608" s="33">
        <v>6</v>
      </c>
      <c r="J1608" s="34">
        <f t="shared" si="24"/>
        <v>7011</v>
      </c>
      <c r="K1608" s="8"/>
    </row>
    <row r="1609" spans="3:11" s="1" customFormat="1" ht="15.45" customHeight="1" x14ac:dyDescent="0.3">
      <c r="C1609" s="7"/>
      <c r="D1609" s="211" t="s">
        <v>189</v>
      </c>
      <c r="E1609" s="212"/>
      <c r="F1609" s="212"/>
      <c r="G1609" s="31" t="s">
        <v>27</v>
      </c>
      <c r="H1609" s="32">
        <v>10950</v>
      </c>
      <c r="I1609" s="33">
        <v>0.1</v>
      </c>
      <c r="J1609" s="34">
        <f t="shared" si="24"/>
        <v>1095</v>
      </c>
      <c r="K1609" s="8"/>
    </row>
    <row r="1610" spans="3:11" s="1" customFormat="1" ht="15.45" customHeight="1" x14ac:dyDescent="0.3">
      <c r="C1610" s="7"/>
      <c r="D1610" s="211"/>
      <c r="E1610" s="212"/>
      <c r="F1610" s="212"/>
      <c r="G1610" s="31" t="s">
        <v>28</v>
      </c>
      <c r="H1610" s="32" t="s">
        <v>28</v>
      </c>
      <c r="I1610" s="33"/>
      <c r="J1610" s="34" t="str">
        <f t="shared" ref="J1610:J1614" si="25">+IF(D1610="","",H1610*I1610)</f>
        <v/>
      </c>
      <c r="K1610" s="8"/>
    </row>
    <row r="1611" spans="3:11" s="1" customFormat="1" ht="15.45" customHeight="1" x14ac:dyDescent="0.3">
      <c r="C1611" s="7"/>
      <c r="D1611" s="211"/>
      <c r="E1611" s="212"/>
      <c r="F1611" s="212"/>
      <c r="G1611" s="31" t="s">
        <v>28</v>
      </c>
      <c r="H1611" s="32" t="s">
        <v>28</v>
      </c>
      <c r="I1611" s="33"/>
      <c r="J1611" s="34" t="str">
        <f t="shared" si="25"/>
        <v/>
      </c>
      <c r="K1611" s="8"/>
    </row>
    <row r="1612" spans="3:11" s="1" customFormat="1" ht="15.45" customHeight="1" x14ac:dyDescent="0.3">
      <c r="C1612" s="7"/>
      <c r="D1612" s="211"/>
      <c r="E1612" s="212"/>
      <c r="F1612" s="212"/>
      <c r="G1612" s="31" t="s">
        <v>28</v>
      </c>
      <c r="H1612" s="32" t="s">
        <v>28</v>
      </c>
      <c r="I1612" s="33"/>
      <c r="J1612" s="34" t="str">
        <f t="shared" si="25"/>
        <v/>
      </c>
      <c r="K1612" s="8"/>
    </row>
    <row r="1613" spans="3:11" s="1" customFormat="1" ht="15.45" customHeight="1" x14ac:dyDescent="0.3">
      <c r="C1613" s="7"/>
      <c r="D1613" s="211"/>
      <c r="E1613" s="212"/>
      <c r="F1613" s="212"/>
      <c r="G1613" s="31" t="s">
        <v>28</v>
      </c>
      <c r="H1613" s="32" t="s">
        <v>28</v>
      </c>
      <c r="I1613" s="33"/>
      <c r="J1613" s="34" t="str">
        <f t="shared" si="25"/>
        <v/>
      </c>
      <c r="K1613" s="8"/>
    </row>
    <row r="1614" spans="3:11" s="1" customFormat="1" ht="15.45" customHeight="1" x14ac:dyDescent="0.3">
      <c r="C1614" s="7"/>
      <c r="D1614" s="325"/>
      <c r="E1614" s="326"/>
      <c r="F1614" s="326"/>
      <c r="G1614" s="35" t="s">
        <v>28</v>
      </c>
      <c r="H1614" s="36" t="s">
        <v>28</v>
      </c>
      <c r="I1614" s="37"/>
      <c r="J1614" s="38" t="str">
        <f t="shared" si="25"/>
        <v/>
      </c>
      <c r="K1614" s="8"/>
    </row>
    <row r="1615" spans="3:11" s="1" customFormat="1" ht="15.45" customHeight="1" x14ac:dyDescent="0.3">
      <c r="C1615" s="7"/>
      <c r="G1615" s="294" t="s">
        <v>29</v>
      </c>
      <c r="H1615" s="294"/>
      <c r="I1615" s="295"/>
      <c r="J1615" s="39">
        <f>+ROUND(SUM(J1606:J1614),2)</f>
        <v>27238.5</v>
      </c>
      <c r="K1615" s="8"/>
    </row>
    <row r="1616" spans="3:11" s="1" customFormat="1" ht="15.45" customHeight="1" x14ac:dyDescent="0.3">
      <c r="C1616" s="7"/>
      <c r="D1616" s="189"/>
      <c r="E1616" s="189"/>
      <c r="F1616" s="189"/>
      <c r="G1616" s="189"/>
      <c r="H1616" s="189"/>
      <c r="I1616" s="189"/>
      <c r="J1616" s="189"/>
      <c r="K1616" s="8"/>
    </row>
    <row r="1617" spans="3:12" s="1" customFormat="1" ht="15.45" customHeight="1" x14ac:dyDescent="0.3">
      <c r="C1617" s="7"/>
      <c r="D1617" s="219" t="s">
        <v>30</v>
      </c>
      <c r="E1617" s="220"/>
      <c r="F1617" s="220"/>
      <c r="G1617" s="220"/>
      <c r="H1617" s="220"/>
      <c r="I1617" s="220"/>
      <c r="J1617" s="221"/>
      <c r="K1617" s="8"/>
    </row>
    <row r="1618" spans="3:12" s="1" customFormat="1" ht="15.45" customHeight="1" x14ac:dyDescent="0.3">
      <c r="C1618" s="7"/>
      <c r="D1618" s="286" t="s">
        <v>20</v>
      </c>
      <c r="E1618" s="286"/>
      <c r="F1618" s="286"/>
      <c r="G1618" s="40" t="s">
        <v>14</v>
      </c>
      <c r="H1618" s="41" t="s">
        <v>31</v>
      </c>
      <c r="I1618" s="103" t="s">
        <v>22</v>
      </c>
      <c r="J1618" s="41" t="s">
        <v>23</v>
      </c>
      <c r="K1618" s="8"/>
    </row>
    <row r="1619" spans="3:12" s="1" customFormat="1" ht="15.45" customHeight="1" x14ac:dyDescent="0.3">
      <c r="C1619" s="7"/>
      <c r="D1619" s="287" t="s">
        <v>32</v>
      </c>
      <c r="E1619" s="288"/>
      <c r="F1619" s="288"/>
      <c r="G1619" s="86" t="s">
        <v>33</v>
      </c>
      <c r="H1619" s="89">
        <v>17534.82</v>
      </c>
      <c r="I1619" s="104">
        <v>0.05</v>
      </c>
      <c r="J1619" s="30">
        <f>+ROUND(I1619*H1619,2)</f>
        <v>876.74</v>
      </c>
      <c r="K1619" s="8"/>
    </row>
    <row r="1620" spans="3:12" s="1" customFormat="1" ht="15.45" customHeight="1" x14ac:dyDescent="0.3">
      <c r="C1620" s="7"/>
      <c r="D1620" s="287"/>
      <c r="E1620" s="288"/>
      <c r="F1620" s="288"/>
      <c r="G1620" s="105" t="s">
        <v>28</v>
      </c>
      <c r="H1620" s="89" t="s">
        <v>28</v>
      </c>
      <c r="I1620" s="98"/>
      <c r="J1620" s="34" t="str">
        <f>+IF(D1620="","",H1620*I1620)</f>
        <v/>
      </c>
      <c r="K1620" s="8"/>
    </row>
    <row r="1621" spans="3:12" s="1" customFormat="1" ht="15.45" customHeight="1" x14ac:dyDescent="0.3">
      <c r="C1621" s="7"/>
      <c r="D1621" s="292"/>
      <c r="E1621" s="293"/>
      <c r="F1621" s="293"/>
      <c r="G1621" s="105" t="s">
        <v>28</v>
      </c>
      <c r="H1621" s="89" t="s">
        <v>28</v>
      </c>
      <c r="I1621" s="106"/>
      <c r="J1621" s="38" t="str">
        <f>+IF(D1621="","",H1621*I1621)</f>
        <v/>
      </c>
      <c r="K1621" s="8"/>
    </row>
    <row r="1622" spans="3:12" s="1" customFormat="1" ht="15.45" customHeight="1" x14ac:dyDescent="0.3">
      <c r="C1622" s="7"/>
      <c r="G1622" s="216" t="s">
        <v>36</v>
      </c>
      <c r="H1622" s="216"/>
      <c r="I1622" s="217"/>
      <c r="J1622" s="51">
        <f>ROUND(+SUM(J1619:J1621),2)</f>
        <v>876.74</v>
      </c>
      <c r="K1622" s="8"/>
    </row>
    <row r="1623" spans="3:12" s="1" customFormat="1" ht="15.45" customHeight="1" x14ac:dyDescent="0.3">
      <c r="C1623" s="7"/>
      <c r="D1623" s="274"/>
      <c r="E1623" s="274"/>
      <c r="F1623" s="274"/>
      <c r="G1623" s="274"/>
      <c r="H1623" s="274"/>
      <c r="I1623" s="274"/>
      <c r="J1623" s="274"/>
      <c r="K1623" s="8"/>
    </row>
    <row r="1624" spans="3:12" s="1" customFormat="1" ht="15.45" customHeight="1" x14ac:dyDescent="0.3">
      <c r="C1624" s="7"/>
      <c r="D1624" s="305" t="s">
        <v>37</v>
      </c>
      <c r="E1624" s="306"/>
      <c r="F1624" s="306"/>
      <c r="G1624" s="306"/>
      <c r="H1624" s="306"/>
      <c r="I1624" s="306"/>
      <c r="J1624" s="307"/>
      <c r="K1624" s="8"/>
      <c r="L1624" s="52"/>
    </row>
    <row r="1625" spans="3:12" s="93" customFormat="1" ht="15.45" customHeight="1" x14ac:dyDescent="0.3">
      <c r="C1625" s="53"/>
      <c r="D1625" s="308" t="s">
        <v>20</v>
      </c>
      <c r="E1625" s="309"/>
      <c r="F1625" s="309"/>
      <c r="G1625" s="54" t="s">
        <v>14</v>
      </c>
      <c r="H1625" s="55" t="s">
        <v>31</v>
      </c>
      <c r="I1625" s="54" t="s">
        <v>22</v>
      </c>
      <c r="J1625" s="56" t="s">
        <v>23</v>
      </c>
      <c r="K1625" s="57"/>
      <c r="L1625" s="58"/>
    </row>
    <row r="1626" spans="3:12" s="1" customFormat="1" ht="15.45" customHeight="1" x14ac:dyDescent="0.3">
      <c r="C1626" s="7"/>
      <c r="D1626" s="301" t="s">
        <v>38</v>
      </c>
      <c r="E1626" s="302"/>
      <c r="F1626" s="302"/>
      <c r="G1626" s="59" t="s">
        <v>39</v>
      </c>
      <c r="H1626" s="60">
        <v>29224.691865875</v>
      </c>
      <c r="I1626" s="61">
        <v>0.6</v>
      </c>
      <c r="J1626" s="30">
        <f>+ROUND(I1626*H1626,2)</f>
        <v>17534.82</v>
      </c>
      <c r="K1626" s="8"/>
      <c r="L1626" s="52"/>
    </row>
    <row r="1627" spans="3:12" s="1" customFormat="1" ht="15.45" customHeight="1" x14ac:dyDescent="0.3">
      <c r="C1627" s="7"/>
      <c r="D1627" s="301"/>
      <c r="E1627" s="302"/>
      <c r="F1627" s="302"/>
      <c r="G1627" s="59"/>
      <c r="H1627" s="60" t="s">
        <v>28</v>
      </c>
      <c r="I1627" s="61"/>
      <c r="J1627" s="62" t="str">
        <f>(+IF(D1627="","",(H1627*I1627)))</f>
        <v/>
      </c>
      <c r="K1627" s="8"/>
      <c r="L1627" s="52"/>
    </row>
    <row r="1628" spans="3:12" s="1" customFormat="1" ht="15.45" customHeight="1" x14ac:dyDescent="0.3">
      <c r="C1628" s="7"/>
      <c r="D1628" s="301"/>
      <c r="E1628" s="302"/>
      <c r="F1628" s="302"/>
      <c r="G1628" s="59"/>
      <c r="H1628" s="60"/>
      <c r="I1628" s="61"/>
      <c r="J1628" s="62" t="str">
        <f>(+IF(D1628="","",(H1628*I1628)))</f>
        <v/>
      </c>
      <c r="K1628" s="8"/>
      <c r="L1628" s="52"/>
    </row>
    <row r="1629" spans="3:12" s="1" customFormat="1" ht="15.45" customHeight="1" x14ac:dyDescent="0.3">
      <c r="C1629" s="7"/>
      <c r="D1629" s="303"/>
      <c r="E1629" s="304"/>
      <c r="F1629" s="304"/>
      <c r="G1629" s="94"/>
      <c r="H1629" s="95"/>
      <c r="I1629" s="96"/>
      <c r="J1629" s="97"/>
      <c r="K1629" s="8"/>
      <c r="L1629" s="52"/>
    </row>
    <row r="1630" spans="3:12" s="1" customFormat="1" ht="15.45" customHeight="1" x14ac:dyDescent="0.3">
      <c r="C1630" s="7"/>
      <c r="G1630" s="216" t="s">
        <v>42</v>
      </c>
      <c r="H1630" s="216"/>
      <c r="I1630" s="217"/>
      <c r="J1630" s="39">
        <f>+ROUND(SUM(J1626:J1629),2)</f>
        <v>17534.82</v>
      </c>
      <c r="K1630" s="8"/>
      <c r="L1630" s="52"/>
    </row>
    <row r="1631" spans="3:12" s="1" customFormat="1" ht="15.45" customHeight="1" x14ac:dyDescent="0.3">
      <c r="C1631" s="7"/>
      <c r="H1631" s="63"/>
      <c r="J1631" s="2"/>
      <c r="K1631" s="8"/>
    </row>
    <row r="1632" spans="3:12" s="1" customFormat="1" ht="15.45" customHeight="1" x14ac:dyDescent="0.3">
      <c r="C1632" s="7"/>
      <c r="D1632" s="250" t="s">
        <v>43</v>
      </c>
      <c r="E1632" s="251"/>
      <c r="F1632" s="251"/>
      <c r="G1632" s="251"/>
      <c r="H1632" s="251"/>
      <c r="I1632" s="252"/>
      <c r="J1632" s="64">
        <f>ROUND((SUM(+J1615+J1622+J1630)),2)</f>
        <v>45650.06</v>
      </c>
      <c r="K1632" s="8"/>
    </row>
    <row r="1633" spans="3:11" s="1" customFormat="1" ht="15.45" customHeight="1" x14ac:dyDescent="0.3">
      <c r="C1633" s="7"/>
      <c r="H1633" s="63"/>
      <c r="J1633" s="2"/>
      <c r="K1633" s="8"/>
    </row>
    <row r="1634" spans="3:11" s="66" customFormat="1" ht="15.45" customHeight="1" x14ac:dyDescent="0.3">
      <c r="C1634" s="65"/>
      <c r="D1634" s="253" t="s">
        <v>44</v>
      </c>
      <c r="E1634" s="254"/>
      <c r="F1634" s="255"/>
      <c r="H1634" s="67"/>
      <c r="I1634" s="68">
        <v>0.01</v>
      </c>
      <c r="J1634" s="69">
        <f>ROUND(J1632*I1634,2)</f>
        <v>456.5</v>
      </c>
      <c r="K1634" s="70"/>
    </row>
    <row r="1635" spans="3:11" s="1" customFormat="1" ht="15.45" customHeight="1" x14ac:dyDescent="0.3">
      <c r="C1635" s="7"/>
      <c r="D1635" s="250" t="s">
        <v>45</v>
      </c>
      <c r="E1635" s="251"/>
      <c r="F1635" s="251"/>
      <c r="G1635" s="251"/>
      <c r="H1635" s="251"/>
      <c r="I1635" s="252"/>
      <c r="J1635" s="64">
        <f>+J1634+J1632</f>
        <v>46106.559999999998</v>
      </c>
      <c r="K1635" s="8"/>
    </row>
    <row r="1636" spans="3:11" s="1" customFormat="1" ht="15.45" customHeight="1" x14ac:dyDescent="0.3">
      <c r="C1636" s="7"/>
      <c r="H1636" s="63"/>
      <c r="J1636" s="2"/>
      <c r="K1636" s="8"/>
    </row>
    <row r="1637" spans="3:11" s="66" customFormat="1" ht="15.45" customHeight="1" x14ac:dyDescent="0.3">
      <c r="C1637" s="65"/>
      <c r="D1637" s="234" t="s">
        <v>46</v>
      </c>
      <c r="E1637" s="235"/>
      <c r="F1637" s="236"/>
      <c r="G1637" s="71"/>
      <c r="H1637" s="72"/>
      <c r="I1637" s="73">
        <v>0.25</v>
      </c>
      <c r="J1637" s="74">
        <f>ROUND(J1635*I1637,2)</f>
        <v>11526.64</v>
      </c>
      <c r="K1637" s="70"/>
    </row>
    <row r="1638" spans="3:11" s="66" customFormat="1" ht="15.45" customHeight="1" x14ac:dyDescent="0.3">
      <c r="C1638" s="65"/>
      <c r="D1638" s="315" t="s">
        <v>47</v>
      </c>
      <c r="E1638" s="316"/>
      <c r="F1638" s="316"/>
      <c r="G1638" s="71"/>
      <c r="H1638" s="72"/>
      <c r="I1638" s="75">
        <v>0.01</v>
      </c>
      <c r="J1638" s="76">
        <f>ROUND(J1635*I1638,2)</f>
        <v>461.07</v>
      </c>
      <c r="K1638" s="70"/>
    </row>
    <row r="1639" spans="3:11" s="66" customFormat="1" ht="15.45" customHeight="1" x14ac:dyDescent="0.3">
      <c r="C1639" s="65"/>
      <c r="D1639" s="315" t="s">
        <v>48</v>
      </c>
      <c r="E1639" s="316"/>
      <c r="F1639" s="316"/>
      <c r="G1639" s="77"/>
      <c r="H1639" s="78"/>
      <c r="I1639" s="75">
        <v>0.04</v>
      </c>
      <c r="J1639" s="76">
        <f>ROUND(J1635*I1639,2)</f>
        <v>1844.26</v>
      </c>
      <c r="K1639" s="70"/>
    </row>
    <row r="1640" spans="3:11" s="1" customFormat="1" ht="15.45" customHeight="1" x14ac:dyDescent="0.3">
      <c r="C1640" s="7"/>
      <c r="D1640" s="317" t="s">
        <v>49</v>
      </c>
      <c r="E1640" s="318"/>
      <c r="F1640" s="318"/>
      <c r="G1640" s="318"/>
      <c r="H1640" s="318"/>
      <c r="I1640" s="318"/>
      <c r="J1640" s="79">
        <f>SUM(J1637:J1639)</f>
        <v>13831.97</v>
      </c>
      <c r="K1640" s="8"/>
    </row>
    <row r="1641" spans="3:11" s="1" customFormat="1" ht="15.45" customHeight="1" x14ac:dyDescent="0.3">
      <c r="C1641" s="7"/>
      <c r="D1641" s="266"/>
      <c r="E1641" s="266"/>
      <c r="F1641" s="266"/>
      <c r="G1641" s="266"/>
      <c r="H1641" s="266"/>
      <c r="I1641" s="266"/>
      <c r="J1641" s="266"/>
      <c r="K1641" s="8"/>
    </row>
    <row r="1642" spans="3:11" s="1" customFormat="1" ht="15.45" customHeight="1" x14ac:dyDescent="0.3">
      <c r="C1642" s="7"/>
      <c r="D1642" s="277" t="s">
        <v>50</v>
      </c>
      <c r="E1642" s="278"/>
      <c r="F1642" s="278"/>
      <c r="G1642" s="278"/>
      <c r="H1642" s="278"/>
      <c r="I1642" s="279"/>
      <c r="J1642" s="80">
        <f>SUM(J1635+J1640)</f>
        <v>59938.53</v>
      </c>
      <c r="K1642" s="8"/>
    </row>
    <row r="1643" spans="3:11" s="1" customFormat="1" ht="15.45" customHeight="1" x14ac:dyDescent="0.3">
      <c r="C1643" s="7"/>
      <c r="D1643" s="266"/>
      <c r="E1643" s="266"/>
      <c r="F1643" s="266"/>
      <c r="G1643" s="266"/>
      <c r="H1643" s="266"/>
      <c r="I1643" s="266"/>
      <c r="J1643" s="266"/>
      <c r="K1643" s="8"/>
    </row>
    <row r="1644" spans="3:11" s="1" customFormat="1" ht="15.45" customHeight="1" x14ac:dyDescent="0.3">
      <c r="C1644" s="7"/>
      <c r="D1644" s="280" t="s">
        <v>51</v>
      </c>
      <c r="E1644" s="281"/>
      <c r="F1644" s="282"/>
      <c r="G1644" s="283"/>
      <c r="H1644" s="284"/>
      <c r="I1644" s="284"/>
      <c r="J1644" s="285"/>
      <c r="K1644" s="8"/>
    </row>
    <row r="1645" spans="3:11" s="1" customFormat="1" ht="15.45" customHeight="1" x14ac:dyDescent="0.3">
      <c r="C1645" s="7"/>
      <c r="D1645" s="262"/>
      <c r="E1645" s="310"/>
      <c r="F1645" s="311"/>
      <c r="G1645" s="265"/>
      <c r="H1645" s="275"/>
      <c r="I1645" s="275"/>
      <c r="J1645" s="276"/>
      <c r="K1645" s="8"/>
    </row>
    <row r="1646" spans="3:11" s="1" customFormat="1" ht="15.45" customHeight="1" x14ac:dyDescent="0.3">
      <c r="C1646" s="7"/>
      <c r="D1646" s="262"/>
      <c r="E1646" s="310"/>
      <c r="F1646" s="311"/>
      <c r="G1646" s="312" t="s">
        <v>52</v>
      </c>
      <c r="H1646" s="266"/>
      <c r="I1646" s="266"/>
      <c r="J1646" s="267"/>
      <c r="K1646" s="8"/>
    </row>
    <row r="1647" spans="3:11" s="1" customFormat="1" ht="15.45" customHeight="1" x14ac:dyDescent="0.3">
      <c r="C1647" s="7"/>
      <c r="D1647" s="262"/>
      <c r="E1647" s="310"/>
      <c r="F1647" s="311"/>
      <c r="G1647" s="312" t="s">
        <v>53</v>
      </c>
      <c r="H1647" s="266"/>
      <c r="I1647" s="266"/>
      <c r="J1647" s="267"/>
      <c r="K1647" s="8"/>
    </row>
    <row r="1648" spans="3:11" s="1" customFormat="1" ht="15.45" customHeight="1" x14ac:dyDescent="0.3">
      <c r="C1648" s="7"/>
      <c r="D1648" s="262"/>
      <c r="E1648" s="310"/>
      <c r="F1648" s="311"/>
      <c r="G1648" s="312" t="s">
        <v>54</v>
      </c>
      <c r="H1648" s="266"/>
      <c r="I1648" s="266"/>
      <c r="J1648" s="267"/>
      <c r="K1648" s="8"/>
    </row>
    <row r="1649" spans="3:11" s="1" customFormat="1" ht="15.45" customHeight="1" x14ac:dyDescent="0.3">
      <c r="C1649" s="7"/>
      <c r="D1649" s="319"/>
      <c r="E1649" s="320"/>
      <c r="F1649" s="321"/>
      <c r="G1649" s="312" t="s">
        <v>52</v>
      </c>
      <c r="H1649" s="266"/>
      <c r="I1649" s="266"/>
      <c r="J1649" s="267"/>
      <c r="K1649" s="8"/>
    </row>
    <row r="1650" spans="3:11" s="1" customFormat="1" ht="15.45" customHeight="1" x14ac:dyDescent="0.3">
      <c r="C1650" s="7"/>
      <c r="D1650" s="268"/>
      <c r="E1650" s="322"/>
      <c r="F1650" s="323"/>
      <c r="G1650" s="324" t="s">
        <v>55</v>
      </c>
      <c r="H1650" s="272"/>
      <c r="I1650" s="272"/>
      <c r="J1650" s="273"/>
      <c r="K1650" s="8"/>
    </row>
    <row r="1651" spans="3:11" s="1" customFormat="1" ht="15.45" customHeight="1" x14ac:dyDescent="0.3">
      <c r="C1651" s="81"/>
      <c r="D1651" s="82"/>
      <c r="E1651" s="82"/>
      <c r="F1651" s="82"/>
      <c r="G1651" s="82"/>
      <c r="H1651" s="83"/>
      <c r="I1651" s="82"/>
      <c r="J1651" s="83"/>
      <c r="K1651" s="84"/>
    </row>
    <row r="1652" spans="3:11" s="1" customFormat="1" ht="15.45" customHeight="1" x14ac:dyDescent="0.3">
      <c r="H1652" s="2"/>
      <c r="J1652" s="2"/>
    </row>
    <row r="1653" spans="3:11" s="1" customFormat="1" ht="15.45" customHeight="1" x14ac:dyDescent="0.3">
      <c r="C1653" s="274"/>
      <c r="D1653" s="274"/>
      <c r="E1653" s="274"/>
      <c r="F1653" s="274"/>
      <c r="G1653" s="274"/>
      <c r="H1653" s="274"/>
      <c r="I1653" s="274"/>
      <c r="J1653" s="274"/>
    </row>
    <row r="1654" spans="3:11" s="1" customFormat="1" ht="15.45" customHeight="1" x14ac:dyDescent="0.3">
      <c r="C1654" s="3"/>
      <c r="D1654" s="4"/>
      <c r="E1654" s="4"/>
      <c r="F1654" s="4"/>
      <c r="G1654" s="4"/>
      <c r="H1654" s="5"/>
      <c r="I1654" s="4"/>
      <c r="J1654" s="5"/>
      <c r="K1654" s="6"/>
    </row>
    <row r="1655" spans="3:11" s="1" customFormat="1" ht="15.45" customHeight="1" x14ac:dyDescent="0.3">
      <c r="C1655" s="7"/>
      <c r="D1655" s="190"/>
      <c r="E1655" s="191"/>
      <c r="F1655" s="190" t="s">
        <v>0</v>
      </c>
      <c r="G1655" s="194"/>
      <c r="H1655" s="191"/>
      <c r="I1655" s="195" t="s">
        <v>1</v>
      </c>
      <c r="J1655" s="196"/>
      <c r="K1655" s="8"/>
    </row>
    <row r="1656" spans="3:11" s="1" customFormat="1" ht="15.45" customHeight="1" x14ac:dyDescent="0.3">
      <c r="C1656" s="7"/>
      <c r="D1656" s="192"/>
      <c r="E1656" s="193"/>
      <c r="F1656" s="192"/>
      <c r="G1656" s="189"/>
      <c r="H1656" s="193"/>
      <c r="I1656" s="197" t="s">
        <v>2</v>
      </c>
      <c r="J1656" s="198"/>
      <c r="K1656" s="8"/>
    </row>
    <row r="1657" spans="3:11" s="1" customFormat="1" ht="15.45" customHeight="1" x14ac:dyDescent="0.3">
      <c r="C1657" s="7"/>
      <c r="D1657" s="172" t="s">
        <v>3</v>
      </c>
      <c r="E1657" s="173"/>
      <c r="F1657" s="173"/>
      <c r="G1657" s="173"/>
      <c r="H1657" s="174"/>
      <c r="I1657" s="197" t="s">
        <v>4</v>
      </c>
      <c r="J1657" s="198"/>
      <c r="K1657" s="8"/>
    </row>
    <row r="1658" spans="3:11" s="1" customFormat="1" ht="15.45" customHeight="1" x14ac:dyDescent="0.3">
      <c r="C1658" s="7"/>
      <c r="D1658" s="298" t="s">
        <v>5</v>
      </c>
      <c r="E1658" s="299"/>
      <c r="F1658" s="299"/>
      <c r="G1658" s="299"/>
      <c r="H1658" s="299"/>
      <c r="I1658" s="299"/>
      <c r="J1658" s="300"/>
      <c r="K1658" s="8"/>
    </row>
    <row r="1659" spans="3:11" s="1" customFormat="1" ht="15.45" customHeight="1" x14ac:dyDescent="0.3">
      <c r="C1659" s="7"/>
      <c r="D1659" s="9"/>
      <c r="E1659" s="9"/>
      <c r="F1659" s="9"/>
      <c r="G1659" s="9"/>
      <c r="H1659" s="10"/>
      <c r="I1659" s="9"/>
      <c r="J1659" s="10"/>
      <c r="K1659" s="8"/>
    </row>
    <row r="1660" spans="3:11" s="14" customFormat="1" ht="15.45" customHeight="1" x14ac:dyDescent="0.3">
      <c r="C1660" s="11"/>
      <c r="D1660" s="12" t="s">
        <v>6</v>
      </c>
      <c r="E1660" s="175" t="s">
        <v>7</v>
      </c>
      <c r="F1660" s="176"/>
      <c r="G1660" s="176"/>
      <c r="H1660" s="176"/>
      <c r="I1660" s="176"/>
      <c r="J1660" s="177"/>
      <c r="K1660" s="13"/>
    </row>
    <row r="1661" spans="3:11" s="1" customFormat="1" ht="15.45" customHeight="1" x14ac:dyDescent="0.3">
      <c r="C1661" s="7"/>
      <c r="D1661" s="16">
        <v>2</v>
      </c>
      <c r="E1661" s="178" t="s">
        <v>8</v>
      </c>
      <c r="F1661" s="179"/>
      <c r="G1661" s="179"/>
      <c r="H1661" s="179"/>
      <c r="I1661" s="179"/>
      <c r="J1661" s="180"/>
      <c r="K1661" s="8"/>
    </row>
    <row r="1662" spans="3:11" s="14" customFormat="1" ht="15.45" customHeight="1" x14ac:dyDescent="0.3">
      <c r="C1662" s="11"/>
      <c r="D1662" s="12" t="s">
        <v>9</v>
      </c>
      <c r="E1662" s="175" t="s">
        <v>10</v>
      </c>
      <c r="F1662" s="176"/>
      <c r="G1662" s="176"/>
      <c r="H1662" s="176"/>
      <c r="I1662" s="176"/>
      <c r="J1662" s="177"/>
      <c r="K1662" s="13"/>
    </row>
    <row r="1663" spans="3:11" s="1" customFormat="1" ht="15.45" customHeight="1" x14ac:dyDescent="0.3">
      <c r="C1663" s="7"/>
      <c r="D1663" s="16">
        <v>2.15</v>
      </c>
      <c r="E1663" s="178" t="s">
        <v>190</v>
      </c>
      <c r="F1663" s="179"/>
      <c r="G1663" s="179"/>
      <c r="H1663" s="179"/>
      <c r="I1663" s="179"/>
      <c r="J1663" s="180"/>
      <c r="K1663" s="8"/>
    </row>
    <row r="1664" spans="3:11" s="14" customFormat="1" ht="15.45" customHeight="1" x14ac:dyDescent="0.3">
      <c r="C1664" s="11"/>
      <c r="D1664" s="17" t="s">
        <v>12</v>
      </c>
      <c r="E1664" s="181" t="s">
        <v>13</v>
      </c>
      <c r="F1664" s="182"/>
      <c r="G1664" s="182"/>
      <c r="H1664" s="182"/>
      <c r="I1664" s="183"/>
      <c r="J1664" s="187" t="s">
        <v>14</v>
      </c>
      <c r="K1664" s="13"/>
    </row>
    <row r="1665" spans="3:11" s="1" customFormat="1" ht="15.45" customHeight="1" x14ac:dyDescent="0.3">
      <c r="C1665" s="7"/>
      <c r="D1665" s="18" t="s">
        <v>191</v>
      </c>
      <c r="E1665" s="184"/>
      <c r="F1665" s="185"/>
      <c r="G1665" s="185"/>
      <c r="H1665" s="185"/>
      <c r="I1665" s="186"/>
      <c r="J1665" s="188"/>
      <c r="K1665" s="8"/>
    </row>
    <row r="1666" spans="3:11" s="14" customFormat="1" ht="15.45" customHeight="1" x14ac:dyDescent="0.3">
      <c r="C1666" s="11"/>
      <c r="D1666" s="17" t="s">
        <v>16</v>
      </c>
      <c r="E1666" s="296" t="s">
        <v>192</v>
      </c>
      <c r="F1666" s="223"/>
      <c r="G1666" s="223"/>
      <c r="H1666" s="223"/>
      <c r="I1666" s="224"/>
      <c r="J1666" s="297" t="s">
        <v>18</v>
      </c>
      <c r="K1666" s="13"/>
    </row>
    <row r="1667" spans="3:11" s="1" customFormat="1" ht="15.45" customHeight="1" x14ac:dyDescent="0.3">
      <c r="C1667" s="7"/>
      <c r="D1667" s="18" t="s">
        <v>191</v>
      </c>
      <c r="E1667" s="225"/>
      <c r="F1667" s="226"/>
      <c r="G1667" s="226"/>
      <c r="H1667" s="226"/>
      <c r="I1667" s="227"/>
      <c r="J1667" s="229"/>
      <c r="K1667" s="8"/>
    </row>
    <row r="1668" spans="3:11" s="1" customFormat="1" ht="15.45" customHeight="1" x14ac:dyDescent="0.3">
      <c r="C1668" s="7"/>
      <c r="D1668" s="189"/>
      <c r="E1668" s="189"/>
      <c r="F1668" s="189"/>
      <c r="G1668" s="189"/>
      <c r="H1668" s="189"/>
      <c r="I1668" s="189"/>
      <c r="J1668" s="189"/>
      <c r="K1668" s="8"/>
    </row>
    <row r="1669" spans="3:11" s="1" customFormat="1" ht="15.45" customHeight="1" x14ac:dyDescent="0.3">
      <c r="C1669" s="7"/>
      <c r="D1669" s="219" t="s">
        <v>19</v>
      </c>
      <c r="E1669" s="220"/>
      <c r="F1669" s="220"/>
      <c r="G1669" s="220"/>
      <c r="H1669" s="220"/>
      <c r="I1669" s="220"/>
      <c r="J1669" s="221"/>
      <c r="K1669" s="8"/>
    </row>
    <row r="1670" spans="3:11" s="1" customFormat="1" ht="15.45" customHeight="1" x14ac:dyDescent="0.3">
      <c r="C1670" s="7"/>
      <c r="D1670" s="230" t="s">
        <v>20</v>
      </c>
      <c r="E1670" s="231"/>
      <c r="F1670" s="231"/>
      <c r="G1670" s="23" t="s">
        <v>14</v>
      </c>
      <c r="H1670" s="24" t="s">
        <v>21</v>
      </c>
      <c r="I1670" s="25" t="s">
        <v>22</v>
      </c>
      <c r="J1670" s="26" t="s">
        <v>23</v>
      </c>
      <c r="K1670" s="8"/>
    </row>
    <row r="1671" spans="3:11" s="1" customFormat="1" ht="15.45" customHeight="1" x14ac:dyDescent="0.3">
      <c r="C1671" s="7"/>
      <c r="D1671" s="232" t="s">
        <v>193</v>
      </c>
      <c r="E1671" s="233"/>
      <c r="F1671" s="233"/>
      <c r="G1671" s="27" t="s">
        <v>25</v>
      </c>
      <c r="H1671" s="28">
        <v>3237.99</v>
      </c>
      <c r="I1671" s="29">
        <v>2</v>
      </c>
      <c r="J1671" s="30">
        <f>+ROUND(I1671*H1671,2)</f>
        <v>6475.98</v>
      </c>
      <c r="K1671" s="8"/>
    </row>
    <row r="1672" spans="3:11" s="1" customFormat="1" ht="15.45" customHeight="1" x14ac:dyDescent="0.3">
      <c r="C1672" s="7"/>
      <c r="D1672" s="211" t="s">
        <v>194</v>
      </c>
      <c r="E1672" s="212"/>
      <c r="F1672" s="212"/>
      <c r="G1672" s="31" t="s">
        <v>18</v>
      </c>
      <c r="H1672" s="32">
        <v>80000</v>
      </c>
      <c r="I1672" s="33">
        <v>1</v>
      </c>
      <c r="J1672" s="34">
        <f t="shared" ref="J1672:J1678" si="26">+ROUND(I1672*H1672,2)</f>
        <v>80000</v>
      </c>
      <c r="K1672" s="8"/>
    </row>
    <row r="1673" spans="3:11" s="1" customFormat="1" ht="15.45" customHeight="1" x14ac:dyDescent="0.3">
      <c r="C1673" s="7"/>
      <c r="D1673" s="211" t="s">
        <v>195</v>
      </c>
      <c r="E1673" s="212"/>
      <c r="F1673" s="212"/>
      <c r="G1673" s="31" t="s">
        <v>95</v>
      </c>
      <c r="H1673" s="32">
        <v>2250</v>
      </c>
      <c r="I1673" s="33">
        <v>2</v>
      </c>
      <c r="J1673" s="34">
        <f t="shared" si="26"/>
        <v>4500</v>
      </c>
      <c r="K1673" s="8"/>
    </row>
    <row r="1674" spans="3:11" s="1" customFormat="1" ht="15.45" customHeight="1" x14ac:dyDescent="0.3">
      <c r="C1674" s="7"/>
      <c r="D1674" s="211" t="s">
        <v>196</v>
      </c>
      <c r="E1674" s="212"/>
      <c r="F1674" s="212"/>
      <c r="G1674" s="31" t="s">
        <v>95</v>
      </c>
      <c r="H1674" s="32">
        <v>108441.33</v>
      </c>
      <c r="I1674" s="33">
        <v>0.4</v>
      </c>
      <c r="J1674" s="34">
        <f t="shared" si="26"/>
        <v>43376.53</v>
      </c>
      <c r="K1674" s="8"/>
    </row>
    <row r="1675" spans="3:11" s="1" customFormat="1" ht="15.45" customHeight="1" x14ac:dyDescent="0.3">
      <c r="C1675" s="7"/>
      <c r="D1675" s="211" t="s">
        <v>197</v>
      </c>
      <c r="E1675" s="212"/>
      <c r="F1675" s="212"/>
      <c r="G1675" s="31" t="s">
        <v>95</v>
      </c>
      <c r="H1675" s="32">
        <v>2260.5</v>
      </c>
      <c r="I1675" s="33">
        <v>1</v>
      </c>
      <c r="J1675" s="34">
        <f t="shared" si="26"/>
        <v>2260.5</v>
      </c>
      <c r="K1675" s="8"/>
    </row>
    <row r="1676" spans="3:11" s="1" customFormat="1" ht="15.45" customHeight="1" x14ac:dyDescent="0.3">
      <c r="C1676" s="7"/>
      <c r="D1676" s="211" t="s">
        <v>126</v>
      </c>
      <c r="E1676" s="212"/>
      <c r="F1676" s="212"/>
      <c r="G1676" s="31" t="s">
        <v>127</v>
      </c>
      <c r="H1676" s="32">
        <v>137419.5</v>
      </c>
      <c r="I1676" s="33">
        <v>0.23</v>
      </c>
      <c r="J1676" s="34">
        <f t="shared" si="26"/>
        <v>31606.49</v>
      </c>
      <c r="K1676" s="8"/>
    </row>
    <row r="1677" spans="3:11" s="1" customFormat="1" ht="15.45" customHeight="1" x14ac:dyDescent="0.3">
      <c r="C1677" s="7"/>
      <c r="D1677" s="211" t="s">
        <v>198</v>
      </c>
      <c r="E1677" s="212"/>
      <c r="F1677" s="212"/>
      <c r="G1677" s="31" t="s">
        <v>91</v>
      </c>
      <c r="H1677" s="32">
        <v>22149.33</v>
      </c>
      <c r="I1677" s="33">
        <v>0.16</v>
      </c>
      <c r="J1677" s="34">
        <f t="shared" si="26"/>
        <v>3543.89</v>
      </c>
      <c r="K1677" s="8"/>
    </row>
    <row r="1678" spans="3:11" s="1" customFormat="1" ht="15.45" customHeight="1" x14ac:dyDescent="0.3">
      <c r="C1678" s="7"/>
      <c r="D1678" s="325" t="s">
        <v>130</v>
      </c>
      <c r="E1678" s="326"/>
      <c r="F1678" s="326"/>
      <c r="G1678" s="35" t="s">
        <v>95</v>
      </c>
      <c r="H1678" s="36">
        <v>7445</v>
      </c>
      <c r="I1678" s="37">
        <v>0.2</v>
      </c>
      <c r="J1678" s="38">
        <f t="shared" si="26"/>
        <v>1489</v>
      </c>
      <c r="K1678" s="8"/>
    </row>
    <row r="1679" spans="3:11" s="1" customFormat="1" ht="15.45" customHeight="1" x14ac:dyDescent="0.3">
      <c r="C1679" s="7"/>
      <c r="G1679" s="294" t="s">
        <v>29</v>
      </c>
      <c r="H1679" s="294"/>
      <c r="I1679" s="295"/>
      <c r="J1679" s="39">
        <f>+ROUND(SUM(J1671:J1678),2)</f>
        <v>173252.39</v>
      </c>
      <c r="K1679" s="8"/>
    </row>
    <row r="1680" spans="3:11" s="1" customFormat="1" ht="15.45" customHeight="1" x14ac:dyDescent="0.3">
      <c r="C1680" s="7"/>
      <c r="G1680" s="92"/>
      <c r="H1680" s="100"/>
      <c r="I1680" s="92"/>
      <c r="J1680" s="101"/>
      <c r="K1680" s="8"/>
    </row>
    <row r="1681" spans="3:12" s="1" customFormat="1" ht="15.45" customHeight="1" x14ac:dyDescent="0.3">
      <c r="C1681" s="7"/>
      <c r="D1681" s="219" t="s">
        <v>30</v>
      </c>
      <c r="E1681" s="220"/>
      <c r="F1681" s="220"/>
      <c r="G1681" s="220"/>
      <c r="H1681" s="220"/>
      <c r="I1681" s="220"/>
      <c r="J1681" s="221"/>
      <c r="K1681" s="8"/>
    </row>
    <row r="1682" spans="3:12" s="1" customFormat="1" ht="15.45" customHeight="1" x14ac:dyDescent="0.3">
      <c r="C1682" s="7"/>
      <c r="D1682" s="286" t="s">
        <v>20</v>
      </c>
      <c r="E1682" s="286"/>
      <c r="F1682" s="286"/>
      <c r="G1682" s="40" t="s">
        <v>14</v>
      </c>
      <c r="H1682" s="41" t="s">
        <v>31</v>
      </c>
      <c r="I1682" s="40" t="s">
        <v>22</v>
      </c>
      <c r="J1682" s="41" t="s">
        <v>23</v>
      </c>
      <c r="K1682" s="8"/>
    </row>
    <row r="1683" spans="3:12" s="1" customFormat="1" ht="15.45" customHeight="1" x14ac:dyDescent="0.3">
      <c r="C1683" s="7"/>
      <c r="D1683" s="287" t="s">
        <v>32</v>
      </c>
      <c r="E1683" s="288"/>
      <c r="F1683" s="288"/>
      <c r="G1683" s="86" t="s">
        <v>33</v>
      </c>
      <c r="H1683" s="87">
        <v>96441.48</v>
      </c>
      <c r="I1683" s="88">
        <v>0.05</v>
      </c>
      <c r="J1683" s="30">
        <f>+ROUND(I1683*H1683,2)</f>
        <v>4822.07</v>
      </c>
      <c r="K1683" s="8"/>
    </row>
    <row r="1684" spans="3:12" s="1" customFormat="1" ht="15.45" customHeight="1" x14ac:dyDescent="0.3">
      <c r="C1684" s="7"/>
      <c r="D1684" s="345" t="s">
        <v>131</v>
      </c>
      <c r="E1684" s="346"/>
      <c r="F1684" s="347"/>
      <c r="G1684" s="86" t="s">
        <v>35</v>
      </c>
      <c r="H1684" s="89">
        <v>14981</v>
      </c>
      <c r="I1684" s="99">
        <v>0.03</v>
      </c>
      <c r="J1684" s="34">
        <f t="shared" ref="J1684:J1686" si="27">+ROUND(I1684*H1684,2)</f>
        <v>449.43</v>
      </c>
      <c r="K1684" s="8"/>
    </row>
    <row r="1685" spans="3:12" s="1" customFormat="1" ht="15.45" customHeight="1" x14ac:dyDescent="0.3">
      <c r="C1685" s="7"/>
      <c r="D1685" s="114" t="s">
        <v>139</v>
      </c>
      <c r="E1685" s="115"/>
      <c r="F1685" s="116"/>
      <c r="G1685" s="86" t="s">
        <v>35</v>
      </c>
      <c r="H1685" s="89">
        <v>4621</v>
      </c>
      <c r="I1685" s="99">
        <v>0.03</v>
      </c>
      <c r="J1685" s="34">
        <f t="shared" si="27"/>
        <v>138.63</v>
      </c>
      <c r="K1685" s="8"/>
    </row>
    <row r="1686" spans="3:12" s="1" customFormat="1" ht="15.45" customHeight="1" x14ac:dyDescent="0.3">
      <c r="C1686" s="7"/>
      <c r="D1686" s="348" t="s">
        <v>147</v>
      </c>
      <c r="E1686" s="349"/>
      <c r="F1686" s="349"/>
      <c r="G1686" s="47" t="s">
        <v>35</v>
      </c>
      <c r="H1686" s="48">
        <v>53840</v>
      </c>
      <c r="I1686" s="49">
        <v>0.05</v>
      </c>
      <c r="J1686" s="91">
        <f t="shared" si="27"/>
        <v>2692</v>
      </c>
      <c r="K1686" s="8"/>
    </row>
    <row r="1687" spans="3:12" s="1" customFormat="1" ht="15.45" customHeight="1" x14ac:dyDescent="0.3">
      <c r="C1687" s="7"/>
      <c r="G1687" s="294" t="s">
        <v>36</v>
      </c>
      <c r="H1687" s="294"/>
      <c r="I1687" s="295"/>
      <c r="J1687" s="51">
        <f>ROUND(+SUM(J1683:J1686),2)</f>
        <v>8102.13</v>
      </c>
      <c r="K1687" s="8"/>
    </row>
    <row r="1688" spans="3:12" s="1" customFormat="1" ht="15.45" customHeight="1" x14ac:dyDescent="0.3">
      <c r="C1688" s="7"/>
      <c r="D1688" s="274"/>
      <c r="E1688" s="274"/>
      <c r="F1688" s="274"/>
      <c r="G1688" s="274"/>
      <c r="H1688" s="274"/>
      <c r="I1688" s="274"/>
      <c r="J1688" s="274"/>
      <c r="K1688" s="8"/>
    </row>
    <row r="1689" spans="3:12" s="1" customFormat="1" ht="15.45" customHeight="1" x14ac:dyDescent="0.3">
      <c r="C1689" s="7"/>
      <c r="D1689" s="305" t="s">
        <v>37</v>
      </c>
      <c r="E1689" s="306"/>
      <c r="F1689" s="306"/>
      <c r="G1689" s="306"/>
      <c r="H1689" s="306"/>
      <c r="I1689" s="306"/>
      <c r="J1689" s="307"/>
      <c r="K1689" s="8"/>
      <c r="L1689" s="52"/>
    </row>
    <row r="1690" spans="3:12" s="93" customFormat="1" ht="15.45" customHeight="1" x14ac:dyDescent="0.3">
      <c r="C1690" s="53"/>
      <c r="D1690" s="308" t="s">
        <v>20</v>
      </c>
      <c r="E1690" s="309"/>
      <c r="F1690" s="309"/>
      <c r="G1690" s="54" t="s">
        <v>14</v>
      </c>
      <c r="H1690" s="55" t="s">
        <v>31</v>
      </c>
      <c r="I1690" s="54" t="s">
        <v>22</v>
      </c>
      <c r="J1690" s="56" t="s">
        <v>23</v>
      </c>
      <c r="K1690" s="57"/>
      <c r="L1690" s="58"/>
    </row>
    <row r="1691" spans="3:12" s="1" customFormat="1" ht="15.45" customHeight="1" x14ac:dyDescent="0.3">
      <c r="C1691" s="7"/>
      <c r="D1691" s="301" t="s">
        <v>199</v>
      </c>
      <c r="E1691" s="302"/>
      <c r="F1691" s="302"/>
      <c r="G1691" s="59" t="s">
        <v>39</v>
      </c>
      <c r="H1691" s="60">
        <v>64294.321240874997</v>
      </c>
      <c r="I1691" s="61">
        <v>1.5</v>
      </c>
      <c r="J1691" s="30">
        <f>+ROUND(I1691*H1691,2)</f>
        <v>96441.48</v>
      </c>
      <c r="K1691" s="8"/>
      <c r="L1691" s="52"/>
    </row>
    <row r="1692" spans="3:12" s="1" customFormat="1" ht="15.45" customHeight="1" x14ac:dyDescent="0.3">
      <c r="C1692" s="7"/>
      <c r="D1692" s="301"/>
      <c r="E1692" s="302"/>
      <c r="F1692" s="302"/>
      <c r="G1692" s="59"/>
      <c r="H1692" s="60"/>
      <c r="I1692" s="61"/>
      <c r="J1692" s="62" t="str">
        <f>(+IF(D1692="","",(H1692*I1692)))</f>
        <v/>
      </c>
      <c r="K1692" s="8"/>
      <c r="L1692" s="52"/>
    </row>
    <row r="1693" spans="3:12" s="1" customFormat="1" ht="15.45" customHeight="1" x14ac:dyDescent="0.3">
      <c r="C1693" s="7"/>
      <c r="D1693" s="301"/>
      <c r="E1693" s="302"/>
      <c r="F1693" s="302"/>
      <c r="G1693" s="59"/>
      <c r="H1693" s="60"/>
      <c r="I1693" s="61"/>
      <c r="J1693" s="62" t="str">
        <f>(+IF(D1693="","",(H1693*I1693)))</f>
        <v/>
      </c>
      <c r="K1693" s="8"/>
      <c r="L1693" s="52"/>
    </row>
    <row r="1694" spans="3:12" s="1" customFormat="1" ht="15.45" customHeight="1" x14ac:dyDescent="0.3">
      <c r="C1694" s="7"/>
      <c r="D1694" s="303"/>
      <c r="E1694" s="304"/>
      <c r="F1694" s="304"/>
      <c r="G1694" s="94"/>
      <c r="H1694" s="95"/>
      <c r="I1694" s="96"/>
      <c r="J1694" s="97"/>
      <c r="K1694" s="8"/>
      <c r="L1694" s="52"/>
    </row>
    <row r="1695" spans="3:12" s="1" customFormat="1" ht="15.45" customHeight="1" x14ac:dyDescent="0.3">
      <c r="C1695" s="7"/>
      <c r="G1695" s="216" t="s">
        <v>42</v>
      </c>
      <c r="H1695" s="216"/>
      <c r="I1695" s="217"/>
      <c r="J1695" s="39">
        <f>+ROUND(SUM(J1691:J1694),2)</f>
        <v>96441.48</v>
      </c>
      <c r="K1695" s="8"/>
      <c r="L1695" s="52"/>
    </row>
    <row r="1696" spans="3:12" s="1" customFormat="1" ht="15.45" customHeight="1" x14ac:dyDescent="0.3">
      <c r="C1696" s="7"/>
      <c r="H1696" s="63"/>
      <c r="J1696" s="2"/>
      <c r="K1696" s="8"/>
    </row>
    <row r="1697" spans="3:11" s="1" customFormat="1" ht="15.45" customHeight="1" x14ac:dyDescent="0.3">
      <c r="C1697" s="7"/>
      <c r="D1697" s="250" t="s">
        <v>43</v>
      </c>
      <c r="E1697" s="251"/>
      <c r="F1697" s="251"/>
      <c r="G1697" s="251"/>
      <c r="H1697" s="251"/>
      <c r="I1697" s="252"/>
      <c r="J1697" s="64">
        <f>ROUND((SUM(+J1679+J1687+J1695)),2)</f>
        <v>277796</v>
      </c>
      <c r="K1697" s="8"/>
    </row>
    <row r="1698" spans="3:11" s="1" customFormat="1" ht="15.45" customHeight="1" x14ac:dyDescent="0.3">
      <c r="C1698" s="7"/>
      <c r="H1698" s="63"/>
      <c r="J1698" s="2"/>
      <c r="K1698" s="8"/>
    </row>
    <row r="1699" spans="3:11" s="66" customFormat="1" ht="15.45" customHeight="1" x14ac:dyDescent="0.3">
      <c r="C1699" s="65"/>
      <c r="D1699" s="253" t="s">
        <v>44</v>
      </c>
      <c r="E1699" s="254"/>
      <c r="F1699" s="255"/>
      <c r="H1699" s="67"/>
      <c r="I1699" s="68">
        <v>0.01</v>
      </c>
      <c r="J1699" s="69">
        <f>+J1697*I1699</f>
        <v>2777.96</v>
      </c>
      <c r="K1699" s="70"/>
    </row>
    <row r="1700" spans="3:11" s="1" customFormat="1" ht="15.45" customHeight="1" x14ac:dyDescent="0.3">
      <c r="C1700" s="7"/>
      <c r="D1700" s="250" t="s">
        <v>45</v>
      </c>
      <c r="E1700" s="251"/>
      <c r="F1700" s="251"/>
      <c r="G1700" s="251"/>
      <c r="H1700" s="251"/>
      <c r="I1700" s="252"/>
      <c r="J1700" s="64">
        <f>+J1699+J1697</f>
        <v>280573.96000000002</v>
      </c>
      <c r="K1700" s="8"/>
    </row>
    <row r="1701" spans="3:11" s="1" customFormat="1" ht="15.45" customHeight="1" x14ac:dyDescent="0.3">
      <c r="C1701" s="7"/>
      <c r="H1701" s="63"/>
      <c r="J1701" s="2"/>
      <c r="K1701" s="8"/>
    </row>
    <row r="1702" spans="3:11" s="66" customFormat="1" ht="15.45" customHeight="1" x14ac:dyDescent="0.3">
      <c r="C1702" s="65"/>
      <c r="D1702" s="313" t="s">
        <v>46</v>
      </c>
      <c r="E1702" s="314"/>
      <c r="F1702" s="314"/>
      <c r="G1702" s="71"/>
      <c r="H1702" s="72"/>
      <c r="I1702" s="73">
        <v>0.25</v>
      </c>
      <c r="J1702" s="74">
        <f>ROUND(J1700*I1702,2)</f>
        <v>70143.490000000005</v>
      </c>
      <c r="K1702" s="70"/>
    </row>
    <row r="1703" spans="3:11" s="66" customFormat="1" ht="15.45" customHeight="1" x14ac:dyDescent="0.3">
      <c r="C1703" s="65"/>
      <c r="D1703" s="315" t="s">
        <v>47</v>
      </c>
      <c r="E1703" s="316"/>
      <c r="F1703" s="316"/>
      <c r="G1703" s="71"/>
      <c r="H1703" s="72"/>
      <c r="I1703" s="75">
        <v>0.01</v>
      </c>
      <c r="J1703" s="76">
        <f>ROUND(J1700*I1703,2)</f>
        <v>2805.74</v>
      </c>
      <c r="K1703" s="70"/>
    </row>
    <row r="1704" spans="3:11" s="66" customFormat="1" ht="15.45" customHeight="1" x14ac:dyDescent="0.3">
      <c r="C1704" s="65"/>
      <c r="D1704" s="315" t="s">
        <v>48</v>
      </c>
      <c r="E1704" s="316"/>
      <c r="F1704" s="316"/>
      <c r="G1704" s="77"/>
      <c r="H1704" s="78"/>
      <c r="I1704" s="75">
        <v>0.04</v>
      </c>
      <c r="J1704" s="76">
        <f>ROUND(J1700*I1704,2)</f>
        <v>11222.96</v>
      </c>
      <c r="K1704" s="70"/>
    </row>
    <row r="1705" spans="3:11" s="1" customFormat="1" ht="15.45" customHeight="1" x14ac:dyDescent="0.3">
      <c r="C1705" s="7"/>
      <c r="D1705" s="317" t="s">
        <v>49</v>
      </c>
      <c r="E1705" s="318"/>
      <c r="F1705" s="318"/>
      <c r="G1705" s="318"/>
      <c r="H1705" s="318"/>
      <c r="I1705" s="318"/>
      <c r="J1705" s="79">
        <f>SUM(J1702:J1704)</f>
        <v>84172.19</v>
      </c>
      <c r="K1705" s="8"/>
    </row>
    <row r="1706" spans="3:11" s="1" customFormat="1" ht="15.45" customHeight="1" x14ac:dyDescent="0.3">
      <c r="C1706" s="7"/>
      <c r="D1706" s="266"/>
      <c r="E1706" s="266"/>
      <c r="F1706" s="266"/>
      <c r="G1706" s="266"/>
      <c r="H1706" s="266"/>
      <c r="I1706" s="266"/>
      <c r="J1706" s="266"/>
      <c r="K1706" s="8"/>
    </row>
    <row r="1707" spans="3:11" s="1" customFormat="1" ht="15.45" customHeight="1" x14ac:dyDescent="0.3">
      <c r="C1707" s="7"/>
      <c r="D1707" s="277" t="s">
        <v>50</v>
      </c>
      <c r="E1707" s="278"/>
      <c r="F1707" s="278"/>
      <c r="G1707" s="278"/>
      <c r="H1707" s="278"/>
      <c r="I1707" s="279"/>
      <c r="J1707" s="80">
        <f>SUM(J1700+J1705)</f>
        <v>364746.15</v>
      </c>
      <c r="K1707" s="8"/>
    </row>
    <row r="1708" spans="3:11" s="1" customFormat="1" ht="15.45" customHeight="1" x14ac:dyDescent="0.3">
      <c r="C1708" s="7"/>
      <c r="D1708" s="266"/>
      <c r="E1708" s="266"/>
      <c r="F1708" s="266"/>
      <c r="G1708" s="266"/>
      <c r="H1708" s="266"/>
      <c r="I1708" s="266"/>
      <c r="J1708" s="266"/>
      <c r="K1708" s="8"/>
    </row>
    <row r="1709" spans="3:11" s="1" customFormat="1" ht="15.45" customHeight="1" x14ac:dyDescent="0.3">
      <c r="C1709" s="7"/>
      <c r="D1709" s="280" t="s">
        <v>51</v>
      </c>
      <c r="E1709" s="281"/>
      <c r="F1709" s="282"/>
      <c r="G1709" s="283"/>
      <c r="H1709" s="284"/>
      <c r="I1709" s="284"/>
      <c r="J1709" s="285"/>
      <c r="K1709" s="8"/>
    </row>
    <row r="1710" spans="3:11" s="1" customFormat="1" ht="15.45" customHeight="1" x14ac:dyDescent="0.3">
      <c r="C1710" s="7"/>
      <c r="D1710" s="262"/>
      <c r="E1710" s="310"/>
      <c r="F1710" s="311"/>
      <c r="G1710" s="265"/>
      <c r="H1710" s="275"/>
      <c r="I1710" s="275"/>
      <c r="J1710" s="276"/>
      <c r="K1710" s="8"/>
    </row>
    <row r="1711" spans="3:11" s="1" customFormat="1" ht="15.45" customHeight="1" x14ac:dyDescent="0.3">
      <c r="C1711" s="7"/>
      <c r="D1711" s="262"/>
      <c r="E1711" s="310"/>
      <c r="F1711" s="311"/>
      <c r="G1711" s="312" t="s">
        <v>52</v>
      </c>
      <c r="H1711" s="266"/>
      <c r="I1711" s="266"/>
      <c r="J1711" s="267"/>
      <c r="K1711" s="8"/>
    </row>
    <row r="1712" spans="3:11" s="1" customFormat="1" ht="15.45" customHeight="1" x14ac:dyDescent="0.3">
      <c r="C1712" s="7"/>
      <c r="D1712" s="262"/>
      <c r="E1712" s="310"/>
      <c r="F1712" s="311"/>
      <c r="G1712" s="312" t="s">
        <v>53</v>
      </c>
      <c r="H1712" s="266"/>
      <c r="I1712" s="266"/>
      <c r="J1712" s="267"/>
      <c r="K1712" s="8"/>
    </row>
    <row r="1713" spans="3:11" s="1" customFormat="1" ht="15.45" customHeight="1" x14ac:dyDescent="0.3">
      <c r="C1713" s="7"/>
      <c r="D1713" s="262"/>
      <c r="E1713" s="310"/>
      <c r="F1713" s="311"/>
      <c r="G1713" s="312" t="s">
        <v>54</v>
      </c>
      <c r="H1713" s="266"/>
      <c r="I1713" s="266"/>
      <c r="J1713" s="267"/>
      <c r="K1713" s="8"/>
    </row>
    <row r="1714" spans="3:11" s="1" customFormat="1" ht="15.45" customHeight="1" x14ac:dyDescent="0.3">
      <c r="C1714" s="7"/>
      <c r="D1714" s="319"/>
      <c r="E1714" s="320"/>
      <c r="F1714" s="321"/>
      <c r="G1714" s="312" t="s">
        <v>52</v>
      </c>
      <c r="H1714" s="266"/>
      <c r="I1714" s="266"/>
      <c r="J1714" s="267"/>
      <c r="K1714" s="8"/>
    </row>
    <row r="1715" spans="3:11" s="1" customFormat="1" ht="15.45" customHeight="1" x14ac:dyDescent="0.3">
      <c r="C1715" s="7"/>
      <c r="D1715" s="268"/>
      <c r="E1715" s="322"/>
      <c r="F1715" s="323"/>
      <c r="G1715" s="324" t="s">
        <v>55</v>
      </c>
      <c r="H1715" s="272"/>
      <c r="I1715" s="272"/>
      <c r="J1715" s="273"/>
      <c r="K1715" s="8"/>
    </row>
    <row r="1716" spans="3:11" s="1" customFormat="1" ht="15.45" customHeight="1" x14ac:dyDescent="0.3">
      <c r="C1716" s="81"/>
      <c r="D1716" s="82"/>
      <c r="E1716" s="82"/>
      <c r="F1716" s="82"/>
      <c r="G1716" s="82"/>
      <c r="H1716" s="83"/>
      <c r="I1716" s="82"/>
      <c r="J1716" s="83"/>
      <c r="K1716" s="84"/>
    </row>
    <row r="1717" spans="3:11" s="1" customFormat="1" ht="15.45" customHeight="1" x14ac:dyDescent="0.3">
      <c r="C1717" s="274"/>
      <c r="D1717" s="274"/>
      <c r="E1717" s="274"/>
      <c r="F1717" s="274"/>
      <c r="G1717" s="274"/>
      <c r="H1717" s="274"/>
      <c r="I1717" s="274"/>
      <c r="J1717" s="274"/>
    </row>
    <row r="1718" spans="3:11" s="1" customFormat="1" ht="15.45" customHeight="1" x14ac:dyDescent="0.3">
      <c r="C1718" s="3"/>
      <c r="D1718" s="4"/>
      <c r="E1718" s="4"/>
      <c r="F1718" s="4"/>
      <c r="G1718" s="4"/>
      <c r="H1718" s="5"/>
      <c r="I1718" s="4"/>
      <c r="J1718" s="5"/>
      <c r="K1718" s="6"/>
    </row>
    <row r="1719" spans="3:11" s="1" customFormat="1" ht="15.45" customHeight="1" x14ac:dyDescent="0.3">
      <c r="C1719" s="7"/>
      <c r="D1719" s="190"/>
      <c r="E1719" s="191"/>
      <c r="F1719" s="190" t="s">
        <v>0</v>
      </c>
      <c r="G1719" s="194"/>
      <c r="H1719" s="191"/>
      <c r="I1719" s="195" t="s">
        <v>1</v>
      </c>
      <c r="J1719" s="196"/>
      <c r="K1719" s="8"/>
    </row>
    <row r="1720" spans="3:11" s="1" customFormat="1" ht="15.45" customHeight="1" x14ac:dyDescent="0.3">
      <c r="C1720" s="7"/>
      <c r="D1720" s="192"/>
      <c r="E1720" s="193"/>
      <c r="F1720" s="192"/>
      <c r="G1720" s="189"/>
      <c r="H1720" s="193"/>
      <c r="I1720" s="197" t="s">
        <v>2</v>
      </c>
      <c r="J1720" s="198"/>
      <c r="K1720" s="8"/>
    </row>
    <row r="1721" spans="3:11" s="1" customFormat="1" ht="15.45" customHeight="1" x14ac:dyDescent="0.3">
      <c r="C1721" s="7"/>
      <c r="D1721" s="172" t="s">
        <v>3</v>
      </c>
      <c r="E1721" s="173"/>
      <c r="F1721" s="173"/>
      <c r="G1721" s="173"/>
      <c r="H1721" s="174"/>
      <c r="I1721" s="197" t="s">
        <v>4</v>
      </c>
      <c r="J1721" s="198"/>
      <c r="K1721" s="8"/>
    </row>
    <row r="1722" spans="3:11" s="1" customFormat="1" ht="15.45" customHeight="1" x14ac:dyDescent="0.3">
      <c r="C1722" s="7"/>
      <c r="D1722" s="298" t="s">
        <v>5</v>
      </c>
      <c r="E1722" s="299"/>
      <c r="F1722" s="299"/>
      <c r="G1722" s="299"/>
      <c r="H1722" s="299"/>
      <c r="I1722" s="299"/>
      <c r="J1722" s="300"/>
      <c r="K1722" s="8"/>
    </row>
    <row r="1723" spans="3:11" s="1" customFormat="1" ht="15.45" customHeight="1" x14ac:dyDescent="0.3">
      <c r="C1723" s="7"/>
      <c r="D1723" s="9"/>
      <c r="E1723" s="9"/>
      <c r="F1723" s="9"/>
      <c r="G1723" s="9"/>
      <c r="H1723" s="10"/>
      <c r="I1723" s="9"/>
      <c r="J1723" s="10"/>
      <c r="K1723" s="8"/>
    </row>
    <row r="1724" spans="3:11" s="14" customFormat="1" ht="15.45" customHeight="1" x14ac:dyDescent="0.3">
      <c r="C1724" s="11"/>
      <c r="D1724" s="12" t="s">
        <v>6</v>
      </c>
      <c r="E1724" s="175" t="s">
        <v>7</v>
      </c>
      <c r="F1724" s="176"/>
      <c r="G1724" s="176"/>
      <c r="H1724" s="176"/>
      <c r="I1724" s="176"/>
      <c r="J1724" s="177"/>
      <c r="K1724" s="13"/>
    </row>
    <row r="1725" spans="3:11" s="1" customFormat="1" ht="15.45" customHeight="1" x14ac:dyDescent="0.3">
      <c r="C1725" s="7"/>
      <c r="D1725" s="16">
        <v>2</v>
      </c>
      <c r="E1725" s="178" t="s">
        <v>8</v>
      </c>
      <c r="F1725" s="179"/>
      <c r="G1725" s="179"/>
      <c r="H1725" s="179"/>
      <c r="I1725" s="179"/>
      <c r="J1725" s="180"/>
      <c r="K1725" s="8"/>
    </row>
    <row r="1726" spans="3:11" s="14" customFormat="1" ht="15.45" customHeight="1" x14ac:dyDescent="0.3">
      <c r="C1726" s="11"/>
      <c r="D1726" s="12" t="s">
        <v>9</v>
      </c>
      <c r="E1726" s="175" t="s">
        <v>10</v>
      </c>
      <c r="F1726" s="176"/>
      <c r="G1726" s="176"/>
      <c r="H1726" s="176"/>
      <c r="I1726" s="176"/>
      <c r="J1726" s="177"/>
      <c r="K1726" s="13"/>
    </row>
    <row r="1727" spans="3:11" s="1" customFormat="1" ht="15.45" customHeight="1" x14ac:dyDescent="0.3">
      <c r="C1727" s="7"/>
      <c r="D1727" s="16">
        <v>2.15</v>
      </c>
      <c r="E1727" s="178" t="s">
        <v>190</v>
      </c>
      <c r="F1727" s="179"/>
      <c r="G1727" s="179"/>
      <c r="H1727" s="179"/>
      <c r="I1727" s="179"/>
      <c r="J1727" s="180"/>
      <c r="K1727" s="8"/>
    </row>
    <row r="1728" spans="3:11" s="14" customFormat="1" ht="15.45" customHeight="1" x14ac:dyDescent="0.3">
      <c r="C1728" s="11"/>
      <c r="D1728" s="17" t="s">
        <v>12</v>
      </c>
      <c r="E1728" s="181" t="s">
        <v>13</v>
      </c>
      <c r="F1728" s="182"/>
      <c r="G1728" s="182"/>
      <c r="H1728" s="182"/>
      <c r="I1728" s="183"/>
      <c r="J1728" s="187" t="s">
        <v>14</v>
      </c>
      <c r="K1728" s="13"/>
    </row>
    <row r="1729" spans="3:11" s="1" customFormat="1" ht="15.45" customHeight="1" x14ac:dyDescent="0.3">
      <c r="C1729" s="7"/>
      <c r="D1729" s="18" t="s">
        <v>200</v>
      </c>
      <c r="E1729" s="184"/>
      <c r="F1729" s="185"/>
      <c r="G1729" s="185"/>
      <c r="H1729" s="185"/>
      <c r="I1729" s="186"/>
      <c r="J1729" s="188"/>
      <c r="K1729" s="8"/>
    </row>
    <row r="1730" spans="3:11" s="14" customFormat="1" ht="15.45" customHeight="1" x14ac:dyDescent="0.3">
      <c r="C1730" s="11"/>
      <c r="D1730" s="17" t="s">
        <v>16</v>
      </c>
      <c r="E1730" s="296" t="s">
        <v>201</v>
      </c>
      <c r="F1730" s="223"/>
      <c r="G1730" s="223"/>
      <c r="H1730" s="223"/>
      <c r="I1730" s="224"/>
      <c r="J1730" s="297" t="s">
        <v>18</v>
      </c>
      <c r="K1730" s="13"/>
    </row>
    <row r="1731" spans="3:11" s="1" customFormat="1" ht="15.45" customHeight="1" x14ac:dyDescent="0.3">
      <c r="C1731" s="7"/>
      <c r="D1731" s="18" t="s">
        <v>200</v>
      </c>
      <c r="E1731" s="225"/>
      <c r="F1731" s="226"/>
      <c r="G1731" s="226"/>
      <c r="H1731" s="226"/>
      <c r="I1731" s="227"/>
      <c r="J1731" s="229"/>
      <c r="K1731" s="8"/>
    </row>
    <row r="1732" spans="3:11" s="1" customFormat="1" ht="15.45" customHeight="1" x14ac:dyDescent="0.3">
      <c r="C1732" s="7"/>
      <c r="D1732" s="189"/>
      <c r="E1732" s="189"/>
      <c r="F1732" s="189"/>
      <c r="G1732" s="189"/>
      <c r="H1732" s="189"/>
      <c r="I1732" s="189"/>
      <c r="J1732" s="189"/>
      <c r="K1732" s="8"/>
    </row>
    <row r="1733" spans="3:11" s="1" customFormat="1" ht="15.45" customHeight="1" x14ac:dyDescent="0.3">
      <c r="C1733" s="7"/>
      <c r="D1733" s="219" t="s">
        <v>19</v>
      </c>
      <c r="E1733" s="220"/>
      <c r="F1733" s="220"/>
      <c r="G1733" s="220"/>
      <c r="H1733" s="220"/>
      <c r="I1733" s="220"/>
      <c r="J1733" s="221"/>
      <c r="K1733" s="8"/>
    </row>
    <row r="1734" spans="3:11" s="1" customFormat="1" ht="15.45" customHeight="1" x14ac:dyDescent="0.3">
      <c r="C1734" s="7"/>
      <c r="D1734" s="230" t="s">
        <v>20</v>
      </c>
      <c r="E1734" s="231"/>
      <c r="F1734" s="231"/>
      <c r="G1734" s="23" t="s">
        <v>14</v>
      </c>
      <c r="H1734" s="24" t="s">
        <v>21</v>
      </c>
      <c r="I1734" s="25" t="s">
        <v>22</v>
      </c>
      <c r="J1734" s="26" t="s">
        <v>23</v>
      </c>
      <c r="K1734" s="8"/>
    </row>
    <row r="1735" spans="3:11" s="1" customFormat="1" ht="15.45" customHeight="1" x14ac:dyDescent="0.3">
      <c r="C1735" s="7"/>
      <c r="D1735" s="232" t="s">
        <v>193</v>
      </c>
      <c r="E1735" s="233"/>
      <c r="F1735" s="233"/>
      <c r="G1735" s="27" t="s">
        <v>25</v>
      </c>
      <c r="H1735" s="28">
        <v>3237.99</v>
      </c>
      <c r="I1735" s="29">
        <v>1</v>
      </c>
      <c r="J1735" s="30">
        <f>+ROUND(I1735*H1735,2)</f>
        <v>3237.99</v>
      </c>
      <c r="K1735" s="8"/>
    </row>
    <row r="1736" spans="3:11" s="1" customFormat="1" ht="15.45" customHeight="1" x14ac:dyDescent="0.3">
      <c r="C1736" s="7"/>
      <c r="D1736" s="211" t="s">
        <v>194</v>
      </c>
      <c r="E1736" s="212"/>
      <c r="F1736" s="212"/>
      <c r="G1736" s="31" t="s">
        <v>18</v>
      </c>
      <c r="H1736" s="32">
        <v>80000</v>
      </c>
      <c r="I1736" s="33">
        <v>0.5</v>
      </c>
      <c r="J1736" s="34">
        <f t="shared" ref="J1736:J1742" si="28">+ROUND(I1736*H1736,2)</f>
        <v>40000</v>
      </c>
      <c r="K1736" s="8"/>
    </row>
    <row r="1737" spans="3:11" s="1" customFormat="1" ht="15.45" customHeight="1" x14ac:dyDescent="0.3">
      <c r="C1737" s="7"/>
      <c r="D1737" s="211" t="s">
        <v>202</v>
      </c>
      <c r="E1737" s="212"/>
      <c r="F1737" s="212"/>
      <c r="G1737" s="31" t="s">
        <v>95</v>
      </c>
      <c r="H1737" s="32">
        <v>3483</v>
      </c>
      <c r="I1737" s="33">
        <v>2</v>
      </c>
      <c r="J1737" s="34">
        <f t="shared" si="28"/>
        <v>6966</v>
      </c>
      <c r="K1737" s="8"/>
    </row>
    <row r="1738" spans="3:11" s="1" customFormat="1" ht="15.45" customHeight="1" x14ac:dyDescent="0.3">
      <c r="C1738" s="7"/>
      <c r="D1738" s="211" t="s">
        <v>196</v>
      </c>
      <c r="E1738" s="212"/>
      <c r="F1738" s="212"/>
      <c r="G1738" s="31" t="s">
        <v>95</v>
      </c>
      <c r="H1738" s="32">
        <v>108441.33</v>
      </c>
      <c r="I1738" s="33">
        <v>0.6</v>
      </c>
      <c r="J1738" s="34">
        <f t="shared" si="28"/>
        <v>65064.800000000003</v>
      </c>
      <c r="K1738" s="8"/>
    </row>
    <row r="1739" spans="3:11" s="1" customFormat="1" ht="15.45" customHeight="1" x14ac:dyDescent="0.3">
      <c r="C1739" s="7"/>
      <c r="D1739" s="211" t="s">
        <v>197</v>
      </c>
      <c r="E1739" s="212"/>
      <c r="F1739" s="212"/>
      <c r="G1739" s="31" t="s">
        <v>95</v>
      </c>
      <c r="H1739" s="32">
        <v>2260.5</v>
      </c>
      <c r="I1739" s="33">
        <v>1</v>
      </c>
      <c r="J1739" s="34">
        <f t="shared" si="28"/>
        <v>2260.5</v>
      </c>
      <c r="K1739" s="8"/>
    </row>
    <row r="1740" spans="3:11" s="1" customFormat="1" ht="15.45" customHeight="1" x14ac:dyDescent="0.3">
      <c r="C1740" s="7"/>
      <c r="D1740" s="211" t="s">
        <v>126</v>
      </c>
      <c r="E1740" s="212"/>
      <c r="F1740" s="212"/>
      <c r="G1740" s="31" t="s">
        <v>127</v>
      </c>
      <c r="H1740" s="32">
        <v>137419.5</v>
      </c>
      <c r="I1740" s="33">
        <v>0.23</v>
      </c>
      <c r="J1740" s="34">
        <f t="shared" si="28"/>
        <v>31606.49</v>
      </c>
      <c r="K1740" s="8"/>
    </row>
    <row r="1741" spans="3:11" s="1" customFormat="1" ht="15.45" customHeight="1" x14ac:dyDescent="0.3">
      <c r="C1741" s="7"/>
      <c r="D1741" s="211" t="s">
        <v>198</v>
      </c>
      <c r="E1741" s="212"/>
      <c r="F1741" s="212"/>
      <c r="G1741" s="31" t="s">
        <v>91</v>
      </c>
      <c r="H1741" s="32">
        <v>22149.33</v>
      </c>
      <c r="I1741" s="33">
        <v>0.75</v>
      </c>
      <c r="J1741" s="34">
        <f t="shared" si="28"/>
        <v>16612</v>
      </c>
      <c r="K1741" s="8"/>
    </row>
    <row r="1742" spans="3:11" s="1" customFormat="1" ht="15.45" customHeight="1" x14ac:dyDescent="0.3">
      <c r="C1742" s="7"/>
      <c r="D1742" s="340" t="s">
        <v>130</v>
      </c>
      <c r="E1742" s="341"/>
      <c r="F1742" s="342"/>
      <c r="G1742" s="31" t="s">
        <v>95</v>
      </c>
      <c r="H1742" s="32">
        <v>7445</v>
      </c>
      <c r="I1742" s="33">
        <v>0.3</v>
      </c>
      <c r="J1742" s="34">
        <f t="shared" si="28"/>
        <v>2233.5</v>
      </c>
      <c r="K1742" s="8"/>
    </row>
    <row r="1743" spans="3:11" s="1" customFormat="1" ht="15.45" customHeight="1" x14ac:dyDescent="0.3">
      <c r="C1743" s="7"/>
      <c r="D1743" s="325"/>
      <c r="E1743" s="326"/>
      <c r="F1743" s="326"/>
      <c r="G1743" s="35" t="s">
        <v>28</v>
      </c>
      <c r="H1743" s="36" t="s">
        <v>28</v>
      </c>
      <c r="I1743" s="37"/>
      <c r="J1743" s="38" t="str">
        <f t="shared" ref="J1743" si="29">+IF(D1743="","",H1743*I1743)</f>
        <v/>
      </c>
      <c r="K1743" s="8"/>
    </row>
    <row r="1744" spans="3:11" s="1" customFormat="1" ht="15.45" customHeight="1" x14ac:dyDescent="0.3">
      <c r="C1744" s="7"/>
      <c r="G1744" s="294" t="s">
        <v>29</v>
      </c>
      <c r="H1744" s="294"/>
      <c r="I1744" s="295"/>
      <c r="J1744" s="39">
        <f>+ROUND(SUM(J1735:J1743),2)</f>
        <v>167981.28</v>
      </c>
      <c r="K1744" s="8"/>
    </row>
    <row r="1745" spans="3:12" s="1" customFormat="1" ht="15.45" customHeight="1" x14ac:dyDescent="0.3">
      <c r="C1745" s="7"/>
      <c r="G1745" s="92"/>
      <c r="H1745" s="100"/>
      <c r="I1745" s="92"/>
      <c r="J1745" s="101"/>
      <c r="K1745" s="8"/>
    </row>
    <row r="1746" spans="3:12" s="1" customFormat="1" ht="15.45" customHeight="1" x14ac:dyDescent="0.3">
      <c r="C1746" s="7"/>
      <c r="D1746" s="219" t="s">
        <v>30</v>
      </c>
      <c r="E1746" s="220"/>
      <c r="F1746" s="220"/>
      <c r="G1746" s="220"/>
      <c r="H1746" s="220"/>
      <c r="I1746" s="220"/>
      <c r="J1746" s="221"/>
      <c r="K1746" s="8"/>
    </row>
    <row r="1747" spans="3:12" s="1" customFormat="1" ht="15.45" customHeight="1" x14ac:dyDescent="0.3">
      <c r="C1747" s="7"/>
      <c r="D1747" s="286" t="s">
        <v>20</v>
      </c>
      <c r="E1747" s="286"/>
      <c r="F1747" s="286"/>
      <c r="G1747" s="40" t="s">
        <v>14</v>
      </c>
      <c r="H1747" s="41" t="s">
        <v>31</v>
      </c>
      <c r="I1747" s="40" t="s">
        <v>22</v>
      </c>
      <c r="J1747" s="41" t="s">
        <v>23</v>
      </c>
      <c r="K1747" s="8"/>
    </row>
    <row r="1748" spans="3:12" s="1" customFormat="1" ht="15.45" customHeight="1" x14ac:dyDescent="0.3">
      <c r="C1748" s="7"/>
      <c r="D1748" s="287" t="s">
        <v>32</v>
      </c>
      <c r="E1748" s="288"/>
      <c r="F1748" s="288"/>
      <c r="G1748" s="86" t="s">
        <v>33</v>
      </c>
      <c r="H1748" s="87">
        <v>128588.64</v>
      </c>
      <c r="I1748" s="88">
        <v>0.05</v>
      </c>
      <c r="J1748" s="30">
        <f>+ROUND(I1748*H1748,2)</f>
        <v>6429.43</v>
      </c>
      <c r="K1748" s="8"/>
    </row>
    <row r="1749" spans="3:12" s="1" customFormat="1" ht="15.45" customHeight="1" x14ac:dyDescent="0.3">
      <c r="C1749" s="7"/>
      <c r="D1749" s="289" t="s">
        <v>131</v>
      </c>
      <c r="E1749" s="290"/>
      <c r="F1749" s="291"/>
      <c r="G1749" s="86" t="s">
        <v>35</v>
      </c>
      <c r="H1749" s="89">
        <v>14981</v>
      </c>
      <c r="I1749" s="33">
        <v>1</v>
      </c>
      <c r="J1749" s="34">
        <f t="shared" ref="J1749:J1751" si="30">+ROUND(I1749*H1749,2)</f>
        <v>14981</v>
      </c>
      <c r="K1749" s="8"/>
    </row>
    <row r="1750" spans="3:12" s="1" customFormat="1" ht="15.45" customHeight="1" x14ac:dyDescent="0.3">
      <c r="C1750" s="7"/>
      <c r="D1750" s="345" t="s">
        <v>203</v>
      </c>
      <c r="E1750" s="346"/>
      <c r="F1750" s="347"/>
      <c r="G1750" s="86" t="s">
        <v>104</v>
      </c>
      <c r="H1750" s="89">
        <v>43083</v>
      </c>
      <c r="I1750" s="99">
        <v>7.0000000000000007E-2</v>
      </c>
      <c r="J1750" s="34">
        <f t="shared" si="30"/>
        <v>3015.81</v>
      </c>
      <c r="K1750" s="8"/>
    </row>
    <row r="1751" spans="3:12" s="1" customFormat="1" ht="15.45" customHeight="1" x14ac:dyDescent="0.3">
      <c r="C1751" s="7"/>
      <c r="D1751" s="345" t="s">
        <v>139</v>
      </c>
      <c r="E1751" s="346"/>
      <c r="F1751" s="347"/>
      <c r="G1751" s="86" t="s">
        <v>35</v>
      </c>
      <c r="H1751" s="89">
        <v>4621</v>
      </c>
      <c r="I1751" s="99">
        <v>0.2</v>
      </c>
      <c r="J1751" s="34">
        <f t="shared" si="30"/>
        <v>924.2</v>
      </c>
      <c r="K1751" s="8"/>
    </row>
    <row r="1752" spans="3:12" s="1" customFormat="1" ht="15.45" customHeight="1" x14ac:dyDescent="0.3">
      <c r="C1752" s="7"/>
      <c r="D1752" s="350" t="s">
        <v>147</v>
      </c>
      <c r="E1752" s="351"/>
      <c r="F1752" s="352"/>
      <c r="G1752" s="47" t="s">
        <v>35</v>
      </c>
      <c r="H1752" s="48">
        <v>53840</v>
      </c>
      <c r="I1752" s="49"/>
      <c r="J1752" s="91">
        <f>+IF(D1752="","",H1752*I1752)</f>
        <v>0</v>
      </c>
      <c r="K1752" s="8"/>
    </row>
    <row r="1753" spans="3:12" s="1" customFormat="1" ht="15.45" customHeight="1" x14ac:dyDescent="0.3">
      <c r="C1753" s="7"/>
      <c r="G1753" s="294" t="s">
        <v>36</v>
      </c>
      <c r="H1753" s="294"/>
      <c r="I1753" s="295"/>
      <c r="J1753" s="51">
        <f>ROUND(+SUM(J1748:J1752),2)</f>
        <v>25350.44</v>
      </c>
      <c r="K1753" s="8"/>
    </row>
    <row r="1754" spans="3:12" s="1" customFormat="1" ht="15.45" customHeight="1" x14ac:dyDescent="0.3">
      <c r="C1754" s="7"/>
      <c r="D1754" s="274"/>
      <c r="E1754" s="274"/>
      <c r="F1754" s="274"/>
      <c r="G1754" s="274"/>
      <c r="H1754" s="274"/>
      <c r="I1754" s="274"/>
      <c r="J1754" s="274"/>
      <c r="K1754" s="8"/>
    </row>
    <row r="1755" spans="3:12" s="1" customFormat="1" ht="15.45" customHeight="1" x14ac:dyDescent="0.3">
      <c r="C1755" s="7"/>
      <c r="D1755" s="305" t="s">
        <v>37</v>
      </c>
      <c r="E1755" s="306"/>
      <c r="F1755" s="306"/>
      <c r="G1755" s="306"/>
      <c r="H1755" s="306"/>
      <c r="I1755" s="306"/>
      <c r="J1755" s="307"/>
      <c r="K1755" s="8"/>
      <c r="L1755" s="52"/>
    </row>
    <row r="1756" spans="3:12" s="93" customFormat="1" ht="15.45" customHeight="1" x14ac:dyDescent="0.3">
      <c r="C1756" s="53"/>
      <c r="D1756" s="308" t="s">
        <v>20</v>
      </c>
      <c r="E1756" s="309"/>
      <c r="F1756" s="309"/>
      <c r="G1756" s="54" t="s">
        <v>14</v>
      </c>
      <c r="H1756" s="55" t="s">
        <v>31</v>
      </c>
      <c r="I1756" s="54" t="s">
        <v>22</v>
      </c>
      <c r="J1756" s="56" t="s">
        <v>23</v>
      </c>
      <c r="K1756" s="57"/>
      <c r="L1756" s="58"/>
    </row>
    <row r="1757" spans="3:12" s="1" customFormat="1" ht="15.45" customHeight="1" x14ac:dyDescent="0.3">
      <c r="C1757" s="7"/>
      <c r="D1757" s="301" t="s">
        <v>199</v>
      </c>
      <c r="E1757" s="302"/>
      <c r="F1757" s="302"/>
      <c r="G1757" s="59" t="s">
        <v>39</v>
      </c>
      <c r="H1757" s="60">
        <v>64294.321240874997</v>
      </c>
      <c r="I1757" s="61">
        <v>2</v>
      </c>
      <c r="J1757" s="30">
        <f>+ROUND(I1757*H1757,2)</f>
        <v>128588.64</v>
      </c>
      <c r="K1757" s="8"/>
      <c r="L1757" s="52"/>
    </row>
    <row r="1758" spans="3:12" s="1" customFormat="1" ht="15.45" customHeight="1" x14ac:dyDescent="0.3">
      <c r="C1758" s="7"/>
      <c r="D1758" s="301"/>
      <c r="E1758" s="302"/>
      <c r="F1758" s="302"/>
      <c r="G1758" s="59"/>
      <c r="H1758" s="60"/>
      <c r="I1758" s="61"/>
      <c r="J1758" s="62" t="str">
        <f>(+IF(D1758="","",(H1758*I1758)))</f>
        <v/>
      </c>
      <c r="K1758" s="8"/>
      <c r="L1758" s="52"/>
    </row>
    <row r="1759" spans="3:12" s="1" customFormat="1" ht="15.45" customHeight="1" x14ac:dyDescent="0.3">
      <c r="C1759" s="7"/>
      <c r="D1759" s="303"/>
      <c r="E1759" s="304"/>
      <c r="F1759" s="304"/>
      <c r="G1759" s="94"/>
      <c r="H1759" s="95"/>
      <c r="I1759" s="96"/>
      <c r="J1759" s="97"/>
      <c r="K1759" s="8"/>
      <c r="L1759" s="52"/>
    </row>
    <row r="1760" spans="3:12" s="1" customFormat="1" ht="15.45" customHeight="1" x14ac:dyDescent="0.3">
      <c r="C1760" s="7"/>
      <c r="G1760" s="216" t="s">
        <v>42</v>
      </c>
      <c r="H1760" s="216"/>
      <c r="I1760" s="217"/>
      <c r="J1760" s="39">
        <f>+ROUND(SUM(J1757:J1759),2)</f>
        <v>128588.64</v>
      </c>
      <c r="K1760" s="8"/>
      <c r="L1760" s="52"/>
    </row>
    <row r="1761" spans="3:11" s="1" customFormat="1" ht="15.45" customHeight="1" x14ac:dyDescent="0.3">
      <c r="C1761" s="7"/>
      <c r="H1761" s="63"/>
      <c r="J1761" s="2"/>
      <c r="K1761" s="8"/>
    </row>
    <row r="1762" spans="3:11" s="1" customFormat="1" ht="15.45" customHeight="1" x14ac:dyDescent="0.3">
      <c r="C1762" s="7"/>
      <c r="D1762" s="250" t="s">
        <v>43</v>
      </c>
      <c r="E1762" s="251"/>
      <c r="F1762" s="251"/>
      <c r="G1762" s="251"/>
      <c r="H1762" s="251"/>
      <c r="I1762" s="252"/>
      <c r="J1762" s="64">
        <f>ROUND((SUM(+J1744+J1753+J1760)),2)</f>
        <v>321920.36</v>
      </c>
      <c r="K1762" s="8"/>
    </row>
    <row r="1763" spans="3:11" s="1" customFormat="1" ht="15.45" customHeight="1" x14ac:dyDescent="0.3">
      <c r="C1763" s="7"/>
      <c r="H1763" s="63"/>
      <c r="J1763" s="2"/>
      <c r="K1763" s="8"/>
    </row>
    <row r="1764" spans="3:11" s="66" customFormat="1" ht="15.45" customHeight="1" x14ac:dyDescent="0.3">
      <c r="C1764" s="65"/>
      <c r="D1764" s="253" t="s">
        <v>44</v>
      </c>
      <c r="E1764" s="254"/>
      <c r="F1764" s="255"/>
      <c r="H1764" s="67"/>
      <c r="I1764" s="68">
        <v>0.01</v>
      </c>
      <c r="J1764" s="69">
        <f>ROUND(J1762*I1764,2)</f>
        <v>3219.2</v>
      </c>
      <c r="K1764" s="70"/>
    </row>
    <row r="1765" spans="3:11" s="1" customFormat="1" ht="15.45" customHeight="1" x14ac:dyDescent="0.3">
      <c r="C1765" s="7"/>
      <c r="D1765" s="250" t="s">
        <v>45</v>
      </c>
      <c r="E1765" s="251"/>
      <c r="F1765" s="251"/>
      <c r="G1765" s="251"/>
      <c r="H1765" s="251"/>
      <c r="I1765" s="252"/>
      <c r="J1765" s="64">
        <f>+J1764+J1762</f>
        <v>325139.56</v>
      </c>
      <c r="K1765" s="8"/>
    </row>
    <row r="1766" spans="3:11" s="1" customFormat="1" ht="15.45" customHeight="1" x14ac:dyDescent="0.3">
      <c r="C1766" s="7"/>
      <c r="H1766" s="63"/>
      <c r="J1766" s="2"/>
      <c r="K1766" s="8"/>
    </row>
    <row r="1767" spans="3:11" s="66" customFormat="1" ht="15.45" customHeight="1" x14ac:dyDescent="0.3">
      <c r="C1767" s="65"/>
      <c r="D1767" s="313" t="s">
        <v>46</v>
      </c>
      <c r="E1767" s="314"/>
      <c r="F1767" s="314"/>
      <c r="G1767" s="71"/>
      <c r="H1767" s="72"/>
      <c r="I1767" s="73">
        <v>0.25</v>
      </c>
      <c r="J1767" s="74">
        <f>ROUND(J1765*I1767,2)</f>
        <v>81284.89</v>
      </c>
      <c r="K1767" s="70"/>
    </row>
    <row r="1768" spans="3:11" s="66" customFormat="1" ht="15.45" customHeight="1" x14ac:dyDescent="0.3">
      <c r="C1768" s="65"/>
      <c r="D1768" s="315" t="s">
        <v>47</v>
      </c>
      <c r="E1768" s="316"/>
      <c r="F1768" s="316"/>
      <c r="G1768" s="71"/>
      <c r="H1768" s="72"/>
      <c r="I1768" s="75">
        <v>0.01</v>
      </c>
      <c r="J1768" s="76">
        <f>ROUNDDOWN(J1765*I1768,2)</f>
        <v>3251.39</v>
      </c>
      <c r="K1768" s="70"/>
    </row>
    <row r="1769" spans="3:11" s="66" customFormat="1" ht="15.45" customHeight="1" x14ac:dyDescent="0.3">
      <c r="C1769" s="65"/>
      <c r="D1769" s="315" t="s">
        <v>48</v>
      </c>
      <c r="E1769" s="316"/>
      <c r="F1769" s="316"/>
      <c r="G1769" s="77"/>
      <c r="H1769" s="78"/>
      <c r="I1769" s="75">
        <v>0.04</v>
      </c>
      <c r="J1769" s="76">
        <f>ROUND(J1765*I1769,2)</f>
        <v>13005.58</v>
      </c>
      <c r="K1769" s="70"/>
    </row>
    <row r="1770" spans="3:11" s="1" customFormat="1" ht="15.45" customHeight="1" x14ac:dyDescent="0.3">
      <c r="C1770" s="7"/>
      <c r="D1770" s="317" t="s">
        <v>49</v>
      </c>
      <c r="E1770" s="318"/>
      <c r="F1770" s="318"/>
      <c r="G1770" s="318"/>
      <c r="H1770" s="318"/>
      <c r="I1770" s="318"/>
      <c r="J1770" s="79">
        <f>SUM(J1767:J1769)</f>
        <v>97541.86</v>
      </c>
      <c r="K1770" s="8"/>
    </row>
    <row r="1771" spans="3:11" s="1" customFormat="1" ht="15.45" customHeight="1" x14ac:dyDescent="0.3">
      <c r="C1771" s="7"/>
      <c r="D1771" s="266"/>
      <c r="E1771" s="266"/>
      <c r="F1771" s="266"/>
      <c r="G1771" s="266"/>
      <c r="H1771" s="266"/>
      <c r="I1771" s="266"/>
      <c r="J1771" s="266"/>
      <c r="K1771" s="8"/>
    </row>
    <row r="1772" spans="3:11" s="1" customFormat="1" ht="15.45" customHeight="1" x14ac:dyDescent="0.3">
      <c r="C1772" s="7"/>
      <c r="D1772" s="277" t="s">
        <v>50</v>
      </c>
      <c r="E1772" s="278"/>
      <c r="F1772" s="278"/>
      <c r="G1772" s="278"/>
      <c r="H1772" s="278"/>
      <c r="I1772" s="279"/>
      <c r="J1772" s="80">
        <f>SUM(J1765+J1770)</f>
        <v>422681.42</v>
      </c>
      <c r="K1772" s="8"/>
    </row>
    <row r="1773" spans="3:11" s="1" customFormat="1" ht="15.45" customHeight="1" x14ac:dyDescent="0.3">
      <c r="C1773" s="7"/>
      <c r="D1773" s="266"/>
      <c r="E1773" s="266"/>
      <c r="F1773" s="266"/>
      <c r="G1773" s="266"/>
      <c r="H1773" s="266"/>
      <c r="I1773" s="266"/>
      <c r="J1773" s="266"/>
      <c r="K1773" s="8"/>
    </row>
    <row r="1774" spans="3:11" s="1" customFormat="1" ht="15.45" customHeight="1" x14ac:dyDescent="0.3">
      <c r="C1774" s="7"/>
      <c r="D1774" s="280" t="s">
        <v>51</v>
      </c>
      <c r="E1774" s="281"/>
      <c r="F1774" s="282"/>
      <c r="G1774" s="283"/>
      <c r="H1774" s="284"/>
      <c r="I1774" s="284"/>
      <c r="J1774" s="285"/>
      <c r="K1774" s="8"/>
    </row>
    <row r="1775" spans="3:11" s="1" customFormat="1" ht="15.45" customHeight="1" x14ac:dyDescent="0.3">
      <c r="C1775" s="7"/>
      <c r="D1775" s="262"/>
      <c r="E1775" s="310"/>
      <c r="F1775" s="311"/>
      <c r="G1775" s="265"/>
      <c r="H1775" s="275"/>
      <c r="I1775" s="275"/>
      <c r="J1775" s="276"/>
      <c r="K1775" s="8"/>
    </row>
    <row r="1776" spans="3:11" s="1" customFormat="1" ht="15.45" customHeight="1" x14ac:dyDescent="0.3">
      <c r="C1776" s="7"/>
      <c r="D1776" s="262"/>
      <c r="E1776" s="310"/>
      <c r="F1776" s="311"/>
      <c r="G1776" s="312" t="s">
        <v>52</v>
      </c>
      <c r="H1776" s="266"/>
      <c r="I1776" s="266"/>
      <c r="J1776" s="267"/>
      <c r="K1776" s="8"/>
    </row>
    <row r="1777" spans="1:11" s="1" customFormat="1" ht="15.45" customHeight="1" x14ac:dyDescent="0.3">
      <c r="C1777" s="7"/>
      <c r="D1777" s="262"/>
      <c r="E1777" s="310"/>
      <c r="F1777" s="311"/>
      <c r="G1777" s="312" t="s">
        <v>53</v>
      </c>
      <c r="H1777" s="266"/>
      <c r="I1777" s="266"/>
      <c r="J1777" s="267"/>
      <c r="K1777" s="8"/>
    </row>
    <row r="1778" spans="1:11" s="1" customFormat="1" ht="15.45" customHeight="1" x14ac:dyDescent="0.3">
      <c r="C1778" s="7"/>
      <c r="D1778" s="262"/>
      <c r="E1778" s="310"/>
      <c r="F1778" s="311"/>
      <c r="G1778" s="312" t="s">
        <v>54</v>
      </c>
      <c r="H1778" s="266"/>
      <c r="I1778" s="266"/>
      <c r="J1778" s="267"/>
      <c r="K1778" s="8"/>
    </row>
    <row r="1779" spans="1:11" s="1" customFormat="1" ht="15.45" customHeight="1" x14ac:dyDescent="0.3">
      <c r="C1779" s="7"/>
      <c r="D1779" s="319"/>
      <c r="E1779" s="320"/>
      <c r="F1779" s="321"/>
      <c r="G1779" s="312" t="s">
        <v>52</v>
      </c>
      <c r="H1779" s="266"/>
      <c r="I1779" s="266"/>
      <c r="J1779" s="267"/>
      <c r="K1779" s="8"/>
    </row>
    <row r="1780" spans="1:11" s="1" customFormat="1" ht="15.45" customHeight="1" x14ac:dyDescent="0.3">
      <c r="C1780" s="7"/>
      <c r="D1780" s="268"/>
      <c r="E1780" s="322"/>
      <c r="F1780" s="323"/>
      <c r="G1780" s="324" t="s">
        <v>55</v>
      </c>
      <c r="H1780" s="272"/>
      <c r="I1780" s="272"/>
      <c r="J1780" s="273"/>
      <c r="K1780" s="8"/>
    </row>
    <row r="1781" spans="1:11" s="1" customFormat="1" ht="15.45" customHeight="1" x14ac:dyDescent="0.3">
      <c r="C1781" s="81"/>
      <c r="D1781" s="82"/>
      <c r="E1781" s="82"/>
      <c r="F1781" s="82"/>
      <c r="G1781" s="82"/>
      <c r="H1781" s="83"/>
      <c r="I1781" s="82"/>
      <c r="J1781" s="83"/>
      <c r="K1781" s="84"/>
    </row>
    <row r="1782" spans="1:11" s="1" customFormat="1" ht="15.45" customHeight="1" x14ac:dyDescent="0.3">
      <c r="H1782" s="63"/>
      <c r="J1782" s="63"/>
    </row>
    <row r="1783" spans="1:11" s="1" customFormat="1" ht="15.45" customHeight="1" x14ac:dyDescent="0.3">
      <c r="C1783" s="274"/>
      <c r="D1783" s="274"/>
      <c r="E1783" s="274"/>
      <c r="F1783" s="274"/>
      <c r="G1783" s="274"/>
      <c r="H1783" s="274"/>
      <c r="I1783" s="274"/>
      <c r="J1783" s="274"/>
    </row>
    <row r="1784" spans="1:11" s="1" customFormat="1" ht="15.45" customHeight="1" x14ac:dyDescent="0.3">
      <c r="C1784" s="3"/>
      <c r="D1784" s="4"/>
      <c r="E1784" s="4"/>
      <c r="F1784" s="4"/>
      <c r="G1784" s="4"/>
      <c r="H1784" s="5"/>
      <c r="I1784" s="4"/>
      <c r="J1784" s="5"/>
    </row>
    <row r="1785" spans="1:11" s="1" customFormat="1" ht="15.45" customHeight="1" x14ac:dyDescent="0.3">
      <c r="C1785" s="7"/>
      <c r="D1785" s="190"/>
      <c r="E1785" s="191"/>
      <c r="F1785" s="190" t="s">
        <v>0</v>
      </c>
      <c r="G1785" s="194"/>
      <c r="H1785" s="191"/>
      <c r="I1785" s="195" t="s">
        <v>1</v>
      </c>
      <c r="J1785" s="196"/>
    </row>
    <row r="1786" spans="1:11" s="1" customFormat="1" ht="15.45" customHeight="1" x14ac:dyDescent="0.3">
      <c r="C1786" s="7"/>
      <c r="D1786" s="192"/>
      <c r="E1786" s="193"/>
      <c r="F1786" s="192"/>
      <c r="G1786" s="189"/>
      <c r="H1786" s="193"/>
      <c r="I1786" s="197" t="s">
        <v>2</v>
      </c>
      <c r="J1786" s="198"/>
    </row>
    <row r="1787" spans="1:11" s="1" customFormat="1" ht="15.45" customHeight="1" x14ac:dyDescent="0.3">
      <c r="C1787" s="7"/>
      <c r="D1787" s="172" t="s">
        <v>3</v>
      </c>
      <c r="E1787" s="173"/>
      <c r="F1787" s="173"/>
      <c r="G1787" s="173"/>
      <c r="H1787" s="174"/>
      <c r="I1787" s="197" t="s">
        <v>4</v>
      </c>
      <c r="J1787" s="198"/>
    </row>
    <row r="1788" spans="1:11" s="1" customFormat="1" ht="15.45" customHeight="1" x14ac:dyDescent="0.3">
      <c r="C1788" s="7"/>
      <c r="D1788" s="298" t="s">
        <v>5</v>
      </c>
      <c r="E1788" s="299"/>
      <c r="F1788" s="299"/>
      <c r="G1788" s="299"/>
      <c r="H1788" s="299"/>
      <c r="I1788" s="299"/>
      <c r="J1788" s="300"/>
    </row>
    <row r="1789" spans="1:11" s="1" customFormat="1" ht="15.45" customHeight="1" x14ac:dyDescent="0.3">
      <c r="C1789" s="7"/>
      <c r="D1789" s="9"/>
      <c r="E1789" s="9"/>
      <c r="F1789" s="9"/>
      <c r="G1789" s="9"/>
      <c r="H1789" s="10"/>
      <c r="I1789" s="9"/>
      <c r="J1789" s="10"/>
    </row>
    <row r="1790" spans="1:11" s="1" customFormat="1" ht="15.45" customHeight="1" x14ac:dyDescent="0.3">
      <c r="A1790" s="14"/>
      <c r="B1790" s="14"/>
      <c r="C1790" s="11"/>
      <c r="D1790" s="12" t="s">
        <v>6</v>
      </c>
      <c r="E1790" s="175" t="s">
        <v>7</v>
      </c>
      <c r="F1790" s="176"/>
      <c r="G1790" s="176"/>
      <c r="H1790" s="176"/>
      <c r="I1790" s="176"/>
      <c r="J1790" s="177"/>
    </row>
    <row r="1791" spans="1:11" s="1" customFormat="1" ht="15.45" customHeight="1" x14ac:dyDescent="0.3">
      <c r="C1791" s="7"/>
      <c r="D1791" s="16">
        <v>2</v>
      </c>
      <c r="E1791" s="178" t="s">
        <v>8</v>
      </c>
      <c r="F1791" s="179"/>
      <c r="G1791" s="179"/>
      <c r="H1791" s="179"/>
      <c r="I1791" s="179"/>
      <c r="J1791" s="180"/>
    </row>
    <row r="1792" spans="1:11" s="1" customFormat="1" ht="15.45" customHeight="1" x14ac:dyDescent="0.3">
      <c r="A1792" s="14"/>
      <c r="B1792" s="14"/>
      <c r="C1792" s="11"/>
      <c r="D1792" s="12" t="s">
        <v>9</v>
      </c>
      <c r="E1792" s="175" t="s">
        <v>10</v>
      </c>
      <c r="F1792" s="176"/>
      <c r="G1792" s="176"/>
      <c r="H1792" s="176"/>
      <c r="I1792" s="176"/>
      <c r="J1792" s="177"/>
    </row>
    <row r="1793" spans="1:10" s="1" customFormat="1" ht="15.45" customHeight="1" x14ac:dyDescent="0.3">
      <c r="C1793" s="7"/>
      <c r="D1793" s="16">
        <v>2.15</v>
      </c>
      <c r="E1793" s="178" t="s">
        <v>190</v>
      </c>
      <c r="F1793" s="179"/>
      <c r="G1793" s="179"/>
      <c r="H1793" s="179"/>
      <c r="I1793" s="179"/>
      <c r="J1793" s="180"/>
    </row>
    <row r="1794" spans="1:10" s="1" customFormat="1" ht="15.45" customHeight="1" x14ac:dyDescent="0.3">
      <c r="A1794" s="14"/>
      <c r="B1794" s="14"/>
      <c r="C1794" s="11"/>
      <c r="D1794" s="17" t="s">
        <v>12</v>
      </c>
      <c r="E1794" s="181" t="s">
        <v>13</v>
      </c>
      <c r="F1794" s="182"/>
      <c r="G1794" s="182"/>
      <c r="H1794" s="182"/>
      <c r="I1794" s="183"/>
      <c r="J1794" s="187" t="s">
        <v>14</v>
      </c>
    </row>
    <row r="1795" spans="1:10" s="1" customFormat="1" ht="15.45" customHeight="1" x14ac:dyDescent="0.3">
      <c r="C1795" s="7"/>
      <c r="D1795" s="18" t="s">
        <v>204</v>
      </c>
      <c r="E1795" s="184"/>
      <c r="F1795" s="185"/>
      <c r="G1795" s="185"/>
      <c r="H1795" s="185"/>
      <c r="I1795" s="186"/>
      <c r="J1795" s="188"/>
    </row>
    <row r="1796" spans="1:10" s="1" customFormat="1" ht="15.45" customHeight="1" x14ac:dyDescent="0.3">
      <c r="A1796" s="14"/>
      <c r="B1796" s="14"/>
      <c r="C1796" s="11"/>
      <c r="D1796" s="17" t="s">
        <v>16</v>
      </c>
      <c r="E1796" s="296" t="s">
        <v>205</v>
      </c>
      <c r="F1796" s="223"/>
      <c r="G1796" s="223"/>
      <c r="H1796" s="223"/>
      <c r="I1796" s="224"/>
      <c r="J1796" s="297" t="s">
        <v>95</v>
      </c>
    </row>
    <row r="1797" spans="1:10" s="1" customFormat="1" ht="15.45" customHeight="1" x14ac:dyDescent="0.3">
      <c r="C1797" s="7"/>
      <c r="D1797" s="18" t="s">
        <v>204</v>
      </c>
      <c r="E1797" s="225"/>
      <c r="F1797" s="226"/>
      <c r="G1797" s="226"/>
      <c r="H1797" s="226"/>
      <c r="I1797" s="227"/>
      <c r="J1797" s="229"/>
    </row>
    <row r="1798" spans="1:10" s="1" customFormat="1" ht="15.45" customHeight="1" x14ac:dyDescent="0.3">
      <c r="C1798" s="7"/>
      <c r="D1798" s="189"/>
      <c r="E1798" s="189"/>
      <c r="F1798" s="189"/>
      <c r="G1798" s="189"/>
      <c r="H1798" s="189"/>
      <c r="I1798" s="189"/>
      <c r="J1798" s="189"/>
    </row>
    <row r="1799" spans="1:10" s="1" customFormat="1" ht="15.45" customHeight="1" x14ac:dyDescent="0.3">
      <c r="C1799" s="7"/>
      <c r="D1799" s="219" t="s">
        <v>19</v>
      </c>
      <c r="E1799" s="220"/>
      <c r="F1799" s="220"/>
      <c r="G1799" s="220"/>
      <c r="H1799" s="220"/>
      <c r="I1799" s="220"/>
      <c r="J1799" s="221"/>
    </row>
    <row r="1800" spans="1:10" s="1" customFormat="1" ht="15.45" customHeight="1" x14ac:dyDescent="0.3">
      <c r="C1800" s="7"/>
      <c r="D1800" s="230" t="s">
        <v>20</v>
      </c>
      <c r="E1800" s="231"/>
      <c r="F1800" s="231"/>
      <c r="G1800" s="23" t="s">
        <v>14</v>
      </c>
      <c r="H1800" s="24" t="s">
        <v>21</v>
      </c>
      <c r="I1800" s="25" t="s">
        <v>22</v>
      </c>
      <c r="J1800" s="26" t="s">
        <v>23</v>
      </c>
    </row>
    <row r="1801" spans="1:10" s="1" customFormat="1" ht="15.45" customHeight="1" x14ac:dyDescent="0.3">
      <c r="C1801" s="7"/>
      <c r="D1801" s="353" t="s">
        <v>206</v>
      </c>
      <c r="E1801" s="354"/>
      <c r="F1801" s="355"/>
      <c r="G1801" s="27" t="s">
        <v>95</v>
      </c>
      <c r="H1801" s="28">
        <v>3483</v>
      </c>
      <c r="I1801" s="29">
        <v>3</v>
      </c>
      <c r="J1801" s="30">
        <f>+ROUND(I1801*H1801,2)</f>
        <v>10449</v>
      </c>
    </row>
    <row r="1802" spans="1:10" s="1" customFormat="1" ht="15.45" customHeight="1" x14ac:dyDescent="0.3">
      <c r="C1802" s="7"/>
      <c r="D1802" s="356" t="s">
        <v>207</v>
      </c>
      <c r="E1802" s="357"/>
      <c r="F1802" s="358"/>
      <c r="G1802" s="31" t="s">
        <v>95</v>
      </c>
      <c r="H1802" s="32">
        <v>108441.33</v>
      </c>
      <c r="I1802" s="33">
        <v>2.5</v>
      </c>
      <c r="J1802" s="34">
        <f t="shared" ref="J1802:J1808" si="31">+ROUND(I1802*H1802,2)</f>
        <v>271103.33</v>
      </c>
    </row>
    <row r="1803" spans="1:10" s="1" customFormat="1" ht="15.45" customHeight="1" x14ac:dyDescent="0.3">
      <c r="C1803" s="7"/>
      <c r="D1803" s="356" t="s">
        <v>208</v>
      </c>
      <c r="E1803" s="357"/>
      <c r="F1803" s="358"/>
      <c r="G1803" s="31" t="s">
        <v>209</v>
      </c>
      <c r="H1803" s="32">
        <v>65133.33</v>
      </c>
      <c r="I1803" s="33">
        <v>0.11</v>
      </c>
      <c r="J1803" s="34">
        <f t="shared" si="31"/>
        <v>7164.67</v>
      </c>
    </row>
    <row r="1804" spans="1:10" s="1" customFormat="1" ht="15.45" customHeight="1" x14ac:dyDescent="0.3">
      <c r="C1804" s="7"/>
      <c r="D1804" s="356" t="s">
        <v>210</v>
      </c>
      <c r="E1804" s="357"/>
      <c r="F1804" s="358"/>
      <c r="G1804" s="31" t="s">
        <v>127</v>
      </c>
      <c r="H1804" s="32">
        <v>137419.5</v>
      </c>
      <c r="I1804" s="33">
        <v>0.24</v>
      </c>
      <c r="J1804" s="34">
        <f t="shared" si="31"/>
        <v>32980.68</v>
      </c>
    </row>
    <row r="1805" spans="1:10" s="1" customFormat="1" ht="15.45" customHeight="1" x14ac:dyDescent="0.3">
      <c r="C1805" s="7"/>
      <c r="D1805" s="356" t="s">
        <v>211</v>
      </c>
      <c r="E1805" s="357"/>
      <c r="F1805" s="358"/>
      <c r="G1805" s="31" t="s">
        <v>91</v>
      </c>
      <c r="H1805" s="32">
        <v>22149.33</v>
      </c>
      <c r="I1805" s="33">
        <v>1.4799995485189588</v>
      </c>
      <c r="J1805" s="34">
        <f t="shared" si="31"/>
        <v>32781</v>
      </c>
    </row>
    <row r="1806" spans="1:10" s="1" customFormat="1" ht="15.45" customHeight="1" x14ac:dyDescent="0.3">
      <c r="C1806" s="7"/>
      <c r="D1806" s="356" t="s">
        <v>212</v>
      </c>
      <c r="E1806" s="357"/>
      <c r="F1806" s="358"/>
      <c r="G1806" s="31" t="s">
        <v>95</v>
      </c>
      <c r="H1806" s="32">
        <v>7445</v>
      </c>
      <c r="I1806" s="33">
        <v>0.2</v>
      </c>
      <c r="J1806" s="34">
        <f t="shared" si="31"/>
        <v>1489</v>
      </c>
    </row>
    <row r="1807" spans="1:10" s="1" customFormat="1" ht="15.45" customHeight="1" x14ac:dyDescent="0.3">
      <c r="C1807" s="7"/>
      <c r="D1807" s="356"/>
      <c r="E1807" s="357"/>
      <c r="F1807" s="358"/>
      <c r="G1807" s="31"/>
      <c r="H1807" s="32"/>
      <c r="I1807" s="33"/>
      <c r="J1807" s="34">
        <f t="shared" si="31"/>
        <v>0</v>
      </c>
    </row>
    <row r="1808" spans="1:10" s="1" customFormat="1" ht="15.45" customHeight="1" x14ac:dyDescent="0.3">
      <c r="C1808" s="7"/>
      <c r="D1808" s="356"/>
      <c r="E1808" s="357"/>
      <c r="F1808" s="358"/>
      <c r="G1808" s="31"/>
      <c r="H1808" s="32"/>
      <c r="I1808" s="33"/>
      <c r="J1808" s="34">
        <f t="shared" si="31"/>
        <v>0</v>
      </c>
    </row>
    <row r="1809" spans="1:10" s="1" customFormat="1" ht="15.45" customHeight="1" x14ac:dyDescent="0.3">
      <c r="C1809" s="7"/>
      <c r="D1809" s="359"/>
      <c r="E1809" s="360"/>
      <c r="F1809" s="361"/>
      <c r="G1809" s="35" t="s">
        <v>28</v>
      </c>
      <c r="H1809" s="36" t="s">
        <v>28</v>
      </c>
      <c r="I1809" s="37"/>
      <c r="J1809" s="38" t="str">
        <f t="shared" ref="J1809" si="32">+IF(D1809="","",H1809*I1809)</f>
        <v/>
      </c>
    </row>
    <row r="1810" spans="1:10" s="1" customFormat="1" ht="15.45" customHeight="1" x14ac:dyDescent="0.3">
      <c r="C1810" s="7"/>
      <c r="G1810" s="294" t="s">
        <v>29</v>
      </c>
      <c r="H1810" s="294"/>
      <c r="I1810" s="295"/>
      <c r="J1810" s="39">
        <f>+ROUND(SUM(J1801:J1809),2)</f>
        <v>355967.68</v>
      </c>
    </row>
    <row r="1811" spans="1:10" s="1" customFormat="1" ht="15.45" customHeight="1" x14ac:dyDescent="0.3">
      <c r="C1811" s="7"/>
      <c r="G1811" s="92"/>
      <c r="H1811" s="100"/>
      <c r="I1811" s="92"/>
      <c r="J1811" s="101"/>
    </row>
    <row r="1812" spans="1:10" s="1" customFormat="1" ht="15.45" customHeight="1" x14ac:dyDescent="0.3">
      <c r="C1812" s="7"/>
      <c r="D1812" s="219" t="s">
        <v>30</v>
      </c>
      <c r="E1812" s="220"/>
      <c r="F1812" s="220"/>
      <c r="G1812" s="220"/>
      <c r="H1812" s="220"/>
      <c r="I1812" s="220"/>
      <c r="J1812" s="221"/>
    </row>
    <row r="1813" spans="1:10" s="1" customFormat="1" ht="15.45" customHeight="1" x14ac:dyDescent="0.3">
      <c r="C1813" s="7"/>
      <c r="D1813" s="286" t="s">
        <v>20</v>
      </c>
      <c r="E1813" s="286"/>
      <c r="F1813" s="286"/>
      <c r="G1813" s="40" t="s">
        <v>14</v>
      </c>
      <c r="H1813" s="41" t="s">
        <v>31</v>
      </c>
      <c r="I1813" s="40" t="s">
        <v>22</v>
      </c>
      <c r="J1813" s="41" t="s">
        <v>23</v>
      </c>
    </row>
    <row r="1814" spans="1:10" s="1" customFormat="1" ht="15.45" customHeight="1" x14ac:dyDescent="0.3">
      <c r="C1814" s="7"/>
      <c r="D1814" s="287" t="s">
        <v>32</v>
      </c>
      <c r="E1814" s="288"/>
      <c r="F1814" s="288"/>
      <c r="G1814" s="86" t="s">
        <v>33</v>
      </c>
      <c r="H1814" s="87">
        <f>+J1826</f>
        <v>358762.31</v>
      </c>
      <c r="I1814" s="88">
        <v>0.05</v>
      </c>
      <c r="J1814" s="30">
        <f>+ROUND(I1814*H1814,2)</f>
        <v>17938.12</v>
      </c>
    </row>
    <row r="1815" spans="1:10" s="1" customFormat="1" ht="15.45" customHeight="1" x14ac:dyDescent="0.3">
      <c r="C1815" s="7"/>
      <c r="D1815" s="289" t="s">
        <v>131</v>
      </c>
      <c r="E1815" s="290"/>
      <c r="F1815" s="291"/>
      <c r="G1815" s="86" t="s">
        <v>35</v>
      </c>
      <c r="H1815" s="89">
        <v>14981</v>
      </c>
      <c r="I1815" s="33">
        <v>3</v>
      </c>
      <c r="J1815" s="34">
        <f t="shared" ref="J1815:J1817" si="33">+ROUND(I1815*H1815,2)</f>
        <v>44943</v>
      </c>
    </row>
    <row r="1816" spans="1:10" s="1" customFormat="1" ht="15.45" customHeight="1" x14ac:dyDescent="0.3">
      <c r="C1816" s="7"/>
      <c r="D1816" s="345" t="s">
        <v>203</v>
      </c>
      <c r="E1816" s="346"/>
      <c r="F1816" s="347"/>
      <c r="G1816" s="86" t="s">
        <v>104</v>
      </c>
      <c r="H1816" s="89">
        <v>43083</v>
      </c>
      <c r="I1816" s="99">
        <v>0.05</v>
      </c>
      <c r="J1816" s="34">
        <f t="shared" si="33"/>
        <v>2154.15</v>
      </c>
    </row>
    <row r="1817" spans="1:10" s="1" customFormat="1" ht="15.45" customHeight="1" x14ac:dyDescent="0.3">
      <c r="C1817" s="7"/>
      <c r="D1817" s="345" t="s">
        <v>139</v>
      </c>
      <c r="E1817" s="346"/>
      <c r="F1817" s="347"/>
      <c r="G1817" s="86" t="s">
        <v>35</v>
      </c>
      <c r="H1817" s="89">
        <v>4621</v>
      </c>
      <c r="I1817" s="99">
        <v>0.05</v>
      </c>
      <c r="J1817" s="34">
        <f t="shared" si="33"/>
        <v>231.05</v>
      </c>
    </row>
    <row r="1818" spans="1:10" s="1" customFormat="1" ht="15.45" customHeight="1" x14ac:dyDescent="0.3">
      <c r="C1818" s="7"/>
      <c r="D1818" s="350" t="s">
        <v>147</v>
      </c>
      <c r="E1818" s="351"/>
      <c r="F1818" s="352"/>
      <c r="G1818" s="47" t="s">
        <v>35</v>
      </c>
      <c r="H1818" s="48">
        <v>53840</v>
      </c>
      <c r="I1818" s="49">
        <v>0.05</v>
      </c>
      <c r="J1818" s="91">
        <f>+IF(D1818="","",H1818*I1818)</f>
        <v>2692</v>
      </c>
    </row>
    <row r="1819" spans="1:10" s="1" customFormat="1" ht="15.45" customHeight="1" x14ac:dyDescent="0.3">
      <c r="C1819" s="7"/>
      <c r="G1819" s="294" t="s">
        <v>36</v>
      </c>
      <c r="H1819" s="294"/>
      <c r="I1819" s="295"/>
      <c r="J1819" s="51">
        <f>ROUND(+SUM(J1814:J1818),2)</f>
        <v>67958.320000000007</v>
      </c>
    </row>
    <row r="1820" spans="1:10" s="1" customFormat="1" ht="15.45" customHeight="1" x14ac:dyDescent="0.3">
      <c r="C1820" s="7"/>
      <c r="D1820" s="274"/>
      <c r="E1820" s="274"/>
      <c r="F1820" s="274"/>
      <c r="G1820" s="274"/>
      <c r="H1820" s="274"/>
      <c r="I1820" s="274"/>
      <c r="J1820" s="274"/>
    </row>
    <row r="1821" spans="1:10" s="1" customFormat="1" ht="15.45" customHeight="1" x14ac:dyDescent="0.3">
      <c r="C1821" s="7"/>
      <c r="D1821" s="305" t="s">
        <v>37</v>
      </c>
      <c r="E1821" s="306"/>
      <c r="F1821" s="306"/>
      <c r="G1821" s="306"/>
      <c r="H1821" s="306"/>
      <c r="I1821" s="306"/>
      <c r="J1821" s="307"/>
    </row>
    <row r="1822" spans="1:10" s="1" customFormat="1" ht="15.45" customHeight="1" x14ac:dyDescent="0.3">
      <c r="A1822" s="93"/>
      <c r="B1822" s="93"/>
      <c r="C1822" s="53"/>
      <c r="D1822" s="308" t="s">
        <v>20</v>
      </c>
      <c r="E1822" s="309"/>
      <c r="F1822" s="309"/>
      <c r="G1822" s="54" t="s">
        <v>14</v>
      </c>
      <c r="H1822" s="55" t="s">
        <v>31</v>
      </c>
      <c r="I1822" s="54" t="s">
        <v>22</v>
      </c>
      <c r="J1822" s="56" t="s">
        <v>23</v>
      </c>
    </row>
    <row r="1823" spans="1:10" s="1" customFormat="1" ht="15.45" customHeight="1" x14ac:dyDescent="0.3">
      <c r="C1823" s="7"/>
      <c r="D1823" s="301" t="s">
        <v>199</v>
      </c>
      <c r="E1823" s="302"/>
      <c r="F1823" s="302"/>
      <c r="G1823" s="59" t="s">
        <v>39</v>
      </c>
      <c r="H1823" s="60">
        <v>64294.321240874997</v>
      </c>
      <c r="I1823" s="61">
        <v>5.58</v>
      </c>
      <c r="J1823" s="30">
        <f>+ROUND(I1823*H1823,2)</f>
        <v>358762.31</v>
      </c>
    </row>
    <row r="1824" spans="1:10" s="1" customFormat="1" ht="15.45" customHeight="1" x14ac:dyDescent="0.3">
      <c r="C1824" s="7"/>
      <c r="D1824" s="301"/>
      <c r="E1824" s="302"/>
      <c r="F1824" s="302"/>
      <c r="G1824" s="59"/>
      <c r="H1824" s="60"/>
      <c r="I1824" s="61"/>
      <c r="J1824" s="62" t="str">
        <f>(+IF(D1824="","",(H1824*I1824)))</f>
        <v/>
      </c>
    </row>
    <row r="1825" spans="1:10" s="1" customFormat="1" ht="15.45" customHeight="1" x14ac:dyDescent="0.3">
      <c r="C1825" s="7"/>
      <c r="D1825" s="303"/>
      <c r="E1825" s="304"/>
      <c r="F1825" s="304"/>
      <c r="G1825" s="94"/>
      <c r="H1825" s="95"/>
      <c r="I1825" s="96"/>
      <c r="J1825" s="97"/>
    </row>
    <row r="1826" spans="1:10" s="1" customFormat="1" ht="15.45" customHeight="1" x14ac:dyDescent="0.3">
      <c r="C1826" s="7"/>
      <c r="G1826" s="216" t="s">
        <v>42</v>
      </c>
      <c r="H1826" s="216"/>
      <c r="I1826" s="217"/>
      <c r="J1826" s="39">
        <f>+ROUND(SUM(J1823:J1825),2)</f>
        <v>358762.31</v>
      </c>
    </row>
    <row r="1827" spans="1:10" s="1" customFormat="1" ht="15.45" customHeight="1" x14ac:dyDescent="0.3">
      <c r="C1827" s="7"/>
      <c r="H1827" s="63"/>
      <c r="J1827" s="2"/>
    </row>
    <row r="1828" spans="1:10" s="1" customFormat="1" ht="15.45" customHeight="1" x14ac:dyDescent="0.3">
      <c r="C1828" s="7"/>
      <c r="D1828" s="250" t="s">
        <v>43</v>
      </c>
      <c r="E1828" s="251"/>
      <c r="F1828" s="251"/>
      <c r="G1828" s="251"/>
      <c r="H1828" s="251"/>
      <c r="I1828" s="252"/>
      <c r="J1828" s="64">
        <f>ROUND((SUM(+J1810+J1819+J1826)),2)</f>
        <v>782688.31</v>
      </c>
    </row>
    <row r="1829" spans="1:10" s="1" customFormat="1" ht="15.45" customHeight="1" x14ac:dyDescent="0.3">
      <c r="C1829" s="7"/>
      <c r="H1829" s="63"/>
      <c r="J1829" s="2"/>
    </row>
    <row r="1830" spans="1:10" s="1" customFormat="1" ht="15.45" customHeight="1" x14ac:dyDescent="0.3">
      <c r="A1830" s="66"/>
      <c r="B1830" s="66"/>
      <c r="C1830" s="65"/>
      <c r="D1830" s="253" t="s">
        <v>44</v>
      </c>
      <c r="E1830" s="254"/>
      <c r="F1830" s="255"/>
      <c r="G1830" s="66"/>
      <c r="H1830" s="67"/>
      <c r="I1830" s="68">
        <v>0.01</v>
      </c>
      <c r="J1830" s="69">
        <f>ROUND(J1828*I1830,2)</f>
        <v>7826.88</v>
      </c>
    </row>
    <row r="1831" spans="1:10" s="1" customFormat="1" ht="15.45" customHeight="1" x14ac:dyDescent="0.3">
      <c r="C1831" s="7"/>
      <c r="D1831" s="250" t="s">
        <v>45</v>
      </c>
      <c r="E1831" s="251"/>
      <c r="F1831" s="251"/>
      <c r="G1831" s="251"/>
      <c r="H1831" s="251"/>
      <c r="I1831" s="252"/>
      <c r="J1831" s="64">
        <f>+J1830+J1828</f>
        <v>790515.19000000006</v>
      </c>
    </row>
    <row r="1832" spans="1:10" s="1" customFormat="1" ht="15.45" customHeight="1" x14ac:dyDescent="0.3">
      <c r="C1832" s="7"/>
      <c r="H1832" s="63"/>
      <c r="J1832" s="2"/>
    </row>
    <row r="1833" spans="1:10" s="1" customFormat="1" ht="15.45" customHeight="1" x14ac:dyDescent="0.3">
      <c r="A1833" s="66"/>
      <c r="B1833" s="66"/>
      <c r="C1833" s="65"/>
      <c r="D1833" s="313" t="s">
        <v>46</v>
      </c>
      <c r="E1833" s="314"/>
      <c r="F1833" s="314"/>
      <c r="G1833" s="71"/>
      <c r="H1833" s="72"/>
      <c r="I1833" s="73">
        <v>0.25</v>
      </c>
      <c r="J1833" s="74">
        <f>ROUND(J1831*I1833,2)</f>
        <v>197628.79999999999</v>
      </c>
    </row>
    <row r="1834" spans="1:10" s="1" customFormat="1" ht="15.45" customHeight="1" x14ac:dyDescent="0.3">
      <c r="A1834" s="66"/>
      <c r="B1834" s="66"/>
      <c r="C1834" s="65"/>
      <c r="D1834" s="315" t="s">
        <v>47</v>
      </c>
      <c r="E1834" s="316"/>
      <c r="F1834" s="316"/>
      <c r="G1834" s="71"/>
      <c r="H1834" s="72"/>
      <c r="I1834" s="75">
        <v>0.01</v>
      </c>
      <c r="J1834" s="76">
        <f>ROUND(J1831*I1834,2)</f>
        <v>7905.15</v>
      </c>
    </row>
    <row r="1835" spans="1:10" s="1" customFormat="1" ht="15.45" customHeight="1" x14ac:dyDescent="0.3">
      <c r="A1835" s="66"/>
      <c r="B1835" s="66"/>
      <c r="C1835" s="65"/>
      <c r="D1835" s="315" t="s">
        <v>48</v>
      </c>
      <c r="E1835" s="316"/>
      <c r="F1835" s="316"/>
      <c r="G1835" s="77"/>
      <c r="H1835" s="78"/>
      <c r="I1835" s="75">
        <v>0.04</v>
      </c>
      <c r="J1835" s="76">
        <f>ROUND(J1831*I1835,2)</f>
        <v>31620.61</v>
      </c>
    </row>
    <row r="1836" spans="1:10" s="1" customFormat="1" ht="15.45" customHeight="1" x14ac:dyDescent="0.3">
      <c r="C1836" s="7"/>
      <c r="D1836" s="317" t="s">
        <v>49</v>
      </c>
      <c r="E1836" s="318"/>
      <c r="F1836" s="318"/>
      <c r="G1836" s="318"/>
      <c r="H1836" s="318"/>
      <c r="I1836" s="318"/>
      <c r="J1836" s="79">
        <f>SUM(J1833:J1835)</f>
        <v>237154.56</v>
      </c>
    </row>
    <row r="1837" spans="1:10" s="1" customFormat="1" ht="15.45" customHeight="1" x14ac:dyDescent="0.3">
      <c r="C1837" s="7"/>
      <c r="D1837" s="266"/>
      <c r="E1837" s="266"/>
      <c r="F1837" s="266"/>
      <c r="G1837" s="266"/>
      <c r="H1837" s="266"/>
      <c r="I1837" s="266"/>
      <c r="J1837" s="266"/>
    </row>
    <row r="1838" spans="1:10" s="1" customFormat="1" ht="15.45" customHeight="1" x14ac:dyDescent="0.3">
      <c r="C1838" s="7"/>
      <c r="D1838" s="277" t="s">
        <v>50</v>
      </c>
      <c r="E1838" s="278"/>
      <c r="F1838" s="278"/>
      <c r="G1838" s="278"/>
      <c r="H1838" s="278"/>
      <c r="I1838" s="279"/>
      <c r="J1838" s="80">
        <f>SUM(J1831+J1836)</f>
        <v>1027669.75</v>
      </c>
    </row>
    <row r="1839" spans="1:10" s="1" customFormat="1" ht="15.45" customHeight="1" x14ac:dyDescent="0.3">
      <c r="C1839" s="7"/>
      <c r="D1839" s="266"/>
      <c r="E1839" s="266"/>
      <c r="F1839" s="266"/>
      <c r="G1839" s="266"/>
      <c r="H1839" s="266"/>
      <c r="I1839" s="266"/>
      <c r="J1839" s="266"/>
    </row>
    <row r="1840" spans="1:10" s="1" customFormat="1" ht="15.45" customHeight="1" x14ac:dyDescent="0.3">
      <c r="C1840" s="7"/>
      <c r="D1840" s="280" t="s">
        <v>51</v>
      </c>
      <c r="E1840" s="281"/>
      <c r="F1840" s="282"/>
      <c r="G1840" s="283"/>
      <c r="H1840" s="284"/>
      <c r="I1840" s="284"/>
      <c r="J1840" s="285"/>
    </row>
    <row r="1841" spans="3:11" s="1" customFormat="1" ht="15.45" customHeight="1" x14ac:dyDescent="0.3">
      <c r="C1841" s="7"/>
      <c r="D1841" s="262"/>
      <c r="E1841" s="310"/>
      <c r="F1841" s="311"/>
      <c r="G1841" s="265"/>
      <c r="H1841" s="275"/>
      <c r="I1841" s="275"/>
      <c r="J1841" s="276"/>
    </row>
    <row r="1842" spans="3:11" s="1" customFormat="1" ht="15.45" customHeight="1" x14ac:dyDescent="0.3">
      <c r="C1842" s="7"/>
      <c r="D1842" s="262"/>
      <c r="E1842" s="310"/>
      <c r="F1842" s="311"/>
      <c r="G1842" s="312" t="s">
        <v>52</v>
      </c>
      <c r="H1842" s="266"/>
      <c r="I1842" s="266"/>
      <c r="J1842" s="267"/>
    </row>
    <row r="1843" spans="3:11" s="1" customFormat="1" ht="15.45" customHeight="1" x14ac:dyDescent="0.3">
      <c r="C1843" s="7"/>
      <c r="D1843" s="262"/>
      <c r="E1843" s="310"/>
      <c r="F1843" s="311"/>
      <c r="G1843" s="312" t="s">
        <v>53</v>
      </c>
      <c r="H1843" s="266"/>
      <c r="I1843" s="266"/>
      <c r="J1843" s="267"/>
    </row>
    <row r="1844" spans="3:11" s="1" customFormat="1" ht="15.45" customHeight="1" x14ac:dyDescent="0.3">
      <c r="C1844" s="7"/>
      <c r="D1844" s="262"/>
      <c r="E1844" s="310"/>
      <c r="F1844" s="311"/>
      <c r="G1844" s="312" t="s">
        <v>54</v>
      </c>
      <c r="H1844" s="266"/>
      <c r="I1844" s="266"/>
      <c r="J1844" s="267"/>
    </row>
    <row r="1845" spans="3:11" s="1" customFormat="1" ht="15.45" customHeight="1" x14ac:dyDescent="0.3">
      <c r="C1845" s="7"/>
      <c r="D1845" s="319"/>
      <c r="E1845" s="320"/>
      <c r="F1845" s="321"/>
      <c r="G1845" s="312" t="s">
        <v>52</v>
      </c>
      <c r="H1845" s="266"/>
      <c r="I1845" s="266"/>
      <c r="J1845" s="267"/>
    </row>
    <row r="1846" spans="3:11" s="1" customFormat="1" ht="15.45" customHeight="1" x14ac:dyDescent="0.3">
      <c r="C1846" s="7"/>
      <c r="D1846" s="268"/>
      <c r="E1846" s="322"/>
      <c r="F1846" s="323"/>
      <c r="G1846" s="324" t="s">
        <v>55</v>
      </c>
      <c r="H1846" s="272"/>
      <c r="I1846" s="272"/>
      <c r="J1846" s="273"/>
    </row>
    <row r="1847" spans="3:11" s="1" customFormat="1" ht="15.45" customHeight="1" x14ac:dyDescent="0.3">
      <c r="C1847" s="81"/>
      <c r="D1847" s="82"/>
      <c r="E1847" s="82"/>
      <c r="F1847" s="82"/>
      <c r="G1847" s="82"/>
      <c r="H1847" s="83"/>
      <c r="I1847" s="82"/>
      <c r="J1847" s="83"/>
    </row>
    <row r="1848" spans="3:11" s="1" customFormat="1" ht="15.45" customHeight="1" x14ac:dyDescent="0.3">
      <c r="H1848" s="2"/>
      <c r="J1848" s="2"/>
    </row>
    <row r="1849" spans="3:11" s="1" customFormat="1" ht="15.45" customHeight="1" x14ac:dyDescent="0.3">
      <c r="C1849" s="274"/>
      <c r="D1849" s="274"/>
      <c r="E1849" s="274"/>
      <c r="F1849" s="274"/>
      <c r="G1849" s="274"/>
      <c r="H1849" s="274"/>
      <c r="I1849" s="274"/>
      <c r="J1849" s="274"/>
    </row>
    <row r="1850" spans="3:11" s="1" customFormat="1" ht="15.45" customHeight="1" x14ac:dyDescent="0.3">
      <c r="C1850" s="3"/>
      <c r="D1850" s="4"/>
      <c r="E1850" s="4"/>
      <c r="F1850" s="4"/>
      <c r="G1850" s="4"/>
      <c r="H1850" s="5"/>
      <c r="I1850" s="117"/>
      <c r="J1850" s="5"/>
      <c r="K1850" s="6"/>
    </row>
    <row r="1851" spans="3:11" s="1" customFormat="1" ht="15.45" customHeight="1" x14ac:dyDescent="0.3">
      <c r="C1851" s="7"/>
      <c r="D1851" s="190"/>
      <c r="E1851" s="191"/>
      <c r="F1851" s="190" t="s">
        <v>0</v>
      </c>
      <c r="G1851" s="194"/>
      <c r="H1851" s="191"/>
      <c r="I1851" s="195" t="s">
        <v>1</v>
      </c>
      <c r="J1851" s="196"/>
      <c r="K1851" s="8"/>
    </row>
    <row r="1852" spans="3:11" s="1" customFormat="1" ht="15.45" customHeight="1" x14ac:dyDescent="0.3">
      <c r="C1852" s="7"/>
      <c r="D1852" s="192"/>
      <c r="E1852" s="193"/>
      <c r="F1852" s="192"/>
      <c r="G1852" s="189"/>
      <c r="H1852" s="193"/>
      <c r="I1852" s="197" t="s">
        <v>2</v>
      </c>
      <c r="J1852" s="198"/>
      <c r="K1852" s="8"/>
    </row>
    <row r="1853" spans="3:11" s="1" customFormat="1" ht="15.45" customHeight="1" x14ac:dyDescent="0.3">
      <c r="C1853" s="7"/>
      <c r="D1853" s="172" t="s">
        <v>3</v>
      </c>
      <c r="E1853" s="173"/>
      <c r="F1853" s="173"/>
      <c r="G1853" s="173"/>
      <c r="H1853" s="174"/>
      <c r="I1853" s="197" t="s">
        <v>4</v>
      </c>
      <c r="J1853" s="198"/>
      <c r="K1853" s="8"/>
    </row>
    <row r="1854" spans="3:11" s="1" customFormat="1" ht="15.45" customHeight="1" x14ac:dyDescent="0.3">
      <c r="C1854" s="7"/>
      <c r="D1854" s="298" t="s">
        <v>5</v>
      </c>
      <c r="E1854" s="299"/>
      <c r="F1854" s="299"/>
      <c r="G1854" s="299"/>
      <c r="H1854" s="299"/>
      <c r="I1854" s="299"/>
      <c r="J1854" s="300"/>
      <c r="K1854" s="8"/>
    </row>
    <row r="1855" spans="3:11" s="1" customFormat="1" ht="15.45" customHeight="1" x14ac:dyDescent="0.3">
      <c r="C1855" s="7"/>
      <c r="D1855" s="9"/>
      <c r="E1855" s="9"/>
      <c r="F1855" s="9"/>
      <c r="G1855" s="9"/>
      <c r="H1855" s="10"/>
      <c r="I1855" s="9"/>
      <c r="J1855" s="10"/>
      <c r="K1855" s="8"/>
    </row>
    <row r="1856" spans="3:11" s="14" customFormat="1" ht="15.45" customHeight="1" x14ac:dyDescent="0.3">
      <c r="C1856" s="11"/>
      <c r="D1856" s="12" t="s">
        <v>6</v>
      </c>
      <c r="E1856" s="175" t="s">
        <v>7</v>
      </c>
      <c r="F1856" s="176"/>
      <c r="G1856" s="176"/>
      <c r="H1856" s="176"/>
      <c r="I1856" s="176"/>
      <c r="J1856" s="177"/>
      <c r="K1856" s="13"/>
    </row>
    <row r="1857" spans="3:11" s="1" customFormat="1" ht="15.45" customHeight="1" x14ac:dyDescent="0.3">
      <c r="C1857" s="7"/>
      <c r="D1857" s="16">
        <v>2</v>
      </c>
      <c r="E1857" s="178" t="s">
        <v>8</v>
      </c>
      <c r="F1857" s="179"/>
      <c r="G1857" s="179"/>
      <c r="H1857" s="179"/>
      <c r="I1857" s="179"/>
      <c r="J1857" s="180"/>
      <c r="K1857" s="8"/>
    </row>
    <row r="1858" spans="3:11" s="14" customFormat="1" ht="15.45" customHeight="1" x14ac:dyDescent="0.3">
      <c r="C1858" s="11"/>
      <c r="D1858" s="12" t="s">
        <v>9</v>
      </c>
      <c r="E1858" s="175" t="s">
        <v>10</v>
      </c>
      <c r="F1858" s="176"/>
      <c r="G1858" s="176"/>
      <c r="H1858" s="176"/>
      <c r="I1858" s="176"/>
      <c r="J1858" s="177"/>
      <c r="K1858" s="13"/>
    </row>
    <row r="1859" spans="3:11" s="1" customFormat="1" ht="15.45" customHeight="1" x14ac:dyDescent="0.3">
      <c r="C1859" s="7"/>
      <c r="D1859" s="16">
        <v>2.12</v>
      </c>
      <c r="E1859" s="178" t="s">
        <v>213</v>
      </c>
      <c r="F1859" s="179"/>
      <c r="G1859" s="179"/>
      <c r="H1859" s="179"/>
      <c r="I1859" s="179"/>
      <c r="J1859" s="180"/>
      <c r="K1859" s="8"/>
    </row>
    <row r="1860" spans="3:11" s="14" customFormat="1" ht="15.45" customHeight="1" x14ac:dyDescent="0.3">
      <c r="C1860" s="11"/>
      <c r="D1860" s="17" t="s">
        <v>12</v>
      </c>
      <c r="E1860" s="181" t="s">
        <v>13</v>
      </c>
      <c r="F1860" s="182"/>
      <c r="G1860" s="182"/>
      <c r="H1860" s="182"/>
      <c r="I1860" s="183"/>
      <c r="J1860" s="187" t="s">
        <v>14</v>
      </c>
      <c r="K1860" s="13"/>
    </row>
    <row r="1861" spans="3:11" s="1" customFormat="1" ht="15.45" customHeight="1" x14ac:dyDescent="0.3">
      <c r="C1861" s="7"/>
      <c r="D1861" s="18" t="s">
        <v>214</v>
      </c>
      <c r="E1861" s="184"/>
      <c r="F1861" s="185"/>
      <c r="G1861" s="185"/>
      <c r="H1861" s="185"/>
      <c r="I1861" s="186"/>
      <c r="J1861" s="188"/>
      <c r="K1861" s="8"/>
    </row>
    <row r="1862" spans="3:11" s="14" customFormat="1" ht="15.45" customHeight="1" x14ac:dyDescent="0.3">
      <c r="C1862" s="11"/>
      <c r="D1862" s="17" t="s">
        <v>16</v>
      </c>
      <c r="E1862" s="296" t="s">
        <v>215</v>
      </c>
      <c r="F1862" s="223"/>
      <c r="G1862" s="223"/>
      <c r="H1862" s="223"/>
      <c r="I1862" s="224"/>
      <c r="J1862" s="297" t="s">
        <v>95</v>
      </c>
      <c r="K1862" s="13"/>
    </row>
    <row r="1863" spans="3:11" s="1" customFormat="1" ht="15.45" customHeight="1" x14ac:dyDescent="0.3">
      <c r="C1863" s="7"/>
      <c r="D1863" s="18" t="s">
        <v>214</v>
      </c>
      <c r="E1863" s="225"/>
      <c r="F1863" s="226"/>
      <c r="G1863" s="226"/>
      <c r="H1863" s="226"/>
      <c r="I1863" s="227"/>
      <c r="J1863" s="229"/>
      <c r="K1863" s="8"/>
    </row>
    <row r="1864" spans="3:11" s="1" customFormat="1" ht="15.45" customHeight="1" x14ac:dyDescent="0.3">
      <c r="C1864" s="7"/>
      <c r="D1864" s="189"/>
      <c r="E1864" s="189"/>
      <c r="F1864" s="189"/>
      <c r="G1864" s="189"/>
      <c r="H1864" s="189"/>
      <c r="I1864" s="189"/>
      <c r="J1864" s="189"/>
      <c r="K1864" s="8"/>
    </row>
    <row r="1865" spans="3:11" s="1" customFormat="1" ht="15.45" customHeight="1" x14ac:dyDescent="0.3">
      <c r="C1865" s="7"/>
      <c r="D1865" s="219" t="s">
        <v>19</v>
      </c>
      <c r="E1865" s="220"/>
      <c r="F1865" s="220"/>
      <c r="G1865" s="220"/>
      <c r="H1865" s="220"/>
      <c r="I1865" s="220"/>
      <c r="J1865" s="221"/>
      <c r="K1865" s="8"/>
    </row>
    <row r="1866" spans="3:11" s="1" customFormat="1" ht="15.45" customHeight="1" x14ac:dyDescent="0.3">
      <c r="C1866" s="7"/>
      <c r="D1866" s="230" t="s">
        <v>20</v>
      </c>
      <c r="E1866" s="231"/>
      <c r="F1866" s="231"/>
      <c r="G1866" s="23" t="s">
        <v>14</v>
      </c>
      <c r="H1866" s="24" t="s">
        <v>21</v>
      </c>
      <c r="I1866" s="118" t="s">
        <v>22</v>
      </c>
      <c r="J1866" s="26" t="s">
        <v>23</v>
      </c>
      <c r="K1866" s="8"/>
    </row>
    <row r="1867" spans="3:11" s="1" customFormat="1" ht="15.45" customHeight="1" x14ac:dyDescent="0.3">
      <c r="C1867" s="7"/>
      <c r="D1867" s="232" t="s">
        <v>216</v>
      </c>
      <c r="E1867" s="233"/>
      <c r="F1867" s="233"/>
      <c r="G1867" s="27" t="s">
        <v>95</v>
      </c>
      <c r="H1867" s="28">
        <v>84900</v>
      </c>
      <c r="I1867" s="119">
        <v>1</v>
      </c>
      <c r="J1867" s="30">
        <f>+ROUND(I1867*H1867,2)</f>
        <v>84900</v>
      </c>
      <c r="K1867" s="8"/>
    </row>
    <row r="1868" spans="3:11" s="1" customFormat="1" ht="15.45" customHeight="1" x14ac:dyDescent="0.3">
      <c r="C1868" s="7"/>
      <c r="D1868" s="211" t="s">
        <v>217</v>
      </c>
      <c r="E1868" s="212"/>
      <c r="F1868" s="212"/>
      <c r="G1868" s="31" t="s">
        <v>95</v>
      </c>
      <c r="H1868" s="39">
        <v>36066.67</v>
      </c>
      <c r="I1868" s="120">
        <v>0.2</v>
      </c>
      <c r="J1868" s="34">
        <f>+ROUND(I1868*H1868,2)</f>
        <v>7213.33</v>
      </c>
      <c r="K1868" s="8"/>
    </row>
    <row r="1869" spans="3:11" s="1" customFormat="1" ht="15.45" customHeight="1" x14ac:dyDescent="0.3">
      <c r="C1869" s="7"/>
      <c r="D1869" s="211"/>
      <c r="E1869" s="212"/>
      <c r="F1869" s="212"/>
      <c r="G1869" s="31" t="s">
        <v>28</v>
      </c>
      <c r="H1869" s="32" t="s">
        <v>28</v>
      </c>
      <c r="I1869" s="120"/>
      <c r="J1869" s="34" t="str">
        <f t="shared" ref="J1869:J1874" si="34">+IF(D1869="","",H1869*I1869)</f>
        <v/>
      </c>
      <c r="K1869" s="8"/>
    </row>
    <row r="1870" spans="3:11" s="1" customFormat="1" ht="15.45" customHeight="1" x14ac:dyDescent="0.3">
      <c r="C1870" s="7"/>
      <c r="D1870" s="211"/>
      <c r="E1870" s="212"/>
      <c r="F1870" s="212"/>
      <c r="G1870" s="31" t="s">
        <v>28</v>
      </c>
      <c r="H1870" s="32" t="s">
        <v>28</v>
      </c>
      <c r="I1870" s="120"/>
      <c r="J1870" s="34" t="str">
        <f t="shared" si="34"/>
        <v/>
      </c>
      <c r="K1870" s="8"/>
    </row>
    <row r="1871" spans="3:11" s="1" customFormat="1" ht="15.45" customHeight="1" x14ac:dyDescent="0.3">
      <c r="C1871" s="7"/>
      <c r="D1871" s="211"/>
      <c r="E1871" s="212"/>
      <c r="F1871" s="212"/>
      <c r="G1871" s="31" t="s">
        <v>28</v>
      </c>
      <c r="H1871" s="32" t="s">
        <v>28</v>
      </c>
      <c r="I1871" s="120"/>
      <c r="J1871" s="34" t="str">
        <f t="shared" si="34"/>
        <v/>
      </c>
      <c r="K1871" s="8"/>
    </row>
    <row r="1872" spans="3:11" s="1" customFormat="1" ht="15.45" customHeight="1" x14ac:dyDescent="0.3">
      <c r="C1872" s="7"/>
      <c r="D1872" s="211"/>
      <c r="E1872" s="212"/>
      <c r="F1872" s="212"/>
      <c r="G1872" s="31" t="s">
        <v>28</v>
      </c>
      <c r="H1872" s="32" t="s">
        <v>28</v>
      </c>
      <c r="I1872" s="120"/>
      <c r="J1872" s="34" t="str">
        <f t="shared" si="34"/>
        <v/>
      </c>
      <c r="K1872" s="8"/>
    </row>
    <row r="1873" spans="1:12" s="1" customFormat="1" ht="15.45" customHeight="1" x14ac:dyDescent="0.3">
      <c r="C1873" s="7"/>
      <c r="D1873" s="211"/>
      <c r="E1873" s="212"/>
      <c r="F1873" s="212"/>
      <c r="G1873" s="31" t="s">
        <v>28</v>
      </c>
      <c r="H1873" s="32" t="s">
        <v>28</v>
      </c>
      <c r="I1873" s="120"/>
      <c r="J1873" s="34" t="str">
        <f t="shared" si="34"/>
        <v/>
      </c>
      <c r="K1873" s="8"/>
    </row>
    <row r="1874" spans="1:12" s="1" customFormat="1" ht="15.45" customHeight="1" x14ac:dyDescent="0.3">
      <c r="C1874" s="7"/>
      <c r="D1874" s="325"/>
      <c r="E1874" s="326"/>
      <c r="F1874" s="326"/>
      <c r="G1874" s="35" t="s">
        <v>28</v>
      </c>
      <c r="H1874" s="36" t="s">
        <v>28</v>
      </c>
      <c r="I1874" s="121"/>
      <c r="J1874" s="38" t="str">
        <f t="shared" si="34"/>
        <v/>
      </c>
      <c r="K1874" s="8"/>
    </row>
    <row r="1875" spans="1:12" s="1" customFormat="1" ht="15.45" customHeight="1" x14ac:dyDescent="0.3">
      <c r="C1875" s="7"/>
      <c r="G1875" s="294" t="s">
        <v>29</v>
      </c>
      <c r="H1875" s="294"/>
      <c r="I1875" s="295"/>
      <c r="J1875" s="39">
        <f>+ROUND(SUM(J1867:J1874),2)</f>
        <v>92113.33</v>
      </c>
      <c r="K1875" s="8"/>
    </row>
    <row r="1876" spans="1:12" s="1" customFormat="1" ht="15.45" customHeight="1" x14ac:dyDescent="0.3">
      <c r="C1876" s="7"/>
      <c r="G1876" s="92"/>
      <c r="H1876" s="100"/>
      <c r="I1876" s="122"/>
      <c r="J1876" s="101"/>
      <c r="K1876" s="8"/>
    </row>
    <row r="1877" spans="1:12" s="1" customFormat="1" ht="15.45" customHeight="1" x14ac:dyDescent="0.3">
      <c r="C1877" s="7"/>
      <c r="D1877" s="219" t="s">
        <v>30</v>
      </c>
      <c r="E1877" s="220"/>
      <c r="F1877" s="220"/>
      <c r="G1877" s="220"/>
      <c r="H1877" s="220"/>
      <c r="I1877" s="220"/>
      <c r="J1877" s="221"/>
      <c r="K1877" s="8"/>
    </row>
    <row r="1878" spans="1:12" s="1" customFormat="1" ht="15.45" customHeight="1" x14ac:dyDescent="0.3">
      <c r="C1878" s="7"/>
      <c r="D1878" s="286" t="s">
        <v>20</v>
      </c>
      <c r="E1878" s="286"/>
      <c r="F1878" s="286"/>
      <c r="G1878" s="40" t="s">
        <v>14</v>
      </c>
      <c r="H1878" s="41" t="s">
        <v>31</v>
      </c>
      <c r="I1878" s="123" t="s">
        <v>22</v>
      </c>
      <c r="J1878" s="41" t="s">
        <v>23</v>
      </c>
      <c r="K1878" s="8"/>
    </row>
    <row r="1879" spans="1:12" s="1" customFormat="1" ht="15.45" customHeight="1" x14ac:dyDescent="0.3">
      <c r="C1879" s="7"/>
      <c r="D1879" s="287" t="s">
        <v>32</v>
      </c>
      <c r="E1879" s="288"/>
      <c r="F1879" s="288"/>
      <c r="G1879" s="86" t="s">
        <v>33</v>
      </c>
      <c r="H1879" s="87">
        <v>35069.629999999997</v>
      </c>
      <c r="I1879" s="124">
        <v>0.05</v>
      </c>
      <c r="J1879" s="30">
        <f>+ROUND(I1879*H1879,2)</f>
        <v>1753.48</v>
      </c>
      <c r="K1879" s="8"/>
    </row>
    <row r="1880" spans="1:12" s="1" customFormat="1" ht="15.45" customHeight="1" x14ac:dyDescent="0.3">
      <c r="C1880" s="7"/>
      <c r="D1880" s="345" t="s">
        <v>139</v>
      </c>
      <c r="E1880" s="346"/>
      <c r="F1880" s="347"/>
      <c r="G1880" s="86" t="s">
        <v>35</v>
      </c>
      <c r="H1880" s="89">
        <v>4621</v>
      </c>
      <c r="I1880" s="125">
        <v>0.03</v>
      </c>
      <c r="J1880" s="34">
        <f>+ROUND(I1880*H1880,2)</f>
        <v>138.63</v>
      </c>
      <c r="K1880" s="8"/>
    </row>
    <row r="1881" spans="1:12" s="1" customFormat="1" ht="15.45" customHeight="1" x14ac:dyDescent="0.3">
      <c r="C1881" s="7"/>
      <c r="D1881" s="292"/>
      <c r="E1881" s="293"/>
      <c r="F1881" s="293"/>
      <c r="G1881" s="47" t="s">
        <v>28</v>
      </c>
      <c r="H1881" s="48" t="s">
        <v>28</v>
      </c>
      <c r="I1881" s="126"/>
      <c r="J1881" s="91" t="str">
        <f>+IF(D1881="","",H1881*I1881)</f>
        <v/>
      </c>
      <c r="K1881" s="8"/>
    </row>
    <row r="1882" spans="1:12" s="1" customFormat="1" ht="15.45" customHeight="1" x14ac:dyDescent="0.3">
      <c r="C1882" s="7"/>
      <c r="G1882" s="294" t="s">
        <v>36</v>
      </c>
      <c r="H1882" s="294"/>
      <c r="I1882" s="295"/>
      <c r="J1882" s="51">
        <f>ROUND(+SUM(J1879:J1881),2)</f>
        <v>1892.11</v>
      </c>
      <c r="K1882" s="8"/>
    </row>
    <row r="1883" spans="1:12" s="1" customFormat="1" ht="15.45" customHeight="1" x14ac:dyDescent="0.3">
      <c r="C1883" s="7"/>
      <c r="D1883" s="127"/>
      <c r="E1883" s="127"/>
      <c r="F1883" s="127"/>
      <c r="G1883" s="127"/>
      <c r="H1883" s="39"/>
      <c r="I1883" s="127"/>
      <c r="J1883" s="39"/>
      <c r="K1883" s="8"/>
    </row>
    <row r="1884" spans="1:12" s="1" customFormat="1" ht="15.45" customHeight="1" x14ac:dyDescent="0.3">
      <c r="C1884" s="7"/>
      <c r="D1884" s="305" t="s">
        <v>37</v>
      </c>
      <c r="E1884" s="306"/>
      <c r="F1884" s="306"/>
      <c r="G1884" s="306"/>
      <c r="H1884" s="306"/>
      <c r="I1884" s="306"/>
      <c r="J1884" s="307"/>
      <c r="K1884" s="8"/>
      <c r="L1884" s="52"/>
    </row>
    <row r="1885" spans="1:12" s="1" customFormat="1" ht="15.45" customHeight="1" x14ac:dyDescent="0.3">
      <c r="A1885" s="93"/>
      <c r="B1885" s="93"/>
      <c r="C1885" s="53"/>
      <c r="D1885" s="308" t="s">
        <v>20</v>
      </c>
      <c r="E1885" s="309"/>
      <c r="F1885" s="309"/>
      <c r="G1885" s="54" t="s">
        <v>14</v>
      </c>
      <c r="H1885" s="55" t="s">
        <v>31</v>
      </c>
      <c r="I1885" s="128" t="s">
        <v>22</v>
      </c>
      <c r="J1885" s="56" t="s">
        <v>23</v>
      </c>
      <c r="K1885" s="57"/>
      <c r="L1885" s="58"/>
    </row>
    <row r="1886" spans="1:12" s="1" customFormat="1" ht="15.45" customHeight="1" x14ac:dyDescent="0.3">
      <c r="C1886" s="7"/>
      <c r="D1886" s="301" t="s">
        <v>218</v>
      </c>
      <c r="E1886" s="302"/>
      <c r="F1886" s="302"/>
      <c r="G1886" s="59" t="s">
        <v>39</v>
      </c>
      <c r="H1886" s="60">
        <v>35069.629374999997</v>
      </c>
      <c r="I1886" s="129">
        <v>1</v>
      </c>
      <c r="J1886" s="30">
        <f>+ROUND(I1886*H1886,2)</f>
        <v>35069.629999999997</v>
      </c>
      <c r="K1886" s="8"/>
      <c r="L1886" s="52"/>
    </row>
    <row r="1887" spans="1:12" s="1" customFormat="1" ht="15.45" customHeight="1" x14ac:dyDescent="0.3">
      <c r="C1887" s="7"/>
      <c r="D1887" s="301"/>
      <c r="E1887" s="302"/>
      <c r="F1887" s="302"/>
      <c r="G1887" s="59"/>
      <c r="H1887" s="60" t="s">
        <v>28</v>
      </c>
      <c r="I1887" s="129"/>
      <c r="J1887" s="62" t="str">
        <f>(+IF(D1887="","",(H1887*I1887)))</f>
        <v/>
      </c>
      <c r="K1887" s="8"/>
      <c r="L1887" s="52"/>
    </row>
    <row r="1888" spans="1:12" s="1" customFormat="1" ht="15.45" customHeight="1" x14ac:dyDescent="0.3">
      <c r="C1888" s="7"/>
      <c r="D1888" s="301"/>
      <c r="E1888" s="302"/>
      <c r="F1888" s="302"/>
      <c r="G1888" s="59"/>
      <c r="H1888" s="60"/>
      <c r="I1888" s="129"/>
      <c r="J1888" s="62" t="str">
        <f>(+IF(D1888="","",(H1888*I1888)))</f>
        <v/>
      </c>
      <c r="K1888" s="8"/>
      <c r="L1888" s="52"/>
    </row>
    <row r="1889" spans="1:12" s="1" customFormat="1" ht="15.45" customHeight="1" x14ac:dyDescent="0.3">
      <c r="C1889" s="7"/>
      <c r="D1889" s="303"/>
      <c r="E1889" s="304"/>
      <c r="F1889" s="304"/>
      <c r="G1889" s="94"/>
      <c r="H1889" s="95"/>
      <c r="I1889" s="130"/>
      <c r="J1889" s="97"/>
      <c r="K1889" s="8"/>
      <c r="L1889" s="52"/>
    </row>
    <row r="1890" spans="1:12" s="1" customFormat="1" ht="15.45" customHeight="1" x14ac:dyDescent="0.3">
      <c r="C1890" s="7"/>
      <c r="G1890" s="216" t="s">
        <v>42</v>
      </c>
      <c r="H1890" s="216"/>
      <c r="I1890" s="217"/>
      <c r="J1890" s="39">
        <f>+ROUND(SUM(J1886:J1889),2)</f>
        <v>35069.629999999997</v>
      </c>
      <c r="K1890" s="8"/>
      <c r="L1890" s="52"/>
    </row>
    <row r="1891" spans="1:12" s="1" customFormat="1" ht="15.45" customHeight="1" x14ac:dyDescent="0.3">
      <c r="C1891" s="7"/>
      <c r="H1891" s="63"/>
      <c r="I1891" s="131"/>
      <c r="J1891" s="2"/>
      <c r="K1891" s="8"/>
    </row>
    <row r="1892" spans="1:12" s="1" customFormat="1" ht="15.45" customHeight="1" x14ac:dyDescent="0.3">
      <c r="C1892" s="7"/>
      <c r="D1892" s="250" t="s">
        <v>43</v>
      </c>
      <c r="E1892" s="251"/>
      <c r="F1892" s="251"/>
      <c r="G1892" s="251"/>
      <c r="H1892" s="251"/>
      <c r="I1892" s="252"/>
      <c r="J1892" s="64">
        <f>ROUND((SUM(+J1875+J1882+J1890)),2)</f>
        <v>129075.07</v>
      </c>
      <c r="K1892" s="8"/>
    </row>
    <row r="1893" spans="1:12" s="1" customFormat="1" ht="15.45" customHeight="1" x14ac:dyDescent="0.3">
      <c r="C1893" s="7"/>
      <c r="H1893" s="63"/>
      <c r="I1893" s="131"/>
      <c r="J1893" s="2"/>
      <c r="K1893" s="8"/>
    </row>
    <row r="1894" spans="1:12" s="1" customFormat="1" ht="15.45" customHeight="1" x14ac:dyDescent="0.3">
      <c r="A1894" s="66"/>
      <c r="B1894" s="66"/>
      <c r="C1894" s="65"/>
      <c r="D1894" s="253" t="s">
        <v>44</v>
      </c>
      <c r="E1894" s="254"/>
      <c r="F1894" s="255"/>
      <c r="G1894" s="66"/>
      <c r="H1894" s="67"/>
      <c r="I1894" s="132">
        <v>0.01</v>
      </c>
      <c r="J1894" s="69">
        <f>ROUND(J1892*I1894,2)</f>
        <v>1290.75</v>
      </c>
      <c r="K1894" s="70"/>
      <c r="L1894" s="66"/>
    </row>
    <row r="1895" spans="1:12" s="1" customFormat="1" ht="15.45" customHeight="1" x14ac:dyDescent="0.3">
      <c r="C1895" s="7"/>
      <c r="D1895" s="250" t="s">
        <v>45</v>
      </c>
      <c r="E1895" s="251"/>
      <c r="F1895" s="251"/>
      <c r="G1895" s="251"/>
      <c r="H1895" s="251"/>
      <c r="I1895" s="252"/>
      <c r="J1895" s="64">
        <f>+J1894+J1892</f>
        <v>130365.82</v>
      </c>
      <c r="K1895" s="8"/>
    </row>
    <row r="1896" spans="1:12" s="1" customFormat="1" ht="15.45" customHeight="1" x14ac:dyDescent="0.3">
      <c r="C1896" s="7"/>
      <c r="H1896" s="63"/>
      <c r="I1896" s="131"/>
      <c r="J1896" s="2"/>
      <c r="K1896" s="8"/>
    </row>
    <row r="1897" spans="1:12" s="1" customFormat="1" ht="15.45" customHeight="1" x14ac:dyDescent="0.3">
      <c r="A1897" s="66"/>
      <c r="B1897" s="66"/>
      <c r="C1897" s="65"/>
      <c r="D1897" s="313" t="s">
        <v>46</v>
      </c>
      <c r="E1897" s="314"/>
      <c r="F1897" s="314"/>
      <c r="G1897" s="71"/>
      <c r="H1897" s="72"/>
      <c r="I1897" s="73">
        <v>0.25</v>
      </c>
      <c r="J1897" s="74">
        <f>ROUND(J1895*I1897,2)</f>
        <v>32591.46</v>
      </c>
      <c r="K1897" s="70"/>
      <c r="L1897" s="66"/>
    </row>
    <row r="1898" spans="1:12" s="1" customFormat="1" ht="15.45" customHeight="1" x14ac:dyDescent="0.3">
      <c r="A1898" s="66"/>
      <c r="B1898" s="66"/>
      <c r="C1898" s="65"/>
      <c r="D1898" s="315" t="s">
        <v>47</v>
      </c>
      <c r="E1898" s="316"/>
      <c r="F1898" s="316"/>
      <c r="G1898" s="71"/>
      <c r="H1898" s="72"/>
      <c r="I1898" s="75">
        <v>0.01</v>
      </c>
      <c r="J1898" s="76">
        <f>ROUNDUP(J1895*I1898,2)</f>
        <v>1303.6600000000001</v>
      </c>
      <c r="K1898" s="70"/>
      <c r="L1898" s="66"/>
    </row>
    <row r="1899" spans="1:12" s="1" customFormat="1" ht="15.45" customHeight="1" x14ac:dyDescent="0.3">
      <c r="A1899" s="66"/>
      <c r="B1899" s="66"/>
      <c r="C1899" s="65"/>
      <c r="D1899" s="315" t="s">
        <v>48</v>
      </c>
      <c r="E1899" s="316"/>
      <c r="F1899" s="316"/>
      <c r="G1899" s="77"/>
      <c r="H1899" s="78"/>
      <c r="I1899" s="75">
        <v>0.04</v>
      </c>
      <c r="J1899" s="76">
        <f>ROUND(J1895*I1899,2)</f>
        <v>5214.63</v>
      </c>
      <c r="K1899" s="70"/>
      <c r="L1899" s="66"/>
    </row>
    <row r="1900" spans="1:12" s="1" customFormat="1" ht="15.45" customHeight="1" x14ac:dyDescent="0.3">
      <c r="C1900" s="7"/>
      <c r="D1900" s="317" t="s">
        <v>49</v>
      </c>
      <c r="E1900" s="318"/>
      <c r="F1900" s="318"/>
      <c r="G1900" s="318"/>
      <c r="H1900" s="318"/>
      <c r="I1900" s="318"/>
      <c r="J1900" s="79">
        <f>SUM(J1897:J1899)</f>
        <v>39109.75</v>
      </c>
      <c r="K1900" s="8"/>
    </row>
    <row r="1901" spans="1:12" s="1" customFormat="1" ht="15.45" customHeight="1" x14ac:dyDescent="0.3">
      <c r="C1901" s="7"/>
      <c r="D1901" s="266"/>
      <c r="E1901" s="266"/>
      <c r="F1901" s="266"/>
      <c r="G1901" s="266"/>
      <c r="H1901" s="266"/>
      <c r="I1901" s="266"/>
      <c r="J1901" s="266"/>
      <c r="K1901" s="8"/>
    </row>
    <row r="1902" spans="1:12" s="1" customFormat="1" ht="15.45" customHeight="1" x14ac:dyDescent="0.3">
      <c r="C1902" s="7"/>
      <c r="D1902" s="277" t="s">
        <v>50</v>
      </c>
      <c r="E1902" s="278"/>
      <c r="F1902" s="278"/>
      <c r="G1902" s="278"/>
      <c r="H1902" s="278"/>
      <c r="I1902" s="279"/>
      <c r="J1902" s="80">
        <f>SUM(J1895+J1900)</f>
        <v>169475.57</v>
      </c>
      <c r="K1902" s="8"/>
    </row>
    <row r="1903" spans="1:12" s="1" customFormat="1" ht="15.45" customHeight="1" x14ac:dyDescent="0.3">
      <c r="C1903" s="7"/>
      <c r="D1903" s="266"/>
      <c r="E1903" s="266"/>
      <c r="F1903" s="266"/>
      <c r="G1903" s="266"/>
      <c r="H1903" s="266"/>
      <c r="I1903" s="266"/>
      <c r="J1903" s="266"/>
      <c r="K1903" s="8"/>
    </row>
    <row r="1904" spans="1:12" s="1" customFormat="1" ht="15.45" customHeight="1" x14ac:dyDescent="0.3">
      <c r="C1904" s="7"/>
      <c r="D1904" s="280" t="s">
        <v>51</v>
      </c>
      <c r="E1904" s="281"/>
      <c r="F1904" s="282"/>
      <c r="G1904" s="283"/>
      <c r="H1904" s="284"/>
      <c r="I1904" s="284"/>
      <c r="J1904" s="285"/>
      <c r="K1904" s="8"/>
    </row>
    <row r="1905" spans="1:12" s="1" customFormat="1" ht="15.45" customHeight="1" x14ac:dyDescent="0.3">
      <c r="C1905" s="7"/>
      <c r="D1905" s="262"/>
      <c r="E1905" s="310"/>
      <c r="F1905" s="311"/>
      <c r="G1905" s="265"/>
      <c r="H1905" s="275"/>
      <c r="I1905" s="275"/>
      <c r="J1905" s="276"/>
      <c r="K1905" s="8"/>
    </row>
    <row r="1906" spans="1:12" s="1" customFormat="1" ht="15.45" customHeight="1" x14ac:dyDescent="0.3">
      <c r="C1906" s="7"/>
      <c r="D1906" s="262"/>
      <c r="E1906" s="310"/>
      <c r="F1906" s="311"/>
      <c r="G1906" s="312" t="s">
        <v>52</v>
      </c>
      <c r="H1906" s="266"/>
      <c r="I1906" s="266"/>
      <c r="J1906" s="267"/>
      <c r="K1906" s="8"/>
    </row>
    <row r="1907" spans="1:12" s="1" customFormat="1" ht="15.45" customHeight="1" x14ac:dyDescent="0.3">
      <c r="C1907" s="7"/>
      <c r="D1907" s="262"/>
      <c r="E1907" s="310"/>
      <c r="F1907" s="311"/>
      <c r="G1907" s="312" t="s">
        <v>53</v>
      </c>
      <c r="H1907" s="266"/>
      <c r="I1907" s="266"/>
      <c r="J1907" s="267"/>
      <c r="K1907" s="8"/>
    </row>
    <row r="1908" spans="1:12" s="1" customFormat="1" ht="15.45" customHeight="1" x14ac:dyDescent="0.3">
      <c r="C1908" s="7"/>
      <c r="D1908" s="262"/>
      <c r="E1908" s="310"/>
      <c r="F1908" s="311"/>
      <c r="G1908" s="312" t="s">
        <v>54</v>
      </c>
      <c r="H1908" s="266"/>
      <c r="I1908" s="266"/>
      <c r="J1908" s="267"/>
      <c r="K1908" s="8"/>
    </row>
    <row r="1909" spans="1:12" s="1" customFormat="1" ht="15.45" customHeight="1" x14ac:dyDescent="0.3">
      <c r="C1909" s="7"/>
      <c r="D1909" s="319"/>
      <c r="E1909" s="320"/>
      <c r="F1909" s="321"/>
      <c r="G1909" s="312" t="s">
        <v>52</v>
      </c>
      <c r="H1909" s="266"/>
      <c r="I1909" s="266"/>
      <c r="J1909" s="267"/>
      <c r="K1909" s="8"/>
    </row>
    <row r="1910" spans="1:12" s="1" customFormat="1" ht="15.45" customHeight="1" x14ac:dyDescent="0.3">
      <c r="C1910" s="7"/>
      <c r="D1910" s="268"/>
      <c r="E1910" s="322"/>
      <c r="F1910" s="323"/>
      <c r="G1910" s="324" t="s">
        <v>55</v>
      </c>
      <c r="H1910" s="272"/>
      <c r="I1910" s="272"/>
      <c r="J1910" s="273"/>
      <c r="K1910" s="8"/>
    </row>
    <row r="1911" spans="1:12" s="1" customFormat="1" ht="15.45" customHeight="1" x14ac:dyDescent="0.3">
      <c r="C1911" s="81"/>
      <c r="D1911" s="82"/>
      <c r="E1911" s="82"/>
      <c r="F1911" s="82"/>
      <c r="G1911" s="82"/>
      <c r="H1911" s="83"/>
      <c r="I1911" s="133"/>
      <c r="J1911" s="83"/>
      <c r="K1911" s="84"/>
    </row>
    <row r="1912" spans="1:12" ht="15.45" customHeight="1" x14ac:dyDescent="0.3">
      <c r="A1912" s="1"/>
      <c r="B1912" s="1"/>
      <c r="C1912" s="1"/>
      <c r="D1912" s="1"/>
      <c r="E1912" s="1"/>
      <c r="F1912" s="1"/>
      <c r="G1912" s="1"/>
      <c r="H1912" s="2"/>
      <c r="I1912" s="131"/>
      <c r="J1912" s="2"/>
      <c r="K1912" s="1"/>
      <c r="L1912" s="1"/>
    </row>
    <row r="1913" spans="1:12" ht="15.45" customHeight="1" x14ac:dyDescent="0.3">
      <c r="A1913" s="1"/>
      <c r="B1913" s="1"/>
      <c r="C1913" s="274"/>
      <c r="D1913" s="274"/>
      <c r="E1913" s="274"/>
      <c r="F1913" s="274"/>
      <c r="G1913" s="274"/>
      <c r="H1913" s="274"/>
      <c r="I1913" s="274"/>
      <c r="J1913" s="274"/>
      <c r="K1913" s="1"/>
      <c r="L1913" s="1"/>
    </row>
    <row r="1914" spans="1:12" ht="15.45" customHeight="1" x14ac:dyDescent="0.3">
      <c r="A1914" s="1"/>
      <c r="B1914" s="1"/>
      <c r="C1914" s="3"/>
      <c r="D1914" s="4"/>
      <c r="E1914" s="4"/>
      <c r="F1914" s="4"/>
      <c r="G1914" s="4"/>
      <c r="H1914" s="5"/>
      <c r="I1914" s="117"/>
      <c r="J1914" s="5"/>
      <c r="K1914" s="6"/>
      <c r="L1914" s="1"/>
    </row>
    <row r="1915" spans="1:12" ht="15.45" customHeight="1" x14ac:dyDescent="0.3">
      <c r="A1915" s="1"/>
      <c r="B1915" s="1"/>
      <c r="C1915" s="7"/>
      <c r="D1915" s="190"/>
      <c r="E1915" s="191"/>
      <c r="F1915" s="190" t="s">
        <v>0</v>
      </c>
      <c r="G1915" s="194"/>
      <c r="H1915" s="191"/>
      <c r="I1915" s="195" t="s">
        <v>1</v>
      </c>
      <c r="J1915" s="196"/>
      <c r="K1915" s="8"/>
      <c r="L1915" s="1"/>
    </row>
    <row r="1916" spans="1:12" ht="15.45" customHeight="1" x14ac:dyDescent="0.3">
      <c r="A1916" s="1"/>
      <c r="B1916" s="1"/>
      <c r="C1916" s="7"/>
      <c r="D1916" s="192"/>
      <c r="E1916" s="193"/>
      <c r="F1916" s="192"/>
      <c r="G1916" s="189"/>
      <c r="H1916" s="193"/>
      <c r="I1916" s="197" t="s">
        <v>2</v>
      </c>
      <c r="J1916" s="198"/>
      <c r="K1916" s="8"/>
      <c r="L1916" s="1"/>
    </row>
    <row r="1917" spans="1:12" ht="15.45" customHeight="1" x14ac:dyDescent="0.3">
      <c r="A1917" s="1"/>
      <c r="B1917" s="1"/>
      <c r="C1917" s="7"/>
      <c r="D1917" s="172" t="s">
        <v>3</v>
      </c>
      <c r="E1917" s="173"/>
      <c r="F1917" s="173"/>
      <c r="G1917" s="173"/>
      <c r="H1917" s="174"/>
      <c r="I1917" s="197" t="s">
        <v>4</v>
      </c>
      <c r="J1917" s="198"/>
      <c r="K1917" s="8"/>
      <c r="L1917" s="1"/>
    </row>
    <row r="1918" spans="1:12" ht="15.45" customHeight="1" x14ac:dyDescent="0.3">
      <c r="A1918" s="1"/>
      <c r="B1918" s="1"/>
      <c r="C1918" s="7"/>
      <c r="D1918" s="298" t="s">
        <v>5</v>
      </c>
      <c r="E1918" s="299"/>
      <c r="F1918" s="299"/>
      <c r="G1918" s="299"/>
      <c r="H1918" s="299"/>
      <c r="I1918" s="299"/>
      <c r="J1918" s="300"/>
      <c r="K1918" s="8"/>
      <c r="L1918" s="1"/>
    </row>
    <row r="1919" spans="1:12" ht="15.45" customHeight="1" x14ac:dyDescent="0.3">
      <c r="A1919" s="1"/>
      <c r="B1919" s="1"/>
      <c r="C1919" s="7"/>
      <c r="D1919" s="9"/>
      <c r="E1919" s="9"/>
      <c r="F1919" s="9"/>
      <c r="G1919" s="9"/>
      <c r="H1919" s="10"/>
      <c r="I1919" s="9"/>
      <c r="J1919" s="10"/>
      <c r="K1919" s="8"/>
      <c r="L1919" s="1"/>
    </row>
    <row r="1920" spans="1:12" ht="15.45" customHeight="1" x14ac:dyDescent="0.3">
      <c r="A1920" s="14"/>
      <c r="B1920" s="14"/>
      <c r="C1920" s="11"/>
      <c r="D1920" s="12" t="s">
        <v>6</v>
      </c>
      <c r="E1920" s="175" t="s">
        <v>7</v>
      </c>
      <c r="F1920" s="176"/>
      <c r="G1920" s="176"/>
      <c r="H1920" s="176"/>
      <c r="I1920" s="176"/>
      <c r="J1920" s="177"/>
      <c r="K1920" s="13"/>
      <c r="L1920" s="14"/>
    </row>
    <row r="1921" spans="1:12" ht="15.45" customHeight="1" x14ac:dyDescent="0.3">
      <c r="A1921" s="1"/>
      <c r="B1921" s="1"/>
      <c r="C1921" s="7"/>
      <c r="D1921" s="16">
        <v>2</v>
      </c>
      <c r="E1921" s="178" t="s">
        <v>8</v>
      </c>
      <c r="F1921" s="179"/>
      <c r="G1921" s="179"/>
      <c r="H1921" s="179"/>
      <c r="I1921" s="179"/>
      <c r="J1921" s="180"/>
      <c r="K1921" s="8"/>
      <c r="L1921" s="1"/>
    </row>
    <row r="1922" spans="1:12" ht="15.45" customHeight="1" x14ac:dyDescent="0.3">
      <c r="A1922" s="14"/>
      <c r="B1922" s="14"/>
      <c r="C1922" s="11"/>
      <c r="D1922" s="12" t="s">
        <v>9</v>
      </c>
      <c r="E1922" s="175" t="s">
        <v>10</v>
      </c>
      <c r="F1922" s="176"/>
      <c r="G1922" s="176"/>
      <c r="H1922" s="176"/>
      <c r="I1922" s="176"/>
      <c r="J1922" s="177"/>
      <c r="K1922" s="13"/>
      <c r="L1922" s="14"/>
    </row>
    <row r="1923" spans="1:12" ht="15.45" customHeight="1" x14ac:dyDescent="0.3">
      <c r="A1923" s="1"/>
      <c r="B1923" s="1"/>
      <c r="C1923" s="7"/>
      <c r="D1923" s="16">
        <v>2.12</v>
      </c>
      <c r="E1923" s="178" t="s">
        <v>213</v>
      </c>
      <c r="F1923" s="179"/>
      <c r="G1923" s="179"/>
      <c r="H1923" s="179"/>
      <c r="I1923" s="179"/>
      <c r="J1923" s="180"/>
      <c r="K1923" s="8"/>
      <c r="L1923" s="1"/>
    </row>
    <row r="1924" spans="1:12" ht="15.45" customHeight="1" x14ac:dyDescent="0.3">
      <c r="A1924" s="14"/>
      <c r="B1924" s="14"/>
      <c r="C1924" s="11"/>
      <c r="D1924" s="17" t="s">
        <v>12</v>
      </c>
      <c r="E1924" s="181" t="s">
        <v>13</v>
      </c>
      <c r="F1924" s="182"/>
      <c r="G1924" s="182"/>
      <c r="H1924" s="182"/>
      <c r="I1924" s="183"/>
      <c r="J1924" s="187" t="s">
        <v>14</v>
      </c>
      <c r="K1924" s="13"/>
      <c r="L1924" s="14"/>
    </row>
    <row r="1925" spans="1:12" ht="15.45" customHeight="1" x14ac:dyDescent="0.3">
      <c r="A1925" s="1"/>
      <c r="B1925" s="1"/>
      <c r="C1925" s="7"/>
      <c r="D1925" s="18" t="s">
        <v>219</v>
      </c>
      <c r="E1925" s="184"/>
      <c r="F1925" s="185"/>
      <c r="G1925" s="185"/>
      <c r="H1925" s="185"/>
      <c r="I1925" s="186"/>
      <c r="J1925" s="188"/>
      <c r="K1925" s="8"/>
      <c r="L1925" s="1"/>
    </row>
    <row r="1926" spans="1:12" ht="15.45" customHeight="1" x14ac:dyDescent="0.3">
      <c r="A1926" s="14"/>
      <c r="B1926" s="14"/>
      <c r="C1926" s="11"/>
      <c r="D1926" s="17" t="s">
        <v>16</v>
      </c>
      <c r="E1926" s="296" t="s">
        <v>220</v>
      </c>
      <c r="F1926" s="223"/>
      <c r="G1926" s="223"/>
      <c r="H1926" s="223"/>
      <c r="I1926" s="224"/>
      <c r="J1926" s="297" t="s">
        <v>95</v>
      </c>
      <c r="K1926" s="13"/>
      <c r="L1926" s="14"/>
    </row>
    <row r="1927" spans="1:12" ht="15.45" customHeight="1" x14ac:dyDescent="0.3">
      <c r="A1927" s="1"/>
      <c r="B1927" s="1"/>
      <c r="C1927" s="7"/>
      <c r="D1927" s="18" t="s">
        <v>219</v>
      </c>
      <c r="E1927" s="225"/>
      <c r="F1927" s="226"/>
      <c r="G1927" s="226"/>
      <c r="H1927" s="226"/>
      <c r="I1927" s="227"/>
      <c r="J1927" s="229"/>
      <c r="K1927" s="8"/>
      <c r="L1927" s="1"/>
    </row>
    <row r="1928" spans="1:12" ht="15.45" customHeight="1" x14ac:dyDescent="0.3">
      <c r="A1928" s="1"/>
      <c r="B1928" s="1"/>
      <c r="C1928" s="7"/>
      <c r="D1928" s="189"/>
      <c r="E1928" s="189"/>
      <c r="F1928" s="189"/>
      <c r="G1928" s="189"/>
      <c r="H1928" s="189"/>
      <c r="I1928" s="189"/>
      <c r="J1928" s="189"/>
      <c r="K1928" s="8"/>
      <c r="L1928" s="1"/>
    </row>
    <row r="1929" spans="1:12" ht="15.45" customHeight="1" x14ac:dyDescent="0.3">
      <c r="A1929" s="1"/>
      <c r="B1929" s="1"/>
      <c r="C1929" s="7"/>
      <c r="D1929" s="219" t="s">
        <v>19</v>
      </c>
      <c r="E1929" s="220"/>
      <c r="F1929" s="220"/>
      <c r="G1929" s="220"/>
      <c r="H1929" s="220"/>
      <c r="I1929" s="220"/>
      <c r="J1929" s="221"/>
      <c r="K1929" s="8"/>
      <c r="L1929" s="1"/>
    </row>
    <row r="1930" spans="1:12" ht="15.45" customHeight="1" x14ac:dyDescent="0.3">
      <c r="A1930" s="1"/>
      <c r="B1930" s="1"/>
      <c r="C1930" s="7"/>
      <c r="D1930" s="230" t="s">
        <v>20</v>
      </c>
      <c r="E1930" s="231"/>
      <c r="F1930" s="231"/>
      <c r="G1930" s="23" t="s">
        <v>14</v>
      </c>
      <c r="H1930" s="24" t="s">
        <v>21</v>
      </c>
      <c r="I1930" s="118" t="s">
        <v>22</v>
      </c>
      <c r="J1930" s="26" t="s">
        <v>23</v>
      </c>
      <c r="K1930" s="8"/>
      <c r="L1930" s="1"/>
    </row>
    <row r="1931" spans="1:12" ht="15.45" customHeight="1" x14ac:dyDescent="0.3">
      <c r="A1931" s="1"/>
      <c r="B1931" s="1"/>
      <c r="C1931" s="7"/>
      <c r="D1931" s="232" t="s">
        <v>221</v>
      </c>
      <c r="E1931" s="233"/>
      <c r="F1931" s="233"/>
      <c r="G1931" s="27" t="s">
        <v>95</v>
      </c>
      <c r="H1931" s="28">
        <v>474485.5</v>
      </c>
      <c r="I1931" s="119">
        <v>1</v>
      </c>
      <c r="J1931" s="30">
        <f>+ROUND(I1931*H1931,2)</f>
        <v>474485.5</v>
      </c>
      <c r="K1931" s="8"/>
      <c r="L1931" s="1"/>
    </row>
    <row r="1932" spans="1:12" ht="15.45" customHeight="1" x14ac:dyDescent="0.3">
      <c r="A1932" s="1"/>
      <c r="B1932" s="1"/>
      <c r="C1932" s="7"/>
      <c r="D1932" s="211" t="s">
        <v>217</v>
      </c>
      <c r="E1932" s="212"/>
      <c r="F1932" s="212"/>
      <c r="G1932" s="31" t="s">
        <v>95</v>
      </c>
      <c r="H1932" s="32">
        <v>36066.67</v>
      </c>
      <c r="I1932" s="120">
        <v>0.5</v>
      </c>
      <c r="J1932" s="34">
        <f t="shared" ref="J1932:J1933" si="35">+ROUND(I1932*H1932,2)</f>
        <v>18033.34</v>
      </c>
      <c r="K1932" s="8"/>
      <c r="L1932" s="1"/>
    </row>
    <row r="1933" spans="1:12" ht="15.45" customHeight="1" x14ac:dyDescent="0.3">
      <c r="A1933" s="1"/>
      <c r="B1933" s="1"/>
      <c r="C1933" s="7"/>
      <c r="D1933" s="211" t="s">
        <v>222</v>
      </c>
      <c r="E1933" s="212"/>
      <c r="F1933" s="212"/>
      <c r="G1933" s="31" t="s">
        <v>95</v>
      </c>
      <c r="H1933" s="32">
        <v>52900</v>
      </c>
      <c r="I1933" s="120">
        <v>1</v>
      </c>
      <c r="J1933" s="34">
        <f t="shared" si="35"/>
        <v>52900</v>
      </c>
      <c r="K1933" s="8"/>
      <c r="L1933" s="1"/>
    </row>
    <row r="1934" spans="1:12" ht="15.45" customHeight="1" x14ac:dyDescent="0.3">
      <c r="A1934" s="1"/>
      <c r="B1934" s="1"/>
      <c r="C1934" s="7"/>
      <c r="D1934" s="211"/>
      <c r="E1934" s="212"/>
      <c r="F1934" s="212"/>
      <c r="G1934" s="31" t="s">
        <v>28</v>
      </c>
      <c r="H1934" s="32" t="s">
        <v>28</v>
      </c>
      <c r="I1934" s="120"/>
      <c r="J1934" s="34" t="str">
        <f t="shared" ref="J1934:J1938" si="36">+IF(D1934="","",H1934*I1934)</f>
        <v/>
      </c>
      <c r="K1934" s="8"/>
      <c r="L1934" s="1"/>
    </row>
    <row r="1935" spans="1:12" ht="15.45" customHeight="1" x14ac:dyDescent="0.3">
      <c r="A1935" s="1"/>
      <c r="B1935" s="1"/>
      <c r="C1935" s="7"/>
      <c r="D1935" s="211"/>
      <c r="E1935" s="212"/>
      <c r="F1935" s="212"/>
      <c r="G1935" s="31" t="s">
        <v>28</v>
      </c>
      <c r="H1935" s="32" t="s">
        <v>28</v>
      </c>
      <c r="I1935" s="120"/>
      <c r="J1935" s="34" t="str">
        <f t="shared" si="36"/>
        <v/>
      </c>
      <c r="K1935" s="8"/>
      <c r="L1935" s="1"/>
    </row>
    <row r="1936" spans="1:12" ht="15.45" customHeight="1" x14ac:dyDescent="0.3">
      <c r="A1936" s="1"/>
      <c r="B1936" s="1"/>
      <c r="C1936" s="7"/>
      <c r="D1936" s="211"/>
      <c r="E1936" s="212"/>
      <c r="F1936" s="212"/>
      <c r="G1936" s="31" t="s">
        <v>28</v>
      </c>
      <c r="H1936" s="32" t="s">
        <v>28</v>
      </c>
      <c r="I1936" s="120"/>
      <c r="J1936" s="34" t="str">
        <f t="shared" si="36"/>
        <v/>
      </c>
      <c r="K1936" s="8"/>
      <c r="L1936" s="1"/>
    </row>
    <row r="1937" spans="1:12" ht="15.45" customHeight="1" x14ac:dyDescent="0.3">
      <c r="A1937" s="1"/>
      <c r="B1937" s="1"/>
      <c r="C1937" s="7"/>
      <c r="D1937" s="211"/>
      <c r="E1937" s="212"/>
      <c r="F1937" s="212"/>
      <c r="G1937" s="31" t="s">
        <v>28</v>
      </c>
      <c r="H1937" s="32" t="s">
        <v>28</v>
      </c>
      <c r="I1937" s="120"/>
      <c r="J1937" s="34" t="str">
        <f t="shared" si="36"/>
        <v/>
      </c>
      <c r="K1937" s="8"/>
      <c r="L1937" s="1"/>
    </row>
    <row r="1938" spans="1:12" ht="15.45" customHeight="1" x14ac:dyDescent="0.3">
      <c r="A1938" s="1"/>
      <c r="B1938" s="1"/>
      <c r="C1938" s="7"/>
      <c r="D1938" s="325"/>
      <c r="E1938" s="326"/>
      <c r="F1938" s="326"/>
      <c r="G1938" s="35" t="s">
        <v>28</v>
      </c>
      <c r="H1938" s="36" t="s">
        <v>28</v>
      </c>
      <c r="I1938" s="121"/>
      <c r="J1938" s="38" t="str">
        <f t="shared" si="36"/>
        <v/>
      </c>
      <c r="K1938" s="8"/>
      <c r="L1938" s="1"/>
    </row>
    <row r="1939" spans="1:12" ht="15.45" customHeight="1" x14ac:dyDescent="0.3">
      <c r="A1939" s="1"/>
      <c r="B1939" s="1"/>
      <c r="C1939" s="7"/>
      <c r="D1939" s="1"/>
      <c r="E1939" s="1"/>
      <c r="F1939" s="1"/>
      <c r="G1939" s="294" t="s">
        <v>29</v>
      </c>
      <c r="H1939" s="294"/>
      <c r="I1939" s="295"/>
      <c r="J1939" s="39">
        <f>+ROUND(SUM(J1931:J1938),2)</f>
        <v>545418.84</v>
      </c>
      <c r="K1939" s="8"/>
      <c r="L1939" s="1"/>
    </row>
    <row r="1940" spans="1:12" ht="15.45" customHeight="1" x14ac:dyDescent="0.3">
      <c r="A1940" s="1"/>
      <c r="B1940" s="1"/>
      <c r="C1940" s="7"/>
      <c r="D1940" s="1"/>
      <c r="E1940" s="1"/>
      <c r="F1940" s="1"/>
      <c r="G1940" s="92"/>
      <c r="H1940" s="100"/>
      <c r="I1940" s="122"/>
      <c r="J1940" s="101"/>
      <c r="K1940" s="8"/>
      <c r="L1940" s="1"/>
    </row>
    <row r="1941" spans="1:12" ht="15.45" customHeight="1" x14ac:dyDescent="0.3">
      <c r="A1941" s="1"/>
      <c r="B1941" s="1"/>
      <c r="C1941" s="7"/>
      <c r="D1941" s="219" t="s">
        <v>30</v>
      </c>
      <c r="E1941" s="220"/>
      <c r="F1941" s="220"/>
      <c r="G1941" s="220"/>
      <c r="H1941" s="220"/>
      <c r="I1941" s="220"/>
      <c r="J1941" s="221"/>
      <c r="K1941" s="8"/>
      <c r="L1941" s="1"/>
    </row>
    <row r="1942" spans="1:12" ht="15.45" customHeight="1" x14ac:dyDescent="0.3">
      <c r="A1942" s="1"/>
      <c r="B1942" s="1"/>
      <c r="C1942" s="7"/>
      <c r="D1942" s="286" t="s">
        <v>20</v>
      </c>
      <c r="E1942" s="286"/>
      <c r="F1942" s="286"/>
      <c r="G1942" s="40" t="s">
        <v>14</v>
      </c>
      <c r="H1942" s="41" t="s">
        <v>31</v>
      </c>
      <c r="I1942" s="123" t="s">
        <v>22</v>
      </c>
      <c r="J1942" s="41" t="s">
        <v>23</v>
      </c>
      <c r="K1942" s="8"/>
      <c r="L1942" s="1"/>
    </row>
    <row r="1943" spans="1:12" ht="15.45" customHeight="1" x14ac:dyDescent="0.3">
      <c r="A1943" s="1"/>
      <c r="B1943" s="1"/>
      <c r="C1943" s="7"/>
      <c r="D1943" s="287" t="s">
        <v>32</v>
      </c>
      <c r="E1943" s="288"/>
      <c r="F1943" s="288"/>
      <c r="G1943" s="86" t="s">
        <v>33</v>
      </c>
      <c r="H1943" s="87">
        <v>157813.32999999999</v>
      </c>
      <c r="I1943" s="124">
        <v>0.05</v>
      </c>
      <c r="J1943" s="30">
        <f>+ROUND(I1943*H1943,2)</f>
        <v>7890.67</v>
      </c>
      <c r="K1943" s="8"/>
      <c r="L1943" s="1"/>
    </row>
    <row r="1944" spans="1:12" ht="15.45" customHeight="1" x14ac:dyDescent="0.3">
      <c r="A1944" s="1"/>
      <c r="B1944" s="1"/>
      <c r="C1944" s="7"/>
      <c r="D1944" s="289" t="s">
        <v>139</v>
      </c>
      <c r="E1944" s="290"/>
      <c r="F1944" s="291"/>
      <c r="G1944" s="86" t="s">
        <v>35</v>
      </c>
      <c r="H1944" s="89">
        <v>4621</v>
      </c>
      <c r="I1944" s="125">
        <v>0.03</v>
      </c>
      <c r="J1944" s="34">
        <f>+ROUND(I1944*H1944,2)</f>
        <v>138.63</v>
      </c>
      <c r="K1944" s="8"/>
      <c r="L1944" s="1"/>
    </row>
    <row r="1945" spans="1:12" ht="15.45" customHeight="1" x14ac:dyDescent="0.3">
      <c r="A1945" s="1"/>
      <c r="B1945" s="1"/>
      <c r="C1945" s="7"/>
      <c r="D1945" s="292"/>
      <c r="E1945" s="293"/>
      <c r="F1945" s="293"/>
      <c r="G1945" s="47" t="s">
        <v>28</v>
      </c>
      <c r="H1945" s="48" t="s">
        <v>28</v>
      </c>
      <c r="I1945" s="126"/>
      <c r="J1945" s="91" t="str">
        <f>+IF(D1945="","",H1945*I1945)</f>
        <v/>
      </c>
      <c r="K1945" s="8"/>
      <c r="L1945" s="1"/>
    </row>
    <row r="1946" spans="1:12" ht="15.45" customHeight="1" x14ac:dyDescent="0.3">
      <c r="A1946" s="1"/>
      <c r="B1946" s="1"/>
      <c r="C1946" s="7"/>
      <c r="D1946" s="1"/>
      <c r="E1946" s="1"/>
      <c r="F1946" s="1"/>
      <c r="G1946" s="294" t="s">
        <v>36</v>
      </c>
      <c r="H1946" s="294"/>
      <c r="I1946" s="295"/>
      <c r="J1946" s="51">
        <f>ROUND(+SUM(J1943:J1945),2)</f>
        <v>8029.3</v>
      </c>
      <c r="K1946" s="8"/>
      <c r="L1946" s="1"/>
    </row>
    <row r="1947" spans="1:12" ht="15.45" customHeight="1" x14ac:dyDescent="0.3">
      <c r="A1947" s="1"/>
      <c r="B1947" s="1"/>
      <c r="C1947" s="7"/>
      <c r="D1947" s="274"/>
      <c r="E1947" s="274"/>
      <c r="F1947" s="274"/>
      <c r="G1947" s="274"/>
      <c r="H1947" s="274"/>
      <c r="I1947" s="274"/>
      <c r="J1947" s="274"/>
      <c r="K1947" s="8"/>
      <c r="L1947" s="1"/>
    </row>
    <row r="1948" spans="1:12" ht="15.45" customHeight="1" x14ac:dyDescent="0.3">
      <c r="A1948" s="1"/>
      <c r="B1948" s="1"/>
      <c r="C1948" s="7"/>
      <c r="D1948" s="305" t="s">
        <v>37</v>
      </c>
      <c r="E1948" s="306"/>
      <c r="F1948" s="306"/>
      <c r="G1948" s="306"/>
      <c r="H1948" s="306"/>
      <c r="I1948" s="306"/>
      <c r="J1948" s="307"/>
      <c r="K1948" s="8"/>
      <c r="L1948" s="52"/>
    </row>
    <row r="1949" spans="1:12" ht="15.45" customHeight="1" x14ac:dyDescent="0.3">
      <c r="A1949" s="93"/>
      <c r="B1949" s="93"/>
      <c r="C1949" s="53"/>
      <c r="D1949" s="308" t="s">
        <v>20</v>
      </c>
      <c r="E1949" s="309"/>
      <c r="F1949" s="309"/>
      <c r="G1949" s="54" t="s">
        <v>14</v>
      </c>
      <c r="H1949" s="55" t="s">
        <v>31</v>
      </c>
      <c r="I1949" s="128" t="s">
        <v>22</v>
      </c>
      <c r="J1949" s="56" t="s">
        <v>23</v>
      </c>
      <c r="K1949" s="57"/>
      <c r="L1949" s="58"/>
    </row>
    <row r="1950" spans="1:12" ht="15.45" customHeight="1" x14ac:dyDescent="0.3">
      <c r="A1950" s="1"/>
      <c r="B1950" s="1"/>
      <c r="C1950" s="7"/>
      <c r="D1950" s="301" t="s">
        <v>218</v>
      </c>
      <c r="E1950" s="302"/>
      <c r="F1950" s="302"/>
      <c r="G1950" s="59" t="s">
        <v>39</v>
      </c>
      <c r="H1950" s="60">
        <v>35069.629374999997</v>
      </c>
      <c r="I1950" s="129">
        <v>4.5</v>
      </c>
      <c r="J1950" s="30">
        <f>+ROUND(I1950*H1950,2)</f>
        <v>157813.32999999999</v>
      </c>
      <c r="K1950" s="8"/>
      <c r="L1950" s="52"/>
    </row>
    <row r="1951" spans="1:12" ht="15.45" customHeight="1" x14ac:dyDescent="0.3">
      <c r="A1951" s="1"/>
      <c r="B1951" s="1"/>
      <c r="C1951" s="7"/>
      <c r="D1951" s="301"/>
      <c r="E1951" s="302"/>
      <c r="F1951" s="302"/>
      <c r="G1951" s="59"/>
      <c r="H1951" s="60" t="s">
        <v>28</v>
      </c>
      <c r="I1951" s="129"/>
      <c r="J1951" s="62" t="str">
        <f>(+IF(D1951="","",(H1951*I1951)))</f>
        <v/>
      </c>
      <c r="K1951" s="8"/>
      <c r="L1951" s="52"/>
    </row>
    <row r="1952" spans="1:12" ht="15.45" customHeight="1" x14ac:dyDescent="0.3">
      <c r="A1952" s="1"/>
      <c r="B1952" s="1"/>
      <c r="C1952" s="7"/>
      <c r="D1952" s="301"/>
      <c r="E1952" s="302"/>
      <c r="F1952" s="302"/>
      <c r="G1952" s="59"/>
      <c r="H1952" s="60"/>
      <c r="I1952" s="129"/>
      <c r="J1952" s="62" t="str">
        <f>(+IF(D1952="","",(H1952*I1952)))</f>
        <v/>
      </c>
      <c r="K1952" s="8"/>
      <c r="L1952" s="52"/>
    </row>
    <row r="1953" spans="1:12" ht="15.45" customHeight="1" x14ac:dyDescent="0.3">
      <c r="A1953" s="1"/>
      <c r="B1953" s="1"/>
      <c r="C1953" s="7"/>
      <c r="D1953" s="303"/>
      <c r="E1953" s="304"/>
      <c r="F1953" s="304"/>
      <c r="G1953" s="94"/>
      <c r="H1953" s="95"/>
      <c r="I1953" s="130"/>
      <c r="J1953" s="97"/>
      <c r="K1953" s="8"/>
      <c r="L1953" s="52"/>
    </row>
    <row r="1954" spans="1:12" ht="15.45" customHeight="1" x14ac:dyDescent="0.3">
      <c r="A1954" s="1"/>
      <c r="B1954" s="1"/>
      <c r="C1954" s="7"/>
      <c r="D1954" s="1"/>
      <c r="E1954" s="1"/>
      <c r="F1954" s="1"/>
      <c r="G1954" s="216" t="s">
        <v>42</v>
      </c>
      <c r="H1954" s="216"/>
      <c r="I1954" s="217"/>
      <c r="J1954" s="39">
        <f>+ROUND(SUM(J1950:J1953),2)</f>
        <v>157813.32999999999</v>
      </c>
      <c r="K1954" s="8"/>
      <c r="L1954" s="52"/>
    </row>
    <row r="1955" spans="1:12" ht="15.45" customHeight="1" x14ac:dyDescent="0.3">
      <c r="A1955" s="1"/>
      <c r="B1955" s="1"/>
      <c r="C1955" s="7"/>
      <c r="D1955" s="1"/>
      <c r="E1955" s="1"/>
      <c r="F1955" s="1"/>
      <c r="G1955" s="1"/>
      <c r="H1955" s="63"/>
      <c r="I1955" s="131"/>
      <c r="J1955" s="2"/>
      <c r="K1955" s="8"/>
      <c r="L1955" s="1"/>
    </row>
    <row r="1956" spans="1:12" ht="15.45" customHeight="1" x14ac:dyDescent="0.3">
      <c r="A1956" s="1"/>
      <c r="B1956" s="1"/>
      <c r="C1956" s="7"/>
      <c r="D1956" s="250" t="s">
        <v>43</v>
      </c>
      <c r="E1956" s="251"/>
      <c r="F1956" s="251"/>
      <c r="G1956" s="251"/>
      <c r="H1956" s="251"/>
      <c r="I1956" s="252"/>
      <c r="J1956" s="64">
        <f>ROUND((SUM(+J1939+J1946+J1954)),2)</f>
        <v>711261.47</v>
      </c>
      <c r="K1956" s="8"/>
      <c r="L1956" s="1"/>
    </row>
    <row r="1957" spans="1:12" ht="15.45" customHeight="1" x14ac:dyDescent="0.3">
      <c r="A1957" s="1"/>
      <c r="B1957" s="1"/>
      <c r="C1957" s="7"/>
      <c r="D1957" s="1"/>
      <c r="E1957" s="1"/>
      <c r="F1957" s="1"/>
      <c r="G1957" s="1"/>
      <c r="H1957" s="63"/>
      <c r="I1957" s="131"/>
      <c r="J1957" s="2"/>
      <c r="K1957" s="8"/>
      <c r="L1957" s="1"/>
    </row>
    <row r="1958" spans="1:12" ht="15.45" customHeight="1" x14ac:dyDescent="0.3">
      <c r="A1958" s="66"/>
      <c r="B1958" s="66"/>
      <c r="C1958" s="65"/>
      <c r="D1958" s="253" t="s">
        <v>44</v>
      </c>
      <c r="E1958" s="254"/>
      <c r="F1958" s="255"/>
      <c r="G1958" s="66"/>
      <c r="H1958" s="67"/>
      <c r="I1958" s="132">
        <v>0.01</v>
      </c>
      <c r="J1958" s="69">
        <f>ROUND(J1956*I1958,2)</f>
        <v>7112.61</v>
      </c>
      <c r="K1958" s="70"/>
      <c r="L1958" s="66"/>
    </row>
    <row r="1959" spans="1:12" ht="15.45" customHeight="1" x14ac:dyDescent="0.3">
      <c r="A1959" s="1"/>
      <c r="B1959" s="1"/>
      <c r="C1959" s="7"/>
      <c r="D1959" s="250" t="s">
        <v>45</v>
      </c>
      <c r="E1959" s="251"/>
      <c r="F1959" s="251"/>
      <c r="G1959" s="251"/>
      <c r="H1959" s="251"/>
      <c r="I1959" s="252"/>
      <c r="J1959" s="64">
        <f>+J1958+J1956</f>
        <v>718374.08</v>
      </c>
      <c r="K1959" s="8"/>
      <c r="L1959" s="1"/>
    </row>
    <row r="1960" spans="1:12" ht="15.45" customHeight="1" x14ac:dyDescent="0.3">
      <c r="A1960" s="1"/>
      <c r="B1960" s="1"/>
      <c r="C1960" s="7"/>
      <c r="D1960" s="1"/>
      <c r="E1960" s="1"/>
      <c r="F1960" s="1"/>
      <c r="G1960" s="1"/>
      <c r="H1960" s="63"/>
      <c r="I1960" s="131"/>
      <c r="J1960" s="2"/>
      <c r="K1960" s="8"/>
      <c r="L1960" s="1"/>
    </row>
    <row r="1961" spans="1:12" ht="15.45" customHeight="1" x14ac:dyDescent="0.3">
      <c r="A1961" s="66"/>
      <c r="B1961" s="66"/>
      <c r="C1961" s="65"/>
      <c r="D1961" s="313" t="s">
        <v>46</v>
      </c>
      <c r="E1961" s="314"/>
      <c r="F1961" s="314"/>
      <c r="G1961" s="71"/>
      <c r="H1961" s="72"/>
      <c r="I1961" s="73">
        <v>0.25</v>
      </c>
      <c r="J1961" s="74">
        <f>ROUND(J1959*I1961,2)</f>
        <v>179593.52</v>
      </c>
      <c r="K1961" s="70"/>
      <c r="L1961" s="66"/>
    </row>
    <row r="1962" spans="1:12" ht="15.45" customHeight="1" x14ac:dyDescent="0.3">
      <c r="A1962" s="66"/>
      <c r="B1962" s="66"/>
      <c r="C1962" s="65"/>
      <c r="D1962" s="315" t="s">
        <v>47</v>
      </c>
      <c r="E1962" s="316"/>
      <c r="F1962" s="316"/>
      <c r="G1962" s="71"/>
      <c r="H1962" s="72"/>
      <c r="I1962" s="75">
        <v>0.01</v>
      </c>
      <c r="J1962" s="76">
        <f>ROUNDUP(J1959*I1962,2)</f>
        <v>7183.75</v>
      </c>
      <c r="K1962" s="70"/>
      <c r="L1962" s="66"/>
    </row>
    <row r="1963" spans="1:12" ht="15.45" customHeight="1" x14ac:dyDescent="0.3">
      <c r="A1963" s="66"/>
      <c r="B1963" s="66"/>
      <c r="C1963" s="65"/>
      <c r="D1963" s="315" t="s">
        <v>48</v>
      </c>
      <c r="E1963" s="316"/>
      <c r="F1963" s="316"/>
      <c r="G1963" s="77"/>
      <c r="H1963" s="78"/>
      <c r="I1963" s="75">
        <v>0.04</v>
      </c>
      <c r="J1963" s="76">
        <f>ROUND(J1959*I1963,2)</f>
        <v>28734.959999999999</v>
      </c>
      <c r="K1963" s="70"/>
      <c r="L1963" s="66"/>
    </row>
    <row r="1964" spans="1:12" ht="15.45" customHeight="1" x14ac:dyDescent="0.3">
      <c r="A1964" s="1"/>
      <c r="B1964" s="1"/>
      <c r="C1964" s="7"/>
      <c r="D1964" s="317" t="s">
        <v>49</v>
      </c>
      <c r="E1964" s="318"/>
      <c r="F1964" s="318"/>
      <c r="G1964" s="318"/>
      <c r="H1964" s="318"/>
      <c r="I1964" s="318"/>
      <c r="J1964" s="79">
        <f>SUM(J1961:J1963)</f>
        <v>215512.22999999998</v>
      </c>
      <c r="K1964" s="8"/>
      <c r="L1964" s="1"/>
    </row>
    <row r="1965" spans="1:12" ht="15.45" customHeight="1" x14ac:dyDescent="0.3">
      <c r="A1965" s="1"/>
      <c r="B1965" s="1"/>
      <c r="C1965" s="7"/>
      <c r="D1965" s="266"/>
      <c r="E1965" s="266"/>
      <c r="F1965" s="266"/>
      <c r="G1965" s="266"/>
      <c r="H1965" s="266"/>
      <c r="I1965" s="266"/>
      <c r="J1965" s="266"/>
      <c r="K1965" s="8"/>
      <c r="L1965" s="1"/>
    </row>
    <row r="1966" spans="1:12" ht="15.45" customHeight="1" x14ac:dyDescent="0.3">
      <c r="A1966" s="1"/>
      <c r="B1966" s="1"/>
      <c r="C1966" s="7"/>
      <c r="D1966" s="277" t="s">
        <v>50</v>
      </c>
      <c r="E1966" s="278"/>
      <c r="F1966" s="278"/>
      <c r="G1966" s="278"/>
      <c r="H1966" s="278"/>
      <c r="I1966" s="279"/>
      <c r="J1966" s="80">
        <f>SUM(J1959+J1964)</f>
        <v>933886.30999999994</v>
      </c>
      <c r="K1966" s="8"/>
      <c r="L1966" s="1"/>
    </row>
    <row r="1967" spans="1:12" ht="15.45" customHeight="1" x14ac:dyDescent="0.3">
      <c r="A1967" s="1"/>
      <c r="B1967" s="1"/>
      <c r="C1967" s="7"/>
      <c r="D1967" s="266"/>
      <c r="E1967" s="266"/>
      <c r="F1967" s="266"/>
      <c r="G1967" s="266"/>
      <c r="H1967" s="266"/>
      <c r="I1967" s="266"/>
      <c r="J1967" s="266"/>
      <c r="K1967" s="8"/>
      <c r="L1967" s="1"/>
    </row>
    <row r="1968" spans="1:12" ht="15.45" customHeight="1" x14ac:dyDescent="0.3">
      <c r="A1968" s="1"/>
      <c r="B1968" s="1"/>
      <c r="C1968" s="7"/>
      <c r="D1968" s="280" t="s">
        <v>51</v>
      </c>
      <c r="E1968" s="281"/>
      <c r="F1968" s="282"/>
      <c r="G1968" s="283"/>
      <c r="H1968" s="284"/>
      <c r="I1968" s="284"/>
      <c r="J1968" s="285"/>
      <c r="K1968" s="8"/>
      <c r="L1968" s="1"/>
    </row>
    <row r="1969" spans="1:12" ht="15.45" customHeight="1" x14ac:dyDescent="0.3">
      <c r="A1969" s="1"/>
      <c r="B1969" s="1"/>
      <c r="C1969" s="7"/>
      <c r="D1969" s="262"/>
      <c r="E1969" s="310"/>
      <c r="F1969" s="311"/>
      <c r="G1969" s="265"/>
      <c r="H1969" s="275"/>
      <c r="I1969" s="275"/>
      <c r="J1969" s="276"/>
      <c r="K1969" s="8"/>
      <c r="L1969" s="1"/>
    </row>
    <row r="1970" spans="1:12" ht="15.45" customHeight="1" x14ac:dyDescent="0.3">
      <c r="A1970" s="1"/>
      <c r="B1970" s="1"/>
      <c r="C1970" s="7"/>
      <c r="D1970" s="262"/>
      <c r="E1970" s="310"/>
      <c r="F1970" s="311"/>
      <c r="G1970" s="312" t="s">
        <v>52</v>
      </c>
      <c r="H1970" s="266"/>
      <c r="I1970" s="266"/>
      <c r="J1970" s="267"/>
      <c r="K1970" s="8"/>
      <c r="L1970" s="1"/>
    </row>
    <row r="1971" spans="1:12" ht="15.45" customHeight="1" x14ac:dyDescent="0.3">
      <c r="A1971" s="1"/>
      <c r="B1971" s="1"/>
      <c r="C1971" s="7"/>
      <c r="D1971" s="262"/>
      <c r="E1971" s="310"/>
      <c r="F1971" s="311"/>
      <c r="G1971" s="312" t="s">
        <v>53</v>
      </c>
      <c r="H1971" s="266"/>
      <c r="I1971" s="266"/>
      <c r="J1971" s="267"/>
      <c r="K1971" s="8"/>
      <c r="L1971" s="1"/>
    </row>
    <row r="1972" spans="1:12" ht="15.45" customHeight="1" x14ac:dyDescent="0.3">
      <c r="A1972" s="1"/>
      <c r="B1972" s="1"/>
      <c r="C1972" s="7"/>
      <c r="D1972" s="262"/>
      <c r="E1972" s="310"/>
      <c r="F1972" s="311"/>
      <c r="G1972" s="312" t="s">
        <v>54</v>
      </c>
      <c r="H1972" s="266"/>
      <c r="I1972" s="266"/>
      <c r="J1972" s="267"/>
      <c r="K1972" s="8"/>
      <c r="L1972" s="1"/>
    </row>
    <row r="1973" spans="1:12" ht="15.45" customHeight="1" x14ac:dyDescent="0.3">
      <c r="A1973" s="1"/>
      <c r="B1973" s="1"/>
      <c r="C1973" s="7"/>
      <c r="D1973" s="319"/>
      <c r="E1973" s="320"/>
      <c r="F1973" s="321"/>
      <c r="G1973" s="312" t="s">
        <v>52</v>
      </c>
      <c r="H1973" s="266"/>
      <c r="I1973" s="266"/>
      <c r="J1973" s="267"/>
      <c r="K1973" s="8"/>
      <c r="L1973" s="1"/>
    </row>
    <row r="1974" spans="1:12" ht="15.45" customHeight="1" x14ac:dyDescent="0.3">
      <c r="A1974" s="1"/>
      <c r="B1974" s="1"/>
      <c r="C1974" s="7"/>
      <c r="D1974" s="268"/>
      <c r="E1974" s="322"/>
      <c r="F1974" s="323"/>
      <c r="G1974" s="324" t="s">
        <v>55</v>
      </c>
      <c r="H1974" s="272"/>
      <c r="I1974" s="272"/>
      <c r="J1974" s="273"/>
      <c r="K1974" s="8"/>
      <c r="L1974" s="1"/>
    </row>
    <row r="1975" spans="1:12" ht="15.45" customHeight="1" x14ac:dyDescent="0.3">
      <c r="A1975" s="1"/>
      <c r="B1975" s="1"/>
      <c r="C1975" s="81"/>
      <c r="D1975" s="82"/>
      <c r="E1975" s="82"/>
      <c r="F1975" s="82"/>
      <c r="G1975" s="82"/>
      <c r="H1975" s="83"/>
      <c r="I1975" s="133"/>
      <c r="J1975" s="83"/>
      <c r="K1975" s="84"/>
      <c r="L1975" s="1"/>
    </row>
    <row r="1976" spans="1:12" ht="15.45" customHeight="1" x14ac:dyDescent="0.3">
      <c r="A1976" s="1"/>
      <c r="B1976" s="1"/>
      <c r="C1976" s="1"/>
      <c r="D1976" s="1"/>
      <c r="E1976" s="1"/>
      <c r="F1976" s="1"/>
      <c r="G1976" s="1"/>
      <c r="H1976" s="2"/>
      <c r="I1976" s="131"/>
      <c r="J1976" s="2"/>
      <c r="K1976" s="1"/>
      <c r="L1976" s="1"/>
    </row>
    <row r="1977" spans="1:12" ht="15.45" customHeight="1" x14ac:dyDescent="0.3">
      <c r="A1977" s="1"/>
      <c r="B1977" s="1"/>
      <c r="C1977" s="274"/>
      <c r="D1977" s="274"/>
      <c r="E1977" s="274"/>
      <c r="F1977" s="274"/>
      <c r="G1977" s="274"/>
      <c r="H1977" s="274"/>
      <c r="I1977" s="274"/>
      <c r="J1977" s="274"/>
      <c r="K1977" s="1"/>
      <c r="L1977" s="1"/>
    </row>
    <row r="1978" spans="1:12" ht="15.45" customHeight="1" x14ac:dyDescent="0.3">
      <c r="A1978" s="1"/>
      <c r="B1978" s="1"/>
      <c r="C1978" s="3"/>
      <c r="D1978" s="4"/>
      <c r="E1978" s="4"/>
      <c r="F1978" s="4"/>
      <c r="G1978" s="4"/>
      <c r="H1978" s="5"/>
      <c r="I1978" s="117"/>
      <c r="J1978" s="5"/>
      <c r="K1978" s="6"/>
      <c r="L1978" s="1"/>
    </row>
    <row r="1979" spans="1:12" ht="15.45" customHeight="1" x14ac:dyDescent="0.3">
      <c r="A1979" s="1"/>
      <c r="B1979" s="1"/>
      <c r="C1979" s="7"/>
      <c r="D1979" s="190"/>
      <c r="E1979" s="191"/>
      <c r="F1979" s="190" t="s">
        <v>0</v>
      </c>
      <c r="G1979" s="194"/>
      <c r="H1979" s="191"/>
      <c r="I1979" s="195" t="s">
        <v>1</v>
      </c>
      <c r="J1979" s="196"/>
      <c r="K1979" s="8"/>
      <c r="L1979" s="1"/>
    </row>
    <row r="1980" spans="1:12" ht="15.45" customHeight="1" x14ac:dyDescent="0.3">
      <c r="A1980" s="1"/>
      <c r="B1980" s="1"/>
      <c r="C1980" s="7"/>
      <c r="D1980" s="192"/>
      <c r="E1980" s="193"/>
      <c r="F1980" s="192"/>
      <c r="G1980" s="189"/>
      <c r="H1980" s="193"/>
      <c r="I1980" s="197" t="s">
        <v>2</v>
      </c>
      <c r="J1980" s="198"/>
      <c r="K1980" s="8"/>
      <c r="L1980" s="1"/>
    </row>
    <row r="1981" spans="1:12" ht="15.45" customHeight="1" x14ac:dyDescent="0.3">
      <c r="A1981" s="1"/>
      <c r="B1981" s="1"/>
      <c r="C1981" s="7"/>
      <c r="D1981" s="172" t="s">
        <v>3</v>
      </c>
      <c r="E1981" s="173"/>
      <c r="F1981" s="173"/>
      <c r="G1981" s="173"/>
      <c r="H1981" s="174"/>
      <c r="I1981" s="197" t="s">
        <v>4</v>
      </c>
      <c r="J1981" s="198"/>
      <c r="K1981" s="8"/>
      <c r="L1981" s="1"/>
    </row>
    <row r="1982" spans="1:12" ht="15.45" customHeight="1" x14ac:dyDescent="0.3">
      <c r="A1982" s="1"/>
      <c r="B1982" s="1"/>
      <c r="C1982" s="7"/>
      <c r="D1982" s="298" t="s">
        <v>5</v>
      </c>
      <c r="E1982" s="299"/>
      <c r="F1982" s="299"/>
      <c r="G1982" s="299"/>
      <c r="H1982" s="299"/>
      <c r="I1982" s="299"/>
      <c r="J1982" s="300"/>
      <c r="K1982" s="8"/>
      <c r="L1982" s="1"/>
    </row>
    <row r="1983" spans="1:12" ht="15.45" customHeight="1" x14ac:dyDescent="0.3">
      <c r="A1983" s="1"/>
      <c r="B1983" s="1"/>
      <c r="C1983" s="7"/>
      <c r="D1983" s="9"/>
      <c r="E1983" s="9"/>
      <c r="F1983" s="9"/>
      <c r="G1983" s="9"/>
      <c r="H1983" s="10"/>
      <c r="I1983" s="9"/>
      <c r="J1983" s="10"/>
      <c r="K1983" s="8"/>
      <c r="L1983" s="1"/>
    </row>
    <row r="1984" spans="1:12" ht="15.45" customHeight="1" x14ac:dyDescent="0.3">
      <c r="A1984" s="14"/>
      <c r="B1984" s="14"/>
      <c r="C1984" s="11"/>
      <c r="D1984" s="12" t="s">
        <v>6</v>
      </c>
      <c r="E1984" s="175" t="s">
        <v>7</v>
      </c>
      <c r="F1984" s="176"/>
      <c r="G1984" s="176"/>
      <c r="H1984" s="176"/>
      <c r="I1984" s="176"/>
      <c r="J1984" s="177"/>
      <c r="K1984" s="13"/>
      <c r="L1984" s="14"/>
    </row>
    <row r="1985" spans="1:12" ht="15.45" customHeight="1" x14ac:dyDescent="0.3">
      <c r="A1985" s="1"/>
      <c r="B1985" s="1"/>
      <c r="C1985" s="7"/>
      <c r="D1985" s="16">
        <v>2</v>
      </c>
      <c r="E1985" s="178" t="s">
        <v>8</v>
      </c>
      <c r="F1985" s="179"/>
      <c r="G1985" s="179"/>
      <c r="H1985" s="179"/>
      <c r="I1985" s="179"/>
      <c r="J1985" s="180"/>
      <c r="K1985" s="8"/>
      <c r="L1985" s="1"/>
    </row>
    <row r="1986" spans="1:12" ht="15.45" customHeight="1" x14ac:dyDescent="0.3">
      <c r="A1986" s="14"/>
      <c r="B1986" s="14"/>
      <c r="C1986" s="11"/>
      <c r="D1986" s="12" t="s">
        <v>9</v>
      </c>
      <c r="E1986" s="175" t="s">
        <v>10</v>
      </c>
      <c r="F1986" s="176"/>
      <c r="G1986" s="176"/>
      <c r="H1986" s="176"/>
      <c r="I1986" s="176"/>
      <c r="J1986" s="177"/>
      <c r="K1986" s="13"/>
      <c r="L1986" s="14"/>
    </row>
    <row r="1987" spans="1:12" ht="15.45" customHeight="1" x14ac:dyDescent="0.3">
      <c r="A1987" s="1"/>
      <c r="B1987" s="1"/>
      <c r="C1987" s="7"/>
      <c r="D1987" s="16">
        <v>2.12</v>
      </c>
      <c r="E1987" s="178" t="s">
        <v>213</v>
      </c>
      <c r="F1987" s="179"/>
      <c r="G1987" s="179"/>
      <c r="H1987" s="179"/>
      <c r="I1987" s="179"/>
      <c r="J1987" s="180"/>
      <c r="K1987" s="8"/>
      <c r="L1987" s="1"/>
    </row>
    <row r="1988" spans="1:12" ht="15.45" customHeight="1" x14ac:dyDescent="0.3">
      <c r="A1988" s="14"/>
      <c r="B1988" s="14"/>
      <c r="C1988" s="11"/>
      <c r="D1988" s="17" t="s">
        <v>12</v>
      </c>
      <c r="E1988" s="181" t="s">
        <v>13</v>
      </c>
      <c r="F1988" s="182"/>
      <c r="G1988" s="182"/>
      <c r="H1988" s="182"/>
      <c r="I1988" s="183"/>
      <c r="J1988" s="187" t="s">
        <v>14</v>
      </c>
      <c r="K1988" s="13"/>
      <c r="L1988" s="14"/>
    </row>
    <row r="1989" spans="1:12" ht="15.45" customHeight="1" x14ac:dyDescent="0.3">
      <c r="A1989" s="1"/>
      <c r="B1989" s="1"/>
      <c r="C1989" s="7"/>
      <c r="D1989" s="18" t="s">
        <v>223</v>
      </c>
      <c r="E1989" s="184"/>
      <c r="F1989" s="185"/>
      <c r="G1989" s="185"/>
      <c r="H1989" s="185"/>
      <c r="I1989" s="186"/>
      <c r="J1989" s="188"/>
      <c r="K1989" s="8"/>
      <c r="L1989" s="1"/>
    </row>
    <row r="1990" spans="1:12" ht="15.45" customHeight="1" x14ac:dyDescent="0.3">
      <c r="A1990" s="14"/>
      <c r="B1990" s="14"/>
      <c r="C1990" s="11"/>
      <c r="D1990" s="17" t="s">
        <v>16</v>
      </c>
      <c r="E1990" s="296" t="s">
        <v>224</v>
      </c>
      <c r="F1990" s="223"/>
      <c r="G1990" s="223"/>
      <c r="H1990" s="223"/>
      <c r="I1990" s="224"/>
      <c r="J1990" s="297" t="s">
        <v>95</v>
      </c>
      <c r="K1990" s="13"/>
      <c r="L1990" s="14"/>
    </row>
    <row r="1991" spans="1:12" ht="15.45" customHeight="1" x14ac:dyDescent="0.3">
      <c r="A1991" s="1"/>
      <c r="B1991" s="1"/>
      <c r="C1991" s="7"/>
      <c r="D1991" s="18" t="s">
        <v>223</v>
      </c>
      <c r="E1991" s="225"/>
      <c r="F1991" s="226"/>
      <c r="G1991" s="226"/>
      <c r="H1991" s="226"/>
      <c r="I1991" s="227"/>
      <c r="J1991" s="229"/>
      <c r="K1991" s="8"/>
      <c r="L1991" s="1"/>
    </row>
    <row r="1992" spans="1:12" ht="15.45" customHeight="1" x14ac:dyDescent="0.3">
      <c r="A1992" s="1"/>
      <c r="B1992" s="1"/>
      <c r="C1992" s="7"/>
      <c r="D1992" s="189"/>
      <c r="E1992" s="189"/>
      <c r="F1992" s="189"/>
      <c r="G1992" s="189"/>
      <c r="H1992" s="189"/>
      <c r="I1992" s="189"/>
      <c r="J1992" s="189"/>
      <c r="K1992" s="8"/>
      <c r="L1992" s="1"/>
    </row>
    <row r="1993" spans="1:12" ht="15.45" customHeight="1" x14ac:dyDescent="0.3">
      <c r="A1993" s="1"/>
      <c r="B1993" s="1"/>
      <c r="C1993" s="7"/>
      <c r="D1993" s="219" t="s">
        <v>19</v>
      </c>
      <c r="E1993" s="220"/>
      <c r="F1993" s="220"/>
      <c r="G1993" s="220"/>
      <c r="H1993" s="220"/>
      <c r="I1993" s="220"/>
      <c r="J1993" s="221"/>
      <c r="K1993" s="8"/>
      <c r="L1993" s="1"/>
    </row>
    <row r="1994" spans="1:12" ht="15.45" customHeight="1" x14ac:dyDescent="0.3">
      <c r="A1994" s="1"/>
      <c r="B1994" s="1"/>
      <c r="C1994" s="7"/>
      <c r="D1994" s="230" t="s">
        <v>20</v>
      </c>
      <c r="E1994" s="231"/>
      <c r="F1994" s="231"/>
      <c r="G1994" s="23" t="s">
        <v>14</v>
      </c>
      <c r="H1994" s="24" t="s">
        <v>21</v>
      </c>
      <c r="I1994" s="118" t="s">
        <v>22</v>
      </c>
      <c r="J1994" s="26" t="s">
        <v>23</v>
      </c>
      <c r="K1994" s="8"/>
      <c r="L1994" s="1"/>
    </row>
    <row r="1995" spans="1:12" ht="15.45" customHeight="1" x14ac:dyDescent="0.3">
      <c r="A1995" s="1"/>
      <c r="B1995" s="1"/>
      <c r="C1995" s="7"/>
      <c r="D1995" s="232" t="s">
        <v>225</v>
      </c>
      <c r="E1995" s="233"/>
      <c r="F1995" s="233"/>
      <c r="G1995" s="27" t="s">
        <v>95</v>
      </c>
      <c r="H1995" s="28">
        <v>80856.33</v>
      </c>
      <c r="I1995" s="119">
        <v>1</v>
      </c>
      <c r="J1995" s="30">
        <f>+ROUND(I1995*H1995,2)</f>
        <v>80856.33</v>
      </c>
      <c r="K1995" s="8"/>
      <c r="L1995" s="1"/>
    </row>
    <row r="1996" spans="1:12" ht="15.45" customHeight="1" x14ac:dyDescent="0.3">
      <c r="A1996" s="1"/>
      <c r="B1996" s="1"/>
      <c r="C1996" s="7"/>
      <c r="D1996" s="211" t="s">
        <v>226</v>
      </c>
      <c r="E1996" s="212"/>
      <c r="F1996" s="212"/>
      <c r="G1996" s="31" t="s">
        <v>95</v>
      </c>
      <c r="H1996" s="32">
        <v>594.5</v>
      </c>
      <c r="I1996" s="120">
        <v>2</v>
      </c>
      <c r="J1996" s="34">
        <f t="shared" ref="J1996:J1997" si="37">+ROUND(I1996*H1996,2)</f>
        <v>1189</v>
      </c>
      <c r="K1996" s="8"/>
      <c r="L1996" s="1"/>
    </row>
    <row r="1997" spans="1:12" ht="15.45" customHeight="1" x14ac:dyDescent="0.3">
      <c r="A1997" s="1"/>
      <c r="B1997" s="1"/>
      <c r="C1997" s="7"/>
      <c r="D1997" s="211" t="s">
        <v>227</v>
      </c>
      <c r="E1997" s="212"/>
      <c r="F1997" s="212"/>
      <c r="G1997" s="31" t="s">
        <v>228</v>
      </c>
      <c r="H1997" s="32">
        <v>1800</v>
      </c>
      <c r="I1997" s="120">
        <v>0.1</v>
      </c>
      <c r="J1997" s="34">
        <f t="shared" si="37"/>
        <v>180</v>
      </c>
      <c r="K1997" s="8"/>
      <c r="L1997" s="1"/>
    </row>
    <row r="1998" spans="1:12" ht="15.45" customHeight="1" x14ac:dyDescent="0.3">
      <c r="A1998" s="1"/>
      <c r="B1998" s="1"/>
      <c r="C1998" s="7"/>
      <c r="D1998" s="211"/>
      <c r="E1998" s="212"/>
      <c r="F1998" s="212"/>
      <c r="G1998" s="31" t="s">
        <v>28</v>
      </c>
      <c r="H1998" s="32" t="s">
        <v>28</v>
      </c>
      <c r="I1998" s="120"/>
      <c r="J1998" s="34" t="str">
        <f t="shared" ref="J1998:J2002" si="38">+IF(D1998="","",H1998*I1998)</f>
        <v/>
      </c>
      <c r="K1998" s="8"/>
      <c r="L1998" s="1"/>
    </row>
    <row r="1999" spans="1:12" ht="15.45" customHeight="1" x14ac:dyDescent="0.3">
      <c r="A1999" s="1"/>
      <c r="B1999" s="1"/>
      <c r="C1999" s="7"/>
      <c r="D1999" s="211"/>
      <c r="E1999" s="212"/>
      <c r="F1999" s="212"/>
      <c r="G1999" s="31" t="s">
        <v>28</v>
      </c>
      <c r="H1999" s="32" t="s">
        <v>28</v>
      </c>
      <c r="I1999" s="120"/>
      <c r="J1999" s="34" t="str">
        <f t="shared" si="38"/>
        <v/>
      </c>
      <c r="K1999" s="8"/>
      <c r="L1999" s="1"/>
    </row>
    <row r="2000" spans="1:12" ht="15.45" customHeight="1" x14ac:dyDescent="0.3">
      <c r="A2000" s="1"/>
      <c r="B2000" s="1"/>
      <c r="C2000" s="7"/>
      <c r="D2000" s="211"/>
      <c r="E2000" s="212"/>
      <c r="F2000" s="212"/>
      <c r="G2000" s="31" t="s">
        <v>28</v>
      </c>
      <c r="H2000" s="32" t="s">
        <v>28</v>
      </c>
      <c r="I2000" s="120"/>
      <c r="J2000" s="34" t="str">
        <f t="shared" si="38"/>
        <v/>
      </c>
      <c r="K2000" s="8"/>
      <c r="L2000" s="1"/>
    </row>
    <row r="2001" spans="1:12" ht="15.45" customHeight="1" x14ac:dyDescent="0.3">
      <c r="A2001" s="1"/>
      <c r="B2001" s="1"/>
      <c r="C2001" s="7"/>
      <c r="D2001" s="211"/>
      <c r="E2001" s="212"/>
      <c r="F2001" s="212"/>
      <c r="G2001" s="31" t="s">
        <v>28</v>
      </c>
      <c r="H2001" s="32" t="s">
        <v>28</v>
      </c>
      <c r="I2001" s="120"/>
      <c r="J2001" s="34" t="str">
        <f t="shared" si="38"/>
        <v/>
      </c>
      <c r="K2001" s="8"/>
      <c r="L2001" s="1"/>
    </row>
    <row r="2002" spans="1:12" ht="15.45" customHeight="1" x14ac:dyDescent="0.3">
      <c r="A2002" s="1"/>
      <c r="B2002" s="1"/>
      <c r="C2002" s="7"/>
      <c r="D2002" s="325"/>
      <c r="E2002" s="326"/>
      <c r="F2002" s="326"/>
      <c r="G2002" s="35" t="s">
        <v>28</v>
      </c>
      <c r="H2002" s="36" t="s">
        <v>28</v>
      </c>
      <c r="I2002" s="121"/>
      <c r="J2002" s="38" t="str">
        <f t="shared" si="38"/>
        <v/>
      </c>
      <c r="K2002" s="8"/>
      <c r="L2002" s="1"/>
    </row>
    <row r="2003" spans="1:12" ht="15.45" customHeight="1" x14ac:dyDescent="0.3">
      <c r="A2003" s="1"/>
      <c r="B2003" s="1"/>
      <c r="C2003" s="7"/>
      <c r="D2003" s="1"/>
      <c r="E2003" s="1"/>
      <c r="F2003" s="1"/>
      <c r="G2003" s="294" t="s">
        <v>29</v>
      </c>
      <c r="H2003" s="294"/>
      <c r="I2003" s="295"/>
      <c r="J2003" s="39">
        <f>+ROUND(SUM(J1995:J2002),2)</f>
        <v>82225.33</v>
      </c>
      <c r="K2003" s="8"/>
      <c r="L2003" s="1"/>
    </row>
    <row r="2004" spans="1:12" ht="15.45" customHeight="1" x14ac:dyDescent="0.3">
      <c r="A2004" s="1"/>
      <c r="B2004" s="1"/>
      <c r="C2004" s="7"/>
      <c r="D2004" s="1"/>
      <c r="E2004" s="1"/>
      <c r="F2004" s="1"/>
      <c r="G2004" s="92"/>
      <c r="H2004" s="100"/>
      <c r="I2004" s="122"/>
      <c r="J2004" s="101"/>
      <c r="K2004" s="8"/>
      <c r="L2004" s="1"/>
    </row>
    <row r="2005" spans="1:12" ht="15.45" customHeight="1" x14ac:dyDescent="0.3">
      <c r="A2005" s="1"/>
      <c r="B2005" s="1"/>
      <c r="C2005" s="7"/>
      <c r="D2005" s="219" t="s">
        <v>30</v>
      </c>
      <c r="E2005" s="220"/>
      <c r="F2005" s="220"/>
      <c r="G2005" s="220"/>
      <c r="H2005" s="220"/>
      <c r="I2005" s="220"/>
      <c r="J2005" s="221"/>
      <c r="K2005" s="8"/>
      <c r="L2005" s="1"/>
    </row>
    <row r="2006" spans="1:12" ht="15.45" customHeight="1" x14ac:dyDescent="0.3">
      <c r="A2006" s="1"/>
      <c r="B2006" s="1"/>
      <c r="C2006" s="7"/>
      <c r="D2006" s="286" t="s">
        <v>20</v>
      </c>
      <c r="E2006" s="286"/>
      <c r="F2006" s="286"/>
      <c r="G2006" s="40" t="s">
        <v>14</v>
      </c>
      <c r="H2006" s="41" t="s">
        <v>31</v>
      </c>
      <c r="I2006" s="123" t="s">
        <v>22</v>
      </c>
      <c r="J2006" s="41" t="s">
        <v>23</v>
      </c>
      <c r="K2006" s="8"/>
      <c r="L2006" s="1"/>
    </row>
    <row r="2007" spans="1:12" ht="15.45" customHeight="1" x14ac:dyDescent="0.3">
      <c r="A2007" s="1"/>
      <c r="B2007" s="1"/>
      <c r="C2007" s="7"/>
      <c r="D2007" s="287" t="s">
        <v>32</v>
      </c>
      <c r="E2007" s="288"/>
      <c r="F2007" s="288"/>
      <c r="G2007" s="86" t="s">
        <v>33</v>
      </c>
      <c r="H2007" s="87">
        <v>52604.44</v>
      </c>
      <c r="I2007" s="124">
        <v>0.05</v>
      </c>
      <c r="J2007" s="30">
        <f>+ROUND(I2007*H2007,2)</f>
        <v>2630.22</v>
      </c>
      <c r="K2007" s="8"/>
      <c r="L2007" s="1"/>
    </row>
    <row r="2008" spans="1:12" ht="15.45" customHeight="1" x14ac:dyDescent="0.3">
      <c r="A2008" s="1"/>
      <c r="B2008" s="1"/>
      <c r="C2008" s="7"/>
      <c r="D2008" s="289"/>
      <c r="E2008" s="290"/>
      <c r="F2008" s="291"/>
      <c r="G2008" s="86" t="s">
        <v>28</v>
      </c>
      <c r="H2008" s="89" t="s">
        <v>28</v>
      </c>
      <c r="I2008" s="125"/>
      <c r="J2008" s="34" t="str">
        <f>+IF(D2008="","",H2008*I2008)</f>
        <v/>
      </c>
      <c r="K2008" s="8"/>
      <c r="L2008" s="1"/>
    </row>
    <row r="2009" spans="1:12" ht="15.45" customHeight="1" x14ac:dyDescent="0.3">
      <c r="A2009" s="1"/>
      <c r="B2009" s="1"/>
      <c r="C2009" s="7"/>
      <c r="D2009" s="292"/>
      <c r="E2009" s="293"/>
      <c r="F2009" s="293"/>
      <c r="G2009" s="47" t="s">
        <v>28</v>
      </c>
      <c r="H2009" s="48" t="s">
        <v>28</v>
      </c>
      <c r="I2009" s="126"/>
      <c r="J2009" s="91" t="str">
        <f>+IF(D2009="","",H2009*I2009)</f>
        <v/>
      </c>
      <c r="K2009" s="8"/>
      <c r="L2009" s="1"/>
    </row>
    <row r="2010" spans="1:12" ht="15.45" customHeight="1" x14ac:dyDescent="0.3">
      <c r="A2010" s="1"/>
      <c r="B2010" s="1"/>
      <c r="C2010" s="7"/>
      <c r="D2010" s="1"/>
      <c r="E2010" s="1"/>
      <c r="F2010" s="1"/>
      <c r="G2010" s="294" t="s">
        <v>36</v>
      </c>
      <c r="H2010" s="294"/>
      <c r="I2010" s="295"/>
      <c r="J2010" s="51">
        <f>ROUND(+SUM(J2007:J2009),2)</f>
        <v>2630.22</v>
      </c>
      <c r="K2010" s="8"/>
      <c r="L2010" s="1"/>
    </row>
    <row r="2011" spans="1:12" ht="15.45" customHeight="1" x14ac:dyDescent="0.3">
      <c r="A2011" s="1"/>
      <c r="B2011" s="1"/>
      <c r="C2011" s="7"/>
      <c r="D2011" s="274"/>
      <c r="E2011" s="274"/>
      <c r="F2011" s="274"/>
      <c r="G2011" s="274"/>
      <c r="H2011" s="274"/>
      <c r="I2011" s="274"/>
      <c r="J2011" s="274"/>
      <c r="K2011" s="8"/>
      <c r="L2011" s="1"/>
    </row>
    <row r="2012" spans="1:12" ht="15.45" customHeight="1" x14ac:dyDescent="0.3">
      <c r="A2012" s="1"/>
      <c r="B2012" s="1"/>
      <c r="C2012" s="7"/>
      <c r="D2012" s="305" t="s">
        <v>37</v>
      </c>
      <c r="E2012" s="306"/>
      <c r="F2012" s="306"/>
      <c r="G2012" s="306"/>
      <c r="H2012" s="306"/>
      <c r="I2012" s="306"/>
      <c r="J2012" s="307"/>
      <c r="K2012" s="8"/>
      <c r="L2012" s="52"/>
    </row>
    <row r="2013" spans="1:12" ht="15.45" customHeight="1" x14ac:dyDescent="0.3">
      <c r="A2013" s="93"/>
      <c r="B2013" s="93"/>
      <c r="C2013" s="53"/>
      <c r="D2013" s="308" t="s">
        <v>20</v>
      </c>
      <c r="E2013" s="309"/>
      <c r="F2013" s="309"/>
      <c r="G2013" s="54" t="s">
        <v>14</v>
      </c>
      <c r="H2013" s="55" t="s">
        <v>31</v>
      </c>
      <c r="I2013" s="128" t="s">
        <v>22</v>
      </c>
      <c r="J2013" s="56" t="s">
        <v>23</v>
      </c>
      <c r="K2013" s="57"/>
      <c r="L2013" s="58"/>
    </row>
    <row r="2014" spans="1:12" ht="15.45" customHeight="1" x14ac:dyDescent="0.3">
      <c r="A2014" s="1"/>
      <c r="B2014" s="1"/>
      <c r="C2014" s="7"/>
      <c r="D2014" s="301" t="s">
        <v>218</v>
      </c>
      <c r="E2014" s="302"/>
      <c r="F2014" s="302"/>
      <c r="G2014" s="59" t="s">
        <v>39</v>
      </c>
      <c r="H2014" s="60">
        <v>35069.629374999997</v>
      </c>
      <c r="I2014" s="129">
        <v>1.5</v>
      </c>
      <c r="J2014" s="30">
        <f>+ROUND(I2014*H2014,2)</f>
        <v>52604.44</v>
      </c>
      <c r="K2014" s="8"/>
      <c r="L2014" s="52"/>
    </row>
    <row r="2015" spans="1:12" ht="15.45" customHeight="1" x14ac:dyDescent="0.3">
      <c r="A2015" s="1"/>
      <c r="B2015" s="1"/>
      <c r="C2015" s="7"/>
      <c r="D2015" s="301"/>
      <c r="E2015" s="302"/>
      <c r="F2015" s="302"/>
      <c r="G2015" s="59"/>
      <c r="H2015" s="60" t="s">
        <v>28</v>
      </c>
      <c r="I2015" s="129"/>
      <c r="J2015" s="62" t="str">
        <f>(+IF(D2015="","",(H2015*I2015)))</f>
        <v/>
      </c>
      <c r="K2015" s="8"/>
      <c r="L2015" s="52"/>
    </row>
    <row r="2016" spans="1:12" ht="15.45" customHeight="1" x14ac:dyDescent="0.3">
      <c r="A2016" s="1"/>
      <c r="B2016" s="1"/>
      <c r="C2016" s="7"/>
      <c r="D2016" s="301"/>
      <c r="E2016" s="302"/>
      <c r="F2016" s="302"/>
      <c r="G2016" s="59"/>
      <c r="H2016" s="60"/>
      <c r="I2016" s="129"/>
      <c r="J2016" s="62" t="str">
        <f>(+IF(D2016="","",(H2016*I2016)))</f>
        <v/>
      </c>
      <c r="K2016" s="8"/>
      <c r="L2016" s="52"/>
    </row>
    <row r="2017" spans="1:12" ht="15.45" customHeight="1" x14ac:dyDescent="0.3">
      <c r="A2017" s="1"/>
      <c r="B2017" s="1"/>
      <c r="C2017" s="7"/>
      <c r="D2017" s="303"/>
      <c r="E2017" s="304"/>
      <c r="F2017" s="304"/>
      <c r="G2017" s="94"/>
      <c r="H2017" s="95"/>
      <c r="I2017" s="130"/>
      <c r="J2017" s="97"/>
      <c r="K2017" s="8"/>
      <c r="L2017" s="52"/>
    </row>
    <row r="2018" spans="1:12" ht="15.45" customHeight="1" x14ac:dyDescent="0.3">
      <c r="A2018" s="1"/>
      <c r="B2018" s="1"/>
      <c r="C2018" s="7"/>
      <c r="D2018" s="1"/>
      <c r="E2018" s="1"/>
      <c r="F2018" s="1"/>
      <c r="G2018" s="216" t="s">
        <v>42</v>
      </c>
      <c r="H2018" s="216"/>
      <c r="I2018" s="217"/>
      <c r="J2018" s="39">
        <f>+ROUND(SUM(J2014:J2017),2)</f>
        <v>52604.44</v>
      </c>
      <c r="K2018" s="8"/>
      <c r="L2018" s="52"/>
    </row>
    <row r="2019" spans="1:12" ht="15.45" customHeight="1" x14ac:dyDescent="0.3">
      <c r="A2019" s="1"/>
      <c r="B2019" s="1"/>
      <c r="C2019" s="7"/>
      <c r="D2019" s="1"/>
      <c r="E2019" s="1"/>
      <c r="F2019" s="1"/>
      <c r="G2019" s="1"/>
      <c r="H2019" s="63"/>
      <c r="I2019" s="131"/>
      <c r="J2019" s="2"/>
      <c r="K2019" s="8"/>
      <c r="L2019" s="1"/>
    </row>
    <row r="2020" spans="1:12" ht="15.45" customHeight="1" x14ac:dyDescent="0.3">
      <c r="A2020" s="1"/>
      <c r="B2020" s="1"/>
      <c r="C2020" s="7"/>
      <c r="D2020" s="250" t="s">
        <v>43</v>
      </c>
      <c r="E2020" s="251"/>
      <c r="F2020" s="251"/>
      <c r="G2020" s="251"/>
      <c r="H2020" s="251"/>
      <c r="I2020" s="252"/>
      <c r="J2020" s="64">
        <f>ROUND((SUM(+J2003+J2010+J2018)),2)</f>
        <v>137459.99</v>
      </c>
      <c r="K2020" s="8"/>
      <c r="L2020" s="1"/>
    </row>
    <row r="2021" spans="1:12" ht="15.45" customHeight="1" x14ac:dyDescent="0.3">
      <c r="A2021" s="1"/>
      <c r="B2021" s="1"/>
      <c r="C2021" s="7"/>
      <c r="D2021" s="1"/>
      <c r="E2021" s="1"/>
      <c r="F2021" s="1"/>
      <c r="G2021" s="1"/>
      <c r="H2021" s="63"/>
      <c r="I2021" s="131"/>
      <c r="J2021" s="2"/>
      <c r="K2021" s="8"/>
      <c r="L2021" s="1"/>
    </row>
    <row r="2022" spans="1:12" ht="15.45" customHeight="1" x14ac:dyDescent="0.3">
      <c r="A2022" s="66"/>
      <c r="B2022" s="66"/>
      <c r="C2022" s="65"/>
      <c r="D2022" s="253" t="s">
        <v>44</v>
      </c>
      <c r="E2022" s="254"/>
      <c r="F2022" s="255"/>
      <c r="G2022" s="66"/>
      <c r="H2022" s="67"/>
      <c r="I2022" s="132">
        <v>0.01</v>
      </c>
      <c r="J2022" s="69">
        <f>ROUND(J2020*I2022,2)</f>
        <v>1374.6</v>
      </c>
      <c r="K2022" s="70"/>
      <c r="L2022" s="66"/>
    </row>
    <row r="2023" spans="1:12" ht="15.45" customHeight="1" x14ac:dyDescent="0.3">
      <c r="A2023" s="1"/>
      <c r="B2023" s="1"/>
      <c r="C2023" s="7"/>
      <c r="D2023" s="250" t="s">
        <v>45</v>
      </c>
      <c r="E2023" s="251"/>
      <c r="F2023" s="251"/>
      <c r="G2023" s="251"/>
      <c r="H2023" s="251"/>
      <c r="I2023" s="252"/>
      <c r="J2023" s="64">
        <f>+J2022+J2020</f>
        <v>138834.59</v>
      </c>
      <c r="K2023" s="8"/>
      <c r="L2023" s="1"/>
    </row>
    <row r="2024" spans="1:12" ht="15.45" customHeight="1" x14ac:dyDescent="0.3">
      <c r="A2024" s="1"/>
      <c r="B2024" s="1"/>
      <c r="C2024" s="7"/>
      <c r="D2024" s="1"/>
      <c r="E2024" s="1"/>
      <c r="F2024" s="1"/>
      <c r="G2024" s="1"/>
      <c r="H2024" s="63"/>
      <c r="I2024" s="131"/>
      <c r="J2024" s="2"/>
      <c r="K2024" s="8"/>
      <c r="L2024" s="1"/>
    </row>
    <row r="2025" spans="1:12" ht="15.45" customHeight="1" x14ac:dyDescent="0.3">
      <c r="A2025" s="66"/>
      <c r="B2025" s="66"/>
      <c r="C2025" s="65"/>
      <c r="D2025" s="313" t="s">
        <v>46</v>
      </c>
      <c r="E2025" s="314"/>
      <c r="F2025" s="314"/>
      <c r="G2025" s="71"/>
      <c r="H2025" s="72"/>
      <c r="I2025" s="73">
        <v>0.25</v>
      </c>
      <c r="J2025" s="74">
        <f>ROUND(J2023*I2025,2)</f>
        <v>34708.65</v>
      </c>
      <c r="K2025" s="70"/>
      <c r="L2025" s="66"/>
    </row>
    <row r="2026" spans="1:12" ht="15.45" customHeight="1" x14ac:dyDescent="0.3">
      <c r="A2026" s="66"/>
      <c r="B2026" s="66"/>
      <c r="C2026" s="65"/>
      <c r="D2026" s="315" t="s">
        <v>47</v>
      </c>
      <c r="E2026" s="316"/>
      <c r="F2026" s="316"/>
      <c r="G2026" s="71"/>
      <c r="H2026" s="72"/>
      <c r="I2026" s="75">
        <v>0.01</v>
      </c>
      <c r="J2026" s="76">
        <f>ROUND(J2023*I2026,2)</f>
        <v>1388.35</v>
      </c>
      <c r="K2026" s="70"/>
      <c r="L2026" s="66"/>
    </row>
    <row r="2027" spans="1:12" ht="15.45" customHeight="1" x14ac:dyDescent="0.3">
      <c r="A2027" s="66"/>
      <c r="B2027" s="66"/>
      <c r="C2027" s="65"/>
      <c r="D2027" s="315" t="s">
        <v>48</v>
      </c>
      <c r="E2027" s="316"/>
      <c r="F2027" s="316"/>
      <c r="G2027" s="77"/>
      <c r="H2027" s="78"/>
      <c r="I2027" s="75">
        <v>0.04</v>
      </c>
      <c r="J2027" s="76">
        <f>ROUND(J2023*I2027,2)</f>
        <v>5553.38</v>
      </c>
      <c r="K2027" s="70"/>
      <c r="L2027" s="66"/>
    </row>
    <row r="2028" spans="1:12" ht="15.45" customHeight="1" x14ac:dyDescent="0.3">
      <c r="A2028" s="1"/>
      <c r="B2028" s="1"/>
      <c r="C2028" s="7"/>
      <c r="D2028" s="317" t="s">
        <v>49</v>
      </c>
      <c r="E2028" s="318"/>
      <c r="F2028" s="318"/>
      <c r="G2028" s="318"/>
      <c r="H2028" s="318"/>
      <c r="I2028" s="318"/>
      <c r="J2028" s="79">
        <f>SUM(J2025:J2027)</f>
        <v>41650.379999999997</v>
      </c>
      <c r="K2028" s="8"/>
      <c r="L2028" s="1"/>
    </row>
    <row r="2029" spans="1:12" ht="15.45" customHeight="1" x14ac:dyDescent="0.3">
      <c r="A2029" s="1"/>
      <c r="B2029" s="1"/>
      <c r="C2029" s="7"/>
      <c r="D2029" s="266"/>
      <c r="E2029" s="266"/>
      <c r="F2029" s="266"/>
      <c r="G2029" s="266"/>
      <c r="H2029" s="266"/>
      <c r="I2029" s="266"/>
      <c r="J2029" s="266"/>
      <c r="K2029" s="8"/>
      <c r="L2029" s="1"/>
    </row>
    <row r="2030" spans="1:12" ht="15.45" customHeight="1" x14ac:dyDescent="0.3">
      <c r="A2030" s="1"/>
      <c r="B2030" s="1"/>
      <c r="C2030" s="7"/>
      <c r="D2030" s="277" t="s">
        <v>50</v>
      </c>
      <c r="E2030" s="278"/>
      <c r="F2030" s="278"/>
      <c r="G2030" s="278"/>
      <c r="H2030" s="278"/>
      <c r="I2030" s="279"/>
      <c r="J2030" s="80">
        <f>SUM(J2023+J2028)</f>
        <v>180484.97</v>
      </c>
      <c r="K2030" s="8"/>
      <c r="L2030" s="1"/>
    </row>
    <row r="2031" spans="1:12" ht="15.45" customHeight="1" x14ac:dyDescent="0.3">
      <c r="A2031" s="1"/>
      <c r="B2031" s="1"/>
      <c r="C2031" s="7"/>
      <c r="D2031" s="266"/>
      <c r="E2031" s="266"/>
      <c r="F2031" s="266"/>
      <c r="G2031" s="266"/>
      <c r="H2031" s="266"/>
      <c r="I2031" s="266"/>
      <c r="J2031" s="266"/>
      <c r="K2031" s="8"/>
      <c r="L2031" s="1"/>
    </row>
    <row r="2032" spans="1:12" ht="15.45" customHeight="1" x14ac:dyDescent="0.3">
      <c r="A2032" s="1"/>
      <c r="B2032" s="1"/>
      <c r="C2032" s="7"/>
      <c r="D2032" s="280" t="s">
        <v>51</v>
      </c>
      <c r="E2032" s="281"/>
      <c r="F2032" s="282"/>
      <c r="G2032" s="283"/>
      <c r="H2032" s="284"/>
      <c r="I2032" s="284"/>
      <c r="J2032" s="285"/>
      <c r="K2032" s="8"/>
      <c r="L2032" s="1"/>
    </row>
    <row r="2033" spans="1:12" ht="15.45" customHeight="1" x14ac:dyDescent="0.3">
      <c r="A2033" s="1"/>
      <c r="B2033" s="1"/>
      <c r="C2033" s="7"/>
      <c r="D2033" s="262"/>
      <c r="E2033" s="310"/>
      <c r="F2033" s="311"/>
      <c r="G2033" s="265"/>
      <c r="H2033" s="275"/>
      <c r="I2033" s="275"/>
      <c r="J2033" s="276"/>
      <c r="K2033" s="8"/>
      <c r="L2033" s="1"/>
    </row>
    <row r="2034" spans="1:12" ht="15.45" customHeight="1" x14ac:dyDescent="0.3">
      <c r="A2034" s="1"/>
      <c r="B2034" s="1"/>
      <c r="C2034" s="7"/>
      <c r="D2034" s="262"/>
      <c r="E2034" s="310"/>
      <c r="F2034" s="311"/>
      <c r="G2034" s="312" t="s">
        <v>52</v>
      </c>
      <c r="H2034" s="266"/>
      <c r="I2034" s="266"/>
      <c r="J2034" s="267"/>
      <c r="K2034" s="8"/>
      <c r="L2034" s="1"/>
    </row>
    <row r="2035" spans="1:12" ht="15.45" customHeight="1" x14ac:dyDescent="0.3">
      <c r="A2035" s="1"/>
      <c r="B2035" s="1"/>
      <c r="C2035" s="7"/>
      <c r="D2035" s="262"/>
      <c r="E2035" s="310"/>
      <c r="F2035" s="311"/>
      <c r="G2035" s="312" t="s">
        <v>53</v>
      </c>
      <c r="H2035" s="266"/>
      <c r="I2035" s="266"/>
      <c r="J2035" s="267"/>
      <c r="K2035" s="8"/>
      <c r="L2035" s="1"/>
    </row>
    <row r="2036" spans="1:12" ht="15.45" customHeight="1" x14ac:dyDescent="0.3">
      <c r="A2036" s="1"/>
      <c r="B2036" s="1"/>
      <c r="C2036" s="7"/>
      <c r="D2036" s="262"/>
      <c r="E2036" s="310"/>
      <c r="F2036" s="311"/>
      <c r="G2036" s="312" t="s">
        <v>54</v>
      </c>
      <c r="H2036" s="266"/>
      <c r="I2036" s="266"/>
      <c r="J2036" s="267"/>
      <c r="K2036" s="8"/>
      <c r="L2036" s="1"/>
    </row>
    <row r="2037" spans="1:12" ht="15.45" customHeight="1" x14ac:dyDescent="0.3">
      <c r="A2037" s="1"/>
      <c r="B2037" s="1"/>
      <c r="C2037" s="7"/>
      <c r="D2037" s="319"/>
      <c r="E2037" s="320"/>
      <c r="F2037" s="321"/>
      <c r="G2037" s="312" t="s">
        <v>52</v>
      </c>
      <c r="H2037" s="266"/>
      <c r="I2037" s="266"/>
      <c r="J2037" s="267"/>
      <c r="K2037" s="8"/>
      <c r="L2037" s="1"/>
    </row>
    <row r="2038" spans="1:12" ht="15.45" customHeight="1" x14ac:dyDescent="0.3">
      <c r="A2038" s="1"/>
      <c r="B2038" s="1"/>
      <c r="C2038" s="7"/>
      <c r="D2038" s="268"/>
      <c r="E2038" s="322"/>
      <c r="F2038" s="323"/>
      <c r="G2038" s="324" t="s">
        <v>55</v>
      </c>
      <c r="H2038" s="272"/>
      <c r="I2038" s="272"/>
      <c r="J2038" s="273"/>
      <c r="K2038" s="8"/>
      <c r="L2038" s="1"/>
    </row>
    <row r="2039" spans="1:12" ht="15.45" customHeight="1" x14ac:dyDescent="0.3">
      <c r="A2039" s="1"/>
      <c r="B2039" s="1"/>
      <c r="C2039" s="81"/>
      <c r="D2039" s="82"/>
      <c r="E2039" s="82"/>
      <c r="F2039" s="82"/>
      <c r="G2039" s="82"/>
      <c r="H2039" s="83"/>
      <c r="I2039" s="133"/>
      <c r="J2039" s="83"/>
      <c r="K2039" s="84"/>
      <c r="L2039" s="1"/>
    </row>
    <row r="2040" spans="1:12" ht="15.45" customHeight="1" x14ac:dyDescent="0.3">
      <c r="A2040" s="1"/>
      <c r="B2040" s="1"/>
      <c r="C2040" s="274"/>
      <c r="D2040" s="274"/>
      <c r="E2040" s="274"/>
      <c r="F2040" s="274"/>
      <c r="G2040" s="274"/>
      <c r="H2040" s="274"/>
      <c r="I2040" s="274"/>
      <c r="J2040" s="274"/>
      <c r="K2040" s="1"/>
      <c r="L2040" s="1"/>
    </row>
    <row r="2041" spans="1:12" ht="15.45" customHeight="1" x14ac:dyDescent="0.3">
      <c r="A2041" s="1"/>
      <c r="B2041" s="1"/>
      <c r="C2041" s="3"/>
      <c r="D2041" s="4"/>
      <c r="E2041" s="4"/>
      <c r="F2041" s="4"/>
      <c r="G2041" s="4"/>
      <c r="H2041" s="5"/>
      <c r="I2041" s="4"/>
      <c r="J2041" s="5"/>
      <c r="K2041" s="6"/>
      <c r="L2041" s="1"/>
    </row>
    <row r="2042" spans="1:12" ht="15.45" customHeight="1" x14ac:dyDescent="0.3">
      <c r="A2042" s="1"/>
      <c r="B2042" s="1"/>
      <c r="C2042" s="7"/>
      <c r="D2042" s="190"/>
      <c r="E2042" s="191"/>
      <c r="F2042" s="190" t="s">
        <v>0</v>
      </c>
      <c r="G2042" s="194"/>
      <c r="H2042" s="191"/>
      <c r="I2042" s="195" t="s">
        <v>1</v>
      </c>
      <c r="J2042" s="196"/>
      <c r="K2042" s="8"/>
      <c r="L2042" s="1"/>
    </row>
    <row r="2043" spans="1:12" ht="15.45" customHeight="1" x14ac:dyDescent="0.3">
      <c r="A2043" s="1"/>
      <c r="B2043" s="1"/>
      <c r="C2043" s="7"/>
      <c r="D2043" s="192"/>
      <c r="E2043" s="193"/>
      <c r="F2043" s="192"/>
      <c r="G2043" s="189"/>
      <c r="H2043" s="193"/>
      <c r="I2043" s="197" t="s">
        <v>2</v>
      </c>
      <c r="J2043" s="198"/>
      <c r="K2043" s="8"/>
      <c r="L2043" s="1"/>
    </row>
    <row r="2044" spans="1:12" ht="15.45" customHeight="1" x14ac:dyDescent="0.3">
      <c r="A2044" s="1"/>
      <c r="B2044" s="1"/>
      <c r="C2044" s="7"/>
      <c r="D2044" s="172" t="s">
        <v>3</v>
      </c>
      <c r="E2044" s="173"/>
      <c r="F2044" s="173"/>
      <c r="G2044" s="173"/>
      <c r="H2044" s="174"/>
      <c r="I2044" s="197" t="s">
        <v>4</v>
      </c>
      <c r="J2044" s="198"/>
      <c r="K2044" s="8"/>
      <c r="L2044" s="1"/>
    </row>
    <row r="2045" spans="1:12" ht="15.45" customHeight="1" x14ac:dyDescent="0.3">
      <c r="A2045" s="1"/>
      <c r="B2045" s="1"/>
      <c r="C2045" s="7"/>
      <c r="D2045" s="298" t="s">
        <v>5</v>
      </c>
      <c r="E2045" s="299"/>
      <c r="F2045" s="299"/>
      <c r="G2045" s="299"/>
      <c r="H2045" s="299"/>
      <c r="I2045" s="299"/>
      <c r="J2045" s="300"/>
      <c r="K2045" s="8"/>
      <c r="L2045" s="1"/>
    </row>
    <row r="2046" spans="1:12" ht="15.45" customHeight="1" x14ac:dyDescent="0.3">
      <c r="A2046" s="1"/>
      <c r="B2046" s="1"/>
      <c r="C2046" s="7"/>
      <c r="D2046" s="9"/>
      <c r="E2046" s="9"/>
      <c r="F2046" s="9"/>
      <c r="G2046" s="9"/>
      <c r="H2046" s="10"/>
      <c r="I2046" s="9"/>
      <c r="J2046" s="10"/>
      <c r="K2046" s="8"/>
      <c r="L2046" s="1"/>
    </row>
    <row r="2047" spans="1:12" ht="15.45" customHeight="1" x14ac:dyDescent="0.3">
      <c r="A2047" s="14"/>
      <c r="B2047" s="14"/>
      <c r="C2047" s="11"/>
      <c r="D2047" s="12" t="s">
        <v>6</v>
      </c>
      <c r="E2047" s="175" t="s">
        <v>7</v>
      </c>
      <c r="F2047" s="176"/>
      <c r="G2047" s="176"/>
      <c r="H2047" s="176"/>
      <c r="I2047" s="176"/>
      <c r="J2047" s="177"/>
      <c r="K2047" s="13"/>
      <c r="L2047" s="14"/>
    </row>
    <row r="2048" spans="1:12" ht="15.45" customHeight="1" x14ac:dyDescent="0.3">
      <c r="A2048" s="1"/>
      <c r="B2048" s="1"/>
      <c r="C2048" s="7"/>
      <c r="D2048" s="16">
        <v>2</v>
      </c>
      <c r="E2048" s="178" t="s">
        <v>8</v>
      </c>
      <c r="F2048" s="179"/>
      <c r="G2048" s="179"/>
      <c r="H2048" s="179"/>
      <c r="I2048" s="179"/>
      <c r="J2048" s="180"/>
      <c r="K2048" s="8"/>
      <c r="L2048" s="1"/>
    </row>
    <row r="2049" spans="1:12" ht="15.45" customHeight="1" x14ac:dyDescent="0.3">
      <c r="A2049" s="14"/>
      <c r="B2049" s="14"/>
      <c r="C2049" s="11"/>
      <c r="D2049" s="12" t="s">
        <v>9</v>
      </c>
      <c r="E2049" s="175" t="s">
        <v>10</v>
      </c>
      <c r="F2049" s="176"/>
      <c r="G2049" s="176"/>
      <c r="H2049" s="176"/>
      <c r="I2049" s="176"/>
      <c r="J2049" s="177"/>
      <c r="K2049" s="13"/>
      <c r="L2049" s="14"/>
    </row>
    <row r="2050" spans="1:12" ht="15.45" customHeight="1" x14ac:dyDescent="0.3">
      <c r="A2050" s="1"/>
      <c r="B2050" s="1"/>
      <c r="C2050" s="7"/>
      <c r="D2050" s="16">
        <v>2.06</v>
      </c>
      <c r="E2050" s="178" t="s">
        <v>229</v>
      </c>
      <c r="F2050" s="179"/>
      <c r="G2050" s="179"/>
      <c r="H2050" s="179"/>
      <c r="I2050" s="179"/>
      <c r="J2050" s="180"/>
      <c r="K2050" s="8"/>
      <c r="L2050" s="1"/>
    </row>
    <row r="2051" spans="1:12" ht="15.45" customHeight="1" x14ac:dyDescent="0.3">
      <c r="A2051" s="14"/>
      <c r="B2051" s="14"/>
      <c r="C2051" s="11"/>
      <c r="D2051" s="17" t="s">
        <v>12</v>
      </c>
      <c r="E2051" s="181" t="s">
        <v>13</v>
      </c>
      <c r="F2051" s="182"/>
      <c r="G2051" s="182"/>
      <c r="H2051" s="182"/>
      <c r="I2051" s="183"/>
      <c r="J2051" s="187" t="s">
        <v>14</v>
      </c>
      <c r="K2051" s="13"/>
      <c r="L2051" s="14"/>
    </row>
    <row r="2052" spans="1:12" ht="15.45" customHeight="1" x14ac:dyDescent="0.3">
      <c r="A2052" s="1"/>
      <c r="B2052" s="1"/>
      <c r="C2052" s="7"/>
      <c r="D2052" s="18" t="s">
        <v>230</v>
      </c>
      <c r="E2052" s="184"/>
      <c r="F2052" s="185"/>
      <c r="G2052" s="185"/>
      <c r="H2052" s="185"/>
      <c r="I2052" s="186"/>
      <c r="J2052" s="188"/>
      <c r="K2052" s="8"/>
      <c r="L2052" s="1"/>
    </row>
    <row r="2053" spans="1:12" ht="15.45" customHeight="1" x14ac:dyDescent="0.3">
      <c r="A2053" s="14"/>
      <c r="B2053" s="14"/>
      <c r="C2053" s="11"/>
      <c r="D2053" s="17" t="s">
        <v>16</v>
      </c>
      <c r="E2053" s="296" t="s">
        <v>231</v>
      </c>
      <c r="F2053" s="223"/>
      <c r="G2053" s="223"/>
      <c r="H2053" s="223"/>
      <c r="I2053" s="224"/>
      <c r="J2053" s="297" t="s">
        <v>25</v>
      </c>
      <c r="K2053" s="13"/>
      <c r="L2053" s="14"/>
    </row>
    <row r="2054" spans="1:12" ht="15.45" customHeight="1" x14ac:dyDescent="0.3">
      <c r="A2054" s="1"/>
      <c r="B2054" s="1"/>
      <c r="C2054" s="7"/>
      <c r="D2054" s="18" t="s">
        <v>230</v>
      </c>
      <c r="E2054" s="225"/>
      <c r="F2054" s="226"/>
      <c r="G2054" s="226"/>
      <c r="H2054" s="226"/>
      <c r="I2054" s="227"/>
      <c r="J2054" s="229"/>
      <c r="K2054" s="8"/>
      <c r="L2054" s="1"/>
    </row>
    <row r="2055" spans="1:12" ht="15.45" customHeight="1" x14ac:dyDescent="0.3">
      <c r="A2055" s="1"/>
      <c r="B2055" s="1"/>
      <c r="C2055" s="7"/>
      <c r="D2055" s="189"/>
      <c r="E2055" s="189"/>
      <c r="F2055" s="189"/>
      <c r="G2055" s="189"/>
      <c r="H2055" s="189"/>
      <c r="I2055" s="189"/>
      <c r="J2055" s="189"/>
      <c r="K2055" s="8"/>
      <c r="L2055" s="1"/>
    </row>
    <row r="2056" spans="1:12" ht="15.45" customHeight="1" x14ac:dyDescent="0.3">
      <c r="A2056" s="1"/>
      <c r="B2056" s="1"/>
      <c r="C2056" s="7"/>
      <c r="D2056" s="219" t="s">
        <v>19</v>
      </c>
      <c r="E2056" s="220"/>
      <c r="F2056" s="220"/>
      <c r="G2056" s="220"/>
      <c r="H2056" s="220"/>
      <c r="I2056" s="220"/>
      <c r="J2056" s="221"/>
      <c r="K2056" s="8"/>
      <c r="L2056" s="1"/>
    </row>
    <row r="2057" spans="1:12" ht="15.45" customHeight="1" x14ac:dyDescent="0.3">
      <c r="A2057" s="1"/>
      <c r="B2057" s="1"/>
      <c r="C2057" s="7"/>
      <c r="D2057" s="230" t="s">
        <v>20</v>
      </c>
      <c r="E2057" s="231"/>
      <c r="F2057" s="231"/>
      <c r="G2057" s="23" t="s">
        <v>14</v>
      </c>
      <c r="H2057" s="24" t="s">
        <v>21</v>
      </c>
      <c r="I2057" s="25" t="s">
        <v>22</v>
      </c>
      <c r="J2057" s="26" t="s">
        <v>23</v>
      </c>
      <c r="K2057" s="8"/>
      <c r="L2057" s="1"/>
    </row>
    <row r="2058" spans="1:12" ht="15.45" customHeight="1" x14ac:dyDescent="0.3">
      <c r="A2058" s="1"/>
      <c r="B2058" s="1"/>
      <c r="C2058" s="7"/>
      <c r="D2058" s="232" t="s">
        <v>159</v>
      </c>
      <c r="E2058" s="233"/>
      <c r="F2058" s="233"/>
      <c r="G2058" s="27" t="s">
        <v>25</v>
      </c>
      <c r="H2058" s="28">
        <v>7250</v>
      </c>
      <c r="I2058" s="29">
        <v>1.1000000000000001</v>
      </c>
      <c r="J2058" s="30">
        <f>+ROUND(I2058*H2058,2)</f>
        <v>7975</v>
      </c>
      <c r="K2058" s="8"/>
      <c r="L2058" s="1"/>
    </row>
    <row r="2059" spans="1:12" ht="15.45" customHeight="1" x14ac:dyDescent="0.3">
      <c r="A2059" s="1"/>
      <c r="B2059" s="1"/>
      <c r="C2059" s="7"/>
      <c r="D2059" s="211" t="s">
        <v>88</v>
      </c>
      <c r="E2059" s="212"/>
      <c r="F2059" s="212"/>
      <c r="G2059" s="31" t="s">
        <v>60</v>
      </c>
      <c r="H2059" s="32">
        <v>453833.24</v>
      </c>
      <c r="I2059" s="33">
        <v>0.02</v>
      </c>
      <c r="J2059" s="34">
        <f t="shared" ref="J2059:J2064" si="39">+ROUND(I2059*H2059,2)</f>
        <v>9076.66</v>
      </c>
      <c r="K2059" s="8"/>
      <c r="L2059" s="1"/>
    </row>
    <row r="2060" spans="1:12" ht="15.45" customHeight="1" x14ac:dyDescent="0.3">
      <c r="A2060" s="1"/>
      <c r="B2060" s="1"/>
      <c r="C2060" s="7"/>
      <c r="D2060" s="211" t="s">
        <v>232</v>
      </c>
      <c r="E2060" s="212"/>
      <c r="F2060" s="212"/>
      <c r="G2060" s="31" t="s">
        <v>95</v>
      </c>
      <c r="H2060" s="32">
        <v>12900</v>
      </c>
      <c r="I2060" s="33">
        <v>0.66</v>
      </c>
      <c r="J2060" s="34">
        <f t="shared" si="39"/>
        <v>8514</v>
      </c>
      <c r="K2060" s="8"/>
      <c r="L2060" s="1"/>
    </row>
    <row r="2061" spans="1:12" ht="15.45" customHeight="1" x14ac:dyDescent="0.3">
      <c r="A2061" s="1"/>
      <c r="B2061" s="1"/>
      <c r="C2061" s="7"/>
      <c r="D2061" s="211" t="s">
        <v>180</v>
      </c>
      <c r="E2061" s="212"/>
      <c r="F2061" s="212"/>
      <c r="G2061" s="31" t="s">
        <v>91</v>
      </c>
      <c r="H2061" s="32">
        <v>6966.63</v>
      </c>
      <c r="I2061" s="33">
        <v>0.06</v>
      </c>
      <c r="J2061" s="34">
        <f t="shared" si="39"/>
        <v>418</v>
      </c>
      <c r="K2061" s="8"/>
      <c r="L2061" s="1"/>
    </row>
    <row r="2062" spans="1:12" ht="15.45" customHeight="1" x14ac:dyDescent="0.3">
      <c r="A2062" s="1"/>
      <c r="B2062" s="1"/>
      <c r="C2062" s="7"/>
      <c r="D2062" s="211" t="s">
        <v>181</v>
      </c>
      <c r="E2062" s="212"/>
      <c r="F2062" s="212"/>
      <c r="G2062" s="31" t="s">
        <v>18</v>
      </c>
      <c r="H2062" s="32">
        <v>41066.33</v>
      </c>
      <c r="I2062" s="33">
        <v>0.5</v>
      </c>
      <c r="J2062" s="34">
        <f t="shared" si="39"/>
        <v>20533.169999999998</v>
      </c>
      <c r="K2062" s="8"/>
      <c r="L2062" s="1"/>
    </row>
    <row r="2063" spans="1:12" ht="15.45" customHeight="1" x14ac:dyDescent="0.3">
      <c r="A2063" s="1"/>
      <c r="B2063" s="1"/>
      <c r="C2063" s="7"/>
      <c r="D2063" s="211" t="s">
        <v>233</v>
      </c>
      <c r="E2063" s="212"/>
      <c r="F2063" s="212"/>
      <c r="G2063" s="31" t="s">
        <v>91</v>
      </c>
      <c r="H2063" s="32">
        <v>4850</v>
      </c>
      <c r="I2063" s="33">
        <v>0.3</v>
      </c>
      <c r="J2063" s="34">
        <f t="shared" si="39"/>
        <v>1455</v>
      </c>
      <c r="K2063" s="8"/>
      <c r="L2063" s="1"/>
    </row>
    <row r="2064" spans="1:12" ht="15.45" customHeight="1" x14ac:dyDescent="0.3">
      <c r="A2064" s="1"/>
      <c r="B2064" s="1"/>
      <c r="C2064" s="7"/>
      <c r="D2064" s="325" t="s">
        <v>179</v>
      </c>
      <c r="E2064" s="326"/>
      <c r="F2064" s="326"/>
      <c r="G2064" s="35" t="s">
        <v>91</v>
      </c>
      <c r="H2064" s="36">
        <v>1344</v>
      </c>
      <c r="I2064" s="37">
        <v>1.6</v>
      </c>
      <c r="J2064" s="38">
        <f t="shared" si="39"/>
        <v>2150.4</v>
      </c>
      <c r="K2064" s="8"/>
      <c r="L2064" s="1"/>
    </row>
    <row r="2065" spans="1:12" ht="15.45" customHeight="1" x14ac:dyDescent="0.3">
      <c r="A2065" s="1"/>
      <c r="B2065" s="1"/>
      <c r="C2065" s="7"/>
      <c r="D2065" s="1"/>
      <c r="E2065" s="1"/>
      <c r="F2065" s="1"/>
      <c r="G2065" s="294" t="s">
        <v>29</v>
      </c>
      <c r="H2065" s="294"/>
      <c r="I2065" s="295"/>
      <c r="J2065" s="39">
        <f>+ROUND(SUM(J2058:J2064),2)</f>
        <v>50122.23</v>
      </c>
      <c r="K2065" s="8"/>
      <c r="L2065" s="1"/>
    </row>
    <row r="2066" spans="1:12" ht="15.45" customHeight="1" x14ac:dyDescent="0.3">
      <c r="A2066" s="1"/>
      <c r="B2066" s="1"/>
      <c r="C2066" s="7"/>
      <c r="D2066" s="1"/>
      <c r="E2066" s="1"/>
      <c r="F2066" s="1"/>
      <c r="G2066" s="92"/>
      <c r="H2066" s="100"/>
      <c r="I2066" s="92"/>
      <c r="J2066" s="101"/>
      <c r="K2066" s="8"/>
      <c r="L2066" s="1"/>
    </row>
    <row r="2067" spans="1:12" ht="15.45" customHeight="1" x14ac:dyDescent="0.3">
      <c r="A2067" s="1"/>
      <c r="B2067" s="1"/>
      <c r="C2067" s="7"/>
      <c r="D2067" s="219" t="s">
        <v>30</v>
      </c>
      <c r="E2067" s="220"/>
      <c r="F2067" s="220"/>
      <c r="G2067" s="220"/>
      <c r="H2067" s="220"/>
      <c r="I2067" s="220"/>
      <c r="J2067" s="221"/>
      <c r="K2067" s="8"/>
      <c r="L2067" s="1"/>
    </row>
    <row r="2068" spans="1:12" ht="15.45" customHeight="1" x14ac:dyDescent="0.3">
      <c r="A2068" s="1"/>
      <c r="B2068" s="1"/>
      <c r="C2068" s="7"/>
      <c r="D2068" s="286" t="s">
        <v>20</v>
      </c>
      <c r="E2068" s="286"/>
      <c r="F2068" s="286"/>
      <c r="G2068" s="40" t="s">
        <v>14</v>
      </c>
      <c r="H2068" s="41" t="s">
        <v>31</v>
      </c>
      <c r="I2068" s="40" t="s">
        <v>22</v>
      </c>
      <c r="J2068" s="41" t="s">
        <v>23</v>
      </c>
      <c r="K2068" s="8"/>
      <c r="L2068" s="1"/>
    </row>
    <row r="2069" spans="1:12" ht="15.45" customHeight="1" x14ac:dyDescent="0.3">
      <c r="A2069" s="1"/>
      <c r="B2069" s="1"/>
      <c r="C2069" s="7"/>
      <c r="D2069" s="287" t="s">
        <v>32</v>
      </c>
      <c r="E2069" s="288"/>
      <c r="F2069" s="288"/>
      <c r="G2069" s="102" t="s">
        <v>33</v>
      </c>
      <c r="H2069" s="87">
        <v>32147.16</v>
      </c>
      <c r="I2069" s="136">
        <v>0.05</v>
      </c>
      <c r="J2069" s="30">
        <f>+ROUND(I2069*H2069,2)</f>
        <v>1607.36</v>
      </c>
      <c r="K2069" s="8"/>
      <c r="L2069" s="1"/>
    </row>
    <row r="2070" spans="1:12" ht="15.45" customHeight="1" x14ac:dyDescent="0.3">
      <c r="A2070" s="1"/>
      <c r="B2070" s="1"/>
      <c r="C2070" s="7"/>
      <c r="D2070" s="289"/>
      <c r="E2070" s="290"/>
      <c r="F2070" s="291"/>
      <c r="G2070" s="86" t="s">
        <v>28</v>
      </c>
      <c r="H2070" s="89" t="s">
        <v>28</v>
      </c>
      <c r="I2070" s="99"/>
      <c r="J2070" s="34" t="str">
        <f>+IF(D2070="","",H2070*I2070)</f>
        <v/>
      </c>
      <c r="K2070" s="8"/>
      <c r="L2070" s="1"/>
    </row>
    <row r="2071" spans="1:12" ht="15.45" customHeight="1" x14ac:dyDescent="0.3">
      <c r="A2071" s="1"/>
      <c r="B2071" s="1"/>
      <c r="C2071" s="7"/>
      <c r="D2071" s="292"/>
      <c r="E2071" s="293"/>
      <c r="F2071" s="293"/>
      <c r="G2071" s="47" t="s">
        <v>28</v>
      </c>
      <c r="H2071" s="48" t="s">
        <v>28</v>
      </c>
      <c r="I2071" s="49"/>
      <c r="J2071" s="91" t="str">
        <f>+IF(D2071="","",H2071*I2071)</f>
        <v/>
      </c>
      <c r="K2071" s="8"/>
      <c r="L2071" s="1"/>
    </row>
    <row r="2072" spans="1:12" ht="15.45" customHeight="1" x14ac:dyDescent="0.3">
      <c r="A2072" s="1"/>
      <c r="B2072" s="1"/>
      <c r="C2072" s="7"/>
      <c r="D2072" s="1"/>
      <c r="E2072" s="1"/>
      <c r="F2072" s="1"/>
      <c r="G2072" s="294" t="s">
        <v>36</v>
      </c>
      <c r="H2072" s="294"/>
      <c r="I2072" s="295"/>
      <c r="J2072" s="51">
        <f>ROUND(+SUM(J2069:J2071),2)</f>
        <v>1607.36</v>
      </c>
      <c r="K2072" s="8"/>
      <c r="L2072" s="1"/>
    </row>
    <row r="2073" spans="1:12" ht="15.45" customHeight="1" x14ac:dyDescent="0.3">
      <c r="A2073" s="1"/>
      <c r="B2073" s="1"/>
      <c r="C2073" s="7"/>
      <c r="D2073" s="274"/>
      <c r="E2073" s="274"/>
      <c r="F2073" s="274"/>
      <c r="G2073" s="274"/>
      <c r="H2073" s="274"/>
      <c r="I2073" s="274"/>
      <c r="J2073" s="274"/>
      <c r="K2073" s="8"/>
      <c r="L2073" s="1"/>
    </row>
    <row r="2074" spans="1:12" ht="15.45" customHeight="1" x14ac:dyDescent="0.3">
      <c r="A2074" s="1"/>
      <c r="B2074" s="1"/>
      <c r="C2074" s="7"/>
      <c r="D2074" s="305" t="s">
        <v>37</v>
      </c>
      <c r="E2074" s="306"/>
      <c r="F2074" s="306"/>
      <c r="G2074" s="306"/>
      <c r="H2074" s="306"/>
      <c r="I2074" s="306"/>
      <c r="J2074" s="307"/>
      <c r="K2074" s="8"/>
      <c r="L2074" s="52"/>
    </row>
    <row r="2075" spans="1:12" ht="15.45" customHeight="1" x14ac:dyDescent="0.3">
      <c r="A2075" s="93"/>
      <c r="B2075" s="93"/>
      <c r="C2075" s="53"/>
      <c r="D2075" s="308" t="s">
        <v>20</v>
      </c>
      <c r="E2075" s="309"/>
      <c r="F2075" s="309"/>
      <c r="G2075" s="54" t="s">
        <v>14</v>
      </c>
      <c r="H2075" s="55" t="s">
        <v>31</v>
      </c>
      <c r="I2075" s="54" t="s">
        <v>22</v>
      </c>
      <c r="J2075" s="56" t="s">
        <v>23</v>
      </c>
      <c r="K2075" s="57"/>
      <c r="L2075" s="58"/>
    </row>
    <row r="2076" spans="1:12" ht="15.45" customHeight="1" x14ac:dyDescent="0.3">
      <c r="A2076" s="1"/>
      <c r="B2076" s="1"/>
      <c r="C2076" s="7"/>
      <c r="D2076" s="301" t="s">
        <v>38</v>
      </c>
      <c r="E2076" s="302"/>
      <c r="F2076" s="302"/>
      <c r="G2076" s="59" t="s">
        <v>39</v>
      </c>
      <c r="H2076" s="60">
        <v>29224.691865875</v>
      </c>
      <c r="I2076" s="61">
        <v>1.1000000000000001</v>
      </c>
      <c r="J2076" s="30">
        <f>+ROUND(I2076*H2076,2)</f>
        <v>32147.16</v>
      </c>
      <c r="K2076" s="8"/>
      <c r="L2076" s="52"/>
    </row>
    <row r="2077" spans="1:12" ht="15.45" customHeight="1" x14ac:dyDescent="0.3">
      <c r="A2077" s="1"/>
      <c r="B2077" s="1"/>
      <c r="C2077" s="7"/>
      <c r="D2077" s="301"/>
      <c r="E2077" s="302"/>
      <c r="F2077" s="302"/>
      <c r="G2077" s="59"/>
      <c r="H2077" s="60" t="s">
        <v>28</v>
      </c>
      <c r="I2077" s="61"/>
      <c r="J2077" s="62" t="str">
        <f>(+IF(D2077="","",(H2077*I2077)))</f>
        <v/>
      </c>
      <c r="K2077" s="8"/>
      <c r="L2077" s="52"/>
    </row>
    <row r="2078" spans="1:12" ht="15.45" customHeight="1" x14ac:dyDescent="0.3">
      <c r="A2078" s="1"/>
      <c r="B2078" s="1"/>
      <c r="C2078" s="7"/>
      <c r="D2078" s="301"/>
      <c r="E2078" s="302"/>
      <c r="F2078" s="302"/>
      <c r="G2078" s="59"/>
      <c r="H2078" s="60"/>
      <c r="I2078" s="61"/>
      <c r="J2078" s="62" t="str">
        <f>(+IF(D2078="","",(H2078*I2078)))</f>
        <v/>
      </c>
      <c r="K2078" s="8"/>
      <c r="L2078" s="52"/>
    </row>
    <row r="2079" spans="1:12" ht="15.45" customHeight="1" x14ac:dyDescent="0.3">
      <c r="A2079" s="1"/>
      <c r="B2079" s="1"/>
      <c r="C2079" s="7"/>
      <c r="D2079" s="303"/>
      <c r="E2079" s="304"/>
      <c r="F2079" s="304"/>
      <c r="G2079" s="94"/>
      <c r="H2079" s="95"/>
      <c r="I2079" s="96"/>
      <c r="J2079" s="97"/>
      <c r="K2079" s="8"/>
      <c r="L2079" s="52"/>
    </row>
    <row r="2080" spans="1:12" ht="15.45" customHeight="1" x14ac:dyDescent="0.3">
      <c r="A2080" s="1"/>
      <c r="B2080" s="1"/>
      <c r="C2080" s="7"/>
      <c r="D2080" s="1"/>
      <c r="E2080" s="1"/>
      <c r="F2080" s="1"/>
      <c r="G2080" s="216" t="s">
        <v>42</v>
      </c>
      <c r="H2080" s="216"/>
      <c r="I2080" s="217"/>
      <c r="J2080" s="39">
        <f>+ROUND(SUM(J2076:J2079),2)</f>
        <v>32147.16</v>
      </c>
      <c r="K2080" s="8"/>
      <c r="L2080" s="52"/>
    </row>
    <row r="2081" spans="1:12" ht="15.45" customHeight="1" x14ac:dyDescent="0.3">
      <c r="A2081" s="1"/>
      <c r="B2081" s="1"/>
      <c r="C2081" s="7"/>
      <c r="D2081" s="1"/>
      <c r="E2081" s="1"/>
      <c r="F2081" s="1"/>
      <c r="G2081" s="1"/>
      <c r="H2081" s="63"/>
      <c r="I2081" s="1"/>
      <c r="J2081" s="2"/>
      <c r="K2081" s="8"/>
      <c r="L2081" s="1"/>
    </row>
    <row r="2082" spans="1:12" ht="15.45" customHeight="1" x14ac:dyDescent="0.3">
      <c r="A2082" s="1"/>
      <c r="B2082" s="1"/>
      <c r="C2082" s="7"/>
      <c r="D2082" s="250" t="s">
        <v>43</v>
      </c>
      <c r="E2082" s="251"/>
      <c r="F2082" s="251"/>
      <c r="G2082" s="251"/>
      <c r="H2082" s="251"/>
      <c r="I2082" s="252"/>
      <c r="J2082" s="64">
        <f>ROUND((SUM(+J2065+J2072+J2080)),2)</f>
        <v>83876.75</v>
      </c>
      <c r="K2082" s="8"/>
      <c r="L2082" s="1"/>
    </row>
    <row r="2083" spans="1:12" ht="15.45" customHeight="1" x14ac:dyDescent="0.3">
      <c r="A2083" s="1"/>
      <c r="B2083" s="1"/>
      <c r="C2083" s="7"/>
      <c r="D2083" s="1"/>
      <c r="E2083" s="1"/>
      <c r="F2083" s="1"/>
      <c r="G2083" s="1"/>
      <c r="H2083" s="63"/>
      <c r="I2083" s="1"/>
      <c r="J2083" s="2"/>
      <c r="K2083" s="8"/>
      <c r="L2083" s="1"/>
    </row>
    <row r="2084" spans="1:12" ht="15.45" customHeight="1" x14ac:dyDescent="0.3">
      <c r="A2084" s="66"/>
      <c r="B2084" s="66"/>
      <c r="C2084" s="65"/>
      <c r="D2084" s="253" t="s">
        <v>44</v>
      </c>
      <c r="E2084" s="254"/>
      <c r="F2084" s="255"/>
      <c r="G2084" s="66"/>
      <c r="H2084" s="67"/>
      <c r="I2084" s="68">
        <v>0.01</v>
      </c>
      <c r="J2084" s="69">
        <f>ROUND(J2082*I2084,2)</f>
        <v>838.77</v>
      </c>
      <c r="K2084" s="70"/>
      <c r="L2084" s="66"/>
    </row>
    <row r="2085" spans="1:12" ht="15.45" customHeight="1" x14ac:dyDescent="0.3">
      <c r="A2085" s="1"/>
      <c r="B2085" s="1"/>
      <c r="C2085" s="7"/>
      <c r="D2085" s="250" t="s">
        <v>45</v>
      </c>
      <c r="E2085" s="251"/>
      <c r="F2085" s="251"/>
      <c r="G2085" s="251"/>
      <c r="H2085" s="251"/>
      <c r="I2085" s="252"/>
      <c r="J2085" s="64">
        <f>+J2084+J2082</f>
        <v>84715.520000000004</v>
      </c>
      <c r="K2085" s="8"/>
      <c r="L2085" s="1"/>
    </row>
    <row r="2086" spans="1:12" ht="15.45" customHeight="1" x14ac:dyDescent="0.3">
      <c r="A2086" s="1"/>
      <c r="B2086" s="1"/>
      <c r="C2086" s="7"/>
      <c r="D2086" s="1"/>
      <c r="E2086" s="1"/>
      <c r="F2086" s="1"/>
      <c r="G2086" s="1"/>
      <c r="H2086" s="63"/>
      <c r="I2086" s="1"/>
      <c r="J2086" s="2"/>
      <c r="K2086" s="8"/>
      <c r="L2086" s="1"/>
    </row>
    <row r="2087" spans="1:12" ht="15.45" customHeight="1" x14ac:dyDescent="0.3">
      <c r="A2087" s="66"/>
      <c r="B2087" s="66"/>
      <c r="C2087" s="65"/>
      <c r="D2087" s="313" t="s">
        <v>46</v>
      </c>
      <c r="E2087" s="314"/>
      <c r="F2087" s="314"/>
      <c r="G2087" s="71"/>
      <c r="H2087" s="72"/>
      <c r="I2087" s="73">
        <v>0.25</v>
      </c>
      <c r="J2087" s="74">
        <f>ROUND(J2085*I2087,2)</f>
        <v>21178.880000000001</v>
      </c>
      <c r="K2087" s="70"/>
      <c r="L2087" s="66"/>
    </row>
    <row r="2088" spans="1:12" ht="15.45" customHeight="1" x14ac:dyDescent="0.3">
      <c r="A2088" s="66"/>
      <c r="B2088" s="66"/>
      <c r="C2088" s="65"/>
      <c r="D2088" s="315" t="s">
        <v>47</v>
      </c>
      <c r="E2088" s="316"/>
      <c r="F2088" s="316"/>
      <c r="G2088" s="71"/>
      <c r="H2088" s="72"/>
      <c r="I2088" s="75">
        <v>0.01</v>
      </c>
      <c r="J2088" s="76">
        <f>ROUNDDOWN(J2085*I2088,2)</f>
        <v>847.15</v>
      </c>
      <c r="K2088" s="70"/>
      <c r="L2088" s="66"/>
    </row>
    <row r="2089" spans="1:12" ht="15.45" customHeight="1" x14ac:dyDescent="0.3">
      <c r="A2089" s="66"/>
      <c r="B2089" s="66"/>
      <c r="C2089" s="65"/>
      <c r="D2089" s="315" t="s">
        <v>48</v>
      </c>
      <c r="E2089" s="316"/>
      <c r="F2089" s="316"/>
      <c r="G2089" s="77"/>
      <c r="H2089" s="78"/>
      <c r="I2089" s="75">
        <v>0.04</v>
      </c>
      <c r="J2089" s="76">
        <f>ROUND(J2085*I2089,2)</f>
        <v>3388.62</v>
      </c>
      <c r="K2089" s="70"/>
      <c r="L2089" s="66"/>
    </row>
    <row r="2090" spans="1:12" ht="15.45" customHeight="1" x14ac:dyDescent="0.3">
      <c r="A2090" s="1"/>
      <c r="B2090" s="1"/>
      <c r="C2090" s="7"/>
      <c r="D2090" s="317" t="s">
        <v>49</v>
      </c>
      <c r="E2090" s="318"/>
      <c r="F2090" s="318"/>
      <c r="G2090" s="318"/>
      <c r="H2090" s="318"/>
      <c r="I2090" s="318"/>
      <c r="J2090" s="79">
        <f>SUM(J2087:J2089)</f>
        <v>25414.65</v>
      </c>
      <c r="K2090" s="8"/>
      <c r="L2090" s="1"/>
    </row>
    <row r="2091" spans="1:12" ht="15.45" customHeight="1" x14ac:dyDescent="0.3">
      <c r="A2091" s="1"/>
      <c r="B2091" s="1"/>
      <c r="C2091" s="7"/>
      <c r="D2091" s="266"/>
      <c r="E2091" s="266"/>
      <c r="F2091" s="266"/>
      <c r="G2091" s="266"/>
      <c r="H2091" s="266"/>
      <c r="I2091" s="266"/>
      <c r="J2091" s="266"/>
      <c r="K2091" s="8"/>
      <c r="L2091" s="1"/>
    </row>
    <row r="2092" spans="1:12" ht="15.45" customHeight="1" x14ac:dyDescent="0.3">
      <c r="A2092" s="1"/>
      <c r="B2092" s="1"/>
      <c r="C2092" s="7"/>
      <c r="D2092" s="277" t="s">
        <v>50</v>
      </c>
      <c r="E2092" s="278"/>
      <c r="F2092" s="278"/>
      <c r="G2092" s="278"/>
      <c r="H2092" s="278"/>
      <c r="I2092" s="279"/>
      <c r="J2092" s="80">
        <f>SUM(J2085+J2090)</f>
        <v>110130.17000000001</v>
      </c>
      <c r="K2092" s="8"/>
      <c r="L2092" s="1"/>
    </row>
    <row r="2093" spans="1:12" ht="15.45" customHeight="1" x14ac:dyDescent="0.3">
      <c r="A2093" s="1"/>
      <c r="B2093" s="1"/>
      <c r="C2093" s="7"/>
      <c r="D2093" s="266"/>
      <c r="E2093" s="266"/>
      <c r="F2093" s="266"/>
      <c r="G2093" s="266"/>
      <c r="H2093" s="266"/>
      <c r="I2093" s="266"/>
      <c r="J2093" s="266"/>
      <c r="K2093" s="8"/>
      <c r="L2093" s="1"/>
    </row>
    <row r="2094" spans="1:12" ht="15.45" customHeight="1" x14ac:dyDescent="0.3">
      <c r="A2094" s="1"/>
      <c r="B2094" s="1"/>
      <c r="C2094" s="7"/>
      <c r="D2094" s="280" t="s">
        <v>51</v>
      </c>
      <c r="E2094" s="281"/>
      <c r="F2094" s="282"/>
      <c r="G2094" s="283"/>
      <c r="H2094" s="284"/>
      <c r="I2094" s="284"/>
      <c r="J2094" s="285"/>
      <c r="K2094" s="8"/>
      <c r="L2094" s="1"/>
    </row>
    <row r="2095" spans="1:12" ht="15.45" customHeight="1" x14ac:dyDescent="0.3">
      <c r="A2095" s="1"/>
      <c r="B2095" s="1"/>
      <c r="C2095" s="7"/>
      <c r="D2095" s="262"/>
      <c r="E2095" s="310"/>
      <c r="F2095" s="311"/>
      <c r="G2095" s="265"/>
      <c r="H2095" s="275"/>
      <c r="I2095" s="275"/>
      <c r="J2095" s="276"/>
      <c r="K2095" s="8"/>
      <c r="L2095" s="1"/>
    </row>
    <row r="2096" spans="1:12" ht="15.45" customHeight="1" x14ac:dyDescent="0.3">
      <c r="A2096" s="1"/>
      <c r="B2096" s="1"/>
      <c r="C2096" s="7"/>
      <c r="D2096" s="262"/>
      <c r="E2096" s="310"/>
      <c r="F2096" s="311"/>
      <c r="G2096" s="312" t="s">
        <v>52</v>
      </c>
      <c r="H2096" s="266"/>
      <c r="I2096" s="266"/>
      <c r="J2096" s="267"/>
      <c r="K2096" s="8"/>
      <c r="L2096" s="1"/>
    </row>
    <row r="2097" spans="1:12" ht="15.45" customHeight="1" x14ac:dyDescent="0.3">
      <c r="A2097" s="1"/>
      <c r="B2097" s="1"/>
      <c r="C2097" s="7"/>
      <c r="D2097" s="262"/>
      <c r="E2097" s="310"/>
      <c r="F2097" s="311"/>
      <c r="G2097" s="312" t="s">
        <v>53</v>
      </c>
      <c r="H2097" s="266"/>
      <c r="I2097" s="266"/>
      <c r="J2097" s="267"/>
      <c r="K2097" s="8"/>
      <c r="L2097" s="1"/>
    </row>
    <row r="2098" spans="1:12" ht="15.45" customHeight="1" x14ac:dyDescent="0.3">
      <c r="A2098" s="1"/>
      <c r="B2098" s="1"/>
      <c r="C2098" s="7"/>
      <c r="D2098" s="262"/>
      <c r="E2098" s="310"/>
      <c r="F2098" s="311"/>
      <c r="G2098" s="312" t="s">
        <v>54</v>
      </c>
      <c r="H2098" s="266"/>
      <c r="I2098" s="266"/>
      <c r="J2098" s="267"/>
      <c r="K2098" s="8"/>
      <c r="L2098" s="1"/>
    </row>
    <row r="2099" spans="1:12" ht="15.45" customHeight="1" x14ac:dyDescent="0.3">
      <c r="A2099" s="1"/>
      <c r="B2099" s="1"/>
      <c r="C2099" s="7"/>
      <c r="D2099" s="319"/>
      <c r="E2099" s="320"/>
      <c r="F2099" s="321"/>
      <c r="G2099" s="312" t="s">
        <v>52</v>
      </c>
      <c r="H2099" s="266"/>
      <c r="I2099" s="266"/>
      <c r="J2099" s="267"/>
      <c r="K2099" s="8"/>
      <c r="L2099" s="1"/>
    </row>
    <row r="2100" spans="1:12" ht="15.45" customHeight="1" x14ac:dyDescent="0.3">
      <c r="A2100" s="1"/>
      <c r="B2100" s="1"/>
      <c r="C2100" s="7"/>
      <c r="D2100" s="268"/>
      <c r="E2100" s="322"/>
      <c r="F2100" s="323"/>
      <c r="G2100" s="324" t="s">
        <v>55</v>
      </c>
      <c r="H2100" s="272"/>
      <c r="I2100" s="272"/>
      <c r="J2100" s="273"/>
      <c r="K2100" s="8"/>
      <c r="L2100" s="1"/>
    </row>
    <row r="2101" spans="1:12" ht="15.45" customHeight="1" x14ac:dyDescent="0.3">
      <c r="A2101" s="1"/>
      <c r="B2101" s="1"/>
      <c r="C2101" s="81"/>
      <c r="D2101" s="82"/>
      <c r="E2101" s="82"/>
      <c r="F2101" s="82"/>
      <c r="G2101" s="82"/>
      <c r="H2101" s="83"/>
      <c r="I2101" s="82"/>
      <c r="J2101" s="83"/>
      <c r="K2101" s="84"/>
      <c r="L2101" s="1"/>
    </row>
    <row r="2102" spans="1:12" ht="15.45" customHeight="1" x14ac:dyDescent="0.3">
      <c r="A2102" s="1"/>
      <c r="B2102" s="1"/>
      <c r="C2102" s="274"/>
      <c r="D2102" s="274"/>
      <c r="E2102" s="274"/>
      <c r="F2102" s="274"/>
      <c r="G2102" s="274"/>
      <c r="H2102" s="274"/>
      <c r="I2102" s="274"/>
      <c r="J2102" s="274"/>
      <c r="K2102" s="1"/>
      <c r="L2102" s="1"/>
    </row>
    <row r="2103" spans="1:12" ht="15.45" customHeight="1" x14ac:dyDescent="0.3">
      <c r="A2103" s="1"/>
      <c r="B2103" s="1"/>
      <c r="C2103" s="3"/>
      <c r="D2103" s="4"/>
      <c r="E2103" s="4"/>
      <c r="F2103" s="4"/>
      <c r="G2103" s="4"/>
      <c r="H2103" s="5"/>
      <c r="I2103" s="4"/>
      <c r="J2103" s="5"/>
      <c r="K2103" s="6"/>
      <c r="L2103" s="1"/>
    </row>
    <row r="2104" spans="1:12" ht="15.45" customHeight="1" x14ac:dyDescent="0.3">
      <c r="A2104" s="1"/>
      <c r="B2104" s="1"/>
      <c r="C2104" s="7"/>
      <c r="D2104" s="190"/>
      <c r="E2104" s="191"/>
      <c r="F2104" s="190" t="s">
        <v>0</v>
      </c>
      <c r="G2104" s="194"/>
      <c r="H2104" s="191"/>
      <c r="I2104" s="195" t="s">
        <v>1</v>
      </c>
      <c r="J2104" s="196"/>
      <c r="K2104" s="8"/>
      <c r="L2104" s="1"/>
    </row>
    <row r="2105" spans="1:12" ht="15.45" customHeight="1" x14ac:dyDescent="0.3">
      <c r="A2105" s="1"/>
      <c r="B2105" s="1"/>
      <c r="C2105" s="7"/>
      <c r="D2105" s="192"/>
      <c r="E2105" s="193"/>
      <c r="F2105" s="192"/>
      <c r="G2105" s="189"/>
      <c r="H2105" s="193"/>
      <c r="I2105" s="197" t="s">
        <v>2</v>
      </c>
      <c r="J2105" s="198"/>
      <c r="K2105" s="8"/>
      <c r="L2105" s="1"/>
    </row>
    <row r="2106" spans="1:12" ht="15.45" customHeight="1" x14ac:dyDescent="0.3">
      <c r="A2106" s="1"/>
      <c r="B2106" s="1"/>
      <c r="C2106" s="7"/>
      <c r="D2106" s="172" t="s">
        <v>3</v>
      </c>
      <c r="E2106" s="173"/>
      <c r="F2106" s="173"/>
      <c r="G2106" s="173"/>
      <c r="H2106" s="174"/>
      <c r="I2106" s="197" t="s">
        <v>4</v>
      </c>
      <c r="J2106" s="198"/>
      <c r="K2106" s="8"/>
      <c r="L2106" s="1"/>
    </row>
    <row r="2107" spans="1:12" ht="15.45" customHeight="1" x14ac:dyDescent="0.3">
      <c r="A2107" s="1"/>
      <c r="B2107" s="1"/>
      <c r="C2107" s="7"/>
      <c r="D2107" s="298" t="s">
        <v>5</v>
      </c>
      <c r="E2107" s="299"/>
      <c r="F2107" s="299"/>
      <c r="G2107" s="299"/>
      <c r="H2107" s="299"/>
      <c r="I2107" s="299"/>
      <c r="J2107" s="300"/>
      <c r="K2107" s="8"/>
      <c r="L2107" s="1"/>
    </row>
    <row r="2108" spans="1:12" ht="15.45" customHeight="1" x14ac:dyDescent="0.3">
      <c r="A2108" s="1"/>
      <c r="B2108" s="1"/>
      <c r="C2108" s="7"/>
      <c r="D2108" s="9"/>
      <c r="E2108" s="9"/>
      <c r="F2108" s="9"/>
      <c r="G2108" s="9"/>
      <c r="H2108" s="10"/>
      <c r="I2108" s="9"/>
      <c r="J2108" s="10"/>
      <c r="K2108" s="8"/>
      <c r="L2108" s="1"/>
    </row>
    <row r="2109" spans="1:12" ht="15.45" customHeight="1" x14ac:dyDescent="0.3">
      <c r="A2109" s="14"/>
      <c r="B2109" s="14"/>
      <c r="C2109" s="11"/>
      <c r="D2109" s="12" t="s">
        <v>6</v>
      </c>
      <c r="E2109" s="175" t="s">
        <v>7</v>
      </c>
      <c r="F2109" s="176"/>
      <c r="G2109" s="176"/>
      <c r="H2109" s="176"/>
      <c r="I2109" s="176"/>
      <c r="J2109" s="177"/>
      <c r="K2109" s="13"/>
      <c r="L2109" s="14"/>
    </row>
    <row r="2110" spans="1:12" ht="15.45" customHeight="1" x14ac:dyDescent="0.3">
      <c r="A2110" s="1"/>
      <c r="B2110" s="1"/>
      <c r="C2110" s="7"/>
      <c r="D2110" s="16">
        <v>2</v>
      </c>
      <c r="E2110" s="178" t="s">
        <v>8</v>
      </c>
      <c r="F2110" s="179"/>
      <c r="G2110" s="179"/>
      <c r="H2110" s="179"/>
      <c r="I2110" s="179"/>
      <c r="J2110" s="180"/>
      <c r="K2110" s="8"/>
      <c r="L2110" s="1"/>
    </row>
    <row r="2111" spans="1:12" ht="15.45" customHeight="1" x14ac:dyDescent="0.3">
      <c r="A2111" s="14"/>
      <c r="B2111" s="14"/>
      <c r="C2111" s="11"/>
      <c r="D2111" s="12" t="s">
        <v>9</v>
      </c>
      <c r="E2111" s="175" t="s">
        <v>10</v>
      </c>
      <c r="F2111" s="176"/>
      <c r="G2111" s="176"/>
      <c r="H2111" s="176"/>
      <c r="I2111" s="176"/>
      <c r="J2111" s="177"/>
      <c r="K2111" s="13"/>
      <c r="L2111" s="14"/>
    </row>
    <row r="2112" spans="1:12" ht="15.45" customHeight="1" x14ac:dyDescent="0.3">
      <c r="A2112" s="1"/>
      <c r="B2112" s="1"/>
      <c r="C2112" s="7"/>
      <c r="D2112" s="16">
        <v>2.17</v>
      </c>
      <c r="E2112" s="178" t="s">
        <v>234</v>
      </c>
      <c r="F2112" s="179"/>
      <c r="G2112" s="179"/>
      <c r="H2112" s="179"/>
      <c r="I2112" s="179"/>
      <c r="J2112" s="180"/>
      <c r="K2112" s="8"/>
      <c r="L2112" s="1"/>
    </row>
    <row r="2113" spans="1:12" ht="15.45" customHeight="1" x14ac:dyDescent="0.3">
      <c r="A2113" s="14"/>
      <c r="B2113" s="14"/>
      <c r="C2113" s="11"/>
      <c r="D2113" s="17" t="s">
        <v>12</v>
      </c>
      <c r="E2113" s="181" t="s">
        <v>13</v>
      </c>
      <c r="F2113" s="182"/>
      <c r="G2113" s="182"/>
      <c r="H2113" s="182"/>
      <c r="I2113" s="183"/>
      <c r="J2113" s="187" t="s">
        <v>14</v>
      </c>
      <c r="K2113" s="13"/>
      <c r="L2113" s="14"/>
    </row>
    <row r="2114" spans="1:12" ht="15.45" customHeight="1" x14ac:dyDescent="0.3">
      <c r="A2114" s="1"/>
      <c r="B2114" s="1"/>
      <c r="C2114" s="7"/>
      <c r="D2114" s="18" t="s">
        <v>235</v>
      </c>
      <c r="E2114" s="184"/>
      <c r="F2114" s="185"/>
      <c r="G2114" s="185"/>
      <c r="H2114" s="185"/>
      <c r="I2114" s="186"/>
      <c r="J2114" s="188"/>
      <c r="K2114" s="8"/>
      <c r="L2114" s="1"/>
    </row>
    <row r="2115" spans="1:12" ht="15.45" customHeight="1" x14ac:dyDescent="0.3">
      <c r="A2115" s="14"/>
      <c r="B2115" s="14"/>
      <c r="C2115" s="11"/>
      <c r="D2115" s="17" t="s">
        <v>16</v>
      </c>
      <c r="E2115" s="296" t="s">
        <v>236</v>
      </c>
      <c r="F2115" s="223"/>
      <c r="G2115" s="223"/>
      <c r="H2115" s="223"/>
      <c r="I2115" s="224"/>
      <c r="J2115" s="297" t="s">
        <v>18</v>
      </c>
      <c r="K2115" s="13"/>
      <c r="L2115" s="14"/>
    </row>
    <row r="2116" spans="1:12" ht="15.45" customHeight="1" x14ac:dyDescent="0.3">
      <c r="A2116" s="1"/>
      <c r="B2116" s="1"/>
      <c r="C2116" s="7"/>
      <c r="D2116" s="18" t="s">
        <v>235</v>
      </c>
      <c r="E2116" s="225"/>
      <c r="F2116" s="226"/>
      <c r="G2116" s="226"/>
      <c r="H2116" s="226"/>
      <c r="I2116" s="227"/>
      <c r="J2116" s="229"/>
      <c r="K2116" s="8"/>
      <c r="L2116" s="1"/>
    </row>
    <row r="2117" spans="1:12" ht="15.45" customHeight="1" x14ac:dyDescent="0.3">
      <c r="A2117" s="1"/>
      <c r="B2117" s="1"/>
      <c r="C2117" s="7"/>
      <c r="D2117" s="189"/>
      <c r="E2117" s="189"/>
      <c r="F2117" s="189"/>
      <c r="G2117" s="189"/>
      <c r="H2117" s="189"/>
      <c r="I2117" s="189"/>
      <c r="J2117" s="189"/>
      <c r="K2117" s="8"/>
      <c r="L2117" s="1"/>
    </row>
    <row r="2118" spans="1:12" ht="15.45" customHeight="1" x14ac:dyDescent="0.3">
      <c r="A2118" s="1"/>
      <c r="B2118" s="1"/>
      <c r="C2118" s="7"/>
      <c r="D2118" s="219" t="s">
        <v>19</v>
      </c>
      <c r="E2118" s="220"/>
      <c r="F2118" s="220"/>
      <c r="G2118" s="220"/>
      <c r="H2118" s="220"/>
      <c r="I2118" s="220"/>
      <c r="J2118" s="221"/>
      <c r="K2118" s="8"/>
      <c r="L2118" s="1"/>
    </row>
    <row r="2119" spans="1:12" ht="15.45" customHeight="1" x14ac:dyDescent="0.3">
      <c r="A2119" s="1"/>
      <c r="B2119" s="1"/>
      <c r="C2119" s="7"/>
      <c r="D2119" s="230" t="s">
        <v>20</v>
      </c>
      <c r="E2119" s="231"/>
      <c r="F2119" s="231"/>
      <c r="G2119" s="40" t="s">
        <v>14</v>
      </c>
      <c r="H2119" s="41" t="s">
        <v>31</v>
      </c>
      <c r="I2119" s="25" t="s">
        <v>22</v>
      </c>
      <c r="J2119" s="26" t="s">
        <v>23</v>
      </c>
      <c r="K2119" s="8"/>
      <c r="L2119" s="1"/>
    </row>
    <row r="2120" spans="1:12" ht="15.45" customHeight="1" x14ac:dyDescent="0.3">
      <c r="A2120" s="1"/>
      <c r="B2120" s="1"/>
      <c r="C2120" s="7"/>
      <c r="D2120" s="232" t="s">
        <v>237</v>
      </c>
      <c r="E2120" s="233"/>
      <c r="F2120" s="233"/>
      <c r="G2120" s="27" t="s">
        <v>18</v>
      </c>
      <c r="H2120" s="28">
        <v>75000</v>
      </c>
      <c r="I2120" s="29">
        <v>1.1000000000000001</v>
      </c>
      <c r="J2120" s="30">
        <f>+ROUND(I2120*H2120,2)</f>
        <v>82500</v>
      </c>
      <c r="K2120" s="8"/>
      <c r="L2120" s="1"/>
    </row>
    <row r="2121" spans="1:12" ht="15.45" customHeight="1" x14ac:dyDescent="0.3">
      <c r="A2121" s="1"/>
      <c r="B2121" s="1"/>
      <c r="C2121" s="7"/>
      <c r="D2121" s="211" t="s">
        <v>217</v>
      </c>
      <c r="E2121" s="212"/>
      <c r="F2121" s="212"/>
      <c r="G2121" s="31" t="s">
        <v>95</v>
      </c>
      <c r="H2121" s="32">
        <v>36066.67</v>
      </c>
      <c r="I2121" s="33">
        <v>0.06</v>
      </c>
      <c r="J2121" s="34">
        <f>+ROUND(I2121*H2121,2)</f>
        <v>2164</v>
      </c>
      <c r="K2121" s="8"/>
      <c r="L2121" s="1"/>
    </row>
    <row r="2122" spans="1:12" ht="15.45" customHeight="1" x14ac:dyDescent="0.3">
      <c r="A2122" s="1"/>
      <c r="B2122" s="1"/>
      <c r="C2122" s="7"/>
      <c r="D2122" s="211"/>
      <c r="E2122" s="212"/>
      <c r="F2122" s="212"/>
      <c r="G2122" s="31" t="s">
        <v>28</v>
      </c>
      <c r="H2122" s="32" t="s">
        <v>28</v>
      </c>
      <c r="I2122" s="33"/>
      <c r="J2122" s="34" t="str">
        <f>+IF(D2122="","",H2122*I2122)</f>
        <v/>
      </c>
      <c r="K2122" s="8"/>
      <c r="L2122" s="1"/>
    </row>
    <row r="2123" spans="1:12" ht="15.45" customHeight="1" x14ac:dyDescent="0.3">
      <c r="A2123" s="1"/>
      <c r="B2123" s="1"/>
      <c r="C2123" s="7"/>
      <c r="D2123" s="211"/>
      <c r="E2123" s="212"/>
      <c r="F2123" s="212"/>
      <c r="G2123" s="31" t="s">
        <v>28</v>
      </c>
      <c r="H2123" s="32" t="s">
        <v>28</v>
      </c>
      <c r="I2123" s="33"/>
      <c r="J2123" s="34" t="str">
        <f>+IF(D2123="","",H2123*I2123)</f>
        <v/>
      </c>
      <c r="K2123" s="8"/>
      <c r="L2123" s="1"/>
    </row>
    <row r="2124" spans="1:12" ht="15.45" customHeight="1" x14ac:dyDescent="0.3">
      <c r="A2124" s="1"/>
      <c r="B2124" s="1"/>
      <c r="C2124" s="7"/>
      <c r="D2124" s="211"/>
      <c r="E2124" s="212"/>
      <c r="F2124" s="212"/>
      <c r="G2124" s="31" t="s">
        <v>28</v>
      </c>
      <c r="H2124" s="32" t="s">
        <v>28</v>
      </c>
      <c r="I2124" s="33"/>
      <c r="J2124" s="34" t="str">
        <f>+IF(D2124="","",H2124*I2124)</f>
        <v/>
      </c>
      <c r="K2124" s="8"/>
      <c r="L2124" s="1"/>
    </row>
    <row r="2125" spans="1:12" ht="15.45" customHeight="1" x14ac:dyDescent="0.3">
      <c r="A2125" s="1"/>
      <c r="B2125" s="1"/>
      <c r="C2125" s="7"/>
      <c r="D2125" s="325"/>
      <c r="E2125" s="326"/>
      <c r="F2125" s="326"/>
      <c r="G2125" s="35" t="s">
        <v>28</v>
      </c>
      <c r="H2125" s="36" t="s">
        <v>28</v>
      </c>
      <c r="I2125" s="37"/>
      <c r="J2125" s="38" t="str">
        <f>+IF(D2125="","",H2125*I2125)</f>
        <v/>
      </c>
      <c r="K2125" s="8"/>
      <c r="L2125" s="1"/>
    </row>
    <row r="2126" spans="1:12" ht="15.45" customHeight="1" x14ac:dyDescent="0.3">
      <c r="A2126" s="1"/>
      <c r="B2126" s="1"/>
      <c r="C2126" s="7"/>
      <c r="D2126" s="1"/>
      <c r="E2126" s="1"/>
      <c r="F2126" s="1"/>
      <c r="G2126" s="294" t="s">
        <v>29</v>
      </c>
      <c r="H2126" s="294"/>
      <c r="I2126" s="295"/>
      <c r="J2126" s="39">
        <f>+ROUND(SUM(J2120:J2125),2)</f>
        <v>84664</v>
      </c>
      <c r="K2126" s="8"/>
      <c r="L2126" s="1"/>
    </row>
    <row r="2127" spans="1:12" ht="15.45" customHeight="1" x14ac:dyDescent="0.3">
      <c r="A2127" s="1"/>
      <c r="B2127" s="1"/>
      <c r="C2127" s="7"/>
      <c r="D2127" s="1"/>
      <c r="E2127" s="1"/>
      <c r="F2127" s="1"/>
      <c r="G2127" s="92"/>
      <c r="H2127" s="100"/>
      <c r="I2127" s="92"/>
      <c r="J2127" s="101"/>
      <c r="K2127" s="8"/>
      <c r="L2127" s="1"/>
    </row>
    <row r="2128" spans="1:12" ht="15.45" customHeight="1" x14ac:dyDescent="0.3">
      <c r="A2128" s="1"/>
      <c r="B2128" s="1"/>
      <c r="C2128" s="7"/>
      <c r="D2128" s="219" t="s">
        <v>30</v>
      </c>
      <c r="E2128" s="220"/>
      <c r="F2128" s="220"/>
      <c r="G2128" s="220"/>
      <c r="H2128" s="220"/>
      <c r="I2128" s="220"/>
      <c r="J2128" s="221"/>
      <c r="K2128" s="8"/>
      <c r="L2128" s="1"/>
    </row>
    <row r="2129" spans="1:12" ht="15.45" customHeight="1" x14ac:dyDescent="0.3">
      <c r="A2129" s="1"/>
      <c r="B2129" s="1"/>
      <c r="C2129" s="7"/>
      <c r="D2129" s="286" t="s">
        <v>20</v>
      </c>
      <c r="E2129" s="286"/>
      <c r="F2129" s="286"/>
      <c r="G2129" s="40" t="s">
        <v>14</v>
      </c>
      <c r="H2129" s="41" t="s">
        <v>31</v>
      </c>
      <c r="I2129" s="40" t="s">
        <v>22</v>
      </c>
      <c r="J2129" s="41" t="s">
        <v>23</v>
      </c>
      <c r="K2129" s="8"/>
      <c r="L2129" s="1"/>
    </row>
    <row r="2130" spans="1:12" ht="15.45" customHeight="1" x14ac:dyDescent="0.3">
      <c r="A2130" s="1"/>
      <c r="B2130" s="1"/>
      <c r="C2130" s="7"/>
      <c r="D2130" s="287" t="s">
        <v>32</v>
      </c>
      <c r="E2130" s="288"/>
      <c r="F2130" s="288"/>
      <c r="G2130" s="86" t="s">
        <v>33</v>
      </c>
      <c r="H2130" s="87">
        <v>11222.28</v>
      </c>
      <c r="I2130" s="88">
        <v>0.05</v>
      </c>
      <c r="J2130" s="30">
        <f>+ROUND(I2130*H2130,2)</f>
        <v>561.11</v>
      </c>
      <c r="K2130" s="8"/>
      <c r="L2130" s="1"/>
    </row>
    <row r="2131" spans="1:12" ht="15.45" customHeight="1" x14ac:dyDescent="0.3">
      <c r="A2131" s="1"/>
      <c r="B2131" s="1"/>
      <c r="C2131" s="7"/>
      <c r="D2131" s="289"/>
      <c r="E2131" s="290"/>
      <c r="F2131" s="291"/>
      <c r="G2131" s="86" t="s">
        <v>28</v>
      </c>
      <c r="H2131" s="89" t="s">
        <v>28</v>
      </c>
      <c r="I2131" s="98"/>
      <c r="J2131" s="34" t="str">
        <f>+IF(D2131="","",H2131*I2131)</f>
        <v/>
      </c>
      <c r="K2131" s="8"/>
      <c r="L2131" s="1"/>
    </row>
    <row r="2132" spans="1:12" ht="15.45" customHeight="1" x14ac:dyDescent="0.3">
      <c r="A2132" s="1"/>
      <c r="B2132" s="1"/>
      <c r="C2132" s="7"/>
      <c r="D2132" s="292"/>
      <c r="E2132" s="293"/>
      <c r="F2132" s="293"/>
      <c r="G2132" s="47" t="s">
        <v>28</v>
      </c>
      <c r="H2132" s="48" t="s">
        <v>28</v>
      </c>
      <c r="I2132" s="49"/>
      <c r="J2132" s="91" t="str">
        <f>+IF(D2132="","",H2132*I2132)</f>
        <v/>
      </c>
      <c r="K2132" s="8"/>
      <c r="L2132" s="1"/>
    </row>
    <row r="2133" spans="1:12" ht="15.45" customHeight="1" x14ac:dyDescent="0.3">
      <c r="A2133" s="1"/>
      <c r="B2133" s="1"/>
      <c r="C2133" s="7"/>
      <c r="D2133" s="1"/>
      <c r="E2133" s="1"/>
      <c r="F2133" s="1"/>
      <c r="G2133" s="294" t="s">
        <v>36</v>
      </c>
      <c r="H2133" s="294"/>
      <c r="I2133" s="295"/>
      <c r="J2133" s="51">
        <f>ROUND(+SUM(J2130:J2132),2)</f>
        <v>561.11</v>
      </c>
      <c r="K2133" s="8"/>
      <c r="L2133" s="1"/>
    </row>
    <row r="2134" spans="1:12" ht="15.45" customHeight="1" x14ac:dyDescent="0.3">
      <c r="A2134" s="1"/>
      <c r="B2134" s="1"/>
      <c r="C2134" s="7"/>
      <c r="D2134" s="274"/>
      <c r="E2134" s="274"/>
      <c r="F2134" s="274"/>
      <c r="G2134" s="274"/>
      <c r="H2134" s="274"/>
      <c r="I2134" s="274"/>
      <c r="J2134" s="274"/>
      <c r="K2134" s="8"/>
      <c r="L2134" s="1"/>
    </row>
    <row r="2135" spans="1:12" ht="15.45" customHeight="1" x14ac:dyDescent="0.3">
      <c r="A2135" s="1"/>
      <c r="B2135" s="1"/>
      <c r="C2135" s="7"/>
      <c r="D2135" s="305" t="s">
        <v>37</v>
      </c>
      <c r="E2135" s="306"/>
      <c r="F2135" s="306"/>
      <c r="G2135" s="306"/>
      <c r="H2135" s="306"/>
      <c r="I2135" s="306"/>
      <c r="J2135" s="307"/>
      <c r="K2135" s="8"/>
      <c r="L2135" s="52"/>
    </row>
    <row r="2136" spans="1:12" ht="15.45" customHeight="1" x14ac:dyDescent="0.3">
      <c r="A2136" s="93"/>
      <c r="B2136" s="93"/>
      <c r="C2136" s="53"/>
      <c r="D2136" s="308" t="s">
        <v>20</v>
      </c>
      <c r="E2136" s="309"/>
      <c r="F2136" s="309"/>
      <c r="G2136" s="40" t="s">
        <v>14</v>
      </c>
      <c r="H2136" s="41" t="s">
        <v>31</v>
      </c>
      <c r="I2136" s="54" t="s">
        <v>22</v>
      </c>
      <c r="J2136" s="56" t="s">
        <v>23</v>
      </c>
      <c r="K2136" s="57"/>
      <c r="L2136" s="58"/>
    </row>
    <row r="2137" spans="1:12" ht="15.45" customHeight="1" x14ac:dyDescent="0.3">
      <c r="A2137" s="1"/>
      <c r="B2137" s="1"/>
      <c r="C2137" s="7"/>
      <c r="D2137" s="301" t="s">
        <v>238</v>
      </c>
      <c r="E2137" s="302"/>
      <c r="F2137" s="302"/>
      <c r="G2137" s="59" t="s">
        <v>39</v>
      </c>
      <c r="H2137" s="60">
        <v>37407.603946625</v>
      </c>
      <c r="I2137" s="61">
        <v>0.3</v>
      </c>
      <c r="J2137" s="30">
        <f>+ROUND(I2137*H2137,2)</f>
        <v>11222.28</v>
      </c>
      <c r="K2137" s="8"/>
      <c r="L2137" s="52"/>
    </row>
    <row r="2138" spans="1:12" ht="15.45" customHeight="1" x14ac:dyDescent="0.3">
      <c r="A2138" s="1"/>
      <c r="B2138" s="1"/>
      <c r="C2138" s="7"/>
      <c r="D2138" s="301"/>
      <c r="E2138" s="302"/>
      <c r="F2138" s="302"/>
      <c r="G2138" s="59"/>
      <c r="H2138" s="60"/>
      <c r="I2138" s="61"/>
      <c r="J2138" s="62" t="str">
        <f>(+IF(D2138="","",(H2138*I2138)))</f>
        <v/>
      </c>
      <c r="K2138" s="8"/>
      <c r="L2138" s="52"/>
    </row>
    <row r="2139" spans="1:12" ht="15.45" customHeight="1" x14ac:dyDescent="0.3">
      <c r="A2139" s="1"/>
      <c r="B2139" s="1"/>
      <c r="C2139" s="7"/>
      <c r="D2139" s="301"/>
      <c r="E2139" s="302"/>
      <c r="F2139" s="302"/>
      <c r="G2139" s="59"/>
      <c r="H2139" s="60"/>
      <c r="I2139" s="61"/>
      <c r="J2139" s="62" t="str">
        <f>(+IF(D2139="","",(H2139*I2139)))</f>
        <v/>
      </c>
      <c r="K2139" s="8"/>
      <c r="L2139" s="52"/>
    </row>
    <row r="2140" spans="1:12" ht="15.45" customHeight="1" x14ac:dyDescent="0.3">
      <c r="A2140" s="1"/>
      <c r="B2140" s="1"/>
      <c r="C2140" s="7"/>
      <c r="D2140" s="303"/>
      <c r="E2140" s="304"/>
      <c r="F2140" s="304"/>
      <c r="G2140" s="94"/>
      <c r="H2140" s="95"/>
      <c r="I2140" s="96"/>
      <c r="J2140" s="97"/>
      <c r="K2140" s="8"/>
      <c r="L2140" s="52"/>
    </row>
    <row r="2141" spans="1:12" ht="15.45" customHeight="1" x14ac:dyDescent="0.3">
      <c r="A2141" s="1"/>
      <c r="B2141" s="1"/>
      <c r="C2141" s="7"/>
      <c r="D2141" s="1"/>
      <c r="E2141" s="1"/>
      <c r="F2141" s="1"/>
      <c r="G2141" s="216" t="s">
        <v>42</v>
      </c>
      <c r="H2141" s="216"/>
      <c r="I2141" s="217"/>
      <c r="J2141" s="39">
        <f>+ROUND(SUM(J2137:J2140),2)</f>
        <v>11222.28</v>
      </c>
      <c r="K2141" s="8"/>
      <c r="L2141" s="52"/>
    </row>
    <row r="2142" spans="1:12" ht="15.45" customHeight="1" x14ac:dyDescent="0.3">
      <c r="A2142" s="1"/>
      <c r="B2142" s="1"/>
      <c r="C2142" s="7"/>
      <c r="D2142" s="1"/>
      <c r="E2142" s="1"/>
      <c r="F2142" s="1"/>
      <c r="G2142" s="1"/>
      <c r="H2142" s="63"/>
      <c r="I2142" s="1"/>
      <c r="J2142" s="2"/>
      <c r="K2142" s="8"/>
      <c r="L2142" s="1"/>
    </row>
    <row r="2143" spans="1:12" ht="15.45" customHeight="1" x14ac:dyDescent="0.3">
      <c r="A2143" s="1"/>
      <c r="B2143" s="1"/>
      <c r="C2143" s="7"/>
      <c r="D2143" s="250" t="s">
        <v>43</v>
      </c>
      <c r="E2143" s="251"/>
      <c r="F2143" s="251"/>
      <c r="G2143" s="251"/>
      <c r="H2143" s="251"/>
      <c r="I2143" s="252"/>
      <c r="J2143" s="64">
        <f>ROUND((SUM(+J2126+J2133+J2141)),2)</f>
        <v>96447.39</v>
      </c>
      <c r="K2143" s="8"/>
      <c r="L2143" s="1"/>
    </row>
    <row r="2144" spans="1:12" ht="15.45" customHeight="1" x14ac:dyDescent="0.3">
      <c r="A2144" s="1"/>
      <c r="B2144" s="1"/>
      <c r="C2144" s="7"/>
      <c r="D2144" s="1"/>
      <c r="E2144" s="1"/>
      <c r="F2144" s="1"/>
      <c r="G2144" s="1"/>
      <c r="H2144" s="63"/>
      <c r="I2144" s="1"/>
      <c r="J2144" s="2"/>
      <c r="K2144" s="8"/>
      <c r="L2144" s="1"/>
    </row>
    <row r="2145" spans="1:12" ht="15.45" customHeight="1" x14ac:dyDescent="0.3">
      <c r="A2145" s="66"/>
      <c r="B2145" s="66"/>
      <c r="C2145" s="65"/>
      <c r="D2145" s="253" t="s">
        <v>44</v>
      </c>
      <c r="E2145" s="254"/>
      <c r="F2145" s="255"/>
      <c r="G2145" s="66"/>
      <c r="H2145" s="67"/>
      <c r="I2145" s="68">
        <v>0.01</v>
      </c>
      <c r="J2145" s="69">
        <f>ROUND(J2143*I2145,2)</f>
        <v>964.47</v>
      </c>
      <c r="K2145" s="70"/>
      <c r="L2145" s="66"/>
    </row>
    <row r="2146" spans="1:12" ht="15.45" customHeight="1" x14ac:dyDescent="0.3">
      <c r="A2146" s="1"/>
      <c r="B2146" s="1"/>
      <c r="C2146" s="7"/>
      <c r="D2146" s="250" t="s">
        <v>45</v>
      </c>
      <c r="E2146" s="251"/>
      <c r="F2146" s="251"/>
      <c r="G2146" s="251"/>
      <c r="H2146" s="251"/>
      <c r="I2146" s="252"/>
      <c r="J2146" s="64">
        <f>+J2145+J2143</f>
        <v>97411.86</v>
      </c>
      <c r="K2146" s="8"/>
      <c r="L2146" s="1"/>
    </row>
    <row r="2147" spans="1:12" ht="15.45" customHeight="1" x14ac:dyDescent="0.3">
      <c r="A2147" s="1"/>
      <c r="B2147" s="1"/>
      <c r="C2147" s="7"/>
      <c r="D2147" s="1"/>
      <c r="E2147" s="1"/>
      <c r="F2147" s="1"/>
      <c r="G2147" s="1"/>
      <c r="H2147" s="63"/>
      <c r="I2147" s="1"/>
      <c r="J2147" s="2"/>
      <c r="K2147" s="8"/>
      <c r="L2147" s="1"/>
    </row>
    <row r="2148" spans="1:12" ht="15.45" customHeight="1" x14ac:dyDescent="0.3">
      <c r="A2148" s="66"/>
      <c r="B2148" s="66"/>
      <c r="C2148" s="65"/>
      <c r="D2148" s="313" t="s">
        <v>46</v>
      </c>
      <c r="E2148" s="314"/>
      <c r="F2148" s="314"/>
      <c r="G2148" s="71"/>
      <c r="H2148" s="72"/>
      <c r="I2148" s="73">
        <v>0.25</v>
      </c>
      <c r="J2148" s="74">
        <f>ROUND(J2146*I2148,2)</f>
        <v>24352.97</v>
      </c>
      <c r="K2148" s="70"/>
      <c r="L2148" s="66"/>
    </row>
    <row r="2149" spans="1:12" ht="15.45" customHeight="1" x14ac:dyDescent="0.3">
      <c r="A2149" s="66"/>
      <c r="B2149" s="66"/>
      <c r="C2149" s="65"/>
      <c r="D2149" s="315" t="s">
        <v>47</v>
      </c>
      <c r="E2149" s="316"/>
      <c r="F2149" s="316"/>
      <c r="G2149" s="71"/>
      <c r="H2149" s="72"/>
      <c r="I2149" s="75">
        <v>0.01</v>
      </c>
      <c r="J2149" s="76">
        <f>ROUND(J2146*I2149,2)</f>
        <v>974.12</v>
      </c>
      <c r="K2149" s="70"/>
      <c r="L2149" s="66"/>
    </row>
    <row r="2150" spans="1:12" ht="15.45" customHeight="1" x14ac:dyDescent="0.3">
      <c r="A2150" s="66"/>
      <c r="B2150" s="66"/>
      <c r="C2150" s="65"/>
      <c r="D2150" s="315" t="s">
        <v>48</v>
      </c>
      <c r="E2150" s="316"/>
      <c r="F2150" s="316"/>
      <c r="G2150" s="77"/>
      <c r="H2150" s="78"/>
      <c r="I2150" s="75">
        <v>0.04</v>
      </c>
      <c r="J2150" s="76">
        <f>ROUND(J2146*I2150,2)</f>
        <v>3896.47</v>
      </c>
      <c r="K2150" s="70"/>
      <c r="L2150" s="66"/>
    </row>
    <row r="2151" spans="1:12" ht="15.45" customHeight="1" x14ac:dyDescent="0.3">
      <c r="A2151" s="1"/>
      <c r="B2151" s="1"/>
      <c r="C2151" s="7"/>
      <c r="D2151" s="317" t="s">
        <v>49</v>
      </c>
      <c r="E2151" s="318"/>
      <c r="F2151" s="318"/>
      <c r="G2151" s="318"/>
      <c r="H2151" s="318"/>
      <c r="I2151" s="318"/>
      <c r="J2151" s="79">
        <f>SUM(J2148:J2150)</f>
        <v>29223.56</v>
      </c>
      <c r="K2151" s="8"/>
      <c r="L2151" s="1"/>
    </row>
    <row r="2152" spans="1:12" ht="15.45" customHeight="1" x14ac:dyDescent="0.3">
      <c r="A2152" s="1"/>
      <c r="B2152" s="1"/>
      <c r="C2152" s="7"/>
      <c r="D2152" s="266"/>
      <c r="E2152" s="266"/>
      <c r="F2152" s="266"/>
      <c r="G2152" s="266"/>
      <c r="H2152" s="266"/>
      <c r="I2152" s="266"/>
      <c r="J2152" s="266"/>
      <c r="K2152" s="8"/>
      <c r="L2152" s="1"/>
    </row>
    <row r="2153" spans="1:12" ht="15.45" customHeight="1" x14ac:dyDescent="0.3">
      <c r="A2153" s="1"/>
      <c r="B2153" s="1"/>
      <c r="C2153" s="7"/>
      <c r="D2153" s="277" t="s">
        <v>50</v>
      </c>
      <c r="E2153" s="278"/>
      <c r="F2153" s="278"/>
      <c r="G2153" s="278"/>
      <c r="H2153" s="278"/>
      <c r="I2153" s="279"/>
      <c r="J2153" s="80">
        <f>SUM(J2146+J2151)</f>
        <v>126635.42</v>
      </c>
      <c r="K2153" s="8"/>
      <c r="L2153" s="1"/>
    </row>
    <row r="2154" spans="1:12" ht="15.45" customHeight="1" x14ac:dyDescent="0.3">
      <c r="A2154" s="1"/>
      <c r="B2154" s="1"/>
      <c r="C2154" s="7"/>
      <c r="D2154" s="266"/>
      <c r="E2154" s="266"/>
      <c r="F2154" s="266"/>
      <c r="G2154" s="266"/>
      <c r="H2154" s="266"/>
      <c r="I2154" s="266"/>
      <c r="J2154" s="266"/>
      <c r="K2154" s="8"/>
      <c r="L2154" s="1"/>
    </row>
    <row r="2155" spans="1:12" ht="15.45" customHeight="1" x14ac:dyDescent="0.3">
      <c r="A2155" s="1"/>
      <c r="B2155" s="1"/>
      <c r="C2155" s="7"/>
      <c r="D2155" s="280" t="s">
        <v>51</v>
      </c>
      <c r="E2155" s="281"/>
      <c r="F2155" s="282"/>
      <c r="G2155" s="283"/>
      <c r="H2155" s="284"/>
      <c r="I2155" s="284"/>
      <c r="J2155" s="285"/>
      <c r="K2155" s="8"/>
      <c r="L2155" s="1"/>
    </row>
    <row r="2156" spans="1:12" ht="15.45" customHeight="1" x14ac:dyDescent="0.3">
      <c r="A2156" s="1"/>
      <c r="B2156" s="1"/>
      <c r="C2156" s="7"/>
      <c r="D2156" s="262"/>
      <c r="E2156" s="310"/>
      <c r="F2156" s="311"/>
      <c r="G2156" s="265"/>
      <c r="H2156" s="275"/>
      <c r="I2156" s="275"/>
      <c r="J2156" s="276"/>
      <c r="K2156" s="8"/>
      <c r="L2156" s="1"/>
    </row>
    <row r="2157" spans="1:12" ht="15.45" customHeight="1" x14ac:dyDescent="0.3">
      <c r="A2157" s="1"/>
      <c r="B2157" s="1"/>
      <c r="C2157" s="7"/>
      <c r="D2157" s="262"/>
      <c r="E2157" s="310"/>
      <c r="F2157" s="311"/>
      <c r="G2157" s="312" t="s">
        <v>52</v>
      </c>
      <c r="H2157" s="266"/>
      <c r="I2157" s="266"/>
      <c r="J2157" s="267"/>
      <c r="K2157" s="8"/>
      <c r="L2157" s="1"/>
    </row>
    <row r="2158" spans="1:12" ht="15.45" customHeight="1" x14ac:dyDescent="0.3">
      <c r="A2158" s="1"/>
      <c r="B2158" s="1"/>
      <c r="C2158" s="7"/>
      <c r="D2158" s="262"/>
      <c r="E2158" s="310"/>
      <c r="F2158" s="311"/>
      <c r="G2158" s="312" t="s">
        <v>53</v>
      </c>
      <c r="H2158" s="266"/>
      <c r="I2158" s="266"/>
      <c r="J2158" s="267"/>
      <c r="K2158" s="8"/>
      <c r="L2158" s="1"/>
    </row>
    <row r="2159" spans="1:12" ht="15.45" customHeight="1" x14ac:dyDescent="0.3">
      <c r="A2159" s="1"/>
      <c r="B2159" s="1"/>
      <c r="C2159" s="7"/>
      <c r="D2159" s="262"/>
      <c r="E2159" s="310"/>
      <c r="F2159" s="311"/>
      <c r="G2159" s="312" t="s">
        <v>54</v>
      </c>
      <c r="H2159" s="266"/>
      <c r="I2159" s="266"/>
      <c r="J2159" s="267"/>
      <c r="K2159" s="8"/>
      <c r="L2159" s="1"/>
    </row>
    <row r="2160" spans="1:12" ht="15.45" customHeight="1" x14ac:dyDescent="0.3">
      <c r="A2160" s="1"/>
      <c r="B2160" s="1"/>
      <c r="C2160" s="7"/>
      <c r="D2160" s="319"/>
      <c r="E2160" s="320"/>
      <c r="F2160" s="321"/>
      <c r="G2160" s="312" t="s">
        <v>52</v>
      </c>
      <c r="H2160" s="266"/>
      <c r="I2160" s="266"/>
      <c r="J2160" s="267"/>
      <c r="K2160" s="8"/>
      <c r="L2160" s="1"/>
    </row>
    <row r="2161" spans="1:12" ht="15.45" customHeight="1" x14ac:dyDescent="0.3">
      <c r="A2161" s="1"/>
      <c r="B2161" s="1"/>
      <c r="C2161" s="7"/>
      <c r="D2161" s="268"/>
      <c r="E2161" s="322"/>
      <c r="F2161" s="323"/>
      <c r="G2161" s="324" t="s">
        <v>55</v>
      </c>
      <c r="H2161" s="272"/>
      <c r="I2161" s="272"/>
      <c r="J2161" s="273"/>
      <c r="K2161" s="8"/>
      <c r="L2161" s="1"/>
    </row>
    <row r="2162" spans="1:12" ht="15.45" customHeight="1" x14ac:dyDescent="0.3">
      <c r="A2162" s="1"/>
      <c r="B2162" s="1"/>
      <c r="C2162" s="81"/>
      <c r="D2162" s="82"/>
      <c r="E2162" s="82"/>
      <c r="F2162" s="82"/>
      <c r="G2162" s="82"/>
      <c r="H2162" s="83"/>
      <c r="I2162" s="82"/>
      <c r="J2162" s="83"/>
      <c r="K2162" s="84"/>
      <c r="L2162" s="1"/>
    </row>
    <row r="2163" spans="1:12" ht="15.45" customHeight="1" x14ac:dyDescent="0.3">
      <c r="A2163" s="1"/>
      <c r="B2163" s="1"/>
      <c r="C2163" s="274"/>
      <c r="D2163" s="274"/>
      <c r="E2163" s="274"/>
      <c r="F2163" s="274"/>
      <c r="G2163" s="274"/>
      <c r="H2163" s="274"/>
      <c r="I2163" s="274"/>
      <c r="J2163" s="274"/>
      <c r="K2163" s="1"/>
      <c r="L2163" s="1"/>
    </row>
    <row r="2164" spans="1:12" ht="15.45" customHeight="1" x14ac:dyDescent="0.3">
      <c r="A2164" s="1"/>
      <c r="B2164" s="1"/>
      <c r="C2164" s="3"/>
      <c r="D2164" s="4"/>
      <c r="E2164" s="4"/>
      <c r="F2164" s="4"/>
      <c r="G2164" s="4"/>
      <c r="H2164" s="5"/>
      <c r="I2164" s="4"/>
      <c r="J2164" s="5"/>
      <c r="K2164" s="6"/>
      <c r="L2164" s="1"/>
    </row>
    <row r="2165" spans="1:12" ht="15.45" customHeight="1" x14ac:dyDescent="0.3">
      <c r="A2165" s="1"/>
      <c r="B2165" s="1"/>
      <c r="C2165" s="7"/>
      <c r="D2165" s="190"/>
      <c r="E2165" s="191"/>
      <c r="F2165" s="190" t="s">
        <v>0</v>
      </c>
      <c r="G2165" s="194"/>
      <c r="H2165" s="191"/>
      <c r="I2165" s="195" t="s">
        <v>1</v>
      </c>
      <c r="J2165" s="196"/>
      <c r="K2165" s="8"/>
      <c r="L2165" s="1"/>
    </row>
    <row r="2166" spans="1:12" ht="15.45" customHeight="1" x14ac:dyDescent="0.3">
      <c r="A2166" s="1"/>
      <c r="B2166" s="1"/>
      <c r="C2166" s="7"/>
      <c r="D2166" s="192"/>
      <c r="E2166" s="193"/>
      <c r="F2166" s="192"/>
      <c r="G2166" s="189"/>
      <c r="H2166" s="193"/>
      <c r="I2166" s="197" t="s">
        <v>2</v>
      </c>
      <c r="J2166" s="198"/>
      <c r="K2166" s="8"/>
      <c r="L2166" s="1"/>
    </row>
    <row r="2167" spans="1:12" ht="15.45" customHeight="1" x14ac:dyDescent="0.3">
      <c r="A2167" s="1"/>
      <c r="B2167" s="1"/>
      <c r="C2167" s="7"/>
      <c r="D2167" s="172" t="s">
        <v>3</v>
      </c>
      <c r="E2167" s="173"/>
      <c r="F2167" s="173"/>
      <c r="G2167" s="173"/>
      <c r="H2167" s="174"/>
      <c r="I2167" s="197" t="s">
        <v>4</v>
      </c>
      <c r="J2167" s="198"/>
      <c r="K2167" s="8"/>
      <c r="L2167" s="1"/>
    </row>
    <row r="2168" spans="1:12" ht="15.45" customHeight="1" x14ac:dyDescent="0.3">
      <c r="A2168" s="1"/>
      <c r="B2168" s="1"/>
      <c r="C2168" s="7"/>
      <c r="D2168" s="298" t="s">
        <v>5</v>
      </c>
      <c r="E2168" s="299"/>
      <c r="F2168" s="299"/>
      <c r="G2168" s="299"/>
      <c r="H2168" s="299"/>
      <c r="I2168" s="299"/>
      <c r="J2168" s="300"/>
      <c r="K2168" s="8"/>
      <c r="L2168" s="1"/>
    </row>
    <row r="2169" spans="1:12" ht="15.45" customHeight="1" x14ac:dyDescent="0.3">
      <c r="A2169" s="1"/>
      <c r="B2169" s="1"/>
      <c r="C2169" s="7"/>
      <c r="D2169" s="9"/>
      <c r="E2169" s="9"/>
      <c r="F2169" s="9"/>
      <c r="G2169" s="9"/>
      <c r="H2169" s="10"/>
      <c r="I2169" s="9"/>
      <c r="J2169" s="10"/>
      <c r="K2169" s="8"/>
      <c r="L2169" s="1"/>
    </row>
    <row r="2170" spans="1:12" ht="15.45" customHeight="1" x14ac:dyDescent="0.3">
      <c r="A2170" s="14"/>
      <c r="B2170" s="14"/>
      <c r="C2170" s="11"/>
      <c r="D2170" s="12" t="s">
        <v>6</v>
      </c>
      <c r="E2170" s="175" t="s">
        <v>7</v>
      </c>
      <c r="F2170" s="176"/>
      <c r="G2170" s="176"/>
      <c r="H2170" s="176"/>
      <c r="I2170" s="176"/>
      <c r="J2170" s="177"/>
      <c r="K2170" s="13"/>
      <c r="L2170" s="14"/>
    </row>
    <row r="2171" spans="1:12" ht="15.45" customHeight="1" x14ac:dyDescent="0.3">
      <c r="A2171" s="1"/>
      <c r="B2171" s="1"/>
      <c r="C2171" s="7"/>
      <c r="D2171" s="16">
        <v>2</v>
      </c>
      <c r="E2171" s="178" t="s">
        <v>8</v>
      </c>
      <c r="F2171" s="179"/>
      <c r="G2171" s="179"/>
      <c r="H2171" s="179"/>
      <c r="I2171" s="179"/>
      <c r="J2171" s="180"/>
      <c r="K2171" s="8"/>
      <c r="L2171" s="1"/>
    </row>
    <row r="2172" spans="1:12" ht="15.45" customHeight="1" x14ac:dyDescent="0.3">
      <c r="A2172" s="14"/>
      <c r="B2172" s="14"/>
      <c r="C2172" s="11"/>
      <c r="D2172" s="12" t="s">
        <v>9</v>
      </c>
      <c r="E2172" s="175" t="s">
        <v>10</v>
      </c>
      <c r="F2172" s="176"/>
      <c r="G2172" s="176"/>
      <c r="H2172" s="176"/>
      <c r="I2172" s="176"/>
      <c r="J2172" s="177"/>
      <c r="K2172" s="13"/>
      <c r="L2172" s="14"/>
    </row>
    <row r="2173" spans="1:12" ht="15.45" customHeight="1" x14ac:dyDescent="0.3">
      <c r="A2173" s="1"/>
      <c r="B2173" s="1"/>
      <c r="C2173" s="7"/>
      <c r="D2173" s="16">
        <v>2.17</v>
      </c>
      <c r="E2173" s="178" t="s">
        <v>234</v>
      </c>
      <c r="F2173" s="179"/>
      <c r="G2173" s="179"/>
      <c r="H2173" s="179"/>
      <c r="I2173" s="179"/>
      <c r="J2173" s="180"/>
      <c r="K2173" s="8"/>
      <c r="L2173" s="1"/>
    </row>
    <row r="2174" spans="1:12" ht="15.45" customHeight="1" x14ac:dyDescent="0.3">
      <c r="A2174" s="14"/>
      <c r="B2174" s="14"/>
      <c r="C2174" s="11"/>
      <c r="D2174" s="17" t="s">
        <v>12</v>
      </c>
      <c r="E2174" s="181" t="s">
        <v>13</v>
      </c>
      <c r="F2174" s="182"/>
      <c r="G2174" s="182"/>
      <c r="H2174" s="182"/>
      <c r="I2174" s="183"/>
      <c r="J2174" s="187" t="s">
        <v>14</v>
      </c>
      <c r="K2174" s="13"/>
      <c r="L2174" s="14"/>
    </row>
    <row r="2175" spans="1:12" ht="15.45" customHeight="1" x14ac:dyDescent="0.3">
      <c r="A2175" s="1"/>
      <c r="B2175" s="1"/>
      <c r="C2175" s="7"/>
      <c r="D2175" s="18" t="s">
        <v>239</v>
      </c>
      <c r="E2175" s="184"/>
      <c r="F2175" s="185"/>
      <c r="G2175" s="185"/>
      <c r="H2175" s="185"/>
      <c r="I2175" s="186"/>
      <c r="J2175" s="188"/>
      <c r="K2175" s="8"/>
      <c r="L2175" s="1"/>
    </row>
    <row r="2176" spans="1:12" ht="15.45" customHeight="1" x14ac:dyDescent="0.3">
      <c r="A2176" s="14"/>
      <c r="B2176" s="14"/>
      <c r="C2176" s="11"/>
      <c r="D2176" s="17" t="s">
        <v>16</v>
      </c>
      <c r="E2176" s="296" t="s">
        <v>240</v>
      </c>
      <c r="F2176" s="223"/>
      <c r="G2176" s="223"/>
      <c r="H2176" s="223"/>
      <c r="I2176" s="224"/>
      <c r="J2176" s="297" t="s">
        <v>95</v>
      </c>
      <c r="K2176" s="13"/>
      <c r="L2176" s="14"/>
    </row>
    <row r="2177" spans="1:12" ht="15.45" customHeight="1" x14ac:dyDescent="0.3">
      <c r="A2177" s="1"/>
      <c r="B2177" s="1"/>
      <c r="C2177" s="7"/>
      <c r="D2177" s="18" t="s">
        <v>239</v>
      </c>
      <c r="E2177" s="225"/>
      <c r="F2177" s="226"/>
      <c r="G2177" s="226"/>
      <c r="H2177" s="226"/>
      <c r="I2177" s="227"/>
      <c r="J2177" s="229"/>
      <c r="K2177" s="8"/>
      <c r="L2177" s="1"/>
    </row>
    <row r="2178" spans="1:12" ht="15.45" customHeight="1" x14ac:dyDescent="0.3">
      <c r="A2178" s="1"/>
      <c r="B2178" s="1"/>
      <c r="C2178" s="7"/>
      <c r="D2178" s="189"/>
      <c r="E2178" s="189"/>
      <c r="F2178" s="189"/>
      <c r="G2178" s="189"/>
      <c r="H2178" s="189"/>
      <c r="I2178" s="189"/>
      <c r="J2178" s="189"/>
      <c r="K2178" s="8"/>
      <c r="L2178" s="1"/>
    </row>
    <row r="2179" spans="1:12" ht="15.45" customHeight="1" x14ac:dyDescent="0.3">
      <c r="A2179" s="1"/>
      <c r="B2179" s="1"/>
      <c r="C2179" s="7"/>
      <c r="D2179" s="219" t="s">
        <v>19</v>
      </c>
      <c r="E2179" s="220"/>
      <c r="F2179" s="220"/>
      <c r="G2179" s="220"/>
      <c r="H2179" s="220"/>
      <c r="I2179" s="220"/>
      <c r="J2179" s="221"/>
      <c r="K2179" s="8"/>
      <c r="L2179" s="1"/>
    </row>
    <row r="2180" spans="1:12" ht="15.45" customHeight="1" x14ac:dyDescent="0.3">
      <c r="A2180" s="1"/>
      <c r="B2180" s="1"/>
      <c r="C2180" s="7"/>
      <c r="D2180" s="230" t="s">
        <v>20</v>
      </c>
      <c r="E2180" s="231"/>
      <c r="F2180" s="231"/>
      <c r="G2180" s="40" t="s">
        <v>14</v>
      </c>
      <c r="H2180" s="41" t="s">
        <v>31</v>
      </c>
      <c r="I2180" s="25" t="s">
        <v>22</v>
      </c>
      <c r="J2180" s="26" t="s">
        <v>23</v>
      </c>
      <c r="K2180" s="8"/>
      <c r="L2180" s="1"/>
    </row>
    <row r="2181" spans="1:12" ht="15.45" customHeight="1" x14ac:dyDescent="0.3">
      <c r="A2181" s="1"/>
      <c r="B2181" s="1"/>
      <c r="C2181" s="7"/>
      <c r="D2181" s="232" t="s">
        <v>241</v>
      </c>
      <c r="E2181" s="233"/>
      <c r="F2181" s="233"/>
      <c r="G2181" s="27" t="s">
        <v>95</v>
      </c>
      <c r="H2181" s="28">
        <v>66050</v>
      </c>
      <c r="I2181" s="29">
        <v>1</v>
      </c>
      <c r="J2181" s="30">
        <f>+ROUND(I2181*H2181,2)</f>
        <v>66050</v>
      </c>
      <c r="K2181" s="8"/>
      <c r="L2181" s="1"/>
    </row>
    <row r="2182" spans="1:12" ht="15.45" customHeight="1" x14ac:dyDescent="0.3">
      <c r="A2182" s="1"/>
      <c r="B2182" s="1"/>
      <c r="C2182" s="7"/>
      <c r="D2182" s="211"/>
      <c r="E2182" s="212"/>
      <c r="F2182" s="212"/>
      <c r="G2182" s="31" t="s">
        <v>28</v>
      </c>
      <c r="H2182" s="32" t="s">
        <v>28</v>
      </c>
      <c r="I2182" s="33"/>
      <c r="J2182" s="34" t="str">
        <f t="shared" ref="J2182:J2188" si="40">+IF(D2182="","",H2182*I2182)</f>
        <v/>
      </c>
      <c r="K2182" s="8"/>
      <c r="L2182" s="1"/>
    </row>
    <row r="2183" spans="1:12" ht="15.45" customHeight="1" x14ac:dyDescent="0.3">
      <c r="A2183" s="1"/>
      <c r="B2183" s="1"/>
      <c r="C2183" s="7"/>
      <c r="D2183" s="211"/>
      <c r="E2183" s="212"/>
      <c r="F2183" s="212"/>
      <c r="G2183" s="31" t="s">
        <v>28</v>
      </c>
      <c r="H2183" s="32" t="s">
        <v>28</v>
      </c>
      <c r="I2183" s="33"/>
      <c r="J2183" s="34" t="str">
        <f t="shared" si="40"/>
        <v/>
      </c>
      <c r="K2183" s="8"/>
      <c r="L2183" s="1"/>
    </row>
    <row r="2184" spans="1:12" ht="15.45" customHeight="1" x14ac:dyDescent="0.3">
      <c r="A2184" s="1"/>
      <c r="B2184" s="1"/>
      <c r="C2184" s="7"/>
      <c r="D2184" s="211"/>
      <c r="E2184" s="212"/>
      <c r="F2184" s="212"/>
      <c r="G2184" s="31" t="s">
        <v>28</v>
      </c>
      <c r="H2184" s="32" t="s">
        <v>28</v>
      </c>
      <c r="I2184" s="33"/>
      <c r="J2184" s="34" t="str">
        <f t="shared" si="40"/>
        <v/>
      </c>
      <c r="K2184" s="8"/>
      <c r="L2184" s="1"/>
    </row>
    <row r="2185" spans="1:12" ht="15.45" customHeight="1" x14ac:dyDescent="0.3">
      <c r="A2185" s="1"/>
      <c r="B2185" s="1"/>
      <c r="C2185" s="7"/>
      <c r="D2185" s="211"/>
      <c r="E2185" s="212"/>
      <c r="F2185" s="212"/>
      <c r="G2185" s="31" t="s">
        <v>28</v>
      </c>
      <c r="H2185" s="32" t="s">
        <v>28</v>
      </c>
      <c r="I2185" s="33"/>
      <c r="J2185" s="34" t="str">
        <f t="shared" si="40"/>
        <v/>
      </c>
      <c r="K2185" s="8"/>
      <c r="L2185" s="1"/>
    </row>
    <row r="2186" spans="1:12" ht="15.45" customHeight="1" x14ac:dyDescent="0.3">
      <c r="A2186" s="1"/>
      <c r="B2186" s="1"/>
      <c r="C2186" s="7"/>
      <c r="D2186" s="211"/>
      <c r="E2186" s="212"/>
      <c r="F2186" s="212"/>
      <c r="G2186" s="31" t="s">
        <v>28</v>
      </c>
      <c r="H2186" s="32" t="s">
        <v>28</v>
      </c>
      <c r="I2186" s="33"/>
      <c r="J2186" s="34" t="str">
        <f t="shared" si="40"/>
        <v/>
      </c>
      <c r="K2186" s="8"/>
      <c r="L2186" s="1"/>
    </row>
    <row r="2187" spans="1:12" ht="15.45" customHeight="1" x14ac:dyDescent="0.3">
      <c r="A2187" s="1"/>
      <c r="B2187" s="1"/>
      <c r="C2187" s="7"/>
      <c r="D2187" s="211"/>
      <c r="E2187" s="212"/>
      <c r="F2187" s="212"/>
      <c r="G2187" s="31" t="s">
        <v>28</v>
      </c>
      <c r="H2187" s="32" t="s">
        <v>28</v>
      </c>
      <c r="I2187" s="33"/>
      <c r="J2187" s="34" t="str">
        <f t="shared" si="40"/>
        <v/>
      </c>
      <c r="K2187" s="8"/>
      <c r="L2187" s="1"/>
    </row>
    <row r="2188" spans="1:12" ht="15.45" customHeight="1" x14ac:dyDescent="0.3">
      <c r="A2188" s="1"/>
      <c r="B2188" s="1"/>
      <c r="C2188" s="7"/>
      <c r="D2188" s="325"/>
      <c r="E2188" s="326"/>
      <c r="F2188" s="326"/>
      <c r="G2188" s="35" t="s">
        <v>28</v>
      </c>
      <c r="H2188" s="36" t="s">
        <v>28</v>
      </c>
      <c r="I2188" s="37"/>
      <c r="J2188" s="38" t="str">
        <f t="shared" si="40"/>
        <v/>
      </c>
      <c r="K2188" s="8"/>
      <c r="L2188" s="1"/>
    </row>
    <row r="2189" spans="1:12" ht="15.45" customHeight="1" x14ac:dyDescent="0.3">
      <c r="A2189" s="1"/>
      <c r="B2189" s="1"/>
      <c r="C2189" s="7"/>
      <c r="D2189" s="1"/>
      <c r="E2189" s="1"/>
      <c r="F2189" s="1"/>
      <c r="G2189" s="294" t="s">
        <v>29</v>
      </c>
      <c r="H2189" s="294"/>
      <c r="I2189" s="295"/>
      <c r="J2189" s="39">
        <f>+ROUND(SUM(J2181:J2188),2)</f>
        <v>66050</v>
      </c>
      <c r="K2189" s="8"/>
      <c r="L2189" s="1"/>
    </row>
    <row r="2190" spans="1:12" ht="15.45" customHeight="1" x14ac:dyDescent="0.3">
      <c r="A2190" s="1"/>
      <c r="B2190" s="1"/>
      <c r="C2190" s="7"/>
      <c r="D2190" s="1"/>
      <c r="E2190" s="1"/>
      <c r="F2190" s="1"/>
      <c r="G2190" s="92"/>
      <c r="H2190" s="100"/>
      <c r="I2190" s="92"/>
      <c r="J2190" s="101"/>
      <c r="K2190" s="8"/>
      <c r="L2190" s="1"/>
    </row>
    <row r="2191" spans="1:12" ht="15.45" customHeight="1" x14ac:dyDescent="0.3">
      <c r="A2191" s="1"/>
      <c r="B2191" s="1"/>
      <c r="C2191" s="7"/>
      <c r="D2191" s="219" t="s">
        <v>30</v>
      </c>
      <c r="E2191" s="220"/>
      <c r="F2191" s="220"/>
      <c r="G2191" s="220"/>
      <c r="H2191" s="220"/>
      <c r="I2191" s="220"/>
      <c r="J2191" s="221"/>
      <c r="K2191" s="8"/>
      <c r="L2191" s="1"/>
    </row>
    <row r="2192" spans="1:12" ht="15.45" customHeight="1" x14ac:dyDescent="0.3">
      <c r="A2192" s="1"/>
      <c r="B2192" s="1"/>
      <c r="C2192" s="7"/>
      <c r="D2192" s="286" t="s">
        <v>20</v>
      </c>
      <c r="E2192" s="286"/>
      <c r="F2192" s="286"/>
      <c r="G2192" s="40" t="s">
        <v>14</v>
      </c>
      <c r="H2192" s="41" t="s">
        <v>31</v>
      </c>
      <c r="I2192" s="40" t="s">
        <v>22</v>
      </c>
      <c r="J2192" s="41" t="s">
        <v>23</v>
      </c>
      <c r="K2192" s="8"/>
      <c r="L2192" s="1"/>
    </row>
    <row r="2193" spans="1:12" ht="15.45" customHeight="1" x14ac:dyDescent="0.3">
      <c r="A2193" s="1"/>
      <c r="B2193" s="1"/>
      <c r="C2193" s="7"/>
      <c r="D2193" s="287" t="s">
        <v>32</v>
      </c>
      <c r="E2193" s="288"/>
      <c r="F2193" s="288"/>
      <c r="G2193" s="102" t="s">
        <v>33</v>
      </c>
      <c r="H2193" s="87">
        <v>29926.080000000002</v>
      </c>
      <c r="I2193" s="88">
        <v>0.05</v>
      </c>
      <c r="J2193" s="30">
        <f>+ROUND(I2193*H2193,2)</f>
        <v>1496.3</v>
      </c>
      <c r="K2193" s="8"/>
      <c r="L2193" s="1"/>
    </row>
    <row r="2194" spans="1:12" ht="15.45" customHeight="1" x14ac:dyDescent="0.3">
      <c r="A2194" s="1"/>
      <c r="B2194" s="1"/>
      <c r="C2194" s="7"/>
      <c r="D2194" s="289"/>
      <c r="E2194" s="290"/>
      <c r="F2194" s="291"/>
      <c r="G2194" s="86" t="s">
        <v>28</v>
      </c>
      <c r="H2194" s="89" t="s">
        <v>28</v>
      </c>
      <c r="I2194" s="98"/>
      <c r="J2194" s="34" t="str">
        <f>+IF(D2194="","",H2194*I2194)</f>
        <v/>
      </c>
      <c r="K2194" s="8"/>
      <c r="L2194" s="1"/>
    </row>
    <row r="2195" spans="1:12" ht="15.45" customHeight="1" x14ac:dyDescent="0.3">
      <c r="A2195" s="1"/>
      <c r="B2195" s="1"/>
      <c r="C2195" s="7"/>
      <c r="D2195" s="292"/>
      <c r="E2195" s="293"/>
      <c r="F2195" s="293"/>
      <c r="G2195" s="47" t="s">
        <v>28</v>
      </c>
      <c r="H2195" s="48" t="s">
        <v>28</v>
      </c>
      <c r="I2195" s="49"/>
      <c r="J2195" s="91" t="str">
        <f>+IF(D2195="","",H2195*I2195)</f>
        <v/>
      </c>
      <c r="K2195" s="8"/>
      <c r="L2195" s="1"/>
    </row>
    <row r="2196" spans="1:12" ht="15.45" customHeight="1" x14ac:dyDescent="0.3">
      <c r="A2196" s="1"/>
      <c r="B2196" s="1"/>
      <c r="C2196" s="7"/>
      <c r="D2196" s="1"/>
      <c r="E2196" s="1"/>
      <c r="F2196" s="1"/>
      <c r="G2196" s="294" t="s">
        <v>36</v>
      </c>
      <c r="H2196" s="294"/>
      <c r="I2196" s="295"/>
      <c r="J2196" s="51">
        <f>ROUND(+SUM(J2193:J2195),2)</f>
        <v>1496.3</v>
      </c>
      <c r="K2196" s="8"/>
      <c r="L2196" s="1"/>
    </row>
    <row r="2197" spans="1:12" ht="15.45" customHeight="1" x14ac:dyDescent="0.3">
      <c r="A2197" s="1"/>
      <c r="B2197" s="1"/>
      <c r="C2197" s="7"/>
      <c r="D2197" s="274"/>
      <c r="E2197" s="274"/>
      <c r="F2197" s="274"/>
      <c r="G2197" s="274"/>
      <c r="H2197" s="274"/>
      <c r="I2197" s="274"/>
      <c r="J2197" s="274"/>
      <c r="K2197" s="8"/>
      <c r="L2197" s="1"/>
    </row>
    <row r="2198" spans="1:12" ht="15.45" customHeight="1" x14ac:dyDescent="0.3">
      <c r="A2198" s="1"/>
      <c r="B2198" s="1"/>
      <c r="C2198" s="7"/>
      <c r="D2198" s="305" t="s">
        <v>37</v>
      </c>
      <c r="E2198" s="306"/>
      <c r="F2198" s="306"/>
      <c r="G2198" s="306"/>
      <c r="H2198" s="306"/>
      <c r="I2198" s="306"/>
      <c r="J2198" s="307"/>
      <c r="K2198" s="8"/>
      <c r="L2198" s="52"/>
    </row>
    <row r="2199" spans="1:12" ht="15.45" customHeight="1" x14ac:dyDescent="0.3">
      <c r="A2199" s="93"/>
      <c r="B2199" s="93"/>
      <c r="C2199" s="53"/>
      <c r="D2199" s="308" t="s">
        <v>20</v>
      </c>
      <c r="E2199" s="309"/>
      <c r="F2199" s="309"/>
      <c r="G2199" s="40" t="s">
        <v>14</v>
      </c>
      <c r="H2199" s="41" t="s">
        <v>31</v>
      </c>
      <c r="I2199" s="54" t="s">
        <v>22</v>
      </c>
      <c r="J2199" s="56" t="s">
        <v>23</v>
      </c>
      <c r="K2199" s="57"/>
      <c r="L2199" s="58"/>
    </row>
    <row r="2200" spans="1:12" ht="15.45" customHeight="1" x14ac:dyDescent="0.3">
      <c r="A2200" s="1"/>
      <c r="B2200" s="1"/>
      <c r="C2200" s="7"/>
      <c r="D2200" s="301" t="s">
        <v>238</v>
      </c>
      <c r="E2200" s="302"/>
      <c r="F2200" s="302"/>
      <c r="G2200" s="59" t="s">
        <v>39</v>
      </c>
      <c r="H2200" s="60">
        <v>37407.603946625</v>
      </c>
      <c r="I2200" s="61">
        <v>0.8</v>
      </c>
      <c r="J2200" s="30">
        <f>+ROUND(I2200*H2200,2)</f>
        <v>29926.080000000002</v>
      </c>
      <c r="K2200" s="8"/>
      <c r="L2200" s="52"/>
    </row>
    <row r="2201" spans="1:12" ht="15.45" customHeight="1" x14ac:dyDescent="0.3">
      <c r="A2201" s="1"/>
      <c r="B2201" s="1"/>
      <c r="C2201" s="7"/>
      <c r="D2201" s="301"/>
      <c r="E2201" s="302"/>
      <c r="F2201" s="302"/>
      <c r="G2201" s="59"/>
      <c r="H2201" s="60"/>
      <c r="I2201" s="61"/>
      <c r="J2201" s="62" t="str">
        <f>(+IF(D2201="","",(H2201*I2201)))</f>
        <v/>
      </c>
      <c r="K2201" s="8"/>
      <c r="L2201" s="52"/>
    </row>
    <row r="2202" spans="1:12" ht="15.45" customHeight="1" x14ac:dyDescent="0.3">
      <c r="A2202" s="1"/>
      <c r="B2202" s="1"/>
      <c r="C2202" s="7"/>
      <c r="D2202" s="301"/>
      <c r="E2202" s="302"/>
      <c r="F2202" s="302"/>
      <c r="G2202" s="59"/>
      <c r="H2202" s="60"/>
      <c r="I2202" s="61"/>
      <c r="J2202" s="62" t="str">
        <f>(+IF(D2202="","",(H2202*I2202)))</f>
        <v/>
      </c>
      <c r="K2202" s="8"/>
      <c r="L2202" s="52"/>
    </row>
    <row r="2203" spans="1:12" ht="15.45" customHeight="1" x14ac:dyDescent="0.3">
      <c r="A2203" s="1"/>
      <c r="B2203" s="1"/>
      <c r="C2203" s="7"/>
      <c r="D2203" s="303"/>
      <c r="E2203" s="304"/>
      <c r="F2203" s="304"/>
      <c r="G2203" s="94"/>
      <c r="H2203" s="95"/>
      <c r="I2203" s="96"/>
      <c r="J2203" s="97"/>
      <c r="K2203" s="8"/>
      <c r="L2203" s="52"/>
    </row>
    <row r="2204" spans="1:12" ht="15.45" customHeight="1" x14ac:dyDescent="0.3">
      <c r="A2204" s="1"/>
      <c r="B2204" s="1"/>
      <c r="C2204" s="7"/>
      <c r="D2204" s="1"/>
      <c r="E2204" s="1"/>
      <c r="F2204" s="1"/>
      <c r="G2204" s="216" t="s">
        <v>42</v>
      </c>
      <c r="H2204" s="216"/>
      <c r="I2204" s="217"/>
      <c r="J2204" s="39">
        <f>+ROUND(SUM(J2200:J2203),2)</f>
        <v>29926.080000000002</v>
      </c>
      <c r="K2204" s="8"/>
      <c r="L2204" s="52"/>
    </row>
    <row r="2205" spans="1:12" ht="15.45" customHeight="1" x14ac:dyDescent="0.3">
      <c r="A2205" s="1"/>
      <c r="B2205" s="1"/>
      <c r="C2205" s="7"/>
      <c r="D2205" s="1"/>
      <c r="E2205" s="1"/>
      <c r="F2205" s="1"/>
      <c r="G2205" s="1"/>
      <c r="H2205" s="63"/>
      <c r="I2205" s="1"/>
      <c r="J2205" s="2"/>
      <c r="K2205" s="8"/>
      <c r="L2205" s="1"/>
    </row>
    <row r="2206" spans="1:12" ht="15.45" customHeight="1" x14ac:dyDescent="0.3">
      <c r="A2206" s="1"/>
      <c r="B2206" s="1"/>
      <c r="C2206" s="7"/>
      <c r="D2206" s="250" t="s">
        <v>43</v>
      </c>
      <c r="E2206" s="251"/>
      <c r="F2206" s="251"/>
      <c r="G2206" s="251"/>
      <c r="H2206" s="251"/>
      <c r="I2206" s="252"/>
      <c r="J2206" s="64">
        <f>ROUND((SUM(+J2189+J2196+J2204)),2)</f>
        <v>97472.38</v>
      </c>
      <c r="K2206" s="8"/>
      <c r="L2206" s="1"/>
    </row>
    <row r="2207" spans="1:12" ht="15.45" customHeight="1" x14ac:dyDescent="0.3">
      <c r="A2207" s="1"/>
      <c r="B2207" s="1"/>
      <c r="C2207" s="7"/>
      <c r="D2207" s="1"/>
      <c r="E2207" s="1"/>
      <c r="F2207" s="1"/>
      <c r="G2207" s="1"/>
      <c r="H2207" s="63"/>
      <c r="I2207" s="1"/>
      <c r="J2207" s="2"/>
      <c r="K2207" s="8"/>
      <c r="L2207" s="1"/>
    </row>
    <row r="2208" spans="1:12" ht="15.45" customHeight="1" x14ac:dyDescent="0.3">
      <c r="A2208" s="66"/>
      <c r="B2208" s="66"/>
      <c r="C2208" s="65"/>
      <c r="D2208" s="253" t="s">
        <v>44</v>
      </c>
      <c r="E2208" s="254"/>
      <c r="F2208" s="255"/>
      <c r="G2208" s="66"/>
      <c r="H2208" s="67"/>
      <c r="I2208" s="68">
        <v>0.01</v>
      </c>
      <c r="J2208" s="69">
        <f>ROUND(J2206*I2208,2)</f>
        <v>974.72</v>
      </c>
      <c r="K2208" s="70"/>
      <c r="L2208" s="66"/>
    </row>
    <row r="2209" spans="1:12" ht="15.45" customHeight="1" x14ac:dyDescent="0.3">
      <c r="A2209" s="1"/>
      <c r="B2209" s="1"/>
      <c r="C2209" s="7"/>
      <c r="D2209" s="250" t="s">
        <v>45</v>
      </c>
      <c r="E2209" s="251"/>
      <c r="F2209" s="251"/>
      <c r="G2209" s="251"/>
      <c r="H2209" s="251"/>
      <c r="I2209" s="252"/>
      <c r="J2209" s="64">
        <f>+J2208+J2206</f>
        <v>98447.1</v>
      </c>
      <c r="K2209" s="8"/>
      <c r="L2209" s="1"/>
    </row>
    <row r="2210" spans="1:12" ht="15.45" customHeight="1" x14ac:dyDescent="0.3">
      <c r="A2210" s="1"/>
      <c r="B2210" s="1"/>
      <c r="C2210" s="7"/>
      <c r="D2210" s="1"/>
      <c r="E2210" s="1"/>
      <c r="F2210" s="1"/>
      <c r="G2210" s="1"/>
      <c r="H2210" s="63"/>
      <c r="I2210" s="1"/>
      <c r="J2210" s="2"/>
      <c r="K2210" s="8"/>
      <c r="L2210" s="1"/>
    </row>
    <row r="2211" spans="1:12" ht="15.45" customHeight="1" x14ac:dyDescent="0.3">
      <c r="A2211" s="66"/>
      <c r="B2211" s="66"/>
      <c r="C2211" s="65"/>
      <c r="D2211" s="313" t="s">
        <v>46</v>
      </c>
      <c r="E2211" s="314"/>
      <c r="F2211" s="314"/>
      <c r="G2211" s="71"/>
      <c r="H2211" s="72"/>
      <c r="I2211" s="73">
        <v>0.25</v>
      </c>
      <c r="J2211" s="74">
        <f>ROUND(J2209*I2211,2)</f>
        <v>24611.78</v>
      </c>
      <c r="K2211" s="70"/>
      <c r="L2211" s="66"/>
    </row>
    <row r="2212" spans="1:12" ht="15.45" customHeight="1" x14ac:dyDescent="0.3">
      <c r="A2212" s="66"/>
      <c r="B2212" s="66"/>
      <c r="C2212" s="65"/>
      <c r="D2212" s="315" t="s">
        <v>47</v>
      </c>
      <c r="E2212" s="316"/>
      <c r="F2212" s="316"/>
      <c r="G2212" s="71"/>
      <c r="H2212" s="72"/>
      <c r="I2212" s="75">
        <v>0.01</v>
      </c>
      <c r="J2212" s="76">
        <f>ROUND(J2209*I2212,2)</f>
        <v>984.47</v>
      </c>
      <c r="K2212" s="70"/>
      <c r="L2212" s="66"/>
    </row>
    <row r="2213" spans="1:12" ht="15.45" customHeight="1" x14ac:dyDescent="0.3">
      <c r="A2213" s="66"/>
      <c r="B2213" s="66"/>
      <c r="C2213" s="65"/>
      <c r="D2213" s="315" t="s">
        <v>48</v>
      </c>
      <c r="E2213" s="316"/>
      <c r="F2213" s="316"/>
      <c r="G2213" s="77"/>
      <c r="H2213" s="78"/>
      <c r="I2213" s="75">
        <v>0.04</v>
      </c>
      <c r="J2213" s="76">
        <f>ROUND(J2209*I2213,2)</f>
        <v>3937.88</v>
      </c>
      <c r="K2213" s="70"/>
      <c r="L2213" s="66"/>
    </row>
    <row r="2214" spans="1:12" ht="15.45" customHeight="1" x14ac:dyDescent="0.3">
      <c r="A2214" s="1"/>
      <c r="B2214" s="1"/>
      <c r="C2214" s="7"/>
      <c r="D2214" s="317" t="s">
        <v>49</v>
      </c>
      <c r="E2214" s="318"/>
      <c r="F2214" s="318"/>
      <c r="G2214" s="318"/>
      <c r="H2214" s="318"/>
      <c r="I2214" s="318"/>
      <c r="J2214" s="79">
        <f>SUM(J2211:J2213)</f>
        <v>29534.13</v>
      </c>
      <c r="K2214" s="8"/>
      <c r="L2214" s="1"/>
    </row>
    <row r="2215" spans="1:12" ht="15.45" customHeight="1" x14ac:dyDescent="0.3">
      <c r="A2215" s="1"/>
      <c r="B2215" s="1"/>
      <c r="C2215" s="7"/>
      <c r="D2215" s="266"/>
      <c r="E2215" s="266"/>
      <c r="F2215" s="266"/>
      <c r="G2215" s="266"/>
      <c r="H2215" s="266"/>
      <c r="I2215" s="266"/>
      <c r="J2215" s="266"/>
      <c r="K2215" s="8"/>
      <c r="L2215" s="1"/>
    </row>
    <row r="2216" spans="1:12" ht="15.45" customHeight="1" x14ac:dyDescent="0.3">
      <c r="A2216" s="1"/>
      <c r="B2216" s="1"/>
      <c r="C2216" s="7"/>
      <c r="D2216" s="277" t="s">
        <v>50</v>
      </c>
      <c r="E2216" s="278"/>
      <c r="F2216" s="278"/>
      <c r="G2216" s="278"/>
      <c r="H2216" s="278"/>
      <c r="I2216" s="279"/>
      <c r="J2216" s="80">
        <f>SUM(J2209+J2214)</f>
        <v>127981.23000000001</v>
      </c>
      <c r="K2216" s="8"/>
      <c r="L2216" s="1"/>
    </row>
    <row r="2217" spans="1:12" ht="15.45" customHeight="1" x14ac:dyDescent="0.3">
      <c r="A2217" s="1"/>
      <c r="B2217" s="1"/>
      <c r="C2217" s="7"/>
      <c r="D2217" s="266"/>
      <c r="E2217" s="266"/>
      <c r="F2217" s="266"/>
      <c r="G2217" s="266"/>
      <c r="H2217" s="266"/>
      <c r="I2217" s="266"/>
      <c r="J2217" s="266"/>
      <c r="K2217" s="8"/>
      <c r="L2217" s="1"/>
    </row>
    <row r="2218" spans="1:12" ht="15.45" customHeight="1" x14ac:dyDescent="0.3">
      <c r="A2218" s="1"/>
      <c r="B2218" s="1"/>
      <c r="C2218" s="7"/>
      <c r="D2218" s="280" t="s">
        <v>51</v>
      </c>
      <c r="E2218" s="281"/>
      <c r="F2218" s="282"/>
      <c r="G2218" s="283"/>
      <c r="H2218" s="284"/>
      <c r="I2218" s="284"/>
      <c r="J2218" s="285"/>
      <c r="K2218" s="8"/>
      <c r="L2218" s="1"/>
    </row>
    <row r="2219" spans="1:12" ht="15.45" customHeight="1" x14ac:dyDescent="0.3">
      <c r="A2219" s="1"/>
      <c r="B2219" s="1"/>
      <c r="C2219" s="7"/>
      <c r="D2219" s="262"/>
      <c r="E2219" s="310"/>
      <c r="F2219" s="311"/>
      <c r="G2219" s="265"/>
      <c r="H2219" s="275"/>
      <c r="I2219" s="275"/>
      <c r="J2219" s="276"/>
      <c r="K2219" s="8"/>
      <c r="L2219" s="1"/>
    </row>
    <row r="2220" spans="1:12" ht="15.45" customHeight="1" x14ac:dyDescent="0.3">
      <c r="A2220" s="1"/>
      <c r="B2220" s="1"/>
      <c r="C2220" s="7"/>
      <c r="D2220" s="262"/>
      <c r="E2220" s="310"/>
      <c r="F2220" s="311"/>
      <c r="G2220" s="312" t="s">
        <v>52</v>
      </c>
      <c r="H2220" s="266"/>
      <c r="I2220" s="266"/>
      <c r="J2220" s="267"/>
      <c r="K2220" s="8"/>
      <c r="L2220" s="1"/>
    </row>
    <row r="2221" spans="1:12" ht="15.45" customHeight="1" x14ac:dyDescent="0.3">
      <c r="A2221" s="1"/>
      <c r="B2221" s="1"/>
      <c r="C2221" s="7"/>
      <c r="D2221" s="262"/>
      <c r="E2221" s="310"/>
      <c r="F2221" s="311"/>
      <c r="G2221" s="312" t="s">
        <v>53</v>
      </c>
      <c r="H2221" s="266"/>
      <c r="I2221" s="266"/>
      <c r="J2221" s="267"/>
      <c r="K2221" s="8"/>
      <c r="L2221" s="1"/>
    </row>
    <row r="2222" spans="1:12" ht="15.45" customHeight="1" x14ac:dyDescent="0.3">
      <c r="A2222" s="1"/>
      <c r="B2222" s="1"/>
      <c r="C2222" s="7"/>
      <c r="D2222" s="262"/>
      <c r="E2222" s="310"/>
      <c r="F2222" s="311"/>
      <c r="G2222" s="312" t="s">
        <v>54</v>
      </c>
      <c r="H2222" s="266"/>
      <c r="I2222" s="266"/>
      <c r="J2222" s="267"/>
      <c r="K2222" s="8"/>
      <c r="L2222" s="1"/>
    </row>
    <row r="2223" spans="1:12" ht="15.45" customHeight="1" x14ac:dyDescent="0.3">
      <c r="A2223" s="1"/>
      <c r="B2223" s="1"/>
      <c r="C2223" s="7"/>
      <c r="D2223" s="319"/>
      <c r="E2223" s="320"/>
      <c r="F2223" s="321"/>
      <c r="G2223" s="312" t="s">
        <v>52</v>
      </c>
      <c r="H2223" s="266"/>
      <c r="I2223" s="266"/>
      <c r="J2223" s="267"/>
      <c r="K2223" s="8"/>
      <c r="L2223" s="1"/>
    </row>
    <row r="2224" spans="1:12" ht="15.45" customHeight="1" x14ac:dyDescent="0.3">
      <c r="A2224" s="1"/>
      <c r="B2224" s="1"/>
      <c r="C2224" s="7"/>
      <c r="D2224" s="268"/>
      <c r="E2224" s="322"/>
      <c r="F2224" s="323"/>
      <c r="G2224" s="324" t="s">
        <v>55</v>
      </c>
      <c r="H2224" s="272"/>
      <c r="I2224" s="272"/>
      <c r="J2224" s="273"/>
      <c r="K2224" s="8"/>
      <c r="L2224" s="1"/>
    </row>
    <row r="2225" spans="1:12" ht="15.45" customHeight="1" x14ac:dyDescent="0.3">
      <c r="A2225" s="1"/>
      <c r="B2225" s="1"/>
      <c r="C2225" s="81"/>
      <c r="D2225" s="82"/>
      <c r="E2225" s="82"/>
      <c r="F2225" s="82"/>
      <c r="G2225" s="82"/>
      <c r="H2225" s="83"/>
      <c r="I2225" s="82"/>
      <c r="J2225" s="83"/>
      <c r="K2225" s="84"/>
      <c r="L2225" s="1"/>
    </row>
    <row r="2226" spans="1:12" ht="15.45" customHeight="1" x14ac:dyDescent="0.3">
      <c r="A2226" s="1"/>
      <c r="B2226" s="1"/>
      <c r="C2226" s="274"/>
      <c r="D2226" s="274"/>
      <c r="E2226" s="274"/>
      <c r="F2226" s="274"/>
      <c r="G2226" s="274"/>
      <c r="H2226" s="274"/>
      <c r="I2226" s="274"/>
      <c r="J2226" s="274"/>
      <c r="K2226" s="1"/>
      <c r="L2226" s="1"/>
    </row>
    <row r="2227" spans="1:12" ht="15.45" customHeight="1" x14ac:dyDescent="0.3">
      <c r="A2227" s="1"/>
      <c r="B2227" s="1"/>
      <c r="C2227" s="3"/>
      <c r="D2227" s="4"/>
      <c r="E2227" s="4"/>
      <c r="F2227" s="4"/>
      <c r="G2227" s="4"/>
      <c r="H2227" s="5"/>
      <c r="I2227" s="4"/>
      <c r="J2227" s="5"/>
      <c r="K2227" s="6"/>
      <c r="L2227" s="1"/>
    </row>
    <row r="2228" spans="1:12" ht="15.45" customHeight="1" x14ac:dyDescent="0.3">
      <c r="A2228" s="1"/>
      <c r="B2228" s="1"/>
      <c r="C2228" s="7"/>
      <c r="D2228" s="190"/>
      <c r="E2228" s="191"/>
      <c r="F2228" s="190" t="s">
        <v>0</v>
      </c>
      <c r="G2228" s="194"/>
      <c r="H2228" s="191"/>
      <c r="I2228" s="195" t="s">
        <v>1</v>
      </c>
      <c r="J2228" s="196"/>
      <c r="K2228" s="8"/>
      <c r="L2228" s="1"/>
    </row>
    <row r="2229" spans="1:12" ht="15.45" customHeight="1" x14ac:dyDescent="0.3">
      <c r="A2229" s="1"/>
      <c r="B2229" s="1"/>
      <c r="C2229" s="7"/>
      <c r="D2229" s="192"/>
      <c r="E2229" s="193"/>
      <c r="F2229" s="192"/>
      <c r="G2229" s="189"/>
      <c r="H2229" s="193"/>
      <c r="I2229" s="197" t="s">
        <v>2</v>
      </c>
      <c r="J2229" s="198"/>
      <c r="K2229" s="8"/>
      <c r="L2229" s="1"/>
    </row>
    <row r="2230" spans="1:12" ht="15.45" customHeight="1" x14ac:dyDescent="0.3">
      <c r="A2230" s="1"/>
      <c r="B2230" s="1"/>
      <c r="C2230" s="7"/>
      <c r="D2230" s="172" t="s">
        <v>3</v>
      </c>
      <c r="E2230" s="173"/>
      <c r="F2230" s="173"/>
      <c r="G2230" s="173"/>
      <c r="H2230" s="174"/>
      <c r="I2230" s="197" t="s">
        <v>4</v>
      </c>
      <c r="J2230" s="198"/>
      <c r="K2230" s="8"/>
      <c r="L2230" s="1"/>
    </row>
    <row r="2231" spans="1:12" ht="15.45" customHeight="1" x14ac:dyDescent="0.3">
      <c r="A2231" s="1"/>
      <c r="B2231" s="1"/>
      <c r="C2231" s="7"/>
      <c r="D2231" s="298" t="s">
        <v>5</v>
      </c>
      <c r="E2231" s="299"/>
      <c r="F2231" s="299"/>
      <c r="G2231" s="299"/>
      <c r="H2231" s="299"/>
      <c r="I2231" s="299"/>
      <c r="J2231" s="300"/>
      <c r="K2231" s="8"/>
      <c r="L2231" s="1"/>
    </row>
    <row r="2232" spans="1:12" ht="15.45" customHeight="1" x14ac:dyDescent="0.3">
      <c r="A2232" s="1"/>
      <c r="B2232" s="1"/>
      <c r="C2232" s="7"/>
      <c r="D2232" s="9"/>
      <c r="E2232" s="9"/>
      <c r="F2232" s="9"/>
      <c r="G2232" s="9"/>
      <c r="H2232" s="10"/>
      <c r="I2232" s="9"/>
      <c r="J2232" s="10"/>
      <c r="K2232" s="8"/>
      <c r="L2232" s="1"/>
    </row>
    <row r="2233" spans="1:12" ht="15.45" customHeight="1" x14ac:dyDescent="0.3">
      <c r="A2233" s="14"/>
      <c r="B2233" s="14"/>
      <c r="C2233" s="11"/>
      <c r="D2233" s="12" t="s">
        <v>6</v>
      </c>
      <c r="E2233" s="175" t="s">
        <v>7</v>
      </c>
      <c r="F2233" s="176"/>
      <c r="G2233" s="176"/>
      <c r="H2233" s="176"/>
      <c r="I2233" s="176"/>
      <c r="J2233" s="177"/>
      <c r="K2233" s="13"/>
      <c r="L2233" s="14"/>
    </row>
    <row r="2234" spans="1:12" ht="15.45" customHeight="1" x14ac:dyDescent="0.3">
      <c r="A2234" s="1"/>
      <c r="B2234" s="1"/>
      <c r="C2234" s="7"/>
      <c r="D2234" s="16">
        <v>2</v>
      </c>
      <c r="E2234" s="178" t="s">
        <v>8</v>
      </c>
      <c r="F2234" s="179"/>
      <c r="G2234" s="179"/>
      <c r="H2234" s="179"/>
      <c r="I2234" s="179"/>
      <c r="J2234" s="180"/>
      <c r="K2234" s="8"/>
      <c r="L2234" s="1"/>
    </row>
    <row r="2235" spans="1:12" ht="15.45" customHeight="1" x14ac:dyDescent="0.3">
      <c r="A2235" s="14"/>
      <c r="B2235" s="14"/>
      <c r="C2235" s="11"/>
      <c r="D2235" s="12" t="s">
        <v>9</v>
      </c>
      <c r="E2235" s="175" t="s">
        <v>10</v>
      </c>
      <c r="F2235" s="176"/>
      <c r="G2235" s="176"/>
      <c r="H2235" s="176"/>
      <c r="I2235" s="176"/>
      <c r="J2235" s="177"/>
      <c r="K2235" s="13"/>
      <c r="L2235" s="14"/>
    </row>
    <row r="2236" spans="1:12" ht="15.45" customHeight="1" x14ac:dyDescent="0.3">
      <c r="A2236" s="1"/>
      <c r="B2236" s="1"/>
      <c r="C2236" s="7"/>
      <c r="D2236" s="16">
        <v>2.17</v>
      </c>
      <c r="E2236" s="178" t="s">
        <v>234</v>
      </c>
      <c r="F2236" s="179"/>
      <c r="G2236" s="179"/>
      <c r="H2236" s="179"/>
      <c r="I2236" s="179"/>
      <c r="J2236" s="180"/>
      <c r="K2236" s="8"/>
      <c r="L2236" s="1"/>
    </row>
    <row r="2237" spans="1:12" ht="15.45" customHeight="1" x14ac:dyDescent="0.3">
      <c r="A2237" s="14"/>
      <c r="B2237" s="14"/>
      <c r="C2237" s="11"/>
      <c r="D2237" s="17" t="s">
        <v>12</v>
      </c>
      <c r="E2237" s="181" t="s">
        <v>13</v>
      </c>
      <c r="F2237" s="182"/>
      <c r="G2237" s="182"/>
      <c r="H2237" s="182"/>
      <c r="I2237" s="183"/>
      <c r="J2237" s="187" t="s">
        <v>14</v>
      </c>
      <c r="K2237" s="13"/>
      <c r="L2237" s="14"/>
    </row>
    <row r="2238" spans="1:12" ht="15.45" customHeight="1" x14ac:dyDescent="0.3">
      <c r="A2238" s="1"/>
      <c r="B2238" s="1"/>
      <c r="C2238" s="7"/>
      <c r="D2238" s="18" t="s">
        <v>242</v>
      </c>
      <c r="E2238" s="184"/>
      <c r="F2238" s="185"/>
      <c r="G2238" s="185"/>
      <c r="H2238" s="185"/>
      <c r="I2238" s="186"/>
      <c r="J2238" s="188"/>
      <c r="K2238" s="8"/>
      <c r="L2238" s="1"/>
    </row>
    <row r="2239" spans="1:12" ht="15.45" customHeight="1" x14ac:dyDescent="0.3">
      <c r="A2239" s="14"/>
      <c r="B2239" s="14"/>
      <c r="C2239" s="11"/>
      <c r="D2239" s="17" t="s">
        <v>16</v>
      </c>
      <c r="E2239" s="296" t="s">
        <v>243</v>
      </c>
      <c r="F2239" s="223"/>
      <c r="G2239" s="223"/>
      <c r="H2239" s="223"/>
      <c r="I2239" s="224"/>
      <c r="J2239" s="297" t="s">
        <v>95</v>
      </c>
      <c r="K2239" s="13"/>
      <c r="L2239" s="14"/>
    </row>
    <row r="2240" spans="1:12" ht="15.45" customHeight="1" x14ac:dyDescent="0.3">
      <c r="A2240" s="1"/>
      <c r="B2240" s="1"/>
      <c r="C2240" s="7"/>
      <c r="D2240" s="18" t="s">
        <v>242</v>
      </c>
      <c r="E2240" s="225"/>
      <c r="F2240" s="226"/>
      <c r="G2240" s="226"/>
      <c r="H2240" s="226"/>
      <c r="I2240" s="227"/>
      <c r="J2240" s="229"/>
      <c r="K2240" s="8"/>
      <c r="L2240" s="1"/>
    </row>
    <row r="2241" spans="1:12" ht="15.45" customHeight="1" x14ac:dyDescent="0.3">
      <c r="A2241" s="1"/>
      <c r="B2241" s="1"/>
      <c r="C2241" s="7"/>
      <c r="D2241" s="189"/>
      <c r="E2241" s="189"/>
      <c r="F2241" s="189"/>
      <c r="G2241" s="189"/>
      <c r="H2241" s="189"/>
      <c r="I2241" s="189"/>
      <c r="J2241" s="189"/>
      <c r="K2241" s="8"/>
      <c r="L2241" s="1"/>
    </row>
    <row r="2242" spans="1:12" ht="15.45" customHeight="1" x14ac:dyDescent="0.3">
      <c r="A2242" s="1"/>
      <c r="B2242" s="1"/>
      <c r="C2242" s="7"/>
      <c r="D2242" s="219" t="s">
        <v>19</v>
      </c>
      <c r="E2242" s="220"/>
      <c r="F2242" s="220"/>
      <c r="G2242" s="220"/>
      <c r="H2242" s="220"/>
      <c r="I2242" s="220"/>
      <c r="J2242" s="221"/>
      <c r="K2242" s="8"/>
      <c r="L2242" s="1"/>
    </row>
    <row r="2243" spans="1:12" ht="15.45" customHeight="1" x14ac:dyDescent="0.3">
      <c r="A2243" s="1"/>
      <c r="B2243" s="1"/>
      <c r="C2243" s="7"/>
      <c r="D2243" s="230" t="s">
        <v>20</v>
      </c>
      <c r="E2243" s="231"/>
      <c r="F2243" s="231"/>
      <c r="G2243" s="40" t="s">
        <v>14</v>
      </c>
      <c r="H2243" s="41" t="s">
        <v>31</v>
      </c>
      <c r="I2243" s="25" t="s">
        <v>22</v>
      </c>
      <c r="J2243" s="26" t="s">
        <v>23</v>
      </c>
      <c r="K2243" s="8"/>
      <c r="L2243" s="1"/>
    </row>
    <row r="2244" spans="1:12" ht="15.45" customHeight="1" x14ac:dyDescent="0.3">
      <c r="A2244" s="1"/>
      <c r="B2244" s="1"/>
      <c r="C2244" s="7"/>
      <c r="D2244" s="232" t="s">
        <v>244</v>
      </c>
      <c r="E2244" s="233"/>
      <c r="F2244" s="233"/>
      <c r="G2244" s="27" t="s">
        <v>95</v>
      </c>
      <c r="H2244" s="28">
        <v>91563.16</v>
      </c>
      <c r="I2244" s="29">
        <v>1</v>
      </c>
      <c r="J2244" s="30">
        <f>+ROUND(I2244*H2244,2)</f>
        <v>91563.16</v>
      </c>
      <c r="K2244" s="8"/>
      <c r="L2244" s="1"/>
    </row>
    <row r="2245" spans="1:12" ht="15.45" customHeight="1" x14ac:dyDescent="0.3">
      <c r="A2245" s="1"/>
      <c r="B2245" s="1"/>
      <c r="C2245" s="7"/>
      <c r="D2245" s="211"/>
      <c r="E2245" s="212"/>
      <c r="F2245" s="212"/>
      <c r="G2245" s="31" t="s">
        <v>28</v>
      </c>
      <c r="H2245" s="32" t="s">
        <v>28</v>
      </c>
      <c r="I2245" s="33"/>
      <c r="J2245" s="34" t="str">
        <f t="shared" ref="J2245:J2251" si="41">+IF(D2245="","",H2245*I2245)</f>
        <v/>
      </c>
      <c r="K2245" s="8"/>
      <c r="L2245" s="1"/>
    </row>
    <row r="2246" spans="1:12" ht="15.45" customHeight="1" x14ac:dyDescent="0.3">
      <c r="A2246" s="1"/>
      <c r="B2246" s="1"/>
      <c r="C2246" s="7"/>
      <c r="D2246" s="211"/>
      <c r="E2246" s="212"/>
      <c r="F2246" s="212"/>
      <c r="G2246" s="31" t="s">
        <v>28</v>
      </c>
      <c r="H2246" s="32" t="s">
        <v>28</v>
      </c>
      <c r="I2246" s="33"/>
      <c r="J2246" s="34" t="str">
        <f t="shared" si="41"/>
        <v/>
      </c>
      <c r="K2246" s="8"/>
      <c r="L2246" s="1"/>
    </row>
    <row r="2247" spans="1:12" ht="15.45" customHeight="1" x14ac:dyDescent="0.3">
      <c r="A2247" s="1"/>
      <c r="B2247" s="1"/>
      <c r="C2247" s="7"/>
      <c r="D2247" s="211"/>
      <c r="E2247" s="212"/>
      <c r="F2247" s="212"/>
      <c r="G2247" s="31" t="s">
        <v>28</v>
      </c>
      <c r="H2247" s="32" t="s">
        <v>28</v>
      </c>
      <c r="I2247" s="33"/>
      <c r="J2247" s="34" t="str">
        <f t="shared" si="41"/>
        <v/>
      </c>
      <c r="K2247" s="8"/>
      <c r="L2247" s="1"/>
    </row>
    <row r="2248" spans="1:12" ht="15.45" customHeight="1" x14ac:dyDescent="0.3">
      <c r="A2248" s="1"/>
      <c r="B2248" s="1"/>
      <c r="C2248" s="7"/>
      <c r="D2248" s="211"/>
      <c r="E2248" s="212"/>
      <c r="F2248" s="212"/>
      <c r="G2248" s="31" t="s">
        <v>28</v>
      </c>
      <c r="H2248" s="32" t="s">
        <v>28</v>
      </c>
      <c r="I2248" s="33"/>
      <c r="J2248" s="34" t="str">
        <f t="shared" si="41"/>
        <v/>
      </c>
      <c r="K2248" s="8"/>
      <c r="L2248" s="1"/>
    </row>
    <row r="2249" spans="1:12" ht="15.45" customHeight="1" x14ac:dyDescent="0.3">
      <c r="A2249" s="1"/>
      <c r="B2249" s="1"/>
      <c r="C2249" s="7"/>
      <c r="D2249" s="211"/>
      <c r="E2249" s="212"/>
      <c r="F2249" s="212"/>
      <c r="G2249" s="31" t="s">
        <v>28</v>
      </c>
      <c r="H2249" s="32" t="s">
        <v>28</v>
      </c>
      <c r="I2249" s="33"/>
      <c r="J2249" s="34" t="str">
        <f t="shared" si="41"/>
        <v/>
      </c>
      <c r="K2249" s="8"/>
      <c r="L2249" s="1"/>
    </row>
    <row r="2250" spans="1:12" ht="15.45" customHeight="1" x14ac:dyDescent="0.3">
      <c r="A2250" s="1"/>
      <c r="B2250" s="1"/>
      <c r="C2250" s="7"/>
      <c r="D2250" s="211"/>
      <c r="E2250" s="212"/>
      <c r="F2250" s="212"/>
      <c r="G2250" s="31" t="s">
        <v>28</v>
      </c>
      <c r="H2250" s="32" t="s">
        <v>28</v>
      </c>
      <c r="I2250" s="33"/>
      <c r="J2250" s="34" t="str">
        <f t="shared" si="41"/>
        <v/>
      </c>
      <c r="K2250" s="8"/>
      <c r="L2250" s="1"/>
    </row>
    <row r="2251" spans="1:12" ht="15.45" customHeight="1" x14ac:dyDescent="0.3">
      <c r="A2251" s="1"/>
      <c r="B2251" s="1"/>
      <c r="C2251" s="7"/>
      <c r="D2251" s="325"/>
      <c r="E2251" s="326"/>
      <c r="F2251" s="326"/>
      <c r="G2251" s="35" t="s">
        <v>28</v>
      </c>
      <c r="H2251" s="36" t="s">
        <v>28</v>
      </c>
      <c r="I2251" s="37"/>
      <c r="J2251" s="38" t="str">
        <f t="shared" si="41"/>
        <v/>
      </c>
      <c r="K2251" s="8"/>
      <c r="L2251" s="1"/>
    </row>
    <row r="2252" spans="1:12" ht="15.45" customHeight="1" x14ac:dyDescent="0.3">
      <c r="A2252" s="1"/>
      <c r="B2252" s="1"/>
      <c r="C2252" s="7"/>
      <c r="D2252" s="1"/>
      <c r="E2252" s="1"/>
      <c r="F2252" s="1"/>
      <c r="G2252" s="294" t="s">
        <v>29</v>
      </c>
      <c r="H2252" s="294"/>
      <c r="I2252" s="295"/>
      <c r="J2252" s="39">
        <f>+ROUND(SUM(J2244:J2251),2)</f>
        <v>91563.16</v>
      </c>
      <c r="K2252" s="8"/>
      <c r="L2252" s="1"/>
    </row>
    <row r="2253" spans="1:12" ht="15.45" customHeight="1" x14ac:dyDescent="0.3">
      <c r="A2253" s="1"/>
      <c r="B2253" s="1"/>
      <c r="C2253" s="7"/>
      <c r="D2253" s="1"/>
      <c r="E2253" s="1"/>
      <c r="F2253" s="1"/>
      <c r="G2253" s="92"/>
      <c r="H2253" s="100"/>
      <c r="I2253" s="92"/>
      <c r="J2253" s="101"/>
      <c r="K2253" s="8"/>
      <c r="L2253" s="1"/>
    </row>
    <row r="2254" spans="1:12" ht="15.45" customHeight="1" x14ac:dyDescent="0.3">
      <c r="A2254" s="1"/>
      <c r="B2254" s="1"/>
      <c r="C2254" s="7"/>
      <c r="D2254" s="219" t="s">
        <v>30</v>
      </c>
      <c r="E2254" s="220"/>
      <c r="F2254" s="220"/>
      <c r="G2254" s="220"/>
      <c r="H2254" s="220"/>
      <c r="I2254" s="220"/>
      <c r="J2254" s="221"/>
      <c r="K2254" s="8"/>
      <c r="L2254" s="1"/>
    </row>
    <row r="2255" spans="1:12" ht="15.45" customHeight="1" x14ac:dyDescent="0.3">
      <c r="A2255" s="1"/>
      <c r="B2255" s="1"/>
      <c r="C2255" s="7"/>
      <c r="D2255" s="286" t="s">
        <v>20</v>
      </c>
      <c r="E2255" s="286"/>
      <c r="F2255" s="286"/>
      <c r="G2255" s="40" t="s">
        <v>14</v>
      </c>
      <c r="H2255" s="41" t="s">
        <v>31</v>
      </c>
      <c r="I2255" s="40" t="s">
        <v>22</v>
      </c>
      <c r="J2255" s="41" t="s">
        <v>23</v>
      </c>
      <c r="K2255" s="8"/>
      <c r="L2255" s="1"/>
    </row>
    <row r="2256" spans="1:12" ht="15.45" customHeight="1" x14ac:dyDescent="0.3">
      <c r="A2256" s="1"/>
      <c r="B2256" s="1"/>
      <c r="C2256" s="7"/>
      <c r="D2256" s="287" t="s">
        <v>32</v>
      </c>
      <c r="E2256" s="288"/>
      <c r="F2256" s="288"/>
      <c r="G2256" s="102" t="s">
        <v>33</v>
      </c>
      <c r="H2256" s="87">
        <v>37407.599999999999</v>
      </c>
      <c r="I2256" s="88">
        <v>0.05</v>
      </c>
      <c r="J2256" s="30">
        <f>+ROUND(I2256*H2256,2)</f>
        <v>1870.38</v>
      </c>
      <c r="K2256" s="8"/>
      <c r="L2256" s="1"/>
    </row>
    <row r="2257" spans="1:12" ht="15.45" customHeight="1" x14ac:dyDescent="0.3">
      <c r="A2257" s="1"/>
      <c r="B2257" s="1"/>
      <c r="C2257" s="7"/>
      <c r="D2257" s="289"/>
      <c r="E2257" s="290"/>
      <c r="F2257" s="291"/>
      <c r="G2257" s="86" t="s">
        <v>28</v>
      </c>
      <c r="H2257" s="89" t="s">
        <v>28</v>
      </c>
      <c r="I2257" s="98"/>
      <c r="J2257" s="34" t="str">
        <f>+IF(D2257="","",H2257*I2257)</f>
        <v/>
      </c>
      <c r="K2257" s="8"/>
      <c r="L2257" s="1"/>
    </row>
    <row r="2258" spans="1:12" ht="15.45" customHeight="1" x14ac:dyDescent="0.3">
      <c r="A2258" s="1"/>
      <c r="B2258" s="1"/>
      <c r="C2258" s="7"/>
      <c r="D2258" s="292"/>
      <c r="E2258" s="293"/>
      <c r="F2258" s="293"/>
      <c r="G2258" s="47" t="s">
        <v>28</v>
      </c>
      <c r="H2258" s="48" t="s">
        <v>28</v>
      </c>
      <c r="I2258" s="49"/>
      <c r="J2258" s="91" t="str">
        <f>+IF(D2258="","",H2258*I2258)</f>
        <v/>
      </c>
      <c r="K2258" s="8"/>
      <c r="L2258" s="1"/>
    </row>
    <row r="2259" spans="1:12" ht="15.45" customHeight="1" x14ac:dyDescent="0.3">
      <c r="A2259" s="1"/>
      <c r="B2259" s="1"/>
      <c r="C2259" s="7"/>
      <c r="D2259" s="1"/>
      <c r="E2259" s="1"/>
      <c r="F2259" s="1"/>
      <c r="G2259" s="294" t="s">
        <v>36</v>
      </c>
      <c r="H2259" s="294"/>
      <c r="I2259" s="295"/>
      <c r="J2259" s="51">
        <f>ROUND(+SUM(J2256:J2258),2)</f>
        <v>1870.38</v>
      </c>
      <c r="K2259" s="8"/>
      <c r="L2259" s="1"/>
    </row>
    <row r="2260" spans="1:12" ht="15.45" customHeight="1" x14ac:dyDescent="0.3">
      <c r="A2260" s="1"/>
      <c r="B2260" s="1"/>
      <c r="C2260" s="7"/>
      <c r="D2260" s="274"/>
      <c r="E2260" s="274"/>
      <c r="F2260" s="274"/>
      <c r="G2260" s="274"/>
      <c r="H2260" s="274"/>
      <c r="I2260" s="274"/>
      <c r="J2260" s="274"/>
      <c r="K2260" s="8"/>
      <c r="L2260" s="1"/>
    </row>
    <row r="2261" spans="1:12" ht="15.45" customHeight="1" x14ac:dyDescent="0.3">
      <c r="A2261" s="1"/>
      <c r="B2261" s="1"/>
      <c r="C2261" s="7"/>
      <c r="D2261" s="305" t="s">
        <v>37</v>
      </c>
      <c r="E2261" s="306"/>
      <c r="F2261" s="306"/>
      <c r="G2261" s="306"/>
      <c r="H2261" s="306"/>
      <c r="I2261" s="306"/>
      <c r="J2261" s="307"/>
      <c r="K2261" s="8"/>
      <c r="L2261" s="52"/>
    </row>
    <row r="2262" spans="1:12" ht="15.45" customHeight="1" x14ac:dyDescent="0.3">
      <c r="A2262" s="93"/>
      <c r="B2262" s="93"/>
      <c r="C2262" s="53"/>
      <c r="D2262" s="308" t="s">
        <v>20</v>
      </c>
      <c r="E2262" s="309"/>
      <c r="F2262" s="309"/>
      <c r="G2262" s="40" t="s">
        <v>14</v>
      </c>
      <c r="H2262" s="41" t="s">
        <v>31</v>
      </c>
      <c r="I2262" s="54" t="s">
        <v>22</v>
      </c>
      <c r="J2262" s="56" t="s">
        <v>23</v>
      </c>
      <c r="K2262" s="57"/>
      <c r="L2262" s="58"/>
    </row>
    <row r="2263" spans="1:12" ht="15.45" customHeight="1" x14ac:dyDescent="0.3">
      <c r="A2263" s="1"/>
      <c r="B2263" s="1"/>
      <c r="C2263" s="7"/>
      <c r="D2263" s="301" t="s">
        <v>238</v>
      </c>
      <c r="E2263" s="302"/>
      <c r="F2263" s="302"/>
      <c r="G2263" s="59" t="s">
        <v>39</v>
      </c>
      <c r="H2263" s="60">
        <v>37407.603946625</v>
      </c>
      <c r="I2263" s="61">
        <v>1</v>
      </c>
      <c r="J2263" s="30">
        <f>+ROUND(I2263*H2263,2)</f>
        <v>37407.599999999999</v>
      </c>
      <c r="K2263" s="8"/>
      <c r="L2263" s="52"/>
    </row>
    <row r="2264" spans="1:12" ht="15.45" customHeight="1" x14ac:dyDescent="0.3">
      <c r="A2264" s="1"/>
      <c r="B2264" s="1"/>
      <c r="C2264" s="7"/>
      <c r="D2264" s="301"/>
      <c r="E2264" s="302"/>
      <c r="F2264" s="302"/>
      <c r="G2264" s="59"/>
      <c r="H2264" s="60"/>
      <c r="I2264" s="61"/>
      <c r="J2264" s="62" t="str">
        <f>(+IF(D2264="","",(H2264*I2264)))</f>
        <v/>
      </c>
      <c r="K2264" s="8"/>
      <c r="L2264" s="52"/>
    </row>
    <row r="2265" spans="1:12" ht="15.45" customHeight="1" x14ac:dyDescent="0.3">
      <c r="A2265" s="1"/>
      <c r="B2265" s="1"/>
      <c r="C2265" s="7"/>
      <c r="D2265" s="301"/>
      <c r="E2265" s="302"/>
      <c r="F2265" s="302"/>
      <c r="G2265" s="59"/>
      <c r="H2265" s="60"/>
      <c r="I2265" s="61"/>
      <c r="J2265" s="62" t="str">
        <f>(+IF(D2265="","",(H2265*I2265)))</f>
        <v/>
      </c>
      <c r="K2265" s="8"/>
      <c r="L2265" s="52"/>
    </row>
    <row r="2266" spans="1:12" ht="15.45" customHeight="1" x14ac:dyDescent="0.3">
      <c r="A2266" s="1"/>
      <c r="B2266" s="1"/>
      <c r="C2266" s="7"/>
      <c r="D2266" s="303"/>
      <c r="E2266" s="304"/>
      <c r="F2266" s="304"/>
      <c r="G2266" s="94"/>
      <c r="H2266" s="95"/>
      <c r="I2266" s="96"/>
      <c r="J2266" s="97"/>
      <c r="K2266" s="8"/>
      <c r="L2266" s="52"/>
    </row>
    <row r="2267" spans="1:12" ht="15.45" customHeight="1" x14ac:dyDescent="0.3">
      <c r="A2267" s="1"/>
      <c r="B2267" s="1"/>
      <c r="C2267" s="7"/>
      <c r="D2267" s="1"/>
      <c r="E2267" s="1"/>
      <c r="F2267" s="1"/>
      <c r="G2267" s="216" t="s">
        <v>42</v>
      </c>
      <c r="H2267" s="216"/>
      <c r="I2267" s="217"/>
      <c r="J2267" s="39">
        <f>+ROUND(SUM(J2263:J2266),2)</f>
        <v>37407.599999999999</v>
      </c>
      <c r="K2267" s="8"/>
      <c r="L2267" s="52"/>
    </row>
    <row r="2268" spans="1:12" ht="15.45" customHeight="1" x14ac:dyDescent="0.3">
      <c r="A2268" s="1"/>
      <c r="B2268" s="1"/>
      <c r="C2268" s="7"/>
      <c r="D2268" s="1"/>
      <c r="E2268" s="1"/>
      <c r="F2268" s="1"/>
      <c r="G2268" s="1"/>
      <c r="H2268" s="63"/>
      <c r="I2268" s="1"/>
      <c r="J2268" s="2"/>
      <c r="K2268" s="8"/>
      <c r="L2268" s="1"/>
    </row>
    <row r="2269" spans="1:12" ht="15.45" customHeight="1" x14ac:dyDescent="0.3">
      <c r="A2269" s="1"/>
      <c r="B2269" s="1"/>
      <c r="C2269" s="7"/>
      <c r="D2269" s="250" t="s">
        <v>43</v>
      </c>
      <c r="E2269" s="251"/>
      <c r="F2269" s="251"/>
      <c r="G2269" s="251"/>
      <c r="H2269" s="251"/>
      <c r="I2269" s="252"/>
      <c r="J2269" s="64">
        <f>ROUND((SUM(+J2252+J2259+J2267)),2)</f>
        <v>130841.14</v>
      </c>
      <c r="K2269" s="8"/>
      <c r="L2269" s="1"/>
    </row>
    <row r="2270" spans="1:12" ht="15.45" customHeight="1" x14ac:dyDescent="0.3">
      <c r="A2270" s="1"/>
      <c r="B2270" s="1"/>
      <c r="C2270" s="7"/>
      <c r="D2270" s="1"/>
      <c r="E2270" s="1"/>
      <c r="F2270" s="1"/>
      <c r="G2270" s="1"/>
      <c r="H2270" s="63"/>
      <c r="I2270" s="1"/>
      <c r="J2270" s="2"/>
      <c r="K2270" s="8"/>
      <c r="L2270" s="1"/>
    </row>
    <row r="2271" spans="1:12" ht="15.45" customHeight="1" x14ac:dyDescent="0.3">
      <c r="A2271" s="66"/>
      <c r="B2271" s="66"/>
      <c r="C2271" s="65"/>
      <c r="D2271" s="253" t="s">
        <v>44</v>
      </c>
      <c r="E2271" s="254"/>
      <c r="F2271" s="255"/>
      <c r="G2271" s="66"/>
      <c r="H2271" s="67"/>
      <c r="I2271" s="68">
        <v>0.01</v>
      </c>
      <c r="J2271" s="69">
        <f>+ROUND(J2269*I2271,2)</f>
        <v>1308.4100000000001</v>
      </c>
      <c r="K2271" s="70"/>
      <c r="L2271" s="66"/>
    </row>
    <row r="2272" spans="1:12" ht="15.45" customHeight="1" x14ac:dyDescent="0.3">
      <c r="A2272" s="1"/>
      <c r="B2272" s="1"/>
      <c r="C2272" s="7"/>
      <c r="D2272" s="250" t="s">
        <v>45</v>
      </c>
      <c r="E2272" s="251"/>
      <c r="F2272" s="251"/>
      <c r="G2272" s="251"/>
      <c r="H2272" s="251"/>
      <c r="I2272" s="252"/>
      <c r="J2272" s="64">
        <f>+J2271+J2269</f>
        <v>132149.54999999999</v>
      </c>
      <c r="K2272" s="8"/>
      <c r="L2272" s="1"/>
    </row>
    <row r="2273" spans="1:12" ht="15.45" customHeight="1" x14ac:dyDescent="0.3">
      <c r="A2273" s="1"/>
      <c r="B2273" s="1"/>
      <c r="C2273" s="7"/>
      <c r="D2273" s="1"/>
      <c r="E2273" s="1"/>
      <c r="F2273" s="1"/>
      <c r="G2273" s="1"/>
      <c r="H2273" s="63"/>
      <c r="I2273" s="1"/>
      <c r="J2273" s="2"/>
      <c r="K2273" s="8"/>
      <c r="L2273" s="1"/>
    </row>
    <row r="2274" spans="1:12" ht="15.45" customHeight="1" x14ac:dyDescent="0.3">
      <c r="A2274" s="66"/>
      <c r="B2274" s="66"/>
      <c r="C2274" s="65"/>
      <c r="D2274" s="313" t="s">
        <v>46</v>
      </c>
      <c r="E2274" s="314"/>
      <c r="F2274" s="314"/>
      <c r="G2274" s="71"/>
      <c r="H2274" s="72"/>
      <c r="I2274" s="73">
        <v>0.25</v>
      </c>
      <c r="J2274" s="74">
        <f>ROUND(J2272*I2274,2)</f>
        <v>33037.39</v>
      </c>
      <c r="K2274" s="70"/>
      <c r="L2274" s="66"/>
    </row>
    <row r="2275" spans="1:12" ht="15.45" customHeight="1" x14ac:dyDescent="0.3">
      <c r="A2275" s="66"/>
      <c r="B2275" s="66"/>
      <c r="C2275" s="65"/>
      <c r="D2275" s="315" t="s">
        <v>47</v>
      </c>
      <c r="E2275" s="316"/>
      <c r="F2275" s="316"/>
      <c r="G2275" s="71"/>
      <c r="H2275" s="72"/>
      <c r="I2275" s="75">
        <v>0.01</v>
      </c>
      <c r="J2275" s="76">
        <f>ROUND(J2272*I2275,2)</f>
        <v>1321.5</v>
      </c>
      <c r="K2275" s="70"/>
      <c r="L2275" s="66"/>
    </row>
    <row r="2276" spans="1:12" ht="15.45" customHeight="1" x14ac:dyDescent="0.3">
      <c r="A2276" s="66"/>
      <c r="B2276" s="66"/>
      <c r="C2276" s="65"/>
      <c r="D2276" s="315" t="s">
        <v>48</v>
      </c>
      <c r="E2276" s="316"/>
      <c r="F2276" s="316"/>
      <c r="G2276" s="77"/>
      <c r="H2276" s="78"/>
      <c r="I2276" s="75">
        <v>0.04</v>
      </c>
      <c r="J2276" s="76">
        <f>ROUND(J2272*I2276,2)</f>
        <v>5285.98</v>
      </c>
      <c r="K2276" s="70"/>
      <c r="L2276" s="66"/>
    </row>
    <row r="2277" spans="1:12" ht="15.45" customHeight="1" x14ac:dyDescent="0.3">
      <c r="A2277" s="1"/>
      <c r="B2277" s="1"/>
      <c r="C2277" s="7"/>
      <c r="D2277" s="317" t="s">
        <v>49</v>
      </c>
      <c r="E2277" s="318"/>
      <c r="F2277" s="318"/>
      <c r="G2277" s="318"/>
      <c r="H2277" s="318"/>
      <c r="I2277" s="318"/>
      <c r="J2277" s="79">
        <f>SUM(J2274:J2276)</f>
        <v>39644.869999999995</v>
      </c>
      <c r="K2277" s="8"/>
      <c r="L2277" s="1"/>
    </row>
    <row r="2278" spans="1:12" ht="15.45" customHeight="1" x14ac:dyDescent="0.3">
      <c r="A2278" s="1"/>
      <c r="B2278" s="1"/>
      <c r="C2278" s="7"/>
      <c r="D2278" s="266"/>
      <c r="E2278" s="266"/>
      <c r="F2278" s="266"/>
      <c r="G2278" s="266"/>
      <c r="H2278" s="266"/>
      <c r="I2278" s="266"/>
      <c r="J2278" s="266"/>
      <c r="K2278" s="8"/>
      <c r="L2278" s="1"/>
    </row>
    <row r="2279" spans="1:12" ht="15.45" customHeight="1" x14ac:dyDescent="0.3">
      <c r="A2279" s="1"/>
      <c r="B2279" s="1"/>
      <c r="C2279" s="7"/>
      <c r="D2279" s="277" t="s">
        <v>50</v>
      </c>
      <c r="E2279" s="278"/>
      <c r="F2279" s="278"/>
      <c r="G2279" s="278"/>
      <c r="H2279" s="278"/>
      <c r="I2279" s="279"/>
      <c r="J2279" s="80">
        <f>SUM(J2272+J2277)</f>
        <v>171794.41999999998</v>
      </c>
      <c r="K2279" s="8"/>
      <c r="L2279" s="1"/>
    </row>
    <row r="2280" spans="1:12" ht="15.45" customHeight="1" x14ac:dyDescent="0.3">
      <c r="A2280" s="1"/>
      <c r="B2280" s="1"/>
      <c r="C2280" s="7"/>
      <c r="D2280" s="266"/>
      <c r="E2280" s="266"/>
      <c r="F2280" s="266"/>
      <c r="G2280" s="266"/>
      <c r="H2280" s="266"/>
      <c r="I2280" s="266"/>
      <c r="J2280" s="266"/>
      <c r="K2280" s="8"/>
      <c r="L2280" s="1"/>
    </row>
    <row r="2281" spans="1:12" ht="15.45" customHeight="1" x14ac:dyDescent="0.3">
      <c r="A2281" s="1"/>
      <c r="B2281" s="1"/>
      <c r="C2281" s="7"/>
      <c r="D2281" s="280" t="s">
        <v>51</v>
      </c>
      <c r="E2281" s="281"/>
      <c r="F2281" s="282"/>
      <c r="G2281" s="283"/>
      <c r="H2281" s="284"/>
      <c r="I2281" s="284"/>
      <c r="J2281" s="285"/>
      <c r="K2281" s="8"/>
      <c r="L2281" s="1"/>
    </row>
    <row r="2282" spans="1:12" ht="15.45" customHeight="1" x14ac:dyDescent="0.3">
      <c r="A2282" s="1"/>
      <c r="B2282" s="1"/>
      <c r="C2282" s="7"/>
      <c r="D2282" s="262"/>
      <c r="E2282" s="310"/>
      <c r="F2282" s="311"/>
      <c r="G2282" s="265"/>
      <c r="H2282" s="275"/>
      <c r="I2282" s="275"/>
      <c r="J2282" s="276"/>
      <c r="K2282" s="8"/>
      <c r="L2282" s="1"/>
    </row>
    <row r="2283" spans="1:12" ht="15.45" customHeight="1" x14ac:dyDescent="0.3">
      <c r="A2283" s="1"/>
      <c r="B2283" s="1"/>
      <c r="C2283" s="7"/>
      <c r="D2283" s="262"/>
      <c r="E2283" s="310"/>
      <c r="F2283" s="311"/>
      <c r="G2283" s="312" t="s">
        <v>52</v>
      </c>
      <c r="H2283" s="266"/>
      <c r="I2283" s="266"/>
      <c r="J2283" s="267"/>
      <c r="K2283" s="8"/>
      <c r="L2283" s="1"/>
    </row>
    <row r="2284" spans="1:12" ht="15.45" customHeight="1" x14ac:dyDescent="0.3">
      <c r="A2284" s="1"/>
      <c r="B2284" s="1"/>
      <c r="C2284" s="7"/>
      <c r="D2284" s="262"/>
      <c r="E2284" s="310"/>
      <c r="F2284" s="311"/>
      <c r="G2284" s="312" t="s">
        <v>53</v>
      </c>
      <c r="H2284" s="266"/>
      <c r="I2284" s="266"/>
      <c r="J2284" s="267"/>
      <c r="K2284" s="8"/>
      <c r="L2284" s="1"/>
    </row>
    <row r="2285" spans="1:12" ht="15.45" customHeight="1" x14ac:dyDescent="0.3">
      <c r="A2285" s="1"/>
      <c r="B2285" s="1"/>
      <c r="C2285" s="7"/>
      <c r="D2285" s="262"/>
      <c r="E2285" s="310"/>
      <c r="F2285" s="311"/>
      <c r="G2285" s="312" t="s">
        <v>54</v>
      </c>
      <c r="H2285" s="266"/>
      <c r="I2285" s="266"/>
      <c r="J2285" s="267"/>
      <c r="K2285" s="8"/>
      <c r="L2285" s="1"/>
    </row>
    <row r="2286" spans="1:12" ht="15.45" customHeight="1" x14ac:dyDescent="0.3">
      <c r="A2286" s="1"/>
      <c r="B2286" s="1"/>
      <c r="C2286" s="7"/>
      <c r="D2286" s="319"/>
      <c r="E2286" s="320"/>
      <c r="F2286" s="321"/>
      <c r="G2286" s="312" t="s">
        <v>52</v>
      </c>
      <c r="H2286" s="266"/>
      <c r="I2286" s="266"/>
      <c r="J2286" s="267"/>
      <c r="K2286" s="8"/>
      <c r="L2286" s="1"/>
    </row>
    <row r="2287" spans="1:12" ht="15.45" customHeight="1" x14ac:dyDescent="0.3">
      <c r="A2287" s="1"/>
      <c r="B2287" s="1"/>
      <c r="C2287" s="7"/>
      <c r="D2287" s="268"/>
      <c r="E2287" s="322"/>
      <c r="F2287" s="323"/>
      <c r="G2287" s="324" t="s">
        <v>55</v>
      </c>
      <c r="H2287" s="272"/>
      <c r="I2287" s="272"/>
      <c r="J2287" s="273"/>
      <c r="K2287" s="8"/>
      <c r="L2287" s="1"/>
    </row>
    <row r="2288" spans="1:12" ht="15.45" customHeight="1" x14ac:dyDescent="0.3">
      <c r="A2288" s="1"/>
      <c r="B2288" s="1"/>
      <c r="C2288" s="81"/>
      <c r="D2288" s="82"/>
      <c r="E2288" s="82"/>
      <c r="F2288" s="82"/>
      <c r="G2288" s="82"/>
      <c r="H2288" s="83"/>
      <c r="I2288" s="82"/>
      <c r="J2288" s="83"/>
      <c r="K2288" s="84"/>
      <c r="L2288" s="1"/>
    </row>
    <row r="2289" spans="1:12" ht="15.45" customHeight="1" x14ac:dyDescent="0.3">
      <c r="A2289" s="1"/>
      <c r="B2289" s="1"/>
      <c r="C2289" s="274"/>
      <c r="D2289" s="274"/>
      <c r="E2289" s="274"/>
      <c r="F2289" s="274"/>
      <c r="G2289" s="274"/>
      <c r="H2289" s="274"/>
      <c r="I2289" s="274"/>
      <c r="J2289" s="274"/>
      <c r="K2289" s="1"/>
      <c r="L2289" s="1"/>
    </row>
    <row r="2290" spans="1:12" ht="15.45" customHeight="1" x14ac:dyDescent="0.3">
      <c r="A2290" s="1"/>
      <c r="B2290" s="1"/>
      <c r="C2290" s="3"/>
      <c r="D2290" s="4"/>
      <c r="E2290" s="4"/>
      <c r="F2290" s="4"/>
      <c r="G2290" s="4"/>
      <c r="H2290" s="5"/>
      <c r="I2290" s="4"/>
      <c r="J2290" s="5"/>
      <c r="K2290" s="6"/>
      <c r="L2290" s="1"/>
    </row>
    <row r="2291" spans="1:12" ht="15.45" customHeight="1" x14ac:dyDescent="0.3">
      <c r="A2291" s="1"/>
      <c r="B2291" s="1"/>
      <c r="C2291" s="7"/>
      <c r="D2291" s="190"/>
      <c r="E2291" s="191"/>
      <c r="F2291" s="190" t="s">
        <v>0</v>
      </c>
      <c r="G2291" s="194"/>
      <c r="H2291" s="191"/>
      <c r="I2291" s="195" t="s">
        <v>1</v>
      </c>
      <c r="J2291" s="196"/>
      <c r="K2291" s="8"/>
      <c r="L2291" s="1"/>
    </row>
    <row r="2292" spans="1:12" ht="15.45" customHeight="1" x14ac:dyDescent="0.3">
      <c r="A2292" s="1"/>
      <c r="B2292" s="1"/>
      <c r="C2292" s="7"/>
      <c r="D2292" s="192"/>
      <c r="E2292" s="193"/>
      <c r="F2292" s="192"/>
      <c r="G2292" s="189"/>
      <c r="H2292" s="193"/>
      <c r="I2292" s="197" t="s">
        <v>2</v>
      </c>
      <c r="J2292" s="198"/>
      <c r="K2292" s="8"/>
      <c r="L2292" s="1"/>
    </row>
    <row r="2293" spans="1:12" ht="15.45" customHeight="1" x14ac:dyDescent="0.3">
      <c r="A2293" s="1"/>
      <c r="B2293" s="1"/>
      <c r="C2293" s="7"/>
      <c r="D2293" s="172" t="s">
        <v>3</v>
      </c>
      <c r="E2293" s="173"/>
      <c r="F2293" s="173"/>
      <c r="G2293" s="173"/>
      <c r="H2293" s="174"/>
      <c r="I2293" s="197" t="s">
        <v>4</v>
      </c>
      <c r="J2293" s="198"/>
      <c r="K2293" s="8"/>
      <c r="L2293" s="1"/>
    </row>
    <row r="2294" spans="1:12" ht="15.45" customHeight="1" x14ac:dyDescent="0.3">
      <c r="A2294" s="1"/>
      <c r="B2294" s="1"/>
      <c r="C2294" s="7"/>
      <c r="D2294" s="298" t="s">
        <v>5</v>
      </c>
      <c r="E2294" s="299"/>
      <c r="F2294" s="299"/>
      <c r="G2294" s="299"/>
      <c r="H2294" s="299"/>
      <c r="I2294" s="299"/>
      <c r="J2294" s="300"/>
      <c r="K2294" s="8"/>
      <c r="L2294" s="1"/>
    </row>
    <row r="2295" spans="1:12" ht="15.45" customHeight="1" x14ac:dyDescent="0.3">
      <c r="A2295" s="1"/>
      <c r="B2295" s="1"/>
      <c r="C2295" s="7"/>
      <c r="D2295" s="9"/>
      <c r="E2295" s="9"/>
      <c r="F2295" s="9"/>
      <c r="G2295" s="9"/>
      <c r="H2295" s="10"/>
      <c r="I2295" s="9"/>
      <c r="J2295" s="10"/>
      <c r="K2295" s="8"/>
      <c r="L2295" s="1"/>
    </row>
    <row r="2296" spans="1:12" ht="15.45" customHeight="1" x14ac:dyDescent="0.3">
      <c r="A2296" s="14"/>
      <c r="B2296" s="14"/>
      <c r="C2296" s="11"/>
      <c r="D2296" s="12" t="s">
        <v>6</v>
      </c>
      <c r="E2296" s="175" t="s">
        <v>7</v>
      </c>
      <c r="F2296" s="176"/>
      <c r="G2296" s="176"/>
      <c r="H2296" s="176"/>
      <c r="I2296" s="176"/>
      <c r="J2296" s="177"/>
      <c r="K2296" s="13"/>
      <c r="L2296" s="14"/>
    </row>
    <row r="2297" spans="1:12" ht="15.45" customHeight="1" x14ac:dyDescent="0.3">
      <c r="A2297" s="1"/>
      <c r="B2297" s="1"/>
      <c r="C2297" s="7"/>
      <c r="D2297" s="16">
        <v>2</v>
      </c>
      <c r="E2297" s="178" t="s">
        <v>8</v>
      </c>
      <c r="F2297" s="179"/>
      <c r="G2297" s="179"/>
      <c r="H2297" s="179"/>
      <c r="I2297" s="179"/>
      <c r="J2297" s="180"/>
      <c r="K2297" s="8"/>
      <c r="L2297" s="1"/>
    </row>
    <row r="2298" spans="1:12" ht="15.45" customHeight="1" x14ac:dyDescent="0.3">
      <c r="A2298" s="14"/>
      <c r="B2298" s="14"/>
      <c r="C2298" s="11"/>
      <c r="D2298" s="12" t="s">
        <v>9</v>
      </c>
      <c r="E2298" s="175" t="s">
        <v>10</v>
      </c>
      <c r="F2298" s="176"/>
      <c r="G2298" s="176"/>
      <c r="H2298" s="176"/>
      <c r="I2298" s="176"/>
      <c r="J2298" s="177"/>
      <c r="K2298" s="13"/>
      <c r="L2298" s="14"/>
    </row>
    <row r="2299" spans="1:12" ht="15.45" customHeight="1" x14ac:dyDescent="0.3">
      <c r="A2299" s="1"/>
      <c r="B2299" s="1"/>
      <c r="C2299" s="7"/>
      <c r="D2299" s="16">
        <v>2.0499999999999998</v>
      </c>
      <c r="E2299" s="178" t="s">
        <v>70</v>
      </c>
      <c r="F2299" s="179"/>
      <c r="G2299" s="179"/>
      <c r="H2299" s="179"/>
      <c r="I2299" s="179"/>
      <c r="J2299" s="180"/>
      <c r="K2299" s="8"/>
      <c r="L2299" s="1"/>
    </row>
    <row r="2300" spans="1:12" ht="15.45" customHeight="1" x14ac:dyDescent="0.3">
      <c r="A2300" s="14"/>
      <c r="B2300" s="14"/>
      <c r="C2300" s="11"/>
      <c r="D2300" s="17" t="s">
        <v>12</v>
      </c>
      <c r="E2300" s="181" t="s">
        <v>13</v>
      </c>
      <c r="F2300" s="182"/>
      <c r="G2300" s="182"/>
      <c r="H2300" s="182"/>
      <c r="I2300" s="183"/>
      <c r="J2300" s="187" t="s">
        <v>14</v>
      </c>
      <c r="K2300" s="13"/>
      <c r="L2300" s="14"/>
    </row>
    <row r="2301" spans="1:12" ht="15.45" customHeight="1" x14ac:dyDescent="0.3">
      <c r="A2301" s="1"/>
      <c r="B2301" s="1"/>
      <c r="C2301" s="7"/>
      <c r="D2301" s="18" t="s">
        <v>71</v>
      </c>
      <c r="E2301" s="184"/>
      <c r="F2301" s="185"/>
      <c r="G2301" s="185"/>
      <c r="H2301" s="185"/>
      <c r="I2301" s="186"/>
      <c r="J2301" s="188"/>
      <c r="K2301" s="8"/>
      <c r="L2301" s="1"/>
    </row>
    <row r="2302" spans="1:12" ht="15.45" customHeight="1" x14ac:dyDescent="0.3">
      <c r="A2302" s="14"/>
      <c r="B2302" s="14"/>
      <c r="C2302" s="11"/>
      <c r="D2302" s="17" t="s">
        <v>16</v>
      </c>
      <c r="E2302" s="296" t="s">
        <v>72</v>
      </c>
      <c r="F2302" s="223"/>
      <c r="G2302" s="223"/>
      <c r="H2302" s="223"/>
      <c r="I2302" s="224"/>
      <c r="J2302" s="297" t="s">
        <v>60</v>
      </c>
      <c r="K2302" s="13"/>
      <c r="L2302" s="14"/>
    </row>
    <row r="2303" spans="1:12" ht="15.45" customHeight="1" x14ac:dyDescent="0.3">
      <c r="A2303" s="1"/>
      <c r="B2303" s="1"/>
      <c r="C2303" s="7"/>
      <c r="D2303" s="18" t="s">
        <v>71</v>
      </c>
      <c r="E2303" s="225"/>
      <c r="F2303" s="226"/>
      <c r="G2303" s="226"/>
      <c r="H2303" s="226"/>
      <c r="I2303" s="227"/>
      <c r="J2303" s="229"/>
      <c r="K2303" s="8"/>
      <c r="L2303" s="1"/>
    </row>
    <row r="2304" spans="1:12" ht="15.45" customHeight="1" x14ac:dyDescent="0.3">
      <c r="A2304" s="1"/>
      <c r="B2304" s="1"/>
      <c r="C2304" s="7"/>
      <c r="D2304" s="189"/>
      <c r="E2304" s="189"/>
      <c r="F2304" s="189"/>
      <c r="G2304" s="189"/>
      <c r="H2304" s="189"/>
      <c r="I2304" s="189"/>
      <c r="J2304" s="189"/>
      <c r="K2304" s="8"/>
      <c r="L2304" s="1"/>
    </row>
    <row r="2305" spans="1:12" ht="15.45" customHeight="1" x14ac:dyDescent="0.3">
      <c r="A2305" s="1"/>
      <c r="B2305" s="1"/>
      <c r="C2305" s="7"/>
      <c r="D2305" s="219" t="s">
        <v>19</v>
      </c>
      <c r="E2305" s="220"/>
      <c r="F2305" s="220"/>
      <c r="G2305" s="220"/>
      <c r="H2305" s="220"/>
      <c r="I2305" s="220"/>
      <c r="J2305" s="221"/>
      <c r="K2305" s="8"/>
      <c r="L2305" s="1"/>
    </row>
    <row r="2306" spans="1:12" ht="15.45" customHeight="1" x14ac:dyDescent="0.3">
      <c r="A2306" s="1"/>
      <c r="B2306" s="1"/>
      <c r="C2306" s="7"/>
      <c r="D2306" s="230" t="s">
        <v>20</v>
      </c>
      <c r="E2306" s="231"/>
      <c r="F2306" s="231"/>
      <c r="G2306" s="23" t="s">
        <v>14</v>
      </c>
      <c r="H2306" s="24" t="s">
        <v>21</v>
      </c>
      <c r="I2306" s="25" t="s">
        <v>22</v>
      </c>
      <c r="J2306" s="26" t="s">
        <v>23</v>
      </c>
      <c r="K2306" s="8"/>
      <c r="L2306" s="1"/>
    </row>
    <row r="2307" spans="1:12" ht="15.45" customHeight="1" x14ac:dyDescent="0.3">
      <c r="A2307" s="1"/>
      <c r="B2307" s="1"/>
      <c r="C2307" s="7"/>
      <c r="D2307" s="232" t="s">
        <v>73</v>
      </c>
      <c r="E2307" s="233"/>
      <c r="F2307" s="233"/>
      <c r="G2307" s="27" t="s">
        <v>60</v>
      </c>
      <c r="H2307" s="28">
        <v>48393.33</v>
      </c>
      <c r="I2307" s="29">
        <v>1.2</v>
      </c>
      <c r="J2307" s="30">
        <f>+ROUND(I2307*H2307,2)</f>
        <v>58072</v>
      </c>
      <c r="K2307" s="8"/>
      <c r="L2307" s="1"/>
    </row>
    <row r="2308" spans="1:12" ht="15.45" customHeight="1" x14ac:dyDescent="0.3">
      <c r="A2308" s="1"/>
      <c r="B2308" s="1"/>
      <c r="C2308" s="7"/>
      <c r="D2308" s="211" t="s">
        <v>74</v>
      </c>
      <c r="E2308" s="212"/>
      <c r="F2308" s="212"/>
      <c r="G2308" s="31" t="s">
        <v>75</v>
      </c>
      <c r="H2308" s="32">
        <v>3.65</v>
      </c>
      <c r="I2308" s="33">
        <v>0.25</v>
      </c>
      <c r="J2308" s="34">
        <f>+ROUND(I2308*H2308,2)</f>
        <v>0.91</v>
      </c>
      <c r="K2308" s="8"/>
      <c r="L2308" s="1"/>
    </row>
    <row r="2309" spans="1:12" ht="15.45" customHeight="1" x14ac:dyDescent="0.3">
      <c r="A2309" s="1"/>
      <c r="B2309" s="1"/>
      <c r="C2309" s="7"/>
      <c r="D2309" s="211"/>
      <c r="E2309" s="212"/>
      <c r="F2309" s="212"/>
      <c r="G2309" s="31" t="s">
        <v>28</v>
      </c>
      <c r="H2309" s="32" t="s">
        <v>28</v>
      </c>
      <c r="I2309" s="33"/>
      <c r="J2309" s="34" t="str">
        <f t="shared" ref="J2309:J2313" si="42">+IF(D2309="","",H2309*I2309)</f>
        <v/>
      </c>
      <c r="K2309" s="8"/>
      <c r="L2309" s="1"/>
    </row>
    <row r="2310" spans="1:12" ht="15.45" customHeight="1" x14ac:dyDescent="0.3">
      <c r="A2310" s="1"/>
      <c r="B2310" s="1"/>
      <c r="C2310" s="7"/>
      <c r="D2310" s="211"/>
      <c r="E2310" s="212"/>
      <c r="F2310" s="212"/>
      <c r="G2310" s="31" t="s">
        <v>28</v>
      </c>
      <c r="H2310" s="32" t="s">
        <v>28</v>
      </c>
      <c r="I2310" s="33"/>
      <c r="J2310" s="34" t="str">
        <f t="shared" si="42"/>
        <v/>
      </c>
      <c r="K2310" s="8"/>
      <c r="L2310" s="1"/>
    </row>
    <row r="2311" spans="1:12" ht="15.45" customHeight="1" x14ac:dyDescent="0.3">
      <c r="A2311" s="1"/>
      <c r="B2311" s="1"/>
      <c r="C2311" s="7"/>
      <c r="D2311" s="211"/>
      <c r="E2311" s="212"/>
      <c r="F2311" s="212"/>
      <c r="G2311" s="31" t="s">
        <v>28</v>
      </c>
      <c r="H2311" s="32" t="s">
        <v>28</v>
      </c>
      <c r="I2311" s="33"/>
      <c r="J2311" s="34" t="str">
        <f t="shared" si="42"/>
        <v/>
      </c>
      <c r="K2311" s="8"/>
      <c r="L2311" s="1"/>
    </row>
    <row r="2312" spans="1:12" ht="15.45" customHeight="1" x14ac:dyDescent="0.3">
      <c r="A2312" s="1"/>
      <c r="B2312" s="1"/>
      <c r="C2312" s="7"/>
      <c r="D2312" s="211"/>
      <c r="E2312" s="212"/>
      <c r="F2312" s="212"/>
      <c r="G2312" s="31" t="s">
        <v>28</v>
      </c>
      <c r="H2312" s="32" t="s">
        <v>28</v>
      </c>
      <c r="I2312" s="33"/>
      <c r="J2312" s="34" t="str">
        <f t="shared" si="42"/>
        <v/>
      </c>
      <c r="K2312" s="8"/>
      <c r="L2312" s="1"/>
    </row>
    <row r="2313" spans="1:12" ht="15.45" customHeight="1" x14ac:dyDescent="0.3">
      <c r="A2313" s="1"/>
      <c r="B2313" s="1"/>
      <c r="C2313" s="7"/>
      <c r="D2313" s="325"/>
      <c r="E2313" s="326"/>
      <c r="F2313" s="326"/>
      <c r="G2313" s="35" t="s">
        <v>28</v>
      </c>
      <c r="H2313" s="36" t="s">
        <v>28</v>
      </c>
      <c r="I2313" s="37"/>
      <c r="J2313" s="38" t="str">
        <f t="shared" si="42"/>
        <v/>
      </c>
      <c r="K2313" s="8"/>
      <c r="L2313" s="1"/>
    </row>
    <row r="2314" spans="1:12" ht="15.45" customHeight="1" x14ac:dyDescent="0.3">
      <c r="A2314" s="1"/>
      <c r="B2314" s="1"/>
      <c r="C2314" s="7"/>
      <c r="D2314" s="1"/>
      <c r="E2314" s="1"/>
      <c r="F2314" s="1"/>
      <c r="G2314" s="294" t="s">
        <v>29</v>
      </c>
      <c r="H2314" s="294"/>
      <c r="I2314" s="295"/>
      <c r="J2314" s="39">
        <f>+ROUND(SUM(J2307:J2313),2)</f>
        <v>58072.91</v>
      </c>
      <c r="K2314" s="8"/>
      <c r="L2314" s="1"/>
    </row>
    <row r="2315" spans="1:12" ht="15.45" customHeight="1" x14ac:dyDescent="0.3">
      <c r="A2315" s="1"/>
      <c r="B2315" s="1"/>
      <c r="C2315" s="7"/>
      <c r="D2315" s="1"/>
      <c r="E2315" s="1"/>
      <c r="F2315" s="1"/>
      <c r="G2315" s="92"/>
      <c r="H2315" s="100"/>
      <c r="I2315" s="92"/>
      <c r="J2315" s="101"/>
      <c r="K2315" s="8"/>
      <c r="L2315" s="1"/>
    </row>
    <row r="2316" spans="1:12" ht="15.45" customHeight="1" x14ac:dyDescent="0.3">
      <c r="A2316" s="1"/>
      <c r="B2316" s="1"/>
      <c r="C2316" s="7"/>
      <c r="D2316" s="219" t="s">
        <v>30</v>
      </c>
      <c r="E2316" s="220"/>
      <c r="F2316" s="220"/>
      <c r="G2316" s="220"/>
      <c r="H2316" s="220"/>
      <c r="I2316" s="220"/>
      <c r="J2316" s="221"/>
      <c r="K2316" s="8"/>
      <c r="L2316" s="1"/>
    </row>
    <row r="2317" spans="1:12" ht="15.45" customHeight="1" x14ac:dyDescent="0.3">
      <c r="A2317" s="1"/>
      <c r="B2317" s="1"/>
      <c r="C2317" s="7"/>
      <c r="D2317" s="286" t="s">
        <v>20</v>
      </c>
      <c r="E2317" s="286"/>
      <c r="F2317" s="286"/>
      <c r="G2317" s="40" t="s">
        <v>14</v>
      </c>
      <c r="H2317" s="41" t="s">
        <v>31</v>
      </c>
      <c r="I2317" s="40" t="s">
        <v>22</v>
      </c>
      <c r="J2317" s="41" t="s">
        <v>23</v>
      </c>
      <c r="K2317" s="8"/>
      <c r="L2317" s="1"/>
    </row>
    <row r="2318" spans="1:12" ht="15.45" customHeight="1" x14ac:dyDescent="0.3">
      <c r="A2318" s="1"/>
      <c r="B2318" s="1"/>
      <c r="C2318" s="7"/>
      <c r="D2318" s="287" t="s">
        <v>32</v>
      </c>
      <c r="E2318" s="288"/>
      <c r="F2318" s="288"/>
      <c r="G2318" s="102" t="s">
        <v>33</v>
      </c>
      <c r="H2318" s="87">
        <v>29224.69</v>
      </c>
      <c r="I2318" s="88">
        <v>0.05</v>
      </c>
      <c r="J2318" s="30">
        <f>+ROUND(I2318*H2318,2)</f>
        <v>1461.23</v>
      </c>
      <c r="K2318" s="8"/>
      <c r="L2318" s="1"/>
    </row>
    <row r="2319" spans="1:12" ht="15.45" customHeight="1" x14ac:dyDescent="0.3">
      <c r="A2319" s="1"/>
      <c r="B2319" s="1"/>
      <c r="C2319" s="7"/>
      <c r="D2319" s="289" t="s">
        <v>76</v>
      </c>
      <c r="E2319" s="290"/>
      <c r="F2319" s="291"/>
      <c r="G2319" s="86" t="s">
        <v>35</v>
      </c>
      <c r="H2319" s="89">
        <v>12500</v>
      </c>
      <c r="I2319" s="98">
        <v>0.33</v>
      </c>
      <c r="J2319" s="34">
        <f>+ROUND(I2319*H2319,2)</f>
        <v>4125</v>
      </c>
      <c r="K2319" s="8"/>
      <c r="L2319" s="1"/>
    </row>
    <row r="2320" spans="1:12" ht="15.45" customHeight="1" x14ac:dyDescent="0.3">
      <c r="A2320" s="1"/>
      <c r="B2320" s="1"/>
      <c r="C2320" s="7"/>
      <c r="D2320" s="292"/>
      <c r="E2320" s="293"/>
      <c r="F2320" s="293"/>
      <c r="G2320" s="47" t="s">
        <v>28</v>
      </c>
      <c r="H2320" s="48" t="s">
        <v>28</v>
      </c>
      <c r="I2320" s="49"/>
      <c r="J2320" s="91" t="str">
        <f>+IF(D2320="","",H2320*I2320)</f>
        <v/>
      </c>
      <c r="K2320" s="8"/>
      <c r="L2320" s="1"/>
    </row>
    <row r="2321" spans="1:12" ht="15.45" customHeight="1" x14ac:dyDescent="0.3">
      <c r="A2321" s="1"/>
      <c r="B2321" s="1"/>
      <c r="C2321" s="7"/>
      <c r="D2321" s="1"/>
      <c r="E2321" s="1"/>
      <c r="F2321" s="1"/>
      <c r="G2321" s="294" t="s">
        <v>36</v>
      </c>
      <c r="H2321" s="294"/>
      <c r="I2321" s="295"/>
      <c r="J2321" s="51">
        <f>ROUND(+SUM(J2318:J2320),2)</f>
        <v>5586.23</v>
      </c>
      <c r="K2321" s="8"/>
      <c r="L2321" s="1"/>
    </row>
    <row r="2322" spans="1:12" ht="15.45" customHeight="1" x14ac:dyDescent="0.3">
      <c r="A2322" s="1"/>
      <c r="B2322" s="1"/>
      <c r="C2322" s="7"/>
      <c r="D2322" s="274"/>
      <c r="E2322" s="274"/>
      <c r="F2322" s="274"/>
      <c r="G2322" s="274"/>
      <c r="H2322" s="274"/>
      <c r="I2322" s="274"/>
      <c r="J2322" s="274"/>
      <c r="K2322" s="8"/>
      <c r="L2322" s="1"/>
    </row>
    <row r="2323" spans="1:12" ht="15.45" customHeight="1" x14ac:dyDescent="0.3">
      <c r="A2323" s="1"/>
      <c r="B2323" s="1"/>
      <c r="C2323" s="7"/>
      <c r="D2323" s="305" t="s">
        <v>37</v>
      </c>
      <c r="E2323" s="306"/>
      <c r="F2323" s="306"/>
      <c r="G2323" s="306"/>
      <c r="H2323" s="306"/>
      <c r="I2323" s="306"/>
      <c r="J2323" s="307"/>
      <c r="K2323" s="8"/>
      <c r="L2323" s="52"/>
    </row>
    <row r="2324" spans="1:12" ht="15.45" customHeight="1" x14ac:dyDescent="0.3">
      <c r="A2324" s="93"/>
      <c r="B2324" s="93"/>
      <c r="C2324" s="53"/>
      <c r="D2324" s="308" t="s">
        <v>20</v>
      </c>
      <c r="E2324" s="309"/>
      <c r="F2324" s="309"/>
      <c r="G2324" s="54" t="s">
        <v>14</v>
      </c>
      <c r="H2324" s="55" t="s">
        <v>31</v>
      </c>
      <c r="I2324" s="54" t="s">
        <v>22</v>
      </c>
      <c r="J2324" s="56" t="s">
        <v>23</v>
      </c>
      <c r="K2324" s="57"/>
      <c r="L2324" s="58"/>
    </row>
    <row r="2325" spans="1:12" ht="15.45" customHeight="1" x14ac:dyDescent="0.3">
      <c r="A2325" s="1"/>
      <c r="B2325" s="1"/>
      <c r="C2325" s="7"/>
      <c r="D2325" s="301" t="s">
        <v>38</v>
      </c>
      <c r="E2325" s="302"/>
      <c r="F2325" s="302"/>
      <c r="G2325" s="59" t="s">
        <v>39</v>
      </c>
      <c r="H2325" s="60">
        <v>29224.691865875</v>
      </c>
      <c r="I2325" s="61">
        <v>1</v>
      </c>
      <c r="J2325" s="30">
        <f>+ROUND(I2325*H2325,2)</f>
        <v>29224.69</v>
      </c>
      <c r="K2325" s="8"/>
      <c r="L2325" s="52"/>
    </row>
    <row r="2326" spans="1:12" ht="15.45" customHeight="1" x14ac:dyDescent="0.3">
      <c r="A2326" s="1"/>
      <c r="B2326" s="1"/>
      <c r="C2326" s="7"/>
      <c r="D2326" s="301"/>
      <c r="E2326" s="302"/>
      <c r="F2326" s="302"/>
      <c r="G2326" s="59"/>
      <c r="H2326" s="60"/>
      <c r="I2326" s="61"/>
      <c r="J2326" s="62" t="str">
        <f>(+IF(D2326="","",(H2326*I2326)))</f>
        <v/>
      </c>
      <c r="K2326" s="8"/>
      <c r="L2326" s="52"/>
    </row>
    <row r="2327" spans="1:12" ht="15.45" customHeight="1" x14ac:dyDescent="0.3">
      <c r="A2327" s="1"/>
      <c r="B2327" s="1"/>
      <c r="C2327" s="7"/>
      <c r="D2327" s="301"/>
      <c r="E2327" s="302"/>
      <c r="F2327" s="302"/>
      <c r="G2327" s="59"/>
      <c r="H2327" s="60"/>
      <c r="I2327" s="61"/>
      <c r="J2327" s="62" t="str">
        <f>(+IF(D2327="","",(H2327*I2327)))</f>
        <v/>
      </c>
      <c r="K2327" s="8"/>
      <c r="L2327" s="52"/>
    </row>
    <row r="2328" spans="1:12" ht="15.45" customHeight="1" x14ac:dyDescent="0.3">
      <c r="A2328" s="1"/>
      <c r="B2328" s="1"/>
      <c r="C2328" s="7"/>
      <c r="D2328" s="303"/>
      <c r="E2328" s="304"/>
      <c r="F2328" s="304"/>
      <c r="G2328" s="94"/>
      <c r="H2328" s="95"/>
      <c r="I2328" s="96"/>
      <c r="J2328" s="97"/>
      <c r="K2328" s="8"/>
      <c r="L2328" s="52"/>
    </row>
    <row r="2329" spans="1:12" ht="15.45" customHeight="1" x14ac:dyDescent="0.3">
      <c r="A2329" s="1"/>
      <c r="B2329" s="1"/>
      <c r="C2329" s="7"/>
      <c r="D2329" s="1"/>
      <c r="E2329" s="1"/>
      <c r="F2329" s="1"/>
      <c r="G2329" s="216" t="s">
        <v>42</v>
      </c>
      <c r="H2329" s="216"/>
      <c r="I2329" s="217"/>
      <c r="J2329" s="39">
        <f>+ROUND(SUM(J2325:J2328),2)</f>
        <v>29224.69</v>
      </c>
      <c r="K2329" s="8"/>
      <c r="L2329" s="52"/>
    </row>
    <row r="2330" spans="1:12" ht="15.45" customHeight="1" x14ac:dyDescent="0.3">
      <c r="A2330" s="1"/>
      <c r="B2330" s="1"/>
      <c r="C2330" s="7"/>
      <c r="D2330" s="1"/>
      <c r="E2330" s="1"/>
      <c r="F2330" s="1"/>
      <c r="G2330" s="1"/>
      <c r="H2330" s="63"/>
      <c r="I2330" s="1"/>
      <c r="J2330" s="2"/>
      <c r="K2330" s="8"/>
      <c r="L2330" s="1"/>
    </row>
    <row r="2331" spans="1:12" ht="15.45" customHeight="1" x14ac:dyDescent="0.3">
      <c r="A2331" s="1"/>
      <c r="B2331" s="1"/>
      <c r="C2331" s="7"/>
      <c r="D2331" s="250" t="s">
        <v>43</v>
      </c>
      <c r="E2331" s="251"/>
      <c r="F2331" s="251"/>
      <c r="G2331" s="251"/>
      <c r="H2331" s="251"/>
      <c r="I2331" s="252"/>
      <c r="J2331" s="64">
        <f>ROUND((SUM(+J2314+J2321+J2329)),2)</f>
        <v>92883.83</v>
      </c>
      <c r="K2331" s="8"/>
      <c r="L2331" s="1"/>
    </row>
    <row r="2332" spans="1:12" ht="15.45" customHeight="1" x14ac:dyDescent="0.3">
      <c r="A2332" s="1"/>
      <c r="B2332" s="1"/>
      <c r="C2332" s="7"/>
      <c r="D2332" s="1"/>
      <c r="E2332" s="1"/>
      <c r="F2332" s="1"/>
      <c r="G2332" s="1"/>
      <c r="H2332" s="63"/>
      <c r="I2332" s="1"/>
      <c r="J2332" s="2"/>
      <c r="K2332" s="8"/>
      <c r="L2332" s="1"/>
    </row>
    <row r="2333" spans="1:12" ht="15.45" customHeight="1" x14ac:dyDescent="0.3">
      <c r="A2333" s="66"/>
      <c r="B2333" s="66"/>
      <c r="C2333" s="65"/>
      <c r="D2333" s="253" t="s">
        <v>44</v>
      </c>
      <c r="E2333" s="254"/>
      <c r="F2333" s="255"/>
      <c r="G2333" s="66"/>
      <c r="H2333" s="67"/>
      <c r="I2333" s="68">
        <v>0.01</v>
      </c>
      <c r="J2333" s="69">
        <f>+ROUND(J2331*I2333,2)</f>
        <v>928.84</v>
      </c>
      <c r="K2333" s="70"/>
      <c r="L2333" s="66"/>
    </row>
    <row r="2334" spans="1:12" ht="15.45" customHeight="1" x14ac:dyDescent="0.3">
      <c r="A2334" s="1"/>
      <c r="B2334" s="1"/>
      <c r="C2334" s="7"/>
      <c r="D2334" s="250" t="s">
        <v>45</v>
      </c>
      <c r="E2334" s="251"/>
      <c r="F2334" s="251"/>
      <c r="G2334" s="251"/>
      <c r="H2334" s="251"/>
      <c r="I2334" s="252"/>
      <c r="J2334" s="64">
        <f>+J2333+J2331</f>
        <v>93812.67</v>
      </c>
      <c r="K2334" s="8"/>
      <c r="L2334" s="1"/>
    </row>
    <row r="2335" spans="1:12" ht="15.45" customHeight="1" x14ac:dyDescent="0.3">
      <c r="A2335" s="1"/>
      <c r="B2335" s="1"/>
      <c r="C2335" s="7"/>
      <c r="D2335" s="1"/>
      <c r="E2335" s="1"/>
      <c r="F2335" s="1"/>
      <c r="G2335" s="1"/>
      <c r="H2335" s="63"/>
      <c r="I2335" s="1"/>
      <c r="J2335" s="2"/>
      <c r="K2335" s="8"/>
      <c r="L2335" s="1"/>
    </row>
    <row r="2336" spans="1:12" ht="15.45" customHeight="1" x14ac:dyDescent="0.3">
      <c r="A2336" s="66"/>
      <c r="B2336" s="66"/>
      <c r="C2336" s="65"/>
      <c r="D2336" s="313" t="s">
        <v>46</v>
      </c>
      <c r="E2336" s="314"/>
      <c r="F2336" s="314"/>
      <c r="G2336" s="71"/>
      <c r="H2336" s="72"/>
      <c r="I2336" s="73">
        <v>0.25</v>
      </c>
      <c r="J2336" s="74">
        <f>ROUND(J2334*I2336,2)</f>
        <v>23453.17</v>
      </c>
      <c r="K2336" s="70"/>
      <c r="L2336" s="66"/>
    </row>
    <row r="2337" spans="1:12" ht="15.45" customHeight="1" x14ac:dyDescent="0.3">
      <c r="A2337" s="66"/>
      <c r="B2337" s="66"/>
      <c r="C2337" s="65"/>
      <c r="D2337" s="315" t="s">
        <v>47</v>
      </c>
      <c r="E2337" s="316"/>
      <c r="F2337" s="316"/>
      <c r="G2337" s="71"/>
      <c r="H2337" s="72"/>
      <c r="I2337" s="75">
        <v>0.01</v>
      </c>
      <c r="J2337" s="76">
        <v>938.12</v>
      </c>
      <c r="K2337" s="70"/>
      <c r="L2337" s="66"/>
    </row>
    <row r="2338" spans="1:12" ht="15.45" customHeight="1" x14ac:dyDescent="0.3">
      <c r="A2338" s="66"/>
      <c r="B2338" s="66"/>
      <c r="C2338" s="65"/>
      <c r="D2338" s="315" t="s">
        <v>48</v>
      </c>
      <c r="E2338" s="316"/>
      <c r="F2338" s="316"/>
      <c r="G2338" s="77"/>
      <c r="H2338" s="78"/>
      <c r="I2338" s="75">
        <v>0.04</v>
      </c>
      <c r="J2338" s="76">
        <f>ROUND(J2334*I2338,2)</f>
        <v>3752.51</v>
      </c>
      <c r="K2338" s="70"/>
      <c r="L2338" s="66"/>
    </row>
    <row r="2339" spans="1:12" ht="15.45" customHeight="1" x14ac:dyDescent="0.3">
      <c r="A2339" s="1"/>
      <c r="B2339" s="1"/>
      <c r="C2339" s="7"/>
      <c r="D2339" s="317" t="s">
        <v>49</v>
      </c>
      <c r="E2339" s="318"/>
      <c r="F2339" s="318"/>
      <c r="G2339" s="318"/>
      <c r="H2339" s="318"/>
      <c r="I2339" s="318"/>
      <c r="J2339" s="79">
        <f>SUM(J2336:J2338)</f>
        <v>28143.799999999996</v>
      </c>
      <c r="K2339" s="8"/>
      <c r="L2339" s="1"/>
    </row>
    <row r="2340" spans="1:12" ht="15.45" customHeight="1" x14ac:dyDescent="0.3">
      <c r="A2340" s="1"/>
      <c r="B2340" s="1"/>
      <c r="C2340" s="7"/>
      <c r="D2340" s="266"/>
      <c r="E2340" s="266"/>
      <c r="F2340" s="266"/>
      <c r="G2340" s="266"/>
      <c r="H2340" s="266"/>
      <c r="I2340" s="266"/>
      <c r="J2340" s="266"/>
      <c r="K2340" s="8"/>
      <c r="L2340" s="1"/>
    </row>
    <row r="2341" spans="1:12" ht="15.45" customHeight="1" x14ac:dyDescent="0.3">
      <c r="A2341" s="1"/>
      <c r="B2341" s="1"/>
      <c r="C2341" s="7"/>
      <c r="D2341" s="277" t="s">
        <v>50</v>
      </c>
      <c r="E2341" s="278"/>
      <c r="F2341" s="278"/>
      <c r="G2341" s="278"/>
      <c r="H2341" s="278"/>
      <c r="I2341" s="279"/>
      <c r="J2341" s="80">
        <f>SUM(J2334+J2339)</f>
        <v>121956.47</v>
      </c>
      <c r="K2341" s="8"/>
      <c r="L2341" s="1"/>
    </row>
    <row r="2342" spans="1:12" ht="15.45" customHeight="1" x14ac:dyDescent="0.3">
      <c r="A2342" s="1"/>
      <c r="B2342" s="1"/>
      <c r="C2342" s="7"/>
      <c r="D2342" s="266"/>
      <c r="E2342" s="266"/>
      <c r="F2342" s="266"/>
      <c r="G2342" s="266"/>
      <c r="H2342" s="266"/>
      <c r="I2342" s="266"/>
      <c r="J2342" s="266"/>
      <c r="K2342" s="8"/>
      <c r="L2342" s="1"/>
    </row>
    <row r="2343" spans="1:12" ht="15.45" customHeight="1" x14ac:dyDescent="0.3">
      <c r="A2343" s="1"/>
      <c r="B2343" s="1"/>
      <c r="C2343" s="7"/>
      <c r="D2343" s="280" t="s">
        <v>51</v>
      </c>
      <c r="E2343" s="281"/>
      <c r="F2343" s="282"/>
      <c r="G2343" s="283"/>
      <c r="H2343" s="284"/>
      <c r="I2343" s="284"/>
      <c r="J2343" s="285"/>
      <c r="K2343" s="8"/>
      <c r="L2343" s="1"/>
    </row>
    <row r="2344" spans="1:12" ht="15.45" customHeight="1" x14ac:dyDescent="0.3">
      <c r="A2344" s="1"/>
      <c r="B2344" s="1"/>
      <c r="C2344" s="7"/>
      <c r="D2344" s="262"/>
      <c r="E2344" s="310"/>
      <c r="F2344" s="311"/>
      <c r="G2344" s="265"/>
      <c r="H2344" s="275"/>
      <c r="I2344" s="275"/>
      <c r="J2344" s="276"/>
      <c r="K2344" s="8"/>
      <c r="L2344" s="1"/>
    </row>
    <row r="2345" spans="1:12" ht="15.45" customHeight="1" x14ac:dyDescent="0.3">
      <c r="A2345" s="1"/>
      <c r="B2345" s="1"/>
      <c r="C2345" s="7"/>
      <c r="D2345" s="262"/>
      <c r="E2345" s="310"/>
      <c r="F2345" s="311"/>
      <c r="G2345" s="312" t="s">
        <v>52</v>
      </c>
      <c r="H2345" s="266"/>
      <c r="I2345" s="266"/>
      <c r="J2345" s="267"/>
      <c r="K2345" s="8"/>
      <c r="L2345" s="1"/>
    </row>
    <row r="2346" spans="1:12" ht="15.45" customHeight="1" x14ac:dyDescent="0.3">
      <c r="A2346" s="1"/>
      <c r="B2346" s="1"/>
      <c r="C2346" s="7"/>
      <c r="D2346" s="262"/>
      <c r="E2346" s="310"/>
      <c r="F2346" s="311"/>
      <c r="G2346" s="312" t="s">
        <v>53</v>
      </c>
      <c r="H2346" s="266"/>
      <c r="I2346" s="266"/>
      <c r="J2346" s="267"/>
      <c r="K2346" s="8"/>
      <c r="L2346" s="1"/>
    </row>
    <row r="2347" spans="1:12" ht="15.45" customHeight="1" x14ac:dyDescent="0.3">
      <c r="A2347" s="1"/>
      <c r="B2347" s="1"/>
      <c r="C2347" s="7"/>
      <c r="D2347" s="262"/>
      <c r="E2347" s="310"/>
      <c r="F2347" s="311"/>
      <c r="G2347" s="312" t="s">
        <v>54</v>
      </c>
      <c r="H2347" s="266"/>
      <c r="I2347" s="266"/>
      <c r="J2347" s="267"/>
      <c r="K2347" s="8"/>
      <c r="L2347" s="1"/>
    </row>
    <row r="2348" spans="1:12" ht="15.45" customHeight="1" x14ac:dyDescent="0.3">
      <c r="A2348" s="1"/>
      <c r="B2348" s="1"/>
      <c r="C2348" s="7"/>
      <c r="D2348" s="319"/>
      <c r="E2348" s="320"/>
      <c r="F2348" s="321"/>
      <c r="G2348" s="312" t="s">
        <v>52</v>
      </c>
      <c r="H2348" s="266"/>
      <c r="I2348" s="266"/>
      <c r="J2348" s="267"/>
      <c r="K2348" s="8"/>
      <c r="L2348" s="1"/>
    </row>
    <row r="2349" spans="1:12" ht="15.45" customHeight="1" x14ac:dyDescent="0.3">
      <c r="A2349" s="1"/>
      <c r="B2349" s="1"/>
      <c r="C2349" s="7"/>
      <c r="D2349" s="268"/>
      <c r="E2349" s="322"/>
      <c r="F2349" s="323"/>
      <c r="G2349" s="324" t="s">
        <v>55</v>
      </c>
      <c r="H2349" s="272"/>
      <c r="I2349" s="272"/>
      <c r="J2349" s="273"/>
      <c r="K2349" s="8"/>
      <c r="L2349" s="1"/>
    </row>
    <row r="2350" spans="1:12" ht="15.45" customHeight="1" x14ac:dyDescent="0.3">
      <c r="A2350" s="1"/>
      <c r="B2350" s="1"/>
      <c r="C2350" s="81"/>
      <c r="D2350" s="82"/>
      <c r="E2350" s="82"/>
      <c r="F2350" s="82"/>
      <c r="G2350" s="82"/>
      <c r="H2350" s="83"/>
      <c r="I2350" s="82"/>
      <c r="J2350" s="83"/>
      <c r="K2350" s="84"/>
      <c r="L2350" s="1"/>
    </row>
    <row r="2351" spans="1:12" ht="15.45" customHeight="1" x14ac:dyDescent="0.3">
      <c r="A2351" s="1"/>
      <c r="B2351" s="1"/>
      <c r="C2351" s="274"/>
      <c r="D2351" s="274"/>
      <c r="E2351" s="274"/>
      <c r="F2351" s="274"/>
      <c r="G2351" s="274"/>
      <c r="H2351" s="274"/>
      <c r="I2351" s="274"/>
      <c r="J2351" s="274"/>
      <c r="K2351" s="1"/>
      <c r="L2351" s="1"/>
    </row>
    <row r="2352" spans="1:12" ht="15.45" customHeight="1" x14ac:dyDescent="0.3">
      <c r="A2352" s="1"/>
      <c r="B2352" s="1"/>
      <c r="C2352" s="3"/>
      <c r="D2352" s="4"/>
      <c r="E2352" s="4"/>
      <c r="F2352" s="4"/>
      <c r="G2352" s="4"/>
      <c r="H2352" s="5"/>
      <c r="I2352" s="4"/>
      <c r="J2352" s="5"/>
      <c r="K2352" s="6"/>
      <c r="L2352" s="1"/>
    </row>
    <row r="2353" spans="1:12" ht="15.45" customHeight="1" x14ac:dyDescent="0.3">
      <c r="A2353" s="1"/>
      <c r="B2353" s="1"/>
      <c r="C2353" s="7"/>
      <c r="D2353" s="190"/>
      <c r="E2353" s="191"/>
      <c r="F2353" s="190" t="s">
        <v>0</v>
      </c>
      <c r="G2353" s="194"/>
      <c r="H2353" s="191"/>
      <c r="I2353" s="195" t="s">
        <v>1</v>
      </c>
      <c r="J2353" s="196"/>
      <c r="K2353" s="8"/>
      <c r="L2353" s="1"/>
    </row>
    <row r="2354" spans="1:12" ht="15.45" customHeight="1" x14ac:dyDescent="0.3">
      <c r="A2354" s="1"/>
      <c r="B2354" s="1"/>
      <c r="C2354" s="7"/>
      <c r="D2354" s="192"/>
      <c r="E2354" s="193"/>
      <c r="F2354" s="192"/>
      <c r="G2354" s="189"/>
      <c r="H2354" s="193"/>
      <c r="I2354" s="197" t="s">
        <v>2</v>
      </c>
      <c r="J2354" s="198"/>
      <c r="K2354" s="8"/>
      <c r="L2354" s="1"/>
    </row>
    <row r="2355" spans="1:12" ht="15.45" customHeight="1" x14ac:dyDescent="0.3">
      <c r="A2355" s="1"/>
      <c r="B2355" s="1"/>
      <c r="C2355" s="7"/>
      <c r="D2355" s="172" t="s">
        <v>3</v>
      </c>
      <c r="E2355" s="173"/>
      <c r="F2355" s="173"/>
      <c r="G2355" s="173"/>
      <c r="H2355" s="174"/>
      <c r="I2355" s="197" t="s">
        <v>4</v>
      </c>
      <c r="J2355" s="198"/>
      <c r="K2355" s="8"/>
      <c r="L2355" s="1"/>
    </row>
    <row r="2356" spans="1:12" ht="15.45" customHeight="1" x14ac:dyDescent="0.3">
      <c r="A2356" s="1"/>
      <c r="B2356" s="1"/>
      <c r="C2356" s="7"/>
      <c r="D2356" s="298" t="s">
        <v>5</v>
      </c>
      <c r="E2356" s="299"/>
      <c r="F2356" s="299"/>
      <c r="G2356" s="299"/>
      <c r="H2356" s="299"/>
      <c r="I2356" s="299"/>
      <c r="J2356" s="300"/>
      <c r="K2356" s="8"/>
      <c r="L2356" s="1"/>
    </row>
    <row r="2357" spans="1:12" ht="15.45" customHeight="1" x14ac:dyDescent="0.3">
      <c r="A2357" s="1"/>
      <c r="B2357" s="1"/>
      <c r="C2357" s="7"/>
      <c r="D2357" s="9"/>
      <c r="E2357" s="9"/>
      <c r="F2357" s="9"/>
      <c r="G2357" s="9"/>
      <c r="H2357" s="10"/>
      <c r="I2357" s="9"/>
      <c r="J2357" s="10"/>
      <c r="K2357" s="8"/>
      <c r="L2357" s="1"/>
    </row>
    <row r="2358" spans="1:12" ht="15.45" customHeight="1" x14ac:dyDescent="0.3">
      <c r="A2358" s="14"/>
      <c r="B2358" s="14"/>
      <c r="C2358" s="11"/>
      <c r="D2358" s="12" t="s">
        <v>6</v>
      </c>
      <c r="E2358" s="175" t="s">
        <v>7</v>
      </c>
      <c r="F2358" s="176"/>
      <c r="G2358" s="176"/>
      <c r="H2358" s="176"/>
      <c r="I2358" s="176"/>
      <c r="J2358" s="177"/>
      <c r="K2358" s="13"/>
      <c r="L2358" s="14"/>
    </row>
    <row r="2359" spans="1:12" ht="15.45" customHeight="1" x14ac:dyDescent="0.3">
      <c r="A2359" s="1"/>
      <c r="B2359" s="1"/>
      <c r="C2359" s="7"/>
      <c r="D2359" s="16">
        <v>2</v>
      </c>
      <c r="E2359" s="178" t="s">
        <v>8</v>
      </c>
      <c r="F2359" s="179"/>
      <c r="G2359" s="179"/>
      <c r="H2359" s="179"/>
      <c r="I2359" s="179"/>
      <c r="J2359" s="180"/>
      <c r="K2359" s="8"/>
      <c r="L2359" s="1"/>
    </row>
    <row r="2360" spans="1:12" ht="15.45" customHeight="1" x14ac:dyDescent="0.3">
      <c r="A2360" s="14"/>
      <c r="B2360" s="14"/>
      <c r="C2360" s="11"/>
      <c r="D2360" s="12" t="s">
        <v>9</v>
      </c>
      <c r="E2360" s="175" t="s">
        <v>10</v>
      </c>
      <c r="F2360" s="176"/>
      <c r="G2360" s="176"/>
      <c r="H2360" s="176"/>
      <c r="I2360" s="176"/>
      <c r="J2360" s="177"/>
      <c r="K2360" s="13"/>
      <c r="L2360" s="14"/>
    </row>
    <row r="2361" spans="1:12" ht="15.45" customHeight="1" x14ac:dyDescent="0.3">
      <c r="A2361" s="1"/>
      <c r="B2361" s="1"/>
      <c r="C2361" s="7"/>
      <c r="D2361" s="16">
        <v>2.02</v>
      </c>
      <c r="E2361" s="178" t="s">
        <v>85</v>
      </c>
      <c r="F2361" s="179"/>
      <c r="G2361" s="179"/>
      <c r="H2361" s="179"/>
      <c r="I2361" s="179"/>
      <c r="J2361" s="180"/>
      <c r="K2361" s="8"/>
      <c r="L2361" s="1"/>
    </row>
    <row r="2362" spans="1:12" ht="15.45" customHeight="1" x14ac:dyDescent="0.3">
      <c r="A2362" s="14"/>
      <c r="B2362" s="14"/>
      <c r="C2362" s="11"/>
      <c r="D2362" s="17" t="s">
        <v>12</v>
      </c>
      <c r="E2362" s="181" t="s">
        <v>13</v>
      </c>
      <c r="F2362" s="182"/>
      <c r="G2362" s="182"/>
      <c r="H2362" s="182"/>
      <c r="I2362" s="183"/>
      <c r="J2362" s="187" t="s">
        <v>14</v>
      </c>
      <c r="K2362" s="13"/>
      <c r="L2362" s="14"/>
    </row>
    <row r="2363" spans="1:12" ht="15.45" customHeight="1" x14ac:dyDescent="0.3">
      <c r="A2363" s="1"/>
      <c r="B2363" s="1"/>
      <c r="C2363" s="7"/>
      <c r="D2363" s="18" t="s">
        <v>105</v>
      </c>
      <c r="E2363" s="184"/>
      <c r="F2363" s="185"/>
      <c r="G2363" s="185"/>
      <c r="H2363" s="185"/>
      <c r="I2363" s="186"/>
      <c r="J2363" s="188"/>
      <c r="K2363" s="8"/>
      <c r="L2363" s="1"/>
    </row>
    <row r="2364" spans="1:12" ht="15.45" customHeight="1" x14ac:dyDescent="0.3">
      <c r="A2364" s="14"/>
      <c r="B2364" s="14"/>
      <c r="C2364" s="11"/>
      <c r="D2364" s="17" t="s">
        <v>16</v>
      </c>
      <c r="E2364" s="296" t="s">
        <v>106</v>
      </c>
      <c r="F2364" s="223"/>
      <c r="G2364" s="223"/>
      <c r="H2364" s="223"/>
      <c r="I2364" s="224"/>
      <c r="J2364" s="297" t="s">
        <v>60</v>
      </c>
      <c r="K2364" s="13"/>
      <c r="L2364" s="14"/>
    </row>
    <row r="2365" spans="1:12" ht="15.45" customHeight="1" x14ac:dyDescent="0.3">
      <c r="A2365" s="1"/>
      <c r="B2365" s="1"/>
      <c r="C2365" s="7"/>
      <c r="D2365" s="18" t="s">
        <v>105</v>
      </c>
      <c r="E2365" s="225"/>
      <c r="F2365" s="226"/>
      <c r="G2365" s="226"/>
      <c r="H2365" s="226"/>
      <c r="I2365" s="227"/>
      <c r="J2365" s="229"/>
      <c r="K2365" s="8"/>
      <c r="L2365" s="1"/>
    </row>
    <row r="2366" spans="1:12" ht="15.45" customHeight="1" x14ac:dyDescent="0.3">
      <c r="A2366" s="1"/>
      <c r="B2366" s="1"/>
      <c r="C2366" s="7"/>
      <c r="D2366" s="189"/>
      <c r="E2366" s="189"/>
      <c r="F2366" s="189"/>
      <c r="G2366" s="189"/>
      <c r="H2366" s="189"/>
      <c r="I2366" s="189"/>
      <c r="J2366" s="189"/>
      <c r="K2366" s="8"/>
      <c r="L2366" s="1"/>
    </row>
    <row r="2367" spans="1:12" ht="15.45" customHeight="1" x14ac:dyDescent="0.3">
      <c r="A2367" s="1"/>
      <c r="B2367" s="1"/>
      <c r="C2367" s="7"/>
      <c r="D2367" s="219" t="s">
        <v>19</v>
      </c>
      <c r="E2367" s="220"/>
      <c r="F2367" s="220"/>
      <c r="G2367" s="220"/>
      <c r="H2367" s="220"/>
      <c r="I2367" s="220"/>
      <c r="J2367" s="221"/>
      <c r="K2367" s="8"/>
      <c r="L2367" s="1"/>
    </row>
    <row r="2368" spans="1:12" ht="15.45" customHeight="1" x14ac:dyDescent="0.3">
      <c r="A2368" s="1"/>
      <c r="B2368" s="1"/>
      <c r="C2368" s="7"/>
      <c r="D2368" s="230" t="s">
        <v>20</v>
      </c>
      <c r="E2368" s="231"/>
      <c r="F2368" s="231"/>
      <c r="G2368" s="23" t="s">
        <v>14</v>
      </c>
      <c r="H2368" s="24" t="s">
        <v>21</v>
      </c>
      <c r="I2368" s="25" t="s">
        <v>22</v>
      </c>
      <c r="J2368" s="26" t="s">
        <v>23</v>
      </c>
      <c r="K2368" s="8"/>
      <c r="L2368" s="1"/>
    </row>
    <row r="2369" spans="1:12" ht="15.45" customHeight="1" x14ac:dyDescent="0.3">
      <c r="A2369" s="1"/>
      <c r="B2369" s="1"/>
      <c r="C2369" s="7"/>
      <c r="D2369" s="232" t="s">
        <v>99</v>
      </c>
      <c r="E2369" s="233"/>
      <c r="F2369" s="233"/>
      <c r="G2369" s="27" t="s">
        <v>25</v>
      </c>
      <c r="H2369" s="28">
        <v>7933.33</v>
      </c>
      <c r="I2369" s="29">
        <v>3.5</v>
      </c>
      <c r="J2369" s="30">
        <f>+ROUND(I2369*H2369,2)</f>
        <v>27766.66</v>
      </c>
      <c r="K2369" s="8"/>
      <c r="L2369" s="1"/>
    </row>
    <row r="2370" spans="1:12" ht="15.45" customHeight="1" x14ac:dyDescent="0.3">
      <c r="A2370" s="1"/>
      <c r="B2370" s="1"/>
      <c r="C2370" s="7"/>
      <c r="D2370" s="211" t="s">
        <v>107</v>
      </c>
      <c r="E2370" s="212"/>
      <c r="F2370" s="212"/>
      <c r="G2370" s="31" t="s">
        <v>95</v>
      </c>
      <c r="H2370" s="32">
        <v>7250</v>
      </c>
      <c r="I2370" s="33">
        <v>1.3</v>
      </c>
      <c r="J2370" s="34">
        <f>ROUND((+IF(D2370="","",H2370*I2370)),2)</f>
        <v>9425</v>
      </c>
      <c r="K2370" s="8"/>
      <c r="L2370" s="1"/>
    </row>
    <row r="2371" spans="1:12" ht="15.45" customHeight="1" x14ac:dyDescent="0.3">
      <c r="A2371" s="1"/>
      <c r="B2371" s="1"/>
      <c r="C2371" s="7"/>
      <c r="D2371" s="211" t="s">
        <v>100</v>
      </c>
      <c r="E2371" s="212"/>
      <c r="F2371" s="212"/>
      <c r="G2371" s="31" t="s">
        <v>60</v>
      </c>
      <c r="H2371" s="32">
        <v>556652.91</v>
      </c>
      <c r="I2371" s="33">
        <v>1.05</v>
      </c>
      <c r="J2371" s="34">
        <f>+IF(D2371="","",H2371*I2371)</f>
        <v>584485.55550000002</v>
      </c>
      <c r="K2371" s="8"/>
      <c r="L2371" s="1"/>
    </row>
    <row r="2372" spans="1:12" ht="15.45" customHeight="1" x14ac:dyDescent="0.3">
      <c r="A2372" s="1"/>
      <c r="B2372" s="1"/>
      <c r="C2372" s="7"/>
      <c r="D2372" s="211" t="s">
        <v>102</v>
      </c>
      <c r="E2372" s="212"/>
      <c r="F2372" s="212"/>
      <c r="G2372" s="31" t="s">
        <v>27</v>
      </c>
      <c r="H2372" s="32">
        <v>5094.67</v>
      </c>
      <c r="I2372" s="33">
        <v>1</v>
      </c>
      <c r="J2372" s="34">
        <f>+IF(D2372="","",H2372*I2372)</f>
        <v>5094.67</v>
      </c>
      <c r="K2372" s="8"/>
      <c r="L2372" s="1"/>
    </row>
    <row r="2373" spans="1:12" ht="15.45" customHeight="1" x14ac:dyDescent="0.3">
      <c r="A2373" s="1"/>
      <c r="B2373" s="1"/>
      <c r="C2373" s="7"/>
      <c r="D2373" s="211"/>
      <c r="E2373" s="212"/>
      <c r="F2373" s="212"/>
      <c r="G2373" s="31" t="s">
        <v>28</v>
      </c>
      <c r="H2373" s="32" t="s">
        <v>28</v>
      </c>
      <c r="I2373" s="33"/>
      <c r="J2373" s="34" t="str">
        <f>+IF(D2373="","",H2373*I2373)</f>
        <v/>
      </c>
      <c r="K2373" s="8"/>
      <c r="L2373" s="1"/>
    </row>
    <row r="2374" spans="1:12" ht="15.45" customHeight="1" x14ac:dyDescent="0.3">
      <c r="A2374" s="1"/>
      <c r="B2374" s="1"/>
      <c r="C2374" s="7"/>
      <c r="D2374" s="211"/>
      <c r="E2374" s="212"/>
      <c r="F2374" s="212"/>
      <c r="G2374" s="31" t="s">
        <v>28</v>
      </c>
      <c r="H2374" s="32" t="s">
        <v>28</v>
      </c>
      <c r="I2374" s="33"/>
      <c r="J2374" s="34" t="str">
        <f>+IF(D2374="","",H2374*I2374)</f>
        <v/>
      </c>
      <c r="K2374" s="8"/>
      <c r="L2374" s="1"/>
    </row>
    <row r="2375" spans="1:12" ht="15.45" customHeight="1" x14ac:dyDescent="0.3">
      <c r="A2375" s="1"/>
      <c r="B2375" s="1"/>
      <c r="C2375" s="7"/>
      <c r="D2375" s="325"/>
      <c r="E2375" s="326"/>
      <c r="F2375" s="326"/>
      <c r="G2375" s="35" t="s">
        <v>28</v>
      </c>
      <c r="H2375" s="36" t="s">
        <v>28</v>
      </c>
      <c r="I2375" s="37"/>
      <c r="J2375" s="38" t="str">
        <f>+IF(D2375="","",H2375*I2375)</f>
        <v/>
      </c>
      <c r="K2375" s="8"/>
      <c r="L2375" s="1"/>
    </row>
    <row r="2376" spans="1:12" ht="15.45" customHeight="1" x14ac:dyDescent="0.3">
      <c r="A2376" s="1"/>
      <c r="B2376" s="1"/>
      <c r="C2376" s="7"/>
      <c r="D2376" s="1"/>
      <c r="E2376" s="1"/>
      <c r="F2376" s="1"/>
      <c r="G2376" s="294" t="s">
        <v>29</v>
      </c>
      <c r="H2376" s="294"/>
      <c r="I2376" s="295"/>
      <c r="J2376" s="39">
        <f>+ROUND(SUM(J2369:J2375),2)</f>
        <v>626771.89</v>
      </c>
      <c r="K2376" s="8"/>
      <c r="L2376" s="1"/>
    </row>
    <row r="2377" spans="1:12" ht="15.45" customHeight="1" x14ac:dyDescent="0.3">
      <c r="A2377" s="1"/>
      <c r="B2377" s="1"/>
      <c r="C2377" s="7"/>
      <c r="D2377" s="219" t="s">
        <v>30</v>
      </c>
      <c r="E2377" s="220"/>
      <c r="F2377" s="220"/>
      <c r="G2377" s="220"/>
      <c r="H2377" s="220"/>
      <c r="I2377" s="220"/>
      <c r="J2377" s="221"/>
      <c r="K2377" s="8"/>
      <c r="L2377" s="1"/>
    </row>
    <row r="2378" spans="1:12" ht="15.45" customHeight="1" x14ac:dyDescent="0.3">
      <c r="A2378" s="1"/>
      <c r="B2378" s="1"/>
      <c r="C2378" s="7"/>
      <c r="D2378" s="286" t="s">
        <v>20</v>
      </c>
      <c r="E2378" s="286"/>
      <c r="F2378" s="286"/>
      <c r="G2378" s="40" t="s">
        <v>14</v>
      </c>
      <c r="H2378" s="41" t="s">
        <v>31</v>
      </c>
      <c r="I2378" s="40" t="s">
        <v>22</v>
      </c>
      <c r="J2378" s="41" t="s">
        <v>23</v>
      </c>
      <c r="K2378" s="8"/>
      <c r="L2378" s="1"/>
    </row>
    <row r="2379" spans="1:12" ht="15.45" customHeight="1" x14ac:dyDescent="0.3">
      <c r="A2379" s="1"/>
      <c r="B2379" s="1"/>
      <c r="C2379" s="7"/>
      <c r="D2379" s="287" t="s">
        <v>32</v>
      </c>
      <c r="E2379" s="288"/>
      <c r="F2379" s="288"/>
      <c r="G2379" s="102" t="s">
        <v>33</v>
      </c>
      <c r="H2379" s="87">
        <v>245487.41</v>
      </c>
      <c r="I2379" s="88">
        <v>0.05</v>
      </c>
      <c r="J2379" s="30">
        <f>+ROUND(I2379*H2379,2)</f>
        <v>12274.37</v>
      </c>
      <c r="K2379" s="8"/>
      <c r="L2379" s="1"/>
    </row>
    <row r="2380" spans="1:12" ht="15.45" customHeight="1" x14ac:dyDescent="0.3">
      <c r="A2380" s="1"/>
      <c r="B2380" s="1"/>
      <c r="C2380" s="7"/>
      <c r="D2380" s="333" t="s">
        <v>103</v>
      </c>
      <c r="E2380" s="334"/>
      <c r="F2380" s="335"/>
      <c r="G2380" s="47" t="s">
        <v>104</v>
      </c>
      <c r="H2380" s="48">
        <v>89075</v>
      </c>
      <c r="I2380" s="49">
        <v>3.1E-2</v>
      </c>
      <c r="J2380" s="38">
        <f>+IF(D2380="","",H2380*I2380)</f>
        <v>2761.3249999999998</v>
      </c>
      <c r="K2380" s="8"/>
      <c r="L2380" s="1"/>
    </row>
    <row r="2381" spans="1:12" ht="15.45" customHeight="1" x14ac:dyDescent="0.3">
      <c r="A2381" s="1"/>
      <c r="B2381" s="1"/>
      <c r="C2381" s="7"/>
      <c r="D2381" s="1"/>
      <c r="E2381" s="1"/>
      <c r="F2381" s="1"/>
      <c r="G2381" s="294" t="s">
        <v>36</v>
      </c>
      <c r="H2381" s="294"/>
      <c r="I2381" s="295"/>
      <c r="J2381" s="51">
        <f>ROUND(+SUM(J2379:J2380),2)</f>
        <v>15035.7</v>
      </c>
      <c r="K2381" s="8"/>
      <c r="L2381" s="1"/>
    </row>
    <row r="2382" spans="1:12" ht="15.45" customHeight="1" x14ac:dyDescent="0.3">
      <c r="A2382" s="1"/>
      <c r="B2382" s="1"/>
      <c r="C2382" s="7"/>
      <c r="D2382" s="274"/>
      <c r="E2382" s="274"/>
      <c r="F2382" s="274"/>
      <c r="G2382" s="274"/>
      <c r="H2382" s="274"/>
      <c r="I2382" s="274"/>
      <c r="J2382" s="274"/>
      <c r="K2382" s="8"/>
      <c r="L2382" s="1"/>
    </row>
    <row r="2383" spans="1:12" ht="15.45" customHeight="1" x14ac:dyDescent="0.3">
      <c r="A2383" s="1"/>
      <c r="B2383" s="1"/>
      <c r="C2383" s="7"/>
      <c r="D2383" s="305" t="s">
        <v>37</v>
      </c>
      <c r="E2383" s="306"/>
      <c r="F2383" s="306"/>
      <c r="G2383" s="306"/>
      <c r="H2383" s="306"/>
      <c r="I2383" s="306"/>
      <c r="J2383" s="307"/>
      <c r="K2383" s="8"/>
      <c r="L2383" s="52"/>
    </row>
    <row r="2384" spans="1:12" ht="15.45" customHeight="1" x14ac:dyDescent="0.3">
      <c r="A2384" s="93"/>
      <c r="B2384" s="93"/>
      <c r="C2384" s="53"/>
      <c r="D2384" s="308" t="s">
        <v>20</v>
      </c>
      <c r="E2384" s="309"/>
      <c r="F2384" s="309"/>
      <c r="G2384" s="54" t="s">
        <v>14</v>
      </c>
      <c r="H2384" s="55" t="s">
        <v>31</v>
      </c>
      <c r="I2384" s="54" t="s">
        <v>22</v>
      </c>
      <c r="J2384" s="56" t="s">
        <v>23</v>
      </c>
      <c r="K2384" s="57"/>
      <c r="L2384" s="58"/>
    </row>
    <row r="2385" spans="1:12" ht="15.45" customHeight="1" x14ac:dyDescent="0.3">
      <c r="A2385" s="1"/>
      <c r="B2385" s="1"/>
      <c r="C2385" s="7"/>
      <c r="D2385" s="301" t="s">
        <v>96</v>
      </c>
      <c r="E2385" s="302"/>
      <c r="F2385" s="302"/>
      <c r="G2385" s="59" t="s">
        <v>39</v>
      </c>
      <c r="H2385" s="60">
        <v>40914.569044249998</v>
      </c>
      <c r="I2385" s="61">
        <v>6</v>
      </c>
      <c r="J2385" s="30">
        <f>+ROUND(I2385*H2385,2)</f>
        <v>245487.41</v>
      </c>
      <c r="K2385" s="8"/>
      <c r="L2385" s="52"/>
    </row>
    <row r="2386" spans="1:12" ht="15.45" customHeight="1" x14ac:dyDescent="0.3">
      <c r="A2386" s="1"/>
      <c r="B2386" s="1"/>
      <c r="C2386" s="7"/>
      <c r="D2386" s="301"/>
      <c r="E2386" s="302"/>
      <c r="F2386" s="302"/>
      <c r="G2386" s="59"/>
      <c r="H2386" s="60"/>
      <c r="I2386" s="61"/>
      <c r="J2386" s="62" t="str">
        <f>(+IF(D2386="","",(H2386*I2386)))</f>
        <v/>
      </c>
      <c r="K2386" s="8"/>
      <c r="L2386" s="52"/>
    </row>
    <row r="2387" spans="1:12" ht="15.45" customHeight="1" x14ac:dyDescent="0.3">
      <c r="A2387" s="1"/>
      <c r="B2387" s="1"/>
      <c r="C2387" s="7"/>
      <c r="D2387" s="301"/>
      <c r="E2387" s="302"/>
      <c r="F2387" s="302"/>
      <c r="G2387" s="59"/>
      <c r="H2387" s="60"/>
      <c r="I2387" s="61"/>
      <c r="J2387" s="62" t="str">
        <f>(+IF(D2387="","",(H2387*I2387)))</f>
        <v/>
      </c>
      <c r="K2387" s="8"/>
      <c r="L2387" s="52"/>
    </row>
    <row r="2388" spans="1:12" ht="15.45" customHeight="1" x14ac:dyDescent="0.3">
      <c r="A2388" s="1"/>
      <c r="B2388" s="1"/>
      <c r="C2388" s="7"/>
      <c r="D2388" s="303"/>
      <c r="E2388" s="304"/>
      <c r="F2388" s="304"/>
      <c r="G2388" s="94"/>
      <c r="H2388" s="95"/>
      <c r="I2388" s="96"/>
      <c r="J2388" s="97"/>
      <c r="K2388" s="8"/>
      <c r="L2388" s="52"/>
    </row>
    <row r="2389" spans="1:12" ht="15.45" customHeight="1" x14ac:dyDescent="0.3">
      <c r="A2389" s="1"/>
      <c r="B2389" s="1"/>
      <c r="C2389" s="7"/>
      <c r="D2389" s="1"/>
      <c r="E2389" s="1"/>
      <c r="F2389" s="1"/>
      <c r="G2389" s="216" t="s">
        <v>42</v>
      </c>
      <c r="H2389" s="216"/>
      <c r="I2389" s="217"/>
      <c r="J2389" s="39">
        <f>+ROUND(SUM(J2385:J2388),2)</f>
        <v>245487.41</v>
      </c>
      <c r="K2389" s="8"/>
      <c r="L2389" s="52"/>
    </row>
    <row r="2390" spans="1:12" ht="15.45" customHeight="1" x14ac:dyDescent="0.3">
      <c r="A2390" s="1"/>
      <c r="B2390" s="1"/>
      <c r="C2390" s="7"/>
      <c r="D2390" s="1"/>
      <c r="E2390" s="1"/>
      <c r="F2390" s="1"/>
      <c r="G2390" s="1"/>
      <c r="H2390" s="63"/>
      <c r="I2390" s="1"/>
      <c r="J2390" s="2"/>
      <c r="K2390" s="8"/>
      <c r="L2390" s="1"/>
    </row>
    <row r="2391" spans="1:12" ht="15.45" customHeight="1" x14ac:dyDescent="0.3">
      <c r="A2391" s="1"/>
      <c r="B2391" s="1"/>
      <c r="C2391" s="7"/>
      <c r="D2391" s="250" t="s">
        <v>43</v>
      </c>
      <c r="E2391" s="251"/>
      <c r="F2391" s="251"/>
      <c r="G2391" s="251"/>
      <c r="H2391" s="251"/>
      <c r="I2391" s="252"/>
      <c r="J2391" s="64">
        <f>ROUND((SUM(+J2376+J2381+J2389)),2)</f>
        <v>887295</v>
      </c>
      <c r="K2391" s="8"/>
      <c r="L2391" s="1"/>
    </row>
    <row r="2392" spans="1:12" ht="15.45" customHeight="1" x14ac:dyDescent="0.3">
      <c r="A2392" s="1"/>
      <c r="B2392" s="1"/>
      <c r="C2392" s="7"/>
      <c r="D2392" s="1"/>
      <c r="E2392" s="1"/>
      <c r="F2392" s="1"/>
      <c r="G2392" s="1"/>
      <c r="H2392" s="63"/>
      <c r="I2392" s="1"/>
      <c r="J2392" s="2"/>
      <c r="K2392" s="8"/>
      <c r="L2392" s="1"/>
    </row>
    <row r="2393" spans="1:12" ht="15.45" customHeight="1" x14ac:dyDescent="0.3">
      <c r="A2393" s="66"/>
      <c r="B2393" s="66"/>
      <c r="C2393" s="65"/>
      <c r="D2393" s="253" t="s">
        <v>44</v>
      </c>
      <c r="E2393" s="254"/>
      <c r="F2393" s="255"/>
      <c r="G2393" s="66"/>
      <c r="H2393" s="67"/>
      <c r="I2393" s="68">
        <v>0.01</v>
      </c>
      <c r="J2393" s="69">
        <f>ROUND(J2391*I2393,2)</f>
        <v>8872.9500000000007</v>
      </c>
      <c r="K2393" s="70"/>
      <c r="L2393" s="66"/>
    </row>
    <row r="2394" spans="1:12" ht="15.45" customHeight="1" x14ac:dyDescent="0.3">
      <c r="A2394" s="1"/>
      <c r="B2394" s="1"/>
      <c r="C2394" s="7"/>
      <c r="D2394" s="250" t="s">
        <v>45</v>
      </c>
      <c r="E2394" s="251"/>
      <c r="F2394" s="251"/>
      <c r="G2394" s="251"/>
      <c r="H2394" s="251"/>
      <c r="I2394" s="252"/>
      <c r="J2394" s="64">
        <f>+J2393+J2391</f>
        <v>896167.95</v>
      </c>
      <c r="K2394" s="8"/>
      <c r="L2394" s="1"/>
    </row>
    <row r="2395" spans="1:12" ht="15.45" customHeight="1" x14ac:dyDescent="0.3">
      <c r="A2395" s="1"/>
      <c r="B2395" s="1"/>
      <c r="C2395" s="7"/>
      <c r="D2395" s="1"/>
      <c r="E2395" s="1"/>
      <c r="F2395" s="1"/>
      <c r="G2395" s="1"/>
      <c r="H2395" s="63"/>
      <c r="I2395" s="1"/>
      <c r="J2395" s="2"/>
      <c r="K2395" s="8"/>
      <c r="L2395" s="1"/>
    </row>
    <row r="2396" spans="1:12" ht="15.45" customHeight="1" x14ac:dyDescent="0.3">
      <c r="A2396" s="66"/>
      <c r="B2396" s="66"/>
      <c r="C2396" s="65"/>
      <c r="D2396" s="313" t="s">
        <v>46</v>
      </c>
      <c r="E2396" s="314"/>
      <c r="F2396" s="314"/>
      <c r="G2396" s="71"/>
      <c r="H2396" s="72"/>
      <c r="I2396" s="73">
        <v>0.25</v>
      </c>
      <c r="J2396" s="74">
        <f>ROUND(J2394*I2396,2)</f>
        <v>224041.99</v>
      </c>
      <c r="K2396" s="70"/>
      <c r="L2396" s="66"/>
    </row>
    <row r="2397" spans="1:12" ht="15.45" customHeight="1" x14ac:dyDescent="0.3">
      <c r="A2397" s="66"/>
      <c r="B2397" s="66"/>
      <c r="C2397" s="65"/>
      <c r="D2397" s="315" t="s">
        <v>47</v>
      </c>
      <c r="E2397" s="316"/>
      <c r="F2397" s="316"/>
      <c r="G2397" s="71"/>
      <c r="H2397" s="72"/>
      <c r="I2397" s="75">
        <v>0.01</v>
      </c>
      <c r="J2397" s="76">
        <f>ROUND(J2394*I2397,2)</f>
        <v>8961.68</v>
      </c>
      <c r="K2397" s="70"/>
      <c r="L2397" s="66"/>
    </row>
    <row r="2398" spans="1:12" ht="15.45" customHeight="1" x14ac:dyDescent="0.3">
      <c r="A2398" s="66"/>
      <c r="B2398" s="66"/>
      <c r="C2398" s="65"/>
      <c r="D2398" s="315" t="s">
        <v>48</v>
      </c>
      <c r="E2398" s="316"/>
      <c r="F2398" s="316"/>
      <c r="G2398" s="77"/>
      <c r="H2398" s="78"/>
      <c r="I2398" s="75">
        <v>0.04</v>
      </c>
      <c r="J2398" s="76">
        <f>ROUND(J2394*I2398,2)</f>
        <v>35846.720000000001</v>
      </c>
      <c r="K2398" s="70"/>
      <c r="L2398" s="66"/>
    </row>
    <row r="2399" spans="1:12" ht="15.45" customHeight="1" x14ac:dyDescent="0.3">
      <c r="A2399" s="1"/>
      <c r="B2399" s="1"/>
      <c r="C2399" s="7"/>
      <c r="D2399" s="317" t="s">
        <v>49</v>
      </c>
      <c r="E2399" s="318"/>
      <c r="F2399" s="318"/>
      <c r="G2399" s="318"/>
      <c r="H2399" s="318"/>
      <c r="I2399" s="318"/>
      <c r="J2399" s="79">
        <f>SUM(J2396:J2398)</f>
        <v>268850.39</v>
      </c>
      <c r="K2399" s="8"/>
      <c r="L2399" s="1"/>
    </row>
    <row r="2400" spans="1:12" ht="15.45" customHeight="1" x14ac:dyDescent="0.3">
      <c r="A2400" s="1"/>
      <c r="B2400" s="1"/>
      <c r="C2400" s="7"/>
      <c r="D2400" s="266"/>
      <c r="E2400" s="266"/>
      <c r="F2400" s="266"/>
      <c r="G2400" s="266"/>
      <c r="H2400" s="266"/>
      <c r="I2400" s="266"/>
      <c r="J2400" s="266"/>
      <c r="K2400" s="8"/>
      <c r="L2400" s="1"/>
    </row>
    <row r="2401" spans="1:12" ht="15.45" customHeight="1" x14ac:dyDescent="0.3">
      <c r="A2401" s="1"/>
      <c r="B2401" s="1"/>
      <c r="C2401" s="7"/>
      <c r="D2401" s="277" t="s">
        <v>50</v>
      </c>
      <c r="E2401" s="278"/>
      <c r="F2401" s="278"/>
      <c r="G2401" s="278"/>
      <c r="H2401" s="278"/>
      <c r="I2401" s="279"/>
      <c r="J2401" s="80">
        <f>SUM(J2394+J2399)</f>
        <v>1165018.3399999999</v>
      </c>
      <c r="K2401" s="8"/>
      <c r="L2401" s="1"/>
    </row>
    <row r="2402" spans="1:12" ht="15.45" customHeight="1" x14ac:dyDescent="0.3">
      <c r="A2402" s="1"/>
      <c r="B2402" s="1"/>
      <c r="C2402" s="7"/>
      <c r="D2402" s="266"/>
      <c r="E2402" s="266"/>
      <c r="F2402" s="266"/>
      <c r="G2402" s="266"/>
      <c r="H2402" s="266"/>
      <c r="I2402" s="266"/>
      <c r="J2402" s="266"/>
      <c r="K2402" s="8"/>
      <c r="L2402" s="1"/>
    </row>
    <row r="2403" spans="1:12" ht="15.45" customHeight="1" x14ac:dyDescent="0.3">
      <c r="A2403" s="1"/>
      <c r="B2403" s="1"/>
      <c r="C2403" s="7"/>
      <c r="D2403" s="280" t="s">
        <v>51</v>
      </c>
      <c r="E2403" s="281"/>
      <c r="F2403" s="282"/>
      <c r="G2403" s="283"/>
      <c r="H2403" s="284"/>
      <c r="I2403" s="284"/>
      <c r="J2403" s="285"/>
      <c r="K2403" s="8"/>
      <c r="L2403" s="1"/>
    </row>
    <row r="2404" spans="1:12" ht="15.45" customHeight="1" x14ac:dyDescent="0.3">
      <c r="A2404" s="1"/>
      <c r="B2404" s="1"/>
      <c r="C2404" s="7"/>
      <c r="D2404" s="262"/>
      <c r="E2404" s="310"/>
      <c r="F2404" s="311"/>
      <c r="G2404" s="265"/>
      <c r="H2404" s="275"/>
      <c r="I2404" s="275"/>
      <c r="J2404" s="276"/>
      <c r="K2404" s="8"/>
      <c r="L2404" s="1"/>
    </row>
    <row r="2405" spans="1:12" ht="15.45" customHeight="1" x14ac:dyDescent="0.3">
      <c r="A2405" s="1"/>
      <c r="B2405" s="1"/>
      <c r="C2405" s="7"/>
      <c r="D2405" s="262"/>
      <c r="E2405" s="310"/>
      <c r="F2405" s="311"/>
      <c r="G2405" s="312" t="s">
        <v>52</v>
      </c>
      <c r="H2405" s="266"/>
      <c r="I2405" s="266"/>
      <c r="J2405" s="267"/>
      <c r="K2405" s="8"/>
      <c r="L2405" s="1"/>
    </row>
    <row r="2406" spans="1:12" ht="15.45" customHeight="1" x14ac:dyDescent="0.3">
      <c r="A2406" s="1"/>
      <c r="B2406" s="1"/>
      <c r="C2406" s="7"/>
      <c r="D2406" s="262"/>
      <c r="E2406" s="310"/>
      <c r="F2406" s="311"/>
      <c r="G2406" s="312" t="s">
        <v>53</v>
      </c>
      <c r="H2406" s="266"/>
      <c r="I2406" s="266"/>
      <c r="J2406" s="267"/>
      <c r="K2406" s="8"/>
      <c r="L2406" s="1"/>
    </row>
    <row r="2407" spans="1:12" ht="15.45" customHeight="1" x14ac:dyDescent="0.3">
      <c r="A2407" s="1"/>
      <c r="B2407" s="1"/>
      <c r="C2407" s="7"/>
      <c r="D2407" s="262"/>
      <c r="E2407" s="310"/>
      <c r="F2407" s="311"/>
      <c r="G2407" s="312" t="s">
        <v>54</v>
      </c>
      <c r="H2407" s="266"/>
      <c r="I2407" s="266"/>
      <c r="J2407" s="267"/>
      <c r="K2407" s="8"/>
      <c r="L2407" s="1"/>
    </row>
    <row r="2408" spans="1:12" ht="15.45" customHeight="1" x14ac:dyDescent="0.3">
      <c r="A2408" s="1"/>
      <c r="B2408" s="1"/>
      <c r="C2408" s="7"/>
      <c r="D2408" s="319"/>
      <c r="E2408" s="320"/>
      <c r="F2408" s="321"/>
      <c r="G2408" s="312" t="s">
        <v>52</v>
      </c>
      <c r="H2408" s="266"/>
      <c r="I2408" s="266"/>
      <c r="J2408" s="267"/>
      <c r="K2408" s="8"/>
      <c r="L2408" s="1"/>
    </row>
    <row r="2409" spans="1:12" ht="15.45" customHeight="1" x14ac:dyDescent="0.3">
      <c r="A2409" s="1"/>
      <c r="B2409" s="1"/>
      <c r="C2409" s="7"/>
      <c r="D2409" s="268"/>
      <c r="E2409" s="322"/>
      <c r="F2409" s="323"/>
      <c r="G2409" s="324" t="s">
        <v>55</v>
      </c>
      <c r="H2409" s="272"/>
      <c r="I2409" s="272"/>
      <c r="J2409" s="273"/>
      <c r="K2409" s="8"/>
      <c r="L2409" s="1"/>
    </row>
    <row r="2410" spans="1:12" ht="15.45" customHeight="1" x14ac:dyDescent="0.3">
      <c r="A2410" s="1"/>
      <c r="B2410" s="1"/>
      <c r="C2410" s="81"/>
      <c r="D2410" s="82"/>
      <c r="E2410" s="82"/>
      <c r="F2410" s="82"/>
      <c r="G2410" s="82"/>
      <c r="H2410" s="83"/>
      <c r="I2410" s="82"/>
      <c r="J2410" s="83"/>
      <c r="K2410" s="84"/>
      <c r="L2410" s="1"/>
    </row>
    <row r="2411" spans="1:12" ht="15.45" customHeight="1" x14ac:dyDescent="0.3">
      <c r="A2411" s="1"/>
      <c r="B2411" s="1"/>
      <c r="C2411" s="274"/>
      <c r="D2411" s="274"/>
      <c r="E2411" s="274"/>
      <c r="F2411" s="274"/>
      <c r="G2411" s="274"/>
      <c r="H2411" s="274"/>
      <c r="I2411" s="274"/>
      <c r="J2411" s="274"/>
      <c r="K2411" s="1"/>
      <c r="L2411" s="1"/>
    </row>
    <row r="2412" spans="1:12" ht="15.45" customHeight="1" x14ac:dyDescent="0.3">
      <c r="A2412" s="1"/>
      <c r="B2412" s="1"/>
      <c r="C2412" s="3"/>
      <c r="D2412" s="4"/>
      <c r="E2412" s="4"/>
      <c r="F2412" s="4"/>
      <c r="G2412" s="4"/>
      <c r="H2412" s="5"/>
      <c r="I2412" s="4"/>
      <c r="J2412" s="5"/>
      <c r="K2412" s="6"/>
      <c r="L2412" s="1"/>
    </row>
    <row r="2413" spans="1:12" ht="15.45" customHeight="1" x14ac:dyDescent="0.3">
      <c r="A2413" s="1"/>
      <c r="B2413" s="1"/>
      <c r="C2413" s="7"/>
      <c r="D2413" s="190"/>
      <c r="E2413" s="191"/>
      <c r="F2413" s="190" t="s">
        <v>0</v>
      </c>
      <c r="G2413" s="194"/>
      <c r="H2413" s="191"/>
      <c r="I2413" s="195" t="s">
        <v>1</v>
      </c>
      <c r="J2413" s="196"/>
      <c r="K2413" s="8"/>
      <c r="L2413" s="1"/>
    </row>
    <row r="2414" spans="1:12" ht="15.45" customHeight="1" x14ac:dyDescent="0.3">
      <c r="A2414" s="1"/>
      <c r="B2414" s="1"/>
      <c r="C2414" s="7"/>
      <c r="D2414" s="192"/>
      <c r="E2414" s="193"/>
      <c r="F2414" s="192"/>
      <c r="G2414" s="189"/>
      <c r="H2414" s="193"/>
      <c r="I2414" s="197" t="s">
        <v>2</v>
      </c>
      <c r="J2414" s="198"/>
      <c r="K2414" s="8"/>
      <c r="L2414" s="1"/>
    </row>
    <row r="2415" spans="1:12" ht="15.45" customHeight="1" x14ac:dyDescent="0.3">
      <c r="A2415" s="1"/>
      <c r="B2415" s="1"/>
      <c r="C2415" s="7"/>
      <c r="D2415" s="172" t="s">
        <v>3</v>
      </c>
      <c r="E2415" s="173"/>
      <c r="F2415" s="173"/>
      <c r="G2415" s="173"/>
      <c r="H2415" s="174"/>
      <c r="I2415" s="197" t="s">
        <v>4</v>
      </c>
      <c r="J2415" s="198"/>
      <c r="K2415" s="8"/>
      <c r="L2415" s="1"/>
    </row>
    <row r="2416" spans="1:12" ht="15.45" customHeight="1" x14ac:dyDescent="0.3">
      <c r="A2416" s="1"/>
      <c r="B2416" s="1"/>
      <c r="C2416" s="7"/>
      <c r="D2416" s="298" t="s">
        <v>5</v>
      </c>
      <c r="E2416" s="299"/>
      <c r="F2416" s="299"/>
      <c r="G2416" s="299"/>
      <c r="H2416" s="299"/>
      <c r="I2416" s="299"/>
      <c r="J2416" s="300"/>
      <c r="K2416" s="8"/>
      <c r="L2416" s="1"/>
    </row>
    <row r="2417" spans="1:12" ht="15.45" customHeight="1" x14ac:dyDescent="0.3">
      <c r="A2417" s="1"/>
      <c r="B2417" s="1"/>
      <c r="C2417" s="7"/>
      <c r="D2417" s="9"/>
      <c r="E2417" s="9"/>
      <c r="F2417" s="9"/>
      <c r="G2417" s="9"/>
      <c r="H2417" s="10"/>
      <c r="I2417" s="9"/>
      <c r="J2417" s="10"/>
      <c r="K2417" s="8"/>
      <c r="L2417" s="1"/>
    </row>
    <row r="2418" spans="1:12" ht="15.45" customHeight="1" x14ac:dyDescent="0.3">
      <c r="A2418" s="14"/>
      <c r="B2418" s="14"/>
      <c r="C2418" s="11"/>
      <c r="D2418" s="12" t="s">
        <v>6</v>
      </c>
      <c r="E2418" s="175" t="s">
        <v>7</v>
      </c>
      <c r="F2418" s="176"/>
      <c r="G2418" s="176"/>
      <c r="H2418" s="176"/>
      <c r="I2418" s="176"/>
      <c r="J2418" s="177"/>
      <c r="K2418" s="13"/>
      <c r="L2418" s="14"/>
    </row>
    <row r="2419" spans="1:12" ht="15.45" customHeight="1" x14ac:dyDescent="0.3">
      <c r="A2419" s="1"/>
      <c r="B2419" s="1"/>
      <c r="C2419" s="7"/>
      <c r="D2419" s="16">
        <v>5</v>
      </c>
      <c r="E2419" s="178" t="s">
        <v>245</v>
      </c>
      <c r="F2419" s="179"/>
      <c r="G2419" s="179"/>
      <c r="H2419" s="179"/>
      <c r="I2419" s="179"/>
      <c r="J2419" s="180"/>
      <c r="K2419" s="8"/>
      <c r="L2419" s="1"/>
    </row>
    <row r="2420" spans="1:12" ht="15.45" customHeight="1" x14ac:dyDescent="0.3">
      <c r="A2420" s="14"/>
      <c r="B2420" s="14"/>
      <c r="C2420" s="11"/>
      <c r="D2420" s="12" t="s">
        <v>9</v>
      </c>
      <c r="E2420" s="175" t="s">
        <v>10</v>
      </c>
      <c r="F2420" s="176"/>
      <c r="G2420" s="176"/>
      <c r="H2420" s="176"/>
      <c r="I2420" s="176"/>
      <c r="J2420" s="177"/>
      <c r="K2420" s="13"/>
      <c r="L2420" s="14"/>
    </row>
    <row r="2421" spans="1:12" ht="15.45" customHeight="1" x14ac:dyDescent="0.3">
      <c r="A2421" s="1"/>
      <c r="B2421" s="1"/>
      <c r="C2421" s="7"/>
      <c r="D2421" s="85">
        <v>5.03</v>
      </c>
      <c r="E2421" s="178" t="s">
        <v>246</v>
      </c>
      <c r="F2421" s="179"/>
      <c r="G2421" s="179"/>
      <c r="H2421" s="179"/>
      <c r="I2421" s="179"/>
      <c r="J2421" s="180"/>
      <c r="K2421" s="8"/>
      <c r="L2421" s="1"/>
    </row>
    <row r="2422" spans="1:12" ht="15.45" customHeight="1" x14ac:dyDescent="0.3">
      <c r="A2422" s="14"/>
      <c r="B2422" s="14"/>
      <c r="C2422" s="11"/>
      <c r="D2422" s="17" t="s">
        <v>12</v>
      </c>
      <c r="E2422" s="181" t="s">
        <v>13</v>
      </c>
      <c r="F2422" s="182"/>
      <c r="G2422" s="182"/>
      <c r="H2422" s="182"/>
      <c r="I2422" s="183"/>
      <c r="J2422" s="187" t="s">
        <v>14</v>
      </c>
      <c r="K2422" s="13"/>
      <c r="L2422" s="14"/>
    </row>
    <row r="2423" spans="1:12" ht="15.45" customHeight="1" x14ac:dyDescent="0.3">
      <c r="A2423" s="1"/>
      <c r="B2423" s="1"/>
      <c r="C2423" s="7"/>
      <c r="D2423" s="18" t="s">
        <v>247</v>
      </c>
      <c r="E2423" s="184"/>
      <c r="F2423" s="185"/>
      <c r="G2423" s="185"/>
      <c r="H2423" s="185"/>
      <c r="I2423" s="186"/>
      <c r="J2423" s="188"/>
      <c r="K2423" s="8"/>
      <c r="L2423" s="1"/>
    </row>
    <row r="2424" spans="1:12" ht="15.45" customHeight="1" x14ac:dyDescent="0.3">
      <c r="A2424" s="14"/>
      <c r="B2424" s="14"/>
      <c r="C2424" s="11"/>
      <c r="D2424" s="17" t="s">
        <v>16</v>
      </c>
      <c r="E2424" s="296" t="s">
        <v>248</v>
      </c>
      <c r="F2424" s="223"/>
      <c r="G2424" s="223"/>
      <c r="H2424" s="223"/>
      <c r="I2424" s="224"/>
      <c r="J2424" s="297" t="s">
        <v>60</v>
      </c>
      <c r="K2424" s="13"/>
      <c r="L2424" s="14"/>
    </row>
    <row r="2425" spans="1:12" ht="15.45" customHeight="1" x14ac:dyDescent="0.3">
      <c r="A2425" s="1"/>
      <c r="B2425" s="1"/>
      <c r="C2425" s="7"/>
      <c r="D2425" s="18" t="s">
        <v>247</v>
      </c>
      <c r="E2425" s="225"/>
      <c r="F2425" s="226"/>
      <c r="G2425" s="226"/>
      <c r="H2425" s="226"/>
      <c r="I2425" s="227"/>
      <c r="J2425" s="229"/>
      <c r="K2425" s="8"/>
      <c r="L2425" s="1"/>
    </row>
    <row r="2426" spans="1:12" ht="15.45" customHeight="1" x14ac:dyDescent="0.3">
      <c r="A2426" s="1"/>
      <c r="B2426" s="1"/>
      <c r="C2426" s="7"/>
      <c r="D2426" s="189"/>
      <c r="E2426" s="189"/>
      <c r="F2426" s="189"/>
      <c r="G2426" s="189"/>
      <c r="H2426" s="189"/>
      <c r="I2426" s="189"/>
      <c r="J2426" s="189"/>
      <c r="K2426" s="8"/>
      <c r="L2426" s="1"/>
    </row>
    <row r="2427" spans="1:12" ht="15.45" customHeight="1" x14ac:dyDescent="0.3">
      <c r="A2427" s="1"/>
      <c r="B2427" s="1"/>
      <c r="C2427" s="7"/>
      <c r="D2427" s="219" t="s">
        <v>19</v>
      </c>
      <c r="E2427" s="220"/>
      <c r="F2427" s="220"/>
      <c r="G2427" s="220"/>
      <c r="H2427" s="220"/>
      <c r="I2427" s="220"/>
      <c r="J2427" s="221"/>
      <c r="K2427" s="8"/>
      <c r="L2427" s="1"/>
    </row>
    <row r="2428" spans="1:12" ht="15.45" customHeight="1" x14ac:dyDescent="0.3">
      <c r="A2428" s="1"/>
      <c r="B2428" s="1"/>
      <c r="C2428" s="7"/>
      <c r="D2428" s="230" t="s">
        <v>20</v>
      </c>
      <c r="E2428" s="231"/>
      <c r="F2428" s="231"/>
      <c r="G2428" s="23" t="s">
        <v>14</v>
      </c>
      <c r="H2428" s="24" t="s">
        <v>21</v>
      </c>
      <c r="I2428" s="25" t="s">
        <v>22</v>
      </c>
      <c r="J2428" s="26" t="s">
        <v>23</v>
      </c>
      <c r="K2428" s="8"/>
      <c r="L2428" s="1"/>
    </row>
    <row r="2429" spans="1:12" ht="15.45" customHeight="1" x14ac:dyDescent="0.3">
      <c r="A2429" s="1"/>
      <c r="B2429" s="1"/>
      <c r="C2429" s="7"/>
      <c r="D2429" s="232" t="s">
        <v>142</v>
      </c>
      <c r="E2429" s="233"/>
      <c r="F2429" s="233"/>
      <c r="G2429" s="27" t="s">
        <v>60</v>
      </c>
      <c r="H2429" s="28">
        <v>617573.9</v>
      </c>
      <c r="I2429" s="29">
        <v>1.05</v>
      </c>
      <c r="J2429" s="30">
        <f>+ROUND(I2429*H2429,2)</f>
        <v>648452.6</v>
      </c>
      <c r="K2429" s="8"/>
      <c r="L2429" s="1"/>
    </row>
    <row r="2430" spans="1:12" ht="15.45" customHeight="1" x14ac:dyDescent="0.3">
      <c r="A2430" s="1"/>
      <c r="B2430" s="1"/>
      <c r="C2430" s="7"/>
      <c r="D2430" s="211" t="s">
        <v>117</v>
      </c>
      <c r="E2430" s="212"/>
      <c r="F2430" s="212"/>
      <c r="G2430" s="31" t="s">
        <v>25</v>
      </c>
      <c r="H2430" s="32">
        <v>5950</v>
      </c>
      <c r="I2430" s="33">
        <v>2.93</v>
      </c>
      <c r="J2430" s="34">
        <f t="shared" ref="J2430:J2431" si="43">+ROUND(I2430*H2430,2)</f>
        <v>17433.5</v>
      </c>
      <c r="K2430" s="8"/>
      <c r="L2430" s="1"/>
    </row>
    <row r="2431" spans="1:12" ht="15.45" customHeight="1" x14ac:dyDescent="0.3">
      <c r="A2431" s="1"/>
      <c r="B2431" s="1"/>
      <c r="C2431" s="7"/>
      <c r="D2431" s="211" t="s">
        <v>102</v>
      </c>
      <c r="E2431" s="212"/>
      <c r="F2431" s="212"/>
      <c r="G2431" s="31" t="s">
        <v>27</v>
      </c>
      <c r="H2431" s="32">
        <v>5094.67</v>
      </c>
      <c r="I2431" s="33">
        <v>2</v>
      </c>
      <c r="J2431" s="34">
        <f t="shared" si="43"/>
        <v>10189.34</v>
      </c>
      <c r="K2431" s="8"/>
      <c r="L2431" s="1"/>
    </row>
    <row r="2432" spans="1:12" ht="15.45" customHeight="1" x14ac:dyDescent="0.3">
      <c r="A2432" s="1"/>
      <c r="B2432" s="1"/>
      <c r="C2432" s="7"/>
      <c r="D2432" s="211"/>
      <c r="E2432" s="212"/>
      <c r="F2432" s="212"/>
      <c r="G2432" s="31" t="s">
        <v>28</v>
      </c>
      <c r="H2432" s="32" t="s">
        <v>28</v>
      </c>
      <c r="I2432" s="33"/>
      <c r="J2432" s="34" t="str">
        <f>+IF(D2432="","",H2432*I2432)</f>
        <v/>
      </c>
      <c r="K2432" s="8"/>
      <c r="L2432" s="1"/>
    </row>
    <row r="2433" spans="1:12" ht="15.45" customHeight="1" x14ac:dyDescent="0.3">
      <c r="A2433" s="1"/>
      <c r="B2433" s="1"/>
      <c r="C2433" s="7"/>
      <c r="D2433" s="325"/>
      <c r="E2433" s="326"/>
      <c r="F2433" s="326"/>
      <c r="G2433" s="35" t="s">
        <v>28</v>
      </c>
      <c r="H2433" s="36" t="s">
        <v>28</v>
      </c>
      <c r="I2433" s="37"/>
      <c r="J2433" s="38" t="str">
        <f>+IF(D2433="","",H2433*I2433)</f>
        <v/>
      </c>
      <c r="K2433" s="8"/>
      <c r="L2433" s="1"/>
    </row>
    <row r="2434" spans="1:12" ht="15.45" customHeight="1" x14ac:dyDescent="0.3">
      <c r="A2434" s="1"/>
      <c r="B2434" s="1"/>
      <c r="C2434" s="7"/>
      <c r="D2434" s="1"/>
      <c r="E2434" s="1"/>
      <c r="F2434" s="1"/>
      <c r="G2434" s="294" t="s">
        <v>29</v>
      </c>
      <c r="H2434" s="294"/>
      <c r="I2434" s="295"/>
      <c r="J2434" s="39">
        <f>+ROUND(SUM(J2429:J2433),2)</f>
        <v>676075.44</v>
      </c>
      <c r="K2434" s="8"/>
      <c r="L2434" s="1"/>
    </row>
    <row r="2435" spans="1:12" ht="15.45" customHeight="1" x14ac:dyDescent="0.3">
      <c r="A2435" s="1"/>
      <c r="B2435" s="1"/>
      <c r="C2435" s="7"/>
      <c r="D2435" s="189"/>
      <c r="E2435" s="189"/>
      <c r="F2435" s="189"/>
      <c r="G2435" s="189"/>
      <c r="H2435" s="189"/>
      <c r="I2435" s="189"/>
      <c r="J2435" s="189"/>
      <c r="K2435" s="8"/>
      <c r="L2435" s="1"/>
    </row>
    <row r="2436" spans="1:12" ht="15.45" customHeight="1" x14ac:dyDescent="0.3">
      <c r="A2436" s="1"/>
      <c r="B2436" s="1"/>
      <c r="C2436" s="7"/>
      <c r="D2436" s="219" t="s">
        <v>30</v>
      </c>
      <c r="E2436" s="220"/>
      <c r="F2436" s="220"/>
      <c r="G2436" s="220"/>
      <c r="H2436" s="220"/>
      <c r="I2436" s="220"/>
      <c r="J2436" s="221"/>
      <c r="K2436" s="8"/>
      <c r="L2436" s="1"/>
    </row>
    <row r="2437" spans="1:12" ht="15.45" customHeight="1" x14ac:dyDescent="0.3">
      <c r="A2437" s="1"/>
      <c r="B2437" s="1"/>
      <c r="C2437" s="7"/>
      <c r="D2437" s="286" t="s">
        <v>20</v>
      </c>
      <c r="E2437" s="286"/>
      <c r="F2437" s="286"/>
      <c r="G2437" s="40" t="s">
        <v>14</v>
      </c>
      <c r="H2437" s="41" t="s">
        <v>31</v>
      </c>
      <c r="I2437" s="40" t="s">
        <v>22</v>
      </c>
      <c r="J2437" s="41" t="s">
        <v>23</v>
      </c>
      <c r="K2437" s="8"/>
      <c r="L2437" s="1"/>
    </row>
    <row r="2438" spans="1:12" ht="15.45" customHeight="1" x14ac:dyDescent="0.3">
      <c r="A2438" s="1"/>
      <c r="B2438" s="1"/>
      <c r="C2438" s="7"/>
      <c r="D2438" s="287" t="s">
        <v>32</v>
      </c>
      <c r="E2438" s="288"/>
      <c r="F2438" s="288"/>
      <c r="G2438" s="86" t="s">
        <v>33</v>
      </c>
      <c r="H2438" s="87">
        <v>327316.55</v>
      </c>
      <c r="I2438" s="88">
        <v>0.05</v>
      </c>
      <c r="J2438" s="30">
        <f>+ROUND(I2438*H2438,2)</f>
        <v>16365.83</v>
      </c>
      <c r="K2438" s="8"/>
      <c r="L2438" s="1"/>
    </row>
    <row r="2439" spans="1:12" ht="15.45" customHeight="1" x14ac:dyDescent="0.3">
      <c r="A2439" s="1"/>
      <c r="B2439" s="1"/>
      <c r="C2439" s="7"/>
      <c r="D2439" s="289" t="s">
        <v>249</v>
      </c>
      <c r="E2439" s="290"/>
      <c r="F2439" s="291"/>
      <c r="G2439" s="86" t="s">
        <v>250</v>
      </c>
      <c r="H2439" s="89">
        <v>16007</v>
      </c>
      <c r="I2439" s="98">
        <v>14</v>
      </c>
      <c r="J2439" s="34">
        <f t="shared" ref="J2439:J2440" si="44">+ROUND(I2439*H2439,2)</f>
        <v>224098</v>
      </c>
      <c r="K2439" s="8"/>
      <c r="L2439" s="1"/>
    </row>
    <row r="2440" spans="1:12" ht="15.45" customHeight="1" x14ac:dyDescent="0.3">
      <c r="A2440" s="1"/>
      <c r="B2440" s="1"/>
      <c r="C2440" s="7"/>
      <c r="D2440" s="292" t="s">
        <v>103</v>
      </c>
      <c r="E2440" s="293"/>
      <c r="F2440" s="293"/>
      <c r="G2440" s="47" t="s">
        <v>104</v>
      </c>
      <c r="H2440" s="48">
        <v>89075</v>
      </c>
      <c r="I2440" s="49">
        <v>0.27</v>
      </c>
      <c r="J2440" s="91">
        <f t="shared" si="44"/>
        <v>24050.25</v>
      </c>
      <c r="K2440" s="8"/>
      <c r="L2440" s="1"/>
    </row>
    <row r="2441" spans="1:12" ht="15.45" customHeight="1" x14ac:dyDescent="0.3">
      <c r="A2441" s="1"/>
      <c r="B2441" s="1"/>
      <c r="C2441" s="7"/>
      <c r="D2441" s="1"/>
      <c r="E2441" s="1"/>
      <c r="F2441" s="1"/>
      <c r="G2441" s="294" t="s">
        <v>36</v>
      </c>
      <c r="H2441" s="294"/>
      <c r="I2441" s="295"/>
      <c r="J2441" s="51">
        <f>ROUND(+SUM(J2438:J2440),2)</f>
        <v>264514.08</v>
      </c>
      <c r="K2441" s="8"/>
      <c r="L2441" s="1"/>
    </row>
    <row r="2442" spans="1:12" ht="15.45" customHeight="1" x14ac:dyDescent="0.3">
      <c r="A2442" s="1"/>
      <c r="B2442" s="1"/>
      <c r="C2442" s="7"/>
      <c r="D2442" s="274"/>
      <c r="E2442" s="274"/>
      <c r="F2442" s="274"/>
      <c r="G2442" s="274"/>
      <c r="H2442" s="274"/>
      <c r="I2442" s="274"/>
      <c r="J2442" s="274"/>
      <c r="K2442" s="8"/>
      <c r="L2442" s="1"/>
    </row>
    <row r="2443" spans="1:12" ht="15.45" customHeight="1" x14ac:dyDescent="0.3">
      <c r="A2443" s="1"/>
      <c r="B2443" s="1"/>
      <c r="C2443" s="7"/>
      <c r="D2443" s="305" t="s">
        <v>37</v>
      </c>
      <c r="E2443" s="306"/>
      <c r="F2443" s="306"/>
      <c r="G2443" s="306"/>
      <c r="H2443" s="306"/>
      <c r="I2443" s="306"/>
      <c r="J2443" s="307"/>
      <c r="K2443" s="8"/>
      <c r="L2443" s="52"/>
    </row>
    <row r="2444" spans="1:12" ht="15.45" customHeight="1" x14ac:dyDescent="0.3">
      <c r="A2444" s="93"/>
      <c r="B2444" s="93"/>
      <c r="C2444" s="53"/>
      <c r="D2444" s="308" t="s">
        <v>20</v>
      </c>
      <c r="E2444" s="309"/>
      <c r="F2444" s="309"/>
      <c r="G2444" s="54" t="s">
        <v>14</v>
      </c>
      <c r="H2444" s="55" t="s">
        <v>31</v>
      </c>
      <c r="I2444" s="54" t="s">
        <v>22</v>
      </c>
      <c r="J2444" s="56" t="s">
        <v>23</v>
      </c>
      <c r="K2444" s="57"/>
      <c r="L2444" s="58"/>
    </row>
    <row r="2445" spans="1:12" ht="15.45" customHeight="1" x14ac:dyDescent="0.3">
      <c r="A2445" s="1"/>
      <c r="B2445" s="1"/>
      <c r="C2445" s="7"/>
      <c r="D2445" s="301" t="s">
        <v>96</v>
      </c>
      <c r="E2445" s="302"/>
      <c r="F2445" s="302"/>
      <c r="G2445" s="59" t="s">
        <v>39</v>
      </c>
      <c r="H2445" s="60">
        <v>40914.569044249998</v>
      </c>
      <c r="I2445" s="61">
        <v>8</v>
      </c>
      <c r="J2445" s="30">
        <f>+ROUND(I2445*H2445,2)</f>
        <v>327316.55</v>
      </c>
      <c r="K2445" s="8"/>
      <c r="L2445" s="52"/>
    </row>
    <row r="2446" spans="1:12" ht="15.45" customHeight="1" x14ac:dyDescent="0.3">
      <c r="A2446" s="1"/>
      <c r="B2446" s="1"/>
      <c r="C2446" s="7"/>
      <c r="D2446" s="301"/>
      <c r="E2446" s="302"/>
      <c r="F2446" s="302"/>
      <c r="G2446" s="59"/>
      <c r="H2446" s="60"/>
      <c r="I2446" s="61"/>
      <c r="J2446" s="62" t="str">
        <f>(+IF(D2446="","",(H2446*I2446)))</f>
        <v/>
      </c>
      <c r="K2446" s="8"/>
      <c r="L2446" s="52"/>
    </row>
    <row r="2447" spans="1:12" ht="15.45" customHeight="1" x14ac:dyDescent="0.3">
      <c r="A2447" s="1"/>
      <c r="B2447" s="1"/>
      <c r="C2447" s="7"/>
      <c r="D2447" s="301"/>
      <c r="E2447" s="302"/>
      <c r="F2447" s="302"/>
      <c r="G2447" s="59"/>
      <c r="H2447" s="60"/>
      <c r="I2447" s="61"/>
      <c r="J2447" s="62" t="str">
        <f>(+IF(D2447="","",(H2447*I2447)))</f>
        <v/>
      </c>
      <c r="K2447" s="8"/>
      <c r="L2447" s="52"/>
    </row>
    <row r="2448" spans="1:12" ht="15.45" customHeight="1" x14ac:dyDescent="0.3">
      <c r="A2448" s="1"/>
      <c r="B2448" s="1"/>
      <c r="C2448" s="7"/>
      <c r="D2448" s="303"/>
      <c r="E2448" s="304"/>
      <c r="F2448" s="304"/>
      <c r="G2448" s="94"/>
      <c r="H2448" s="95"/>
      <c r="I2448" s="96"/>
      <c r="J2448" s="97"/>
      <c r="K2448" s="8"/>
      <c r="L2448" s="52"/>
    </row>
    <row r="2449" spans="1:12" ht="15.45" customHeight="1" x14ac:dyDescent="0.3">
      <c r="A2449" s="1"/>
      <c r="B2449" s="1"/>
      <c r="C2449" s="7"/>
      <c r="D2449" s="1"/>
      <c r="E2449" s="1"/>
      <c r="F2449" s="1"/>
      <c r="G2449" s="216" t="s">
        <v>42</v>
      </c>
      <c r="H2449" s="216"/>
      <c r="I2449" s="217"/>
      <c r="J2449" s="39">
        <f>+ROUND(SUM(J2445:J2448),2)</f>
        <v>327316.55</v>
      </c>
      <c r="K2449" s="8"/>
      <c r="L2449" s="52"/>
    </row>
    <row r="2450" spans="1:12" ht="15.45" customHeight="1" x14ac:dyDescent="0.3">
      <c r="A2450" s="1"/>
      <c r="B2450" s="1"/>
      <c r="C2450" s="7"/>
      <c r="D2450" s="274"/>
      <c r="E2450" s="274"/>
      <c r="F2450" s="274"/>
      <c r="G2450" s="274"/>
      <c r="H2450" s="274"/>
      <c r="I2450" s="274"/>
      <c r="J2450" s="274"/>
      <c r="K2450" s="8"/>
      <c r="L2450" s="1"/>
    </row>
    <row r="2451" spans="1:12" ht="15.45" customHeight="1" x14ac:dyDescent="0.3">
      <c r="A2451" s="1"/>
      <c r="B2451" s="1"/>
      <c r="C2451" s="7"/>
      <c r="D2451" s="250" t="s">
        <v>43</v>
      </c>
      <c r="E2451" s="251"/>
      <c r="F2451" s="251"/>
      <c r="G2451" s="251"/>
      <c r="H2451" s="251"/>
      <c r="I2451" s="252"/>
      <c r="J2451" s="64">
        <f>ROUND((SUM(+J2434+J2441+J2449)),2)</f>
        <v>1267906.07</v>
      </c>
      <c r="K2451" s="8"/>
      <c r="L2451" s="1"/>
    </row>
    <row r="2452" spans="1:12" ht="15.45" customHeight="1" x14ac:dyDescent="0.3">
      <c r="A2452" s="1"/>
      <c r="B2452" s="1"/>
      <c r="C2452" s="7"/>
      <c r="D2452" s="1"/>
      <c r="E2452" s="1"/>
      <c r="F2452" s="1"/>
      <c r="G2452" s="1"/>
      <c r="H2452" s="63"/>
      <c r="I2452" s="1"/>
      <c r="J2452" s="2"/>
      <c r="K2452" s="8"/>
      <c r="L2452" s="1"/>
    </row>
    <row r="2453" spans="1:12" ht="15.45" customHeight="1" x14ac:dyDescent="0.3">
      <c r="A2453" s="66"/>
      <c r="B2453" s="66"/>
      <c r="C2453" s="65"/>
      <c r="D2453" s="253" t="s">
        <v>44</v>
      </c>
      <c r="E2453" s="254"/>
      <c r="F2453" s="255"/>
      <c r="G2453" s="66"/>
      <c r="H2453" s="67"/>
      <c r="I2453" s="68">
        <v>0.01</v>
      </c>
      <c r="J2453" s="69">
        <f>ROUND(J2451*I2453,2)</f>
        <v>12679.06</v>
      </c>
      <c r="K2453" s="70"/>
      <c r="L2453" s="66"/>
    </row>
    <row r="2454" spans="1:12" ht="15.45" customHeight="1" x14ac:dyDescent="0.3">
      <c r="A2454" s="1"/>
      <c r="B2454" s="1"/>
      <c r="C2454" s="7"/>
      <c r="D2454" s="250" t="s">
        <v>45</v>
      </c>
      <c r="E2454" s="251"/>
      <c r="F2454" s="251"/>
      <c r="G2454" s="251"/>
      <c r="H2454" s="251"/>
      <c r="I2454" s="252"/>
      <c r="J2454" s="64">
        <f>+J2453+J2451</f>
        <v>1280585.1300000001</v>
      </c>
      <c r="K2454" s="8"/>
      <c r="L2454" s="1"/>
    </row>
    <row r="2455" spans="1:12" ht="15.45" customHeight="1" x14ac:dyDescent="0.3">
      <c r="A2455" s="1"/>
      <c r="B2455" s="1"/>
      <c r="C2455" s="7"/>
      <c r="D2455" s="1"/>
      <c r="E2455" s="1"/>
      <c r="F2455" s="1"/>
      <c r="G2455" s="1"/>
      <c r="H2455" s="63"/>
      <c r="I2455" s="1"/>
      <c r="J2455" s="2"/>
      <c r="K2455" s="8"/>
      <c r="L2455" s="1"/>
    </row>
    <row r="2456" spans="1:12" ht="15.45" customHeight="1" x14ac:dyDescent="0.3">
      <c r="A2456" s="66"/>
      <c r="B2456" s="66"/>
      <c r="C2456" s="65"/>
      <c r="D2456" s="313" t="s">
        <v>46</v>
      </c>
      <c r="E2456" s="314"/>
      <c r="F2456" s="314"/>
      <c r="G2456" s="71"/>
      <c r="H2456" s="72"/>
      <c r="I2456" s="73">
        <v>0.25</v>
      </c>
      <c r="J2456" s="74">
        <f>ROUND(J2454*I2456,2)</f>
        <v>320146.28000000003</v>
      </c>
      <c r="K2456" s="70"/>
      <c r="L2456" s="66"/>
    </row>
    <row r="2457" spans="1:12" ht="15.45" customHeight="1" x14ac:dyDescent="0.3">
      <c r="A2457" s="66"/>
      <c r="B2457" s="66"/>
      <c r="C2457" s="65"/>
      <c r="D2457" s="315" t="s">
        <v>47</v>
      </c>
      <c r="E2457" s="316"/>
      <c r="F2457" s="316"/>
      <c r="G2457" s="71"/>
      <c r="H2457" s="72"/>
      <c r="I2457" s="75">
        <v>0.01</v>
      </c>
      <c r="J2457" s="76">
        <f>ROUND(J2454*I2457,2)</f>
        <v>12805.85</v>
      </c>
      <c r="K2457" s="70"/>
      <c r="L2457" s="66"/>
    </row>
    <row r="2458" spans="1:12" ht="15.45" customHeight="1" x14ac:dyDescent="0.3">
      <c r="A2458" s="66"/>
      <c r="B2458" s="66"/>
      <c r="C2458" s="65"/>
      <c r="D2458" s="315" t="s">
        <v>48</v>
      </c>
      <c r="E2458" s="316"/>
      <c r="F2458" s="316"/>
      <c r="G2458" s="77"/>
      <c r="H2458" s="78"/>
      <c r="I2458" s="75">
        <v>0.04</v>
      </c>
      <c r="J2458" s="76">
        <f>ROUND(J2454*I2458,2)</f>
        <v>51223.41</v>
      </c>
      <c r="K2458" s="70"/>
      <c r="L2458" s="66"/>
    </row>
    <row r="2459" spans="1:12" ht="15.45" customHeight="1" x14ac:dyDescent="0.3">
      <c r="A2459" s="1"/>
      <c r="B2459" s="1"/>
      <c r="C2459" s="7"/>
      <c r="D2459" s="317" t="s">
        <v>49</v>
      </c>
      <c r="E2459" s="318"/>
      <c r="F2459" s="318"/>
      <c r="G2459" s="318"/>
      <c r="H2459" s="318"/>
      <c r="I2459" s="318"/>
      <c r="J2459" s="79">
        <f>SUM(J2456:J2458)</f>
        <v>384175.54000000004</v>
      </c>
      <c r="K2459" s="8"/>
      <c r="L2459" s="1"/>
    </row>
    <row r="2460" spans="1:12" ht="15.45" customHeight="1" x14ac:dyDescent="0.3">
      <c r="A2460" s="1"/>
      <c r="B2460" s="1"/>
      <c r="C2460" s="7"/>
      <c r="D2460" s="266"/>
      <c r="E2460" s="266"/>
      <c r="F2460" s="266"/>
      <c r="G2460" s="266"/>
      <c r="H2460" s="266"/>
      <c r="I2460" s="266"/>
      <c r="J2460" s="266"/>
      <c r="K2460" s="8"/>
      <c r="L2460" s="1"/>
    </row>
    <row r="2461" spans="1:12" ht="15.45" customHeight="1" x14ac:dyDescent="0.3">
      <c r="A2461" s="1"/>
      <c r="B2461" s="1"/>
      <c r="C2461" s="7"/>
      <c r="D2461" s="277" t="s">
        <v>50</v>
      </c>
      <c r="E2461" s="278"/>
      <c r="F2461" s="278"/>
      <c r="G2461" s="278"/>
      <c r="H2461" s="278"/>
      <c r="I2461" s="279"/>
      <c r="J2461" s="80">
        <f>SUM(J2454+J2459)</f>
        <v>1664760.6700000002</v>
      </c>
      <c r="K2461" s="8"/>
      <c r="L2461" s="1"/>
    </row>
    <row r="2462" spans="1:12" ht="15.45" customHeight="1" x14ac:dyDescent="0.3">
      <c r="A2462" s="1"/>
      <c r="B2462" s="1"/>
      <c r="C2462" s="7"/>
      <c r="D2462" s="266"/>
      <c r="E2462" s="266"/>
      <c r="F2462" s="266"/>
      <c r="G2462" s="266"/>
      <c r="H2462" s="266"/>
      <c r="I2462" s="266"/>
      <c r="J2462" s="266"/>
      <c r="K2462" s="8"/>
      <c r="L2462" s="1"/>
    </row>
    <row r="2463" spans="1:12" ht="15.45" customHeight="1" x14ac:dyDescent="0.3">
      <c r="A2463" s="1"/>
      <c r="B2463" s="1"/>
      <c r="C2463" s="7"/>
      <c r="D2463" s="280" t="s">
        <v>51</v>
      </c>
      <c r="E2463" s="281"/>
      <c r="F2463" s="282"/>
      <c r="G2463" s="283"/>
      <c r="H2463" s="284"/>
      <c r="I2463" s="284"/>
      <c r="J2463" s="285"/>
      <c r="K2463" s="8"/>
      <c r="L2463" s="1"/>
    </row>
    <row r="2464" spans="1:12" ht="15.45" customHeight="1" x14ac:dyDescent="0.3">
      <c r="A2464" s="1"/>
      <c r="B2464" s="1"/>
      <c r="C2464" s="7"/>
      <c r="D2464" s="262"/>
      <c r="E2464" s="310"/>
      <c r="F2464" s="311"/>
      <c r="G2464" s="265"/>
      <c r="H2464" s="275"/>
      <c r="I2464" s="275"/>
      <c r="J2464" s="276"/>
      <c r="K2464" s="8"/>
      <c r="L2464" s="1"/>
    </row>
    <row r="2465" spans="1:12" ht="15.45" customHeight="1" x14ac:dyDescent="0.3">
      <c r="A2465" s="1"/>
      <c r="B2465" s="1"/>
      <c r="C2465" s="7"/>
      <c r="D2465" s="262"/>
      <c r="E2465" s="310"/>
      <c r="F2465" s="311"/>
      <c r="G2465" s="312" t="s">
        <v>52</v>
      </c>
      <c r="H2465" s="266"/>
      <c r="I2465" s="266"/>
      <c r="J2465" s="267"/>
      <c r="K2465" s="8"/>
      <c r="L2465" s="1"/>
    </row>
    <row r="2466" spans="1:12" ht="15.45" customHeight="1" x14ac:dyDescent="0.3">
      <c r="A2466" s="1"/>
      <c r="B2466" s="1"/>
      <c r="C2466" s="7"/>
      <c r="D2466" s="262"/>
      <c r="E2466" s="310"/>
      <c r="F2466" s="311"/>
      <c r="G2466" s="312" t="s">
        <v>53</v>
      </c>
      <c r="H2466" s="266"/>
      <c r="I2466" s="266"/>
      <c r="J2466" s="267"/>
      <c r="K2466" s="8"/>
      <c r="L2466" s="1"/>
    </row>
    <row r="2467" spans="1:12" ht="15.45" customHeight="1" x14ac:dyDescent="0.3">
      <c r="A2467" s="1"/>
      <c r="B2467" s="1"/>
      <c r="C2467" s="7"/>
      <c r="D2467" s="262"/>
      <c r="E2467" s="310"/>
      <c r="F2467" s="311"/>
      <c r="G2467" s="312" t="s">
        <v>54</v>
      </c>
      <c r="H2467" s="266"/>
      <c r="I2467" s="266"/>
      <c r="J2467" s="267"/>
      <c r="K2467" s="8"/>
      <c r="L2467" s="1"/>
    </row>
    <row r="2468" spans="1:12" ht="15.45" customHeight="1" x14ac:dyDescent="0.3">
      <c r="A2468" s="1"/>
      <c r="B2468" s="1"/>
      <c r="C2468" s="7"/>
      <c r="D2468" s="319"/>
      <c r="E2468" s="320"/>
      <c r="F2468" s="321"/>
      <c r="G2468" s="312" t="s">
        <v>52</v>
      </c>
      <c r="H2468" s="266"/>
      <c r="I2468" s="266"/>
      <c r="J2468" s="267"/>
      <c r="K2468" s="8"/>
      <c r="L2468" s="1"/>
    </row>
    <row r="2469" spans="1:12" ht="15.45" customHeight="1" x14ac:dyDescent="0.3">
      <c r="A2469" s="1"/>
      <c r="B2469" s="1"/>
      <c r="C2469" s="7"/>
      <c r="D2469" s="268"/>
      <c r="E2469" s="322"/>
      <c r="F2469" s="323"/>
      <c r="G2469" s="324" t="s">
        <v>55</v>
      </c>
      <c r="H2469" s="272"/>
      <c r="I2469" s="272"/>
      <c r="J2469" s="273"/>
      <c r="K2469" s="8"/>
      <c r="L2469" s="1"/>
    </row>
    <row r="2470" spans="1:12" ht="15.45" customHeight="1" x14ac:dyDescent="0.3">
      <c r="A2470" s="1"/>
      <c r="B2470" s="1"/>
      <c r="C2470" s="81"/>
      <c r="D2470" s="82"/>
      <c r="E2470" s="82"/>
      <c r="F2470" s="82"/>
      <c r="G2470" s="82"/>
      <c r="H2470" s="83"/>
      <c r="I2470" s="82"/>
      <c r="J2470" s="83"/>
      <c r="K2470" s="84"/>
      <c r="L2470" s="1"/>
    </row>
    <row r="2471" spans="1:12" ht="15.45" customHeight="1" x14ac:dyDescent="0.3">
      <c r="A2471" s="1"/>
      <c r="B2471" s="1"/>
      <c r="C2471" s="274"/>
      <c r="D2471" s="274"/>
      <c r="E2471" s="274"/>
      <c r="F2471" s="274"/>
      <c r="G2471" s="274"/>
      <c r="H2471" s="274"/>
      <c r="I2471" s="274"/>
      <c r="J2471" s="274"/>
      <c r="K2471" s="1"/>
      <c r="L2471" s="1"/>
    </row>
    <row r="2472" spans="1:12" ht="15.45" customHeight="1" x14ac:dyDescent="0.3">
      <c r="A2472" s="1"/>
      <c r="B2472" s="1"/>
      <c r="C2472" s="3"/>
      <c r="D2472" s="4"/>
      <c r="E2472" s="4"/>
      <c r="F2472" s="4"/>
      <c r="G2472" s="4"/>
      <c r="H2472" s="5"/>
      <c r="I2472" s="4"/>
      <c r="J2472" s="5"/>
      <c r="K2472" s="6"/>
      <c r="L2472" s="1"/>
    </row>
    <row r="2473" spans="1:12" ht="15.45" customHeight="1" x14ac:dyDescent="0.3">
      <c r="A2473" s="1"/>
      <c r="B2473" s="1"/>
      <c r="C2473" s="7"/>
      <c r="D2473" s="190"/>
      <c r="E2473" s="191"/>
      <c r="F2473" s="190" t="s">
        <v>0</v>
      </c>
      <c r="G2473" s="194"/>
      <c r="H2473" s="191"/>
      <c r="I2473" s="195" t="s">
        <v>1</v>
      </c>
      <c r="J2473" s="196"/>
      <c r="K2473" s="8"/>
      <c r="L2473" s="1"/>
    </row>
    <row r="2474" spans="1:12" ht="15.45" customHeight="1" x14ac:dyDescent="0.3">
      <c r="A2474" s="1"/>
      <c r="B2474" s="1"/>
      <c r="C2474" s="7"/>
      <c r="D2474" s="192"/>
      <c r="E2474" s="193"/>
      <c r="F2474" s="192"/>
      <c r="G2474" s="189"/>
      <c r="H2474" s="193"/>
      <c r="I2474" s="197" t="s">
        <v>2</v>
      </c>
      <c r="J2474" s="198"/>
      <c r="K2474" s="8"/>
      <c r="L2474" s="1"/>
    </row>
    <row r="2475" spans="1:12" ht="15.45" customHeight="1" x14ac:dyDescent="0.3">
      <c r="A2475" s="1"/>
      <c r="B2475" s="1"/>
      <c r="C2475" s="7"/>
      <c r="D2475" s="172" t="s">
        <v>3</v>
      </c>
      <c r="E2475" s="173"/>
      <c r="F2475" s="173"/>
      <c r="G2475" s="173"/>
      <c r="H2475" s="174"/>
      <c r="I2475" s="197" t="s">
        <v>4</v>
      </c>
      <c r="J2475" s="198"/>
      <c r="K2475" s="8"/>
      <c r="L2475" s="1"/>
    </row>
    <row r="2476" spans="1:12" ht="15.45" customHeight="1" x14ac:dyDescent="0.3">
      <c r="A2476" s="1"/>
      <c r="B2476" s="1"/>
      <c r="C2476" s="7"/>
      <c r="D2476" s="298" t="s">
        <v>5</v>
      </c>
      <c r="E2476" s="299"/>
      <c r="F2476" s="299"/>
      <c r="G2476" s="299"/>
      <c r="H2476" s="299"/>
      <c r="I2476" s="299"/>
      <c r="J2476" s="300"/>
      <c r="K2476" s="8"/>
      <c r="L2476" s="1"/>
    </row>
    <row r="2477" spans="1:12" ht="15.45" customHeight="1" x14ac:dyDescent="0.3">
      <c r="A2477" s="1"/>
      <c r="B2477" s="1"/>
      <c r="C2477" s="7"/>
      <c r="D2477" s="9"/>
      <c r="E2477" s="9"/>
      <c r="F2477" s="9"/>
      <c r="G2477" s="9"/>
      <c r="H2477" s="10"/>
      <c r="I2477" s="9"/>
      <c r="J2477" s="10"/>
      <c r="K2477" s="8"/>
      <c r="L2477" s="1"/>
    </row>
    <row r="2478" spans="1:12" ht="15.45" customHeight="1" x14ac:dyDescent="0.3">
      <c r="A2478" s="14"/>
      <c r="B2478" s="14"/>
      <c r="C2478" s="11"/>
      <c r="D2478" s="12" t="s">
        <v>6</v>
      </c>
      <c r="E2478" s="175" t="s">
        <v>7</v>
      </c>
      <c r="F2478" s="176"/>
      <c r="G2478" s="176"/>
      <c r="H2478" s="176"/>
      <c r="I2478" s="176"/>
      <c r="J2478" s="177"/>
      <c r="K2478" s="13"/>
      <c r="L2478" s="14"/>
    </row>
    <row r="2479" spans="1:12" ht="15.45" customHeight="1" x14ac:dyDescent="0.3">
      <c r="A2479" s="1"/>
      <c r="B2479" s="1"/>
      <c r="C2479" s="7"/>
      <c r="D2479" s="16">
        <v>2</v>
      </c>
      <c r="E2479" s="178" t="s">
        <v>8</v>
      </c>
      <c r="F2479" s="179"/>
      <c r="G2479" s="179"/>
      <c r="H2479" s="179"/>
      <c r="I2479" s="179"/>
      <c r="J2479" s="180"/>
      <c r="K2479" s="8"/>
      <c r="L2479" s="1"/>
    </row>
    <row r="2480" spans="1:12" ht="15.45" customHeight="1" x14ac:dyDescent="0.3">
      <c r="A2480" s="14"/>
      <c r="B2480" s="14"/>
      <c r="C2480" s="11"/>
      <c r="D2480" s="12" t="s">
        <v>9</v>
      </c>
      <c r="E2480" s="175" t="s">
        <v>10</v>
      </c>
      <c r="F2480" s="176"/>
      <c r="G2480" s="176"/>
      <c r="H2480" s="176"/>
      <c r="I2480" s="176"/>
      <c r="J2480" s="177"/>
      <c r="K2480" s="13"/>
      <c r="L2480" s="14"/>
    </row>
    <row r="2481" spans="1:12" ht="15.45" customHeight="1" x14ac:dyDescent="0.3">
      <c r="A2481" s="1"/>
      <c r="B2481" s="1"/>
      <c r="C2481" s="7"/>
      <c r="D2481" s="16">
        <v>2.02</v>
      </c>
      <c r="E2481" s="178" t="s">
        <v>85</v>
      </c>
      <c r="F2481" s="179"/>
      <c r="G2481" s="179"/>
      <c r="H2481" s="179"/>
      <c r="I2481" s="179"/>
      <c r="J2481" s="180"/>
      <c r="K2481" s="8"/>
      <c r="L2481" s="1"/>
    </row>
    <row r="2482" spans="1:12" ht="15.45" customHeight="1" x14ac:dyDescent="0.3">
      <c r="A2482" s="14"/>
      <c r="B2482" s="14"/>
      <c r="C2482" s="11"/>
      <c r="D2482" s="17" t="s">
        <v>12</v>
      </c>
      <c r="E2482" s="181" t="s">
        <v>13</v>
      </c>
      <c r="F2482" s="182"/>
      <c r="G2482" s="182"/>
      <c r="H2482" s="182"/>
      <c r="I2482" s="183"/>
      <c r="J2482" s="187" t="s">
        <v>14</v>
      </c>
      <c r="K2482" s="13"/>
      <c r="L2482" s="14"/>
    </row>
    <row r="2483" spans="1:12" ht="15.45" customHeight="1" x14ac:dyDescent="0.3">
      <c r="A2483" s="1"/>
      <c r="B2483" s="1"/>
      <c r="C2483" s="7"/>
      <c r="D2483" s="18" t="s">
        <v>89</v>
      </c>
      <c r="E2483" s="184"/>
      <c r="F2483" s="185"/>
      <c r="G2483" s="185"/>
      <c r="H2483" s="185"/>
      <c r="I2483" s="186"/>
      <c r="J2483" s="188"/>
      <c r="K2483" s="8"/>
      <c r="L2483" s="1"/>
    </row>
    <row r="2484" spans="1:12" ht="15.45" customHeight="1" x14ac:dyDescent="0.3">
      <c r="A2484" s="14"/>
      <c r="B2484" s="14"/>
      <c r="C2484" s="11"/>
      <c r="D2484" s="17" t="s">
        <v>16</v>
      </c>
      <c r="E2484" s="296" t="s">
        <v>90</v>
      </c>
      <c r="F2484" s="223"/>
      <c r="G2484" s="223"/>
      <c r="H2484" s="223"/>
      <c r="I2484" s="224"/>
      <c r="J2484" s="297" t="s">
        <v>91</v>
      </c>
      <c r="K2484" s="13"/>
      <c r="L2484" s="14"/>
    </row>
    <row r="2485" spans="1:12" ht="15.45" customHeight="1" x14ac:dyDescent="0.3">
      <c r="A2485" s="1"/>
      <c r="B2485" s="1"/>
      <c r="C2485" s="7"/>
      <c r="D2485" s="18" t="s">
        <v>89</v>
      </c>
      <c r="E2485" s="225"/>
      <c r="F2485" s="226"/>
      <c r="G2485" s="226"/>
      <c r="H2485" s="226"/>
      <c r="I2485" s="227"/>
      <c r="J2485" s="229"/>
      <c r="K2485" s="8"/>
      <c r="L2485" s="1"/>
    </row>
    <row r="2486" spans="1:12" ht="15.45" customHeight="1" x14ac:dyDescent="0.3">
      <c r="A2486" s="1"/>
      <c r="B2486" s="1"/>
      <c r="C2486" s="7"/>
      <c r="D2486" s="189"/>
      <c r="E2486" s="189"/>
      <c r="F2486" s="189"/>
      <c r="G2486" s="189"/>
      <c r="H2486" s="189"/>
      <c r="I2486" s="189"/>
      <c r="J2486" s="189"/>
      <c r="K2486" s="8"/>
      <c r="L2486" s="1"/>
    </row>
    <row r="2487" spans="1:12" ht="15.45" customHeight="1" x14ac:dyDescent="0.3">
      <c r="A2487" s="1"/>
      <c r="B2487" s="1"/>
      <c r="C2487" s="7"/>
      <c r="D2487" s="219" t="s">
        <v>19</v>
      </c>
      <c r="E2487" s="220"/>
      <c r="F2487" s="220"/>
      <c r="G2487" s="220"/>
      <c r="H2487" s="220"/>
      <c r="I2487" s="220"/>
      <c r="J2487" s="221"/>
      <c r="K2487" s="8"/>
      <c r="L2487" s="1"/>
    </row>
    <row r="2488" spans="1:12" ht="15.45" customHeight="1" x14ac:dyDescent="0.3">
      <c r="A2488" s="1"/>
      <c r="B2488" s="1"/>
      <c r="C2488" s="7"/>
      <c r="D2488" s="230" t="s">
        <v>20</v>
      </c>
      <c r="E2488" s="231"/>
      <c r="F2488" s="231"/>
      <c r="G2488" s="23" t="s">
        <v>14</v>
      </c>
      <c r="H2488" s="24" t="s">
        <v>21</v>
      </c>
      <c r="I2488" s="25" t="s">
        <v>22</v>
      </c>
      <c r="J2488" s="26" t="s">
        <v>23</v>
      </c>
      <c r="K2488" s="8"/>
      <c r="L2488" s="1"/>
    </row>
    <row r="2489" spans="1:12" ht="15.45" customHeight="1" x14ac:dyDescent="0.3">
      <c r="A2489" s="1"/>
      <c r="B2489" s="1"/>
      <c r="C2489" s="7"/>
      <c r="D2489" s="232" t="s">
        <v>92</v>
      </c>
      <c r="E2489" s="233"/>
      <c r="F2489" s="233"/>
      <c r="G2489" s="27" t="s">
        <v>91</v>
      </c>
      <c r="H2489" s="28">
        <v>4558.67</v>
      </c>
      <c r="I2489" s="107">
        <v>1.05</v>
      </c>
      <c r="J2489" s="30">
        <f>+ROUND(I2489*H2489,2)</f>
        <v>4786.6000000000004</v>
      </c>
      <c r="K2489" s="8"/>
      <c r="L2489" s="1"/>
    </row>
    <row r="2490" spans="1:12" ht="15.45" customHeight="1" x14ac:dyDescent="0.3">
      <c r="A2490" s="1"/>
      <c r="B2490" s="1"/>
      <c r="C2490" s="7"/>
      <c r="D2490" s="211" t="s">
        <v>93</v>
      </c>
      <c r="E2490" s="212"/>
      <c r="F2490" s="212"/>
      <c r="G2490" s="31" t="s">
        <v>91</v>
      </c>
      <c r="H2490" s="32">
        <v>6328</v>
      </c>
      <c r="I2490" s="33">
        <v>0.03</v>
      </c>
      <c r="J2490" s="108">
        <f t="shared" ref="J2490:J2491" si="45">+ROUND(I2490*H2490,2)</f>
        <v>189.84</v>
      </c>
      <c r="K2490" s="8"/>
      <c r="L2490" s="1"/>
    </row>
    <row r="2491" spans="1:12" ht="15.45" customHeight="1" x14ac:dyDescent="0.3">
      <c r="A2491" s="1"/>
      <c r="B2491" s="1"/>
      <c r="C2491" s="7"/>
      <c r="D2491" s="211" t="s">
        <v>94</v>
      </c>
      <c r="E2491" s="212"/>
      <c r="F2491" s="212"/>
      <c r="G2491" s="31" t="s">
        <v>95</v>
      </c>
      <c r="H2491" s="32">
        <v>4033.33</v>
      </c>
      <c r="I2491" s="33">
        <v>0.03</v>
      </c>
      <c r="J2491" s="34">
        <f t="shared" si="45"/>
        <v>121</v>
      </c>
      <c r="K2491" s="8"/>
      <c r="L2491" s="1"/>
    </row>
    <row r="2492" spans="1:12" ht="15.45" customHeight="1" x14ac:dyDescent="0.3">
      <c r="A2492" s="1"/>
      <c r="B2492" s="1"/>
      <c r="C2492" s="7"/>
      <c r="D2492" s="211"/>
      <c r="E2492" s="212"/>
      <c r="F2492" s="212"/>
      <c r="G2492" s="31" t="s">
        <v>28</v>
      </c>
      <c r="H2492" s="32" t="s">
        <v>28</v>
      </c>
      <c r="I2492" s="33"/>
      <c r="J2492" s="34" t="str">
        <f>+IF(D2492="","",H2492*I2492)</f>
        <v/>
      </c>
      <c r="K2492" s="8"/>
      <c r="L2492" s="1"/>
    </row>
    <row r="2493" spans="1:12" ht="15.45" customHeight="1" x14ac:dyDescent="0.3">
      <c r="A2493" s="1"/>
      <c r="B2493" s="1"/>
      <c r="C2493" s="7"/>
      <c r="D2493" s="211"/>
      <c r="E2493" s="212"/>
      <c r="F2493" s="212"/>
      <c r="G2493" s="31" t="s">
        <v>28</v>
      </c>
      <c r="H2493" s="32" t="s">
        <v>28</v>
      </c>
      <c r="I2493" s="33"/>
      <c r="J2493" s="34" t="str">
        <f>+IF(D2493="","",H2493*I2493)</f>
        <v/>
      </c>
      <c r="K2493" s="8"/>
      <c r="L2493" s="1"/>
    </row>
    <row r="2494" spans="1:12" ht="15.45" customHeight="1" x14ac:dyDescent="0.3">
      <c r="A2494" s="1"/>
      <c r="B2494" s="1"/>
      <c r="C2494" s="7"/>
      <c r="D2494" s="211"/>
      <c r="E2494" s="212"/>
      <c r="F2494" s="212"/>
      <c r="G2494" s="31" t="s">
        <v>28</v>
      </c>
      <c r="H2494" s="32" t="s">
        <v>28</v>
      </c>
      <c r="I2494" s="33"/>
      <c r="J2494" s="34" t="str">
        <f>+IF(D2494="","",H2494*I2494)</f>
        <v/>
      </c>
      <c r="K2494" s="8"/>
      <c r="L2494" s="1"/>
    </row>
    <row r="2495" spans="1:12" ht="15.45" customHeight="1" x14ac:dyDescent="0.3">
      <c r="A2495" s="1"/>
      <c r="B2495" s="1"/>
      <c r="C2495" s="7"/>
      <c r="D2495" s="325"/>
      <c r="E2495" s="326"/>
      <c r="F2495" s="326"/>
      <c r="G2495" s="35" t="s">
        <v>28</v>
      </c>
      <c r="H2495" s="36" t="s">
        <v>28</v>
      </c>
      <c r="I2495" s="37"/>
      <c r="J2495" s="38" t="str">
        <f>+IF(D2495="","",H2495*I2495)</f>
        <v/>
      </c>
      <c r="K2495" s="8"/>
      <c r="L2495" s="1"/>
    </row>
    <row r="2496" spans="1:12" ht="15.45" customHeight="1" x14ac:dyDescent="0.3">
      <c r="A2496" s="1"/>
      <c r="B2496" s="1"/>
      <c r="C2496" s="7"/>
      <c r="D2496" s="1"/>
      <c r="E2496" s="1"/>
      <c r="F2496" s="1"/>
      <c r="G2496" s="294" t="s">
        <v>29</v>
      </c>
      <c r="H2496" s="294"/>
      <c r="I2496" s="295"/>
      <c r="J2496" s="39">
        <f>+ROUND(SUM(J2489:J2495),2)</f>
        <v>5097.4399999999996</v>
      </c>
      <c r="K2496" s="8"/>
      <c r="L2496" s="1"/>
    </row>
    <row r="2497" spans="1:12" ht="15.45" customHeight="1" x14ac:dyDescent="0.3">
      <c r="A2497" s="1"/>
      <c r="B2497" s="1"/>
      <c r="C2497" s="7"/>
      <c r="D2497" s="189"/>
      <c r="E2497" s="189"/>
      <c r="F2497" s="189"/>
      <c r="G2497" s="189"/>
      <c r="H2497" s="189"/>
      <c r="I2497" s="189"/>
      <c r="J2497" s="189"/>
      <c r="K2497" s="8"/>
      <c r="L2497" s="1"/>
    </row>
    <row r="2498" spans="1:12" ht="15.45" customHeight="1" x14ac:dyDescent="0.3">
      <c r="A2498" s="1"/>
      <c r="B2498" s="1"/>
      <c r="C2498" s="7"/>
      <c r="D2498" s="219" t="s">
        <v>30</v>
      </c>
      <c r="E2498" s="220"/>
      <c r="F2498" s="220"/>
      <c r="G2498" s="220"/>
      <c r="H2498" s="220"/>
      <c r="I2498" s="220"/>
      <c r="J2498" s="221"/>
      <c r="K2498" s="8"/>
      <c r="L2498" s="1"/>
    </row>
    <row r="2499" spans="1:12" ht="15.45" customHeight="1" x14ac:dyDescent="0.3">
      <c r="A2499" s="1"/>
      <c r="B2499" s="1"/>
      <c r="C2499" s="7"/>
      <c r="D2499" s="286" t="s">
        <v>20</v>
      </c>
      <c r="E2499" s="286"/>
      <c r="F2499" s="286"/>
      <c r="G2499" s="40" t="s">
        <v>14</v>
      </c>
      <c r="H2499" s="41" t="s">
        <v>31</v>
      </c>
      <c r="I2499" s="103" t="s">
        <v>22</v>
      </c>
      <c r="J2499" s="41" t="s">
        <v>23</v>
      </c>
      <c r="K2499" s="8"/>
      <c r="L2499" s="1"/>
    </row>
    <row r="2500" spans="1:12" ht="15.45" customHeight="1" x14ac:dyDescent="0.3">
      <c r="A2500" s="1"/>
      <c r="B2500" s="1"/>
      <c r="C2500" s="7"/>
      <c r="D2500" s="287" t="s">
        <v>32</v>
      </c>
      <c r="E2500" s="288"/>
      <c r="F2500" s="288"/>
      <c r="G2500" s="86" t="s">
        <v>33</v>
      </c>
      <c r="H2500" s="89">
        <v>2454.87</v>
      </c>
      <c r="I2500" s="104">
        <v>0.05</v>
      </c>
      <c r="J2500" s="30">
        <f>+ROUND(I2500*H2500,2)</f>
        <v>122.74</v>
      </c>
      <c r="K2500" s="8"/>
      <c r="L2500" s="1"/>
    </row>
    <row r="2501" spans="1:12" ht="15.45" customHeight="1" x14ac:dyDescent="0.3">
      <c r="A2501" s="1"/>
      <c r="B2501" s="1"/>
      <c r="C2501" s="7"/>
      <c r="D2501" s="287"/>
      <c r="E2501" s="288"/>
      <c r="F2501" s="288"/>
      <c r="G2501" s="105" t="s">
        <v>28</v>
      </c>
      <c r="H2501" s="89" t="s">
        <v>28</v>
      </c>
      <c r="I2501" s="98"/>
      <c r="J2501" s="34" t="str">
        <f>+IF(D2501="","",H2501*I2501)</f>
        <v/>
      </c>
      <c r="K2501" s="8"/>
      <c r="L2501" s="1"/>
    </row>
    <row r="2502" spans="1:12" ht="15.45" customHeight="1" x14ac:dyDescent="0.3">
      <c r="A2502" s="1"/>
      <c r="B2502" s="1"/>
      <c r="C2502" s="7"/>
      <c r="D2502" s="333"/>
      <c r="E2502" s="334"/>
      <c r="F2502" s="335"/>
      <c r="G2502" s="105" t="s">
        <v>28</v>
      </c>
      <c r="H2502" s="89" t="s">
        <v>28</v>
      </c>
      <c r="I2502" s="106"/>
      <c r="J2502" s="38" t="str">
        <f>+IF(D2502="","",H2502*I2502)</f>
        <v/>
      </c>
      <c r="K2502" s="8"/>
      <c r="L2502" s="1"/>
    </row>
    <row r="2503" spans="1:12" ht="15.45" customHeight="1" x14ac:dyDescent="0.3">
      <c r="A2503" s="1"/>
      <c r="B2503" s="1"/>
      <c r="C2503" s="7"/>
      <c r="D2503" s="1"/>
      <c r="E2503" s="1"/>
      <c r="F2503" s="1"/>
      <c r="G2503" s="216" t="s">
        <v>36</v>
      </c>
      <c r="H2503" s="216"/>
      <c r="I2503" s="217"/>
      <c r="J2503" s="51">
        <f>ROUND(+SUM(J2500:J2502),2)</f>
        <v>122.74</v>
      </c>
      <c r="K2503" s="8"/>
      <c r="L2503" s="1"/>
    </row>
    <row r="2504" spans="1:12" ht="15.45" customHeight="1" x14ac:dyDescent="0.3">
      <c r="A2504" s="1"/>
      <c r="B2504" s="1"/>
      <c r="C2504" s="7"/>
      <c r="D2504" s="274"/>
      <c r="E2504" s="274"/>
      <c r="F2504" s="274"/>
      <c r="G2504" s="274"/>
      <c r="H2504" s="274"/>
      <c r="I2504" s="274"/>
      <c r="J2504" s="274"/>
      <c r="K2504" s="8"/>
      <c r="L2504" s="1"/>
    </row>
    <row r="2505" spans="1:12" ht="15.45" customHeight="1" x14ac:dyDescent="0.3">
      <c r="A2505" s="1"/>
      <c r="B2505" s="1"/>
      <c r="C2505" s="7"/>
      <c r="D2505" s="305" t="s">
        <v>37</v>
      </c>
      <c r="E2505" s="306"/>
      <c r="F2505" s="306"/>
      <c r="G2505" s="306"/>
      <c r="H2505" s="306"/>
      <c r="I2505" s="306"/>
      <c r="J2505" s="307"/>
      <c r="K2505" s="8"/>
      <c r="L2505" s="52"/>
    </row>
    <row r="2506" spans="1:12" ht="15.45" customHeight="1" x14ac:dyDescent="0.3">
      <c r="A2506" s="93"/>
      <c r="B2506" s="93"/>
      <c r="C2506" s="53"/>
      <c r="D2506" s="308" t="s">
        <v>20</v>
      </c>
      <c r="E2506" s="309"/>
      <c r="F2506" s="309"/>
      <c r="G2506" s="54" t="s">
        <v>14</v>
      </c>
      <c r="H2506" s="55" t="s">
        <v>31</v>
      </c>
      <c r="I2506" s="54" t="s">
        <v>22</v>
      </c>
      <c r="J2506" s="56" t="s">
        <v>23</v>
      </c>
      <c r="K2506" s="57"/>
      <c r="L2506" s="58"/>
    </row>
    <row r="2507" spans="1:12" ht="15.45" customHeight="1" x14ac:dyDescent="0.3">
      <c r="A2507" s="1"/>
      <c r="B2507" s="1"/>
      <c r="C2507" s="7"/>
      <c r="D2507" s="301" t="s">
        <v>96</v>
      </c>
      <c r="E2507" s="302"/>
      <c r="F2507" s="302"/>
      <c r="G2507" s="59" t="s">
        <v>39</v>
      </c>
      <c r="H2507" s="60">
        <v>40914.569044249998</v>
      </c>
      <c r="I2507" s="61">
        <v>0.06</v>
      </c>
      <c r="J2507" s="30">
        <f>+ROUND(I2507*H2507,2)</f>
        <v>2454.87</v>
      </c>
      <c r="K2507" s="8"/>
      <c r="L2507" s="52"/>
    </row>
    <row r="2508" spans="1:12" ht="15.45" customHeight="1" x14ac:dyDescent="0.3">
      <c r="A2508" s="1"/>
      <c r="B2508" s="1"/>
      <c r="C2508" s="7"/>
      <c r="D2508" s="301"/>
      <c r="E2508" s="302"/>
      <c r="F2508" s="302"/>
      <c r="G2508" s="59"/>
      <c r="H2508" s="60"/>
      <c r="I2508" s="61"/>
      <c r="J2508" s="62" t="str">
        <f>(+IF(D2508="","",(H2508*I2508)))</f>
        <v/>
      </c>
      <c r="K2508" s="8"/>
      <c r="L2508" s="52"/>
    </row>
    <row r="2509" spans="1:12" ht="15.45" customHeight="1" x14ac:dyDescent="0.3">
      <c r="A2509" s="1"/>
      <c r="B2509" s="1"/>
      <c r="C2509" s="7"/>
      <c r="D2509" s="301"/>
      <c r="E2509" s="302"/>
      <c r="F2509" s="302"/>
      <c r="G2509" s="59"/>
      <c r="H2509" s="60"/>
      <c r="I2509" s="61"/>
      <c r="J2509" s="62" t="str">
        <f>(+IF(D2509="","",(H2509*I2509)))</f>
        <v/>
      </c>
      <c r="K2509" s="8"/>
      <c r="L2509" s="52"/>
    </row>
    <row r="2510" spans="1:12" ht="15.45" customHeight="1" x14ac:dyDescent="0.3">
      <c r="A2510" s="1"/>
      <c r="B2510" s="1"/>
      <c r="C2510" s="7"/>
      <c r="D2510" s="303"/>
      <c r="E2510" s="304"/>
      <c r="F2510" s="304"/>
      <c r="G2510" s="94"/>
      <c r="H2510" s="95"/>
      <c r="I2510" s="96"/>
      <c r="J2510" s="97"/>
      <c r="K2510" s="8"/>
      <c r="L2510" s="52"/>
    </row>
    <row r="2511" spans="1:12" ht="15.45" customHeight="1" x14ac:dyDescent="0.3">
      <c r="A2511" s="1"/>
      <c r="B2511" s="1"/>
      <c r="C2511" s="7"/>
      <c r="D2511" s="1"/>
      <c r="E2511" s="1"/>
      <c r="F2511" s="1"/>
      <c r="G2511" s="216" t="s">
        <v>42</v>
      </c>
      <c r="H2511" s="216"/>
      <c r="I2511" s="217"/>
      <c r="J2511" s="39">
        <f>+ROUND(SUM(J2507:J2510),2)</f>
        <v>2454.87</v>
      </c>
      <c r="K2511" s="8"/>
      <c r="L2511" s="52"/>
    </row>
    <row r="2512" spans="1:12" ht="15.45" customHeight="1" x14ac:dyDescent="0.3">
      <c r="A2512" s="1"/>
      <c r="B2512" s="1"/>
      <c r="C2512" s="7"/>
      <c r="D2512" s="1"/>
      <c r="E2512" s="1"/>
      <c r="F2512" s="1"/>
      <c r="G2512" s="1"/>
      <c r="H2512" s="63"/>
      <c r="I2512" s="1"/>
      <c r="J2512" s="2"/>
      <c r="K2512" s="8"/>
      <c r="L2512" s="1"/>
    </row>
    <row r="2513" spans="1:12" ht="15.45" customHeight="1" x14ac:dyDescent="0.3">
      <c r="A2513" s="1"/>
      <c r="B2513" s="1"/>
      <c r="C2513" s="7"/>
      <c r="D2513" s="250" t="s">
        <v>43</v>
      </c>
      <c r="E2513" s="251"/>
      <c r="F2513" s="251"/>
      <c r="G2513" s="251"/>
      <c r="H2513" s="251"/>
      <c r="I2513" s="252"/>
      <c r="J2513" s="64">
        <f>ROUND((SUM(+J2496+J2503+J2511)),2)</f>
        <v>7675.05</v>
      </c>
      <c r="K2513" s="8"/>
      <c r="L2513" s="1"/>
    </row>
    <row r="2514" spans="1:12" ht="15.45" customHeight="1" x14ac:dyDescent="0.3">
      <c r="A2514" s="1"/>
      <c r="B2514" s="1"/>
      <c r="C2514" s="7"/>
      <c r="D2514" s="1"/>
      <c r="E2514" s="1"/>
      <c r="F2514" s="1"/>
      <c r="G2514" s="1"/>
      <c r="H2514" s="63"/>
      <c r="I2514" s="1"/>
      <c r="J2514" s="2"/>
      <c r="K2514" s="8"/>
      <c r="L2514" s="1"/>
    </row>
    <row r="2515" spans="1:12" ht="15.45" customHeight="1" x14ac:dyDescent="0.3">
      <c r="A2515" s="66"/>
      <c r="B2515" s="66"/>
      <c r="C2515" s="65"/>
      <c r="D2515" s="253" t="s">
        <v>44</v>
      </c>
      <c r="E2515" s="254"/>
      <c r="F2515" s="255"/>
      <c r="G2515" s="66"/>
      <c r="H2515" s="67"/>
      <c r="I2515" s="68">
        <v>0.01</v>
      </c>
      <c r="J2515" s="69">
        <f>ROUND(J2513*I2515,2)</f>
        <v>76.75</v>
      </c>
      <c r="K2515" s="70"/>
      <c r="L2515" s="66"/>
    </row>
    <row r="2516" spans="1:12" ht="15.45" customHeight="1" x14ac:dyDescent="0.3">
      <c r="A2516" s="1"/>
      <c r="B2516" s="1"/>
      <c r="C2516" s="7"/>
      <c r="D2516" s="250" t="s">
        <v>45</v>
      </c>
      <c r="E2516" s="251"/>
      <c r="F2516" s="251"/>
      <c r="G2516" s="251"/>
      <c r="H2516" s="251"/>
      <c r="I2516" s="252"/>
      <c r="J2516" s="64">
        <f>+J2515+J2513</f>
        <v>7751.8</v>
      </c>
      <c r="K2516" s="8"/>
      <c r="L2516" s="1"/>
    </row>
    <row r="2517" spans="1:12" ht="15.45" customHeight="1" x14ac:dyDescent="0.3">
      <c r="A2517" s="1"/>
      <c r="B2517" s="1"/>
      <c r="C2517" s="7"/>
      <c r="D2517" s="1"/>
      <c r="E2517" s="1"/>
      <c r="F2517" s="1"/>
      <c r="G2517" s="1"/>
      <c r="H2517" s="63"/>
      <c r="I2517" s="1"/>
      <c r="J2517" s="2"/>
      <c r="K2517" s="8"/>
      <c r="L2517" s="1"/>
    </row>
    <row r="2518" spans="1:12" ht="15.45" customHeight="1" x14ac:dyDescent="0.3">
      <c r="A2518" s="66"/>
      <c r="B2518" s="66"/>
      <c r="C2518" s="65"/>
      <c r="D2518" s="234" t="s">
        <v>46</v>
      </c>
      <c r="E2518" s="235"/>
      <c r="F2518" s="236"/>
      <c r="G2518" s="71"/>
      <c r="H2518" s="72"/>
      <c r="I2518" s="73">
        <v>0.25</v>
      </c>
      <c r="J2518" s="74">
        <f>ROUND(J2516*I2518,2)</f>
        <v>1937.95</v>
      </c>
      <c r="K2518" s="70"/>
      <c r="L2518" s="66"/>
    </row>
    <row r="2519" spans="1:12" ht="15.45" customHeight="1" x14ac:dyDescent="0.3">
      <c r="A2519" s="66"/>
      <c r="B2519" s="66"/>
      <c r="C2519" s="65"/>
      <c r="D2519" s="315" t="s">
        <v>47</v>
      </c>
      <c r="E2519" s="316"/>
      <c r="F2519" s="316"/>
      <c r="G2519" s="71"/>
      <c r="H2519" s="72"/>
      <c r="I2519" s="75">
        <v>0.01</v>
      </c>
      <c r="J2519" s="76">
        <f>ROUND(J2516*I2519,2)</f>
        <v>77.52</v>
      </c>
      <c r="K2519" s="70"/>
      <c r="L2519" s="66"/>
    </row>
    <row r="2520" spans="1:12" ht="15.45" customHeight="1" x14ac:dyDescent="0.3">
      <c r="A2520" s="66"/>
      <c r="B2520" s="66"/>
      <c r="C2520" s="65"/>
      <c r="D2520" s="315" t="s">
        <v>48</v>
      </c>
      <c r="E2520" s="316"/>
      <c r="F2520" s="316"/>
      <c r="G2520" s="77"/>
      <c r="H2520" s="78"/>
      <c r="I2520" s="75">
        <v>0.04</v>
      </c>
      <c r="J2520" s="76">
        <f>ROUND(J2516*I2520,2)</f>
        <v>310.07</v>
      </c>
      <c r="K2520" s="70"/>
      <c r="L2520" s="66"/>
    </row>
    <row r="2521" spans="1:12" ht="15.45" customHeight="1" x14ac:dyDescent="0.3">
      <c r="A2521" s="1"/>
      <c r="B2521" s="1"/>
      <c r="C2521" s="7"/>
      <c r="D2521" s="317" t="s">
        <v>49</v>
      </c>
      <c r="E2521" s="318"/>
      <c r="F2521" s="318"/>
      <c r="G2521" s="318"/>
      <c r="H2521" s="318"/>
      <c r="I2521" s="318"/>
      <c r="J2521" s="79">
        <f>SUM(J2518:J2520)</f>
        <v>2325.54</v>
      </c>
      <c r="K2521" s="8"/>
      <c r="L2521" s="1"/>
    </row>
    <row r="2522" spans="1:12" ht="15.45" customHeight="1" x14ac:dyDescent="0.3">
      <c r="A2522" s="1"/>
      <c r="B2522" s="1"/>
      <c r="C2522" s="7"/>
      <c r="D2522" s="266"/>
      <c r="E2522" s="266"/>
      <c r="F2522" s="266"/>
      <c r="G2522" s="266"/>
      <c r="H2522" s="266"/>
      <c r="I2522" s="266"/>
      <c r="J2522" s="266"/>
      <c r="K2522" s="8"/>
      <c r="L2522" s="1"/>
    </row>
    <row r="2523" spans="1:12" ht="15.45" customHeight="1" x14ac:dyDescent="0.3">
      <c r="A2523" s="1"/>
      <c r="B2523" s="1"/>
      <c r="C2523" s="7"/>
      <c r="D2523" s="277" t="s">
        <v>50</v>
      </c>
      <c r="E2523" s="278"/>
      <c r="F2523" s="278"/>
      <c r="G2523" s="278"/>
      <c r="H2523" s="278"/>
      <c r="I2523" s="279"/>
      <c r="J2523" s="80">
        <f>SUM(J2516+J2521)</f>
        <v>10077.34</v>
      </c>
      <c r="K2523" s="8"/>
      <c r="L2523" s="1"/>
    </row>
    <row r="2524" spans="1:12" ht="15.45" customHeight="1" x14ac:dyDescent="0.3">
      <c r="A2524" s="1"/>
      <c r="B2524" s="1"/>
      <c r="C2524" s="7"/>
      <c r="D2524" s="266"/>
      <c r="E2524" s="266"/>
      <c r="F2524" s="266"/>
      <c r="G2524" s="266"/>
      <c r="H2524" s="266"/>
      <c r="I2524" s="266"/>
      <c r="J2524" s="266"/>
      <c r="K2524" s="8"/>
      <c r="L2524" s="1"/>
    </row>
    <row r="2525" spans="1:12" ht="15.45" customHeight="1" x14ac:dyDescent="0.3">
      <c r="A2525" s="1"/>
      <c r="B2525" s="1"/>
      <c r="C2525" s="7"/>
      <c r="D2525" s="280" t="s">
        <v>51</v>
      </c>
      <c r="E2525" s="281"/>
      <c r="F2525" s="282"/>
      <c r="G2525" s="283"/>
      <c r="H2525" s="284"/>
      <c r="I2525" s="284"/>
      <c r="J2525" s="285"/>
      <c r="K2525" s="8"/>
      <c r="L2525" s="1"/>
    </row>
    <row r="2526" spans="1:12" ht="15.45" customHeight="1" x14ac:dyDescent="0.3">
      <c r="A2526" s="1"/>
      <c r="B2526" s="1"/>
      <c r="C2526" s="7"/>
      <c r="D2526" s="262"/>
      <c r="E2526" s="310"/>
      <c r="F2526" s="311"/>
      <c r="G2526" s="265"/>
      <c r="H2526" s="275"/>
      <c r="I2526" s="275"/>
      <c r="J2526" s="276"/>
      <c r="K2526" s="8"/>
      <c r="L2526" s="1"/>
    </row>
    <row r="2527" spans="1:12" ht="15.45" customHeight="1" x14ac:dyDescent="0.3">
      <c r="A2527" s="1"/>
      <c r="B2527" s="1"/>
      <c r="C2527" s="7"/>
      <c r="D2527" s="262"/>
      <c r="E2527" s="310"/>
      <c r="F2527" s="311"/>
      <c r="G2527" s="312" t="s">
        <v>52</v>
      </c>
      <c r="H2527" s="266"/>
      <c r="I2527" s="266"/>
      <c r="J2527" s="267"/>
      <c r="K2527" s="8"/>
      <c r="L2527" s="1"/>
    </row>
    <row r="2528" spans="1:12" ht="15.45" customHeight="1" x14ac:dyDescent="0.3">
      <c r="A2528" s="1"/>
      <c r="B2528" s="1"/>
      <c r="C2528" s="7"/>
      <c r="D2528" s="262"/>
      <c r="E2528" s="310"/>
      <c r="F2528" s="311"/>
      <c r="G2528" s="312" t="s">
        <v>53</v>
      </c>
      <c r="H2528" s="266"/>
      <c r="I2528" s="266"/>
      <c r="J2528" s="267"/>
      <c r="K2528" s="8"/>
      <c r="L2528" s="1"/>
    </row>
    <row r="2529" spans="1:12" ht="15.45" customHeight="1" x14ac:dyDescent="0.3">
      <c r="A2529" s="1"/>
      <c r="B2529" s="1"/>
      <c r="C2529" s="7"/>
      <c r="D2529" s="262"/>
      <c r="E2529" s="310"/>
      <c r="F2529" s="311"/>
      <c r="G2529" s="312" t="s">
        <v>54</v>
      </c>
      <c r="H2529" s="266"/>
      <c r="I2529" s="266"/>
      <c r="J2529" s="267"/>
      <c r="K2529" s="8"/>
      <c r="L2529" s="1"/>
    </row>
    <row r="2530" spans="1:12" ht="15.45" customHeight="1" x14ac:dyDescent="0.3">
      <c r="A2530" s="1"/>
      <c r="B2530" s="1"/>
      <c r="C2530" s="7"/>
      <c r="D2530" s="319"/>
      <c r="E2530" s="320"/>
      <c r="F2530" s="321"/>
      <c r="G2530" s="312" t="s">
        <v>52</v>
      </c>
      <c r="H2530" s="266"/>
      <c r="I2530" s="266"/>
      <c r="J2530" s="267"/>
      <c r="K2530" s="8"/>
      <c r="L2530" s="1"/>
    </row>
    <row r="2531" spans="1:12" ht="15.45" customHeight="1" x14ac:dyDescent="0.3">
      <c r="A2531" s="1"/>
      <c r="B2531" s="1"/>
      <c r="C2531" s="7"/>
      <c r="D2531" s="268"/>
      <c r="E2531" s="322"/>
      <c r="F2531" s="323"/>
      <c r="G2531" s="324" t="s">
        <v>55</v>
      </c>
      <c r="H2531" s="272"/>
      <c r="I2531" s="272"/>
      <c r="J2531" s="273"/>
      <c r="K2531" s="8"/>
      <c r="L2531" s="1"/>
    </row>
    <row r="2532" spans="1:12" ht="15.45" customHeight="1" x14ac:dyDescent="0.3">
      <c r="A2532" s="1"/>
      <c r="B2532" s="1"/>
      <c r="C2532" s="81"/>
      <c r="D2532" s="82"/>
      <c r="E2532" s="82"/>
      <c r="F2532" s="82"/>
      <c r="G2532" s="82"/>
      <c r="H2532" s="83"/>
      <c r="I2532" s="82"/>
      <c r="J2532" s="83"/>
      <c r="K2532" s="84"/>
      <c r="L2532" s="1"/>
    </row>
    <row r="2533" spans="1:12" ht="15.45" customHeight="1" x14ac:dyDescent="0.3">
      <c r="A2533" s="1"/>
      <c r="B2533" s="1"/>
      <c r="C2533" s="274"/>
      <c r="D2533" s="274"/>
      <c r="E2533" s="274"/>
      <c r="F2533" s="274"/>
      <c r="G2533" s="274"/>
      <c r="H2533" s="274"/>
      <c r="I2533" s="274"/>
      <c r="J2533" s="274"/>
      <c r="K2533" s="1"/>
      <c r="L2533" s="1"/>
    </row>
    <row r="2534" spans="1:12" ht="15.45" customHeight="1" x14ac:dyDescent="0.3">
      <c r="A2534" s="1"/>
      <c r="B2534" s="1"/>
      <c r="C2534" s="3"/>
      <c r="D2534" s="4"/>
      <c r="E2534" s="4"/>
      <c r="F2534" s="4"/>
      <c r="G2534" s="4"/>
      <c r="H2534" s="5"/>
      <c r="I2534" s="4"/>
      <c r="J2534" s="5"/>
      <c r="K2534" s="6"/>
      <c r="L2534" s="1"/>
    </row>
    <row r="2535" spans="1:12" ht="15.45" customHeight="1" x14ac:dyDescent="0.3">
      <c r="A2535" s="1"/>
      <c r="B2535" s="1"/>
      <c r="C2535" s="7"/>
      <c r="D2535" s="190"/>
      <c r="E2535" s="191"/>
      <c r="F2535" s="190" t="s">
        <v>0</v>
      </c>
      <c r="G2535" s="194"/>
      <c r="H2535" s="191"/>
      <c r="I2535" s="195" t="s">
        <v>1</v>
      </c>
      <c r="J2535" s="196"/>
      <c r="K2535" s="8"/>
      <c r="L2535" s="1"/>
    </row>
    <row r="2536" spans="1:12" ht="15.45" customHeight="1" x14ac:dyDescent="0.3">
      <c r="A2536" s="1"/>
      <c r="B2536" s="1"/>
      <c r="C2536" s="7"/>
      <c r="D2536" s="192"/>
      <c r="E2536" s="193"/>
      <c r="F2536" s="192"/>
      <c r="G2536" s="189"/>
      <c r="H2536" s="193"/>
      <c r="I2536" s="197" t="s">
        <v>2</v>
      </c>
      <c r="J2536" s="198"/>
      <c r="K2536" s="8"/>
      <c r="L2536" s="1"/>
    </row>
    <row r="2537" spans="1:12" ht="15.45" customHeight="1" x14ac:dyDescent="0.3">
      <c r="A2537" s="1"/>
      <c r="B2537" s="1"/>
      <c r="C2537" s="7"/>
      <c r="D2537" s="172" t="s">
        <v>3</v>
      </c>
      <c r="E2537" s="173"/>
      <c r="F2537" s="173"/>
      <c r="G2537" s="173"/>
      <c r="H2537" s="174"/>
      <c r="I2537" s="197" t="s">
        <v>4</v>
      </c>
      <c r="J2537" s="198"/>
      <c r="K2537" s="8"/>
      <c r="L2537" s="1"/>
    </row>
    <row r="2538" spans="1:12" ht="15.45" customHeight="1" x14ac:dyDescent="0.3">
      <c r="A2538" s="1"/>
      <c r="B2538" s="1"/>
      <c r="C2538" s="7"/>
      <c r="D2538" s="298" t="s">
        <v>5</v>
      </c>
      <c r="E2538" s="299"/>
      <c r="F2538" s="299"/>
      <c r="G2538" s="299"/>
      <c r="H2538" s="299"/>
      <c r="I2538" s="299"/>
      <c r="J2538" s="300"/>
      <c r="K2538" s="8"/>
      <c r="L2538" s="1"/>
    </row>
    <row r="2539" spans="1:12" ht="15.45" customHeight="1" x14ac:dyDescent="0.3">
      <c r="A2539" s="1"/>
      <c r="B2539" s="1"/>
      <c r="C2539" s="7"/>
      <c r="D2539" s="9"/>
      <c r="E2539" s="9"/>
      <c r="F2539" s="9"/>
      <c r="G2539" s="9"/>
      <c r="H2539" s="10"/>
      <c r="I2539" s="9"/>
      <c r="J2539" s="10"/>
      <c r="K2539" s="8"/>
      <c r="L2539" s="1"/>
    </row>
    <row r="2540" spans="1:12" ht="15.45" customHeight="1" x14ac:dyDescent="0.3">
      <c r="A2540" s="14"/>
      <c r="B2540" s="14"/>
      <c r="C2540" s="11"/>
      <c r="D2540" s="12" t="s">
        <v>6</v>
      </c>
      <c r="E2540" s="175" t="s">
        <v>7</v>
      </c>
      <c r="F2540" s="176"/>
      <c r="G2540" s="176"/>
      <c r="H2540" s="176"/>
      <c r="I2540" s="176"/>
      <c r="J2540" s="177"/>
      <c r="K2540" s="13"/>
      <c r="L2540" s="14"/>
    </row>
    <row r="2541" spans="1:12" ht="15.45" customHeight="1" x14ac:dyDescent="0.3">
      <c r="A2541" s="1"/>
      <c r="B2541" s="1"/>
      <c r="C2541" s="7"/>
      <c r="D2541" s="16">
        <v>5</v>
      </c>
      <c r="E2541" s="178" t="s">
        <v>245</v>
      </c>
      <c r="F2541" s="179"/>
      <c r="G2541" s="179"/>
      <c r="H2541" s="179"/>
      <c r="I2541" s="179"/>
      <c r="J2541" s="180"/>
      <c r="K2541" s="8"/>
      <c r="L2541" s="1"/>
    </row>
    <row r="2542" spans="1:12" ht="15.45" customHeight="1" x14ac:dyDescent="0.3">
      <c r="A2542" s="14"/>
      <c r="B2542" s="14"/>
      <c r="C2542" s="11"/>
      <c r="D2542" s="12" t="s">
        <v>9</v>
      </c>
      <c r="E2542" s="175" t="s">
        <v>10</v>
      </c>
      <c r="F2542" s="176"/>
      <c r="G2542" s="176"/>
      <c r="H2542" s="176"/>
      <c r="I2542" s="176"/>
      <c r="J2542" s="177"/>
      <c r="K2542" s="13"/>
      <c r="L2542" s="14"/>
    </row>
    <row r="2543" spans="1:12" ht="15.45" customHeight="1" x14ac:dyDescent="0.3">
      <c r="A2543" s="1"/>
      <c r="B2543" s="1"/>
      <c r="C2543" s="7"/>
      <c r="D2543" s="85">
        <v>5.03</v>
      </c>
      <c r="E2543" s="178" t="s">
        <v>246</v>
      </c>
      <c r="F2543" s="179"/>
      <c r="G2543" s="179"/>
      <c r="H2543" s="179"/>
      <c r="I2543" s="179"/>
      <c r="J2543" s="180"/>
      <c r="K2543" s="8"/>
      <c r="L2543" s="1"/>
    </row>
    <row r="2544" spans="1:12" ht="15.45" customHeight="1" x14ac:dyDescent="0.3">
      <c r="A2544" s="14"/>
      <c r="B2544" s="14"/>
      <c r="C2544" s="11"/>
      <c r="D2544" s="17" t="s">
        <v>12</v>
      </c>
      <c r="E2544" s="181" t="s">
        <v>13</v>
      </c>
      <c r="F2544" s="182"/>
      <c r="G2544" s="182"/>
      <c r="H2544" s="182"/>
      <c r="I2544" s="183"/>
      <c r="J2544" s="187" t="s">
        <v>14</v>
      </c>
      <c r="K2544" s="13"/>
      <c r="L2544" s="14"/>
    </row>
    <row r="2545" spans="1:12" ht="15.45" customHeight="1" x14ac:dyDescent="0.3">
      <c r="A2545" s="1"/>
      <c r="B2545" s="1"/>
      <c r="C2545" s="7"/>
      <c r="D2545" s="18" t="s">
        <v>251</v>
      </c>
      <c r="E2545" s="184"/>
      <c r="F2545" s="185"/>
      <c r="G2545" s="185"/>
      <c r="H2545" s="185"/>
      <c r="I2545" s="186"/>
      <c r="J2545" s="188"/>
      <c r="K2545" s="8"/>
      <c r="L2545" s="1"/>
    </row>
    <row r="2546" spans="1:12" ht="15.45" customHeight="1" x14ac:dyDescent="0.3">
      <c r="A2546" s="14"/>
      <c r="B2546" s="14"/>
      <c r="C2546" s="11"/>
      <c r="D2546" s="17" t="s">
        <v>16</v>
      </c>
      <c r="E2546" s="296" t="s">
        <v>252</v>
      </c>
      <c r="F2546" s="223"/>
      <c r="G2546" s="223"/>
      <c r="H2546" s="223"/>
      <c r="I2546" s="224"/>
      <c r="J2546" s="297" t="s">
        <v>60</v>
      </c>
      <c r="K2546" s="13"/>
      <c r="L2546" s="14"/>
    </row>
    <row r="2547" spans="1:12" ht="15.45" customHeight="1" x14ac:dyDescent="0.3">
      <c r="A2547" s="1"/>
      <c r="B2547" s="1"/>
      <c r="C2547" s="7"/>
      <c r="D2547" s="18" t="s">
        <v>251</v>
      </c>
      <c r="E2547" s="225"/>
      <c r="F2547" s="226"/>
      <c r="G2547" s="226"/>
      <c r="H2547" s="226"/>
      <c r="I2547" s="227"/>
      <c r="J2547" s="229"/>
      <c r="K2547" s="8"/>
      <c r="L2547" s="1"/>
    </row>
    <row r="2548" spans="1:12" ht="15.45" customHeight="1" x14ac:dyDescent="0.3">
      <c r="A2548" s="1"/>
      <c r="B2548" s="1"/>
      <c r="C2548" s="7"/>
      <c r="D2548" s="189"/>
      <c r="E2548" s="189"/>
      <c r="F2548" s="189"/>
      <c r="G2548" s="189"/>
      <c r="H2548" s="189"/>
      <c r="I2548" s="189"/>
      <c r="J2548" s="189"/>
      <c r="K2548" s="8"/>
      <c r="L2548" s="1"/>
    </row>
    <row r="2549" spans="1:12" ht="15.45" customHeight="1" x14ac:dyDescent="0.3">
      <c r="A2549" s="1"/>
      <c r="B2549" s="1"/>
      <c r="C2549" s="7"/>
      <c r="D2549" s="219" t="s">
        <v>19</v>
      </c>
      <c r="E2549" s="220"/>
      <c r="F2549" s="220"/>
      <c r="G2549" s="220"/>
      <c r="H2549" s="220"/>
      <c r="I2549" s="220"/>
      <c r="J2549" s="221"/>
      <c r="K2549" s="8"/>
      <c r="L2549" s="1"/>
    </row>
    <row r="2550" spans="1:12" ht="15.45" customHeight="1" x14ac:dyDescent="0.3">
      <c r="A2550" s="1"/>
      <c r="B2550" s="1"/>
      <c r="C2550" s="7"/>
      <c r="D2550" s="230" t="s">
        <v>20</v>
      </c>
      <c r="E2550" s="231"/>
      <c r="F2550" s="231"/>
      <c r="G2550" s="23" t="s">
        <v>14</v>
      </c>
      <c r="H2550" s="24" t="s">
        <v>21</v>
      </c>
      <c r="I2550" s="25" t="s">
        <v>22</v>
      </c>
      <c r="J2550" s="26" t="s">
        <v>23</v>
      </c>
      <c r="K2550" s="8"/>
      <c r="L2550" s="1"/>
    </row>
    <row r="2551" spans="1:12" ht="15.45" customHeight="1" x14ac:dyDescent="0.3">
      <c r="A2551" s="1"/>
      <c r="B2551" s="1"/>
      <c r="C2551" s="7"/>
      <c r="D2551" s="232" t="s">
        <v>142</v>
      </c>
      <c r="E2551" s="233"/>
      <c r="F2551" s="233"/>
      <c r="G2551" s="27" t="s">
        <v>60</v>
      </c>
      <c r="H2551" s="28">
        <v>617573.9</v>
      </c>
      <c r="I2551" s="29">
        <v>1.05</v>
      </c>
      <c r="J2551" s="30">
        <f>+ROUND(I2551*H2551,2)</f>
        <v>648452.6</v>
      </c>
      <c r="K2551" s="8"/>
      <c r="L2551" s="1"/>
    </row>
    <row r="2552" spans="1:12" ht="15.45" customHeight="1" x14ac:dyDescent="0.3">
      <c r="A2552" s="1"/>
      <c r="B2552" s="1"/>
      <c r="C2552" s="7"/>
      <c r="D2552" s="211" t="s">
        <v>117</v>
      </c>
      <c r="E2552" s="212"/>
      <c r="F2552" s="212"/>
      <c r="G2552" s="31" t="s">
        <v>25</v>
      </c>
      <c r="H2552" s="32">
        <v>5950</v>
      </c>
      <c r="I2552" s="33">
        <v>1.87</v>
      </c>
      <c r="J2552" s="34">
        <f>+IF(D2552="","",H2552*I2552)</f>
        <v>11126.5</v>
      </c>
      <c r="K2552" s="8"/>
      <c r="L2552" s="1"/>
    </row>
    <row r="2553" spans="1:12" ht="15.45" customHeight="1" x14ac:dyDescent="0.3">
      <c r="A2553" s="1"/>
      <c r="B2553" s="1"/>
      <c r="C2553" s="7"/>
      <c r="D2553" s="211" t="s">
        <v>102</v>
      </c>
      <c r="E2553" s="212"/>
      <c r="F2553" s="212"/>
      <c r="G2553" s="31" t="s">
        <v>27</v>
      </c>
      <c r="H2553" s="32">
        <v>5094.67</v>
      </c>
      <c r="I2553" s="33">
        <v>2</v>
      </c>
      <c r="J2553" s="34">
        <f>+IF(D2553="","",H2553*I2553)</f>
        <v>10189.34</v>
      </c>
      <c r="K2553" s="8"/>
      <c r="L2553" s="1"/>
    </row>
    <row r="2554" spans="1:12" ht="15.45" customHeight="1" x14ac:dyDescent="0.3">
      <c r="A2554" s="1"/>
      <c r="B2554" s="1"/>
      <c r="C2554" s="7"/>
      <c r="D2554" s="211"/>
      <c r="E2554" s="212"/>
      <c r="F2554" s="212"/>
      <c r="G2554" s="31" t="s">
        <v>28</v>
      </c>
      <c r="H2554" s="32" t="s">
        <v>28</v>
      </c>
      <c r="I2554" s="33"/>
      <c r="J2554" s="34" t="str">
        <f>+IF(D2554="","",H2554*I2554)</f>
        <v/>
      </c>
      <c r="K2554" s="8"/>
      <c r="L2554" s="1"/>
    </row>
    <row r="2555" spans="1:12" ht="15.45" customHeight="1" x14ac:dyDescent="0.3">
      <c r="A2555" s="1"/>
      <c r="B2555" s="1"/>
      <c r="C2555" s="7"/>
      <c r="D2555" s="325"/>
      <c r="E2555" s="326"/>
      <c r="F2555" s="326"/>
      <c r="G2555" s="35" t="s">
        <v>28</v>
      </c>
      <c r="H2555" s="36" t="s">
        <v>28</v>
      </c>
      <c r="I2555" s="37"/>
      <c r="J2555" s="38" t="str">
        <f>+IF(D2555="","",H2555*I2555)</f>
        <v/>
      </c>
      <c r="K2555" s="8"/>
      <c r="L2555" s="1"/>
    </row>
    <row r="2556" spans="1:12" ht="15.45" customHeight="1" x14ac:dyDescent="0.3">
      <c r="A2556" s="1"/>
      <c r="B2556" s="1"/>
      <c r="C2556" s="7"/>
      <c r="D2556" s="1"/>
      <c r="E2556" s="1"/>
      <c r="F2556" s="1"/>
      <c r="G2556" s="294" t="s">
        <v>29</v>
      </c>
      <c r="H2556" s="294"/>
      <c r="I2556" s="295"/>
      <c r="J2556" s="39">
        <f>+ROUND(SUM(J2551:J2555),2)</f>
        <v>669768.43999999994</v>
      </c>
      <c r="K2556" s="8"/>
      <c r="L2556" s="1"/>
    </row>
    <row r="2557" spans="1:12" ht="15.45" customHeight="1" x14ac:dyDescent="0.3">
      <c r="A2557" s="1"/>
      <c r="B2557" s="1"/>
      <c r="C2557" s="7"/>
      <c r="D2557" s="1"/>
      <c r="E2557" s="1"/>
      <c r="F2557" s="1"/>
      <c r="G2557" s="92"/>
      <c r="H2557" s="100"/>
      <c r="I2557" s="92"/>
      <c r="J2557" s="101"/>
      <c r="K2557" s="8"/>
      <c r="L2557" s="1"/>
    </row>
    <row r="2558" spans="1:12" ht="15.45" customHeight="1" x14ac:dyDescent="0.3">
      <c r="A2558" s="1"/>
      <c r="B2558" s="1"/>
      <c r="C2558" s="7"/>
      <c r="D2558" s="219" t="s">
        <v>30</v>
      </c>
      <c r="E2558" s="220"/>
      <c r="F2558" s="220"/>
      <c r="G2558" s="220"/>
      <c r="H2558" s="220"/>
      <c r="I2558" s="220"/>
      <c r="J2558" s="221"/>
      <c r="K2558" s="8"/>
      <c r="L2558" s="1"/>
    </row>
    <row r="2559" spans="1:12" ht="15.45" customHeight="1" x14ac:dyDescent="0.3">
      <c r="A2559" s="1"/>
      <c r="B2559" s="1"/>
      <c r="C2559" s="7"/>
      <c r="D2559" s="286" t="s">
        <v>20</v>
      </c>
      <c r="E2559" s="286"/>
      <c r="F2559" s="286"/>
      <c r="G2559" s="40" t="s">
        <v>14</v>
      </c>
      <c r="H2559" s="41" t="s">
        <v>31</v>
      </c>
      <c r="I2559" s="40" t="s">
        <v>22</v>
      </c>
      <c r="J2559" s="41" t="s">
        <v>23</v>
      </c>
      <c r="K2559" s="8"/>
      <c r="L2559" s="1"/>
    </row>
    <row r="2560" spans="1:12" ht="15.45" customHeight="1" x14ac:dyDescent="0.3">
      <c r="A2560" s="1"/>
      <c r="B2560" s="1"/>
      <c r="C2560" s="7"/>
      <c r="D2560" s="287" t="s">
        <v>32</v>
      </c>
      <c r="E2560" s="288"/>
      <c r="F2560" s="288"/>
      <c r="G2560" s="102" t="s">
        <v>33</v>
      </c>
      <c r="H2560" s="87">
        <v>204572.85</v>
      </c>
      <c r="I2560" s="88">
        <v>0.05</v>
      </c>
      <c r="J2560" s="30">
        <f>+ROUND(I2560*H2560,2)</f>
        <v>10228.64</v>
      </c>
      <c r="K2560" s="8"/>
      <c r="L2560" s="1"/>
    </row>
    <row r="2561" spans="1:12" ht="15.45" customHeight="1" x14ac:dyDescent="0.3">
      <c r="A2561" s="1"/>
      <c r="B2561" s="1"/>
      <c r="C2561" s="7"/>
      <c r="D2561" s="289" t="s">
        <v>249</v>
      </c>
      <c r="E2561" s="290"/>
      <c r="F2561" s="291"/>
      <c r="G2561" s="86" t="s">
        <v>250</v>
      </c>
      <c r="H2561" s="89">
        <v>16007</v>
      </c>
      <c r="I2561" s="98">
        <v>8</v>
      </c>
      <c r="J2561" s="34">
        <f>+IF(D2561="","",H2561*I2561)</f>
        <v>128056</v>
      </c>
      <c r="K2561" s="8"/>
      <c r="L2561" s="1"/>
    </row>
    <row r="2562" spans="1:12" ht="15.45" customHeight="1" x14ac:dyDescent="0.3">
      <c r="A2562" s="1"/>
      <c r="B2562" s="1"/>
      <c r="C2562" s="7"/>
      <c r="D2562" s="292" t="s">
        <v>103</v>
      </c>
      <c r="E2562" s="293"/>
      <c r="F2562" s="293"/>
      <c r="G2562" s="47" t="s">
        <v>104</v>
      </c>
      <c r="H2562" s="48">
        <v>89075</v>
      </c>
      <c r="I2562" s="49">
        <v>0.2</v>
      </c>
      <c r="J2562" s="91">
        <f>+IF(D2562="","",H2562*I2562)</f>
        <v>17815</v>
      </c>
      <c r="K2562" s="8"/>
      <c r="L2562" s="1"/>
    </row>
    <row r="2563" spans="1:12" ht="15.45" customHeight="1" x14ac:dyDescent="0.3">
      <c r="A2563" s="1"/>
      <c r="B2563" s="1"/>
      <c r="C2563" s="7"/>
      <c r="D2563" s="1"/>
      <c r="E2563" s="1"/>
      <c r="F2563" s="1"/>
      <c r="G2563" s="294" t="s">
        <v>36</v>
      </c>
      <c r="H2563" s="294"/>
      <c r="I2563" s="295"/>
      <c r="J2563" s="51">
        <f>ROUND(+SUM(J2560:J2562),2)</f>
        <v>156099.64000000001</v>
      </c>
      <c r="K2563" s="8"/>
      <c r="L2563" s="1"/>
    </row>
    <row r="2564" spans="1:12" ht="15.45" customHeight="1" x14ac:dyDescent="0.3">
      <c r="A2564" s="1"/>
      <c r="B2564" s="1"/>
      <c r="C2564" s="7"/>
      <c r="D2564" s="274"/>
      <c r="E2564" s="274"/>
      <c r="F2564" s="274"/>
      <c r="G2564" s="274"/>
      <c r="H2564" s="274"/>
      <c r="I2564" s="274"/>
      <c r="J2564" s="274"/>
      <c r="K2564" s="8"/>
      <c r="L2564" s="1"/>
    </row>
    <row r="2565" spans="1:12" ht="15.45" customHeight="1" x14ac:dyDescent="0.3">
      <c r="A2565" s="1"/>
      <c r="B2565" s="1"/>
      <c r="C2565" s="7"/>
      <c r="D2565" s="305" t="s">
        <v>37</v>
      </c>
      <c r="E2565" s="306"/>
      <c r="F2565" s="306"/>
      <c r="G2565" s="306"/>
      <c r="H2565" s="306"/>
      <c r="I2565" s="306"/>
      <c r="J2565" s="307"/>
      <c r="K2565" s="8"/>
      <c r="L2565" s="52"/>
    </row>
    <row r="2566" spans="1:12" ht="15.45" customHeight="1" x14ac:dyDescent="0.3">
      <c r="A2566" s="93"/>
      <c r="B2566" s="93"/>
      <c r="C2566" s="53"/>
      <c r="D2566" s="308" t="s">
        <v>20</v>
      </c>
      <c r="E2566" s="309"/>
      <c r="F2566" s="309"/>
      <c r="G2566" s="54" t="s">
        <v>14</v>
      </c>
      <c r="H2566" s="55" t="s">
        <v>31</v>
      </c>
      <c r="I2566" s="54" t="s">
        <v>22</v>
      </c>
      <c r="J2566" s="56" t="s">
        <v>23</v>
      </c>
      <c r="K2566" s="57"/>
      <c r="L2566" s="58"/>
    </row>
    <row r="2567" spans="1:12" ht="15.45" customHeight="1" x14ac:dyDescent="0.3">
      <c r="A2567" s="1"/>
      <c r="B2567" s="1"/>
      <c r="C2567" s="7"/>
      <c r="D2567" s="301" t="s">
        <v>96</v>
      </c>
      <c r="E2567" s="302"/>
      <c r="F2567" s="302"/>
      <c r="G2567" s="59" t="s">
        <v>39</v>
      </c>
      <c r="H2567" s="60">
        <v>40914.569044249998</v>
      </c>
      <c r="I2567" s="61">
        <v>5</v>
      </c>
      <c r="J2567" s="30">
        <f>+ROUND(I2567*H2567,2)</f>
        <v>204572.85</v>
      </c>
      <c r="K2567" s="8"/>
      <c r="L2567" s="52"/>
    </row>
    <row r="2568" spans="1:12" ht="15.45" customHeight="1" x14ac:dyDescent="0.3">
      <c r="A2568" s="1"/>
      <c r="B2568" s="1"/>
      <c r="C2568" s="7"/>
      <c r="D2568" s="301"/>
      <c r="E2568" s="302"/>
      <c r="F2568" s="302"/>
      <c r="G2568" s="59"/>
      <c r="H2568" s="137"/>
      <c r="I2568" s="61"/>
      <c r="J2568" s="62" t="str">
        <f>(+IF(D2568="","",(H2568*I2568)))</f>
        <v/>
      </c>
      <c r="K2568" s="8"/>
      <c r="L2568" s="52"/>
    </row>
    <row r="2569" spans="1:12" ht="15.45" customHeight="1" x14ac:dyDescent="0.3">
      <c r="A2569" s="1"/>
      <c r="B2569" s="1"/>
      <c r="C2569" s="7"/>
      <c r="D2569" s="301"/>
      <c r="E2569" s="302"/>
      <c r="F2569" s="302"/>
      <c r="G2569" s="59"/>
      <c r="H2569" s="60" t="s">
        <v>28</v>
      </c>
      <c r="I2569" s="61"/>
      <c r="J2569" s="62" t="str">
        <f>(+IF(D2569="","",(H2569*I2569)))</f>
        <v/>
      </c>
      <c r="K2569" s="8"/>
      <c r="L2569" s="52"/>
    </row>
    <row r="2570" spans="1:12" ht="15.45" customHeight="1" x14ac:dyDescent="0.3">
      <c r="A2570" s="1"/>
      <c r="B2570" s="1"/>
      <c r="C2570" s="7"/>
      <c r="D2570" s="303"/>
      <c r="E2570" s="304"/>
      <c r="F2570" s="304"/>
      <c r="G2570" s="94"/>
      <c r="H2570" s="95"/>
      <c r="I2570" s="96"/>
      <c r="J2570" s="97"/>
      <c r="K2570" s="8"/>
      <c r="L2570" s="52"/>
    </row>
    <row r="2571" spans="1:12" ht="15.45" customHeight="1" x14ac:dyDescent="0.3">
      <c r="A2571" s="1"/>
      <c r="B2571" s="1"/>
      <c r="C2571" s="7"/>
      <c r="D2571" s="1"/>
      <c r="E2571" s="1"/>
      <c r="F2571" s="1"/>
      <c r="G2571" s="216" t="s">
        <v>42</v>
      </c>
      <c r="H2571" s="216"/>
      <c r="I2571" s="217"/>
      <c r="J2571" s="39">
        <f>+ROUND(SUM(J2567:J2570),2)</f>
        <v>204572.85</v>
      </c>
      <c r="K2571" s="8"/>
      <c r="L2571" s="52"/>
    </row>
    <row r="2572" spans="1:12" ht="15.45" customHeight="1" x14ac:dyDescent="0.3">
      <c r="A2572" s="1"/>
      <c r="B2572" s="1"/>
      <c r="C2572" s="7"/>
      <c r="D2572" s="1"/>
      <c r="E2572" s="1"/>
      <c r="F2572" s="1"/>
      <c r="G2572" s="1"/>
      <c r="H2572" s="63"/>
      <c r="I2572" s="1"/>
      <c r="J2572" s="2"/>
      <c r="K2572" s="8"/>
      <c r="L2572" s="1"/>
    </row>
    <row r="2573" spans="1:12" ht="15.45" customHeight="1" x14ac:dyDescent="0.3">
      <c r="A2573" s="1"/>
      <c r="B2573" s="1"/>
      <c r="C2573" s="7"/>
      <c r="D2573" s="250" t="s">
        <v>43</v>
      </c>
      <c r="E2573" s="251"/>
      <c r="F2573" s="251"/>
      <c r="G2573" s="251"/>
      <c r="H2573" s="251"/>
      <c r="I2573" s="252"/>
      <c r="J2573" s="64">
        <f>ROUND((SUM(+J2556+J2563+J2571)),2)</f>
        <v>1030440.93</v>
      </c>
      <c r="K2573" s="8"/>
      <c r="L2573" s="1"/>
    </row>
    <row r="2574" spans="1:12" ht="15.45" customHeight="1" x14ac:dyDescent="0.3">
      <c r="A2574" s="1"/>
      <c r="B2574" s="1"/>
      <c r="C2574" s="7"/>
      <c r="D2574" s="1"/>
      <c r="E2574" s="1"/>
      <c r="F2574" s="1"/>
      <c r="G2574" s="1"/>
      <c r="H2574" s="63"/>
      <c r="I2574" s="1"/>
      <c r="J2574" s="2"/>
      <c r="K2574" s="8"/>
      <c r="L2574" s="1"/>
    </row>
    <row r="2575" spans="1:12" ht="15.45" customHeight="1" x14ac:dyDescent="0.3">
      <c r="A2575" s="66"/>
      <c r="B2575" s="66"/>
      <c r="C2575" s="65"/>
      <c r="D2575" s="253" t="s">
        <v>44</v>
      </c>
      <c r="E2575" s="254"/>
      <c r="F2575" s="255"/>
      <c r="G2575" s="66"/>
      <c r="H2575" s="67"/>
      <c r="I2575" s="68">
        <v>0.01</v>
      </c>
      <c r="J2575" s="69">
        <f>ROUND(J2573*I2575,2)</f>
        <v>10304.41</v>
      </c>
      <c r="K2575" s="70"/>
      <c r="L2575" s="66"/>
    </row>
    <row r="2576" spans="1:12" ht="15.45" customHeight="1" x14ac:dyDescent="0.3">
      <c r="A2576" s="1"/>
      <c r="B2576" s="1"/>
      <c r="C2576" s="7"/>
      <c r="D2576" s="250" t="s">
        <v>45</v>
      </c>
      <c r="E2576" s="251"/>
      <c r="F2576" s="251"/>
      <c r="G2576" s="251"/>
      <c r="H2576" s="251"/>
      <c r="I2576" s="252"/>
      <c r="J2576" s="64">
        <f>+J2575+J2573</f>
        <v>1040745.3400000001</v>
      </c>
      <c r="K2576" s="8"/>
      <c r="L2576" s="1"/>
    </row>
    <row r="2577" spans="1:12" ht="15.45" customHeight="1" x14ac:dyDescent="0.3">
      <c r="A2577" s="1"/>
      <c r="B2577" s="1"/>
      <c r="C2577" s="7"/>
      <c r="D2577" s="1"/>
      <c r="E2577" s="1"/>
      <c r="F2577" s="1"/>
      <c r="G2577" s="1"/>
      <c r="H2577" s="63"/>
      <c r="I2577" s="1"/>
      <c r="J2577" s="2"/>
      <c r="K2577" s="8"/>
      <c r="L2577" s="1"/>
    </row>
    <row r="2578" spans="1:12" ht="15.45" customHeight="1" x14ac:dyDescent="0.3">
      <c r="A2578" s="66"/>
      <c r="B2578" s="66"/>
      <c r="C2578" s="65"/>
      <c r="D2578" s="313" t="s">
        <v>46</v>
      </c>
      <c r="E2578" s="314"/>
      <c r="F2578" s="314"/>
      <c r="G2578" s="71"/>
      <c r="H2578" s="72"/>
      <c r="I2578" s="73">
        <v>0.25</v>
      </c>
      <c r="J2578" s="74">
        <f>ROUND(J2576*I2578,2)</f>
        <v>260186.34</v>
      </c>
      <c r="K2578" s="70"/>
      <c r="L2578" s="66"/>
    </row>
    <row r="2579" spans="1:12" ht="15.45" customHeight="1" x14ac:dyDescent="0.3">
      <c r="A2579" s="66"/>
      <c r="B2579" s="66"/>
      <c r="C2579" s="65"/>
      <c r="D2579" s="315" t="s">
        <v>47</v>
      </c>
      <c r="E2579" s="316"/>
      <c r="F2579" s="316"/>
      <c r="G2579" s="71"/>
      <c r="H2579" s="72"/>
      <c r="I2579" s="75">
        <v>0.01</v>
      </c>
      <c r="J2579" s="76">
        <f>ROUND(J2576*I2579,2)</f>
        <v>10407.450000000001</v>
      </c>
      <c r="K2579" s="70"/>
      <c r="L2579" s="66"/>
    </row>
    <row r="2580" spans="1:12" ht="15.45" customHeight="1" x14ac:dyDescent="0.3">
      <c r="A2580" s="66"/>
      <c r="B2580" s="66"/>
      <c r="C2580" s="65"/>
      <c r="D2580" s="315" t="s">
        <v>48</v>
      </c>
      <c r="E2580" s="316"/>
      <c r="F2580" s="316"/>
      <c r="G2580" s="77"/>
      <c r="H2580" s="78"/>
      <c r="I2580" s="75">
        <v>0.04</v>
      </c>
      <c r="J2580" s="76">
        <f>ROUND(J2576*I2580,2)</f>
        <v>41629.81</v>
      </c>
      <c r="K2580" s="70"/>
      <c r="L2580" s="66"/>
    </row>
    <row r="2581" spans="1:12" ht="15.45" customHeight="1" x14ac:dyDescent="0.3">
      <c r="A2581" s="1"/>
      <c r="B2581" s="1"/>
      <c r="C2581" s="7"/>
      <c r="D2581" s="317" t="s">
        <v>49</v>
      </c>
      <c r="E2581" s="318"/>
      <c r="F2581" s="318"/>
      <c r="G2581" s="318"/>
      <c r="H2581" s="318"/>
      <c r="I2581" s="318"/>
      <c r="J2581" s="79">
        <f>SUM(J2578:J2580)</f>
        <v>312223.59999999998</v>
      </c>
      <c r="K2581" s="8"/>
      <c r="L2581" s="1"/>
    </row>
    <row r="2582" spans="1:12" ht="15.45" customHeight="1" x14ac:dyDescent="0.3">
      <c r="A2582" s="1"/>
      <c r="B2582" s="1"/>
      <c r="C2582" s="7"/>
      <c r="D2582" s="266"/>
      <c r="E2582" s="266"/>
      <c r="F2582" s="266"/>
      <c r="G2582" s="266"/>
      <c r="H2582" s="266"/>
      <c r="I2582" s="266"/>
      <c r="J2582" s="266"/>
      <c r="K2582" s="8"/>
      <c r="L2582" s="1"/>
    </row>
    <row r="2583" spans="1:12" ht="15.45" customHeight="1" x14ac:dyDescent="0.3">
      <c r="A2583" s="1"/>
      <c r="B2583" s="1"/>
      <c r="C2583" s="7"/>
      <c r="D2583" s="277" t="s">
        <v>50</v>
      </c>
      <c r="E2583" s="278"/>
      <c r="F2583" s="278"/>
      <c r="G2583" s="278"/>
      <c r="H2583" s="278"/>
      <c r="I2583" s="279"/>
      <c r="J2583" s="80">
        <f>SUM(J2576+J2581)</f>
        <v>1352968.94</v>
      </c>
      <c r="K2583" s="8"/>
      <c r="L2583" s="1"/>
    </row>
    <row r="2584" spans="1:12" ht="15.45" customHeight="1" x14ac:dyDescent="0.3">
      <c r="A2584" s="1"/>
      <c r="B2584" s="1"/>
      <c r="C2584" s="7"/>
      <c r="D2584" s="266"/>
      <c r="E2584" s="266"/>
      <c r="F2584" s="266"/>
      <c r="G2584" s="266"/>
      <c r="H2584" s="266"/>
      <c r="I2584" s="266"/>
      <c r="J2584" s="266"/>
      <c r="K2584" s="8"/>
      <c r="L2584" s="1"/>
    </row>
    <row r="2585" spans="1:12" ht="15.45" customHeight="1" x14ac:dyDescent="0.3">
      <c r="A2585" s="1"/>
      <c r="B2585" s="1"/>
      <c r="C2585" s="7"/>
      <c r="D2585" s="280" t="s">
        <v>51</v>
      </c>
      <c r="E2585" s="281"/>
      <c r="F2585" s="282"/>
      <c r="G2585" s="283"/>
      <c r="H2585" s="284"/>
      <c r="I2585" s="284"/>
      <c r="J2585" s="285"/>
      <c r="K2585" s="8"/>
      <c r="L2585" s="1"/>
    </row>
    <row r="2586" spans="1:12" ht="15.45" customHeight="1" x14ac:dyDescent="0.3">
      <c r="A2586" s="1"/>
      <c r="B2586" s="1"/>
      <c r="C2586" s="7"/>
      <c r="D2586" s="262"/>
      <c r="E2586" s="310"/>
      <c r="F2586" s="311"/>
      <c r="G2586" s="265"/>
      <c r="H2586" s="275"/>
      <c r="I2586" s="275"/>
      <c r="J2586" s="276"/>
      <c r="K2586" s="8"/>
      <c r="L2586" s="1"/>
    </row>
    <row r="2587" spans="1:12" ht="15.45" customHeight="1" x14ac:dyDescent="0.3">
      <c r="A2587" s="1"/>
      <c r="B2587" s="1"/>
      <c r="C2587" s="7"/>
      <c r="D2587" s="262"/>
      <c r="E2587" s="310"/>
      <c r="F2587" s="311"/>
      <c r="G2587" s="312" t="s">
        <v>52</v>
      </c>
      <c r="H2587" s="266"/>
      <c r="I2587" s="266"/>
      <c r="J2587" s="267"/>
      <c r="K2587" s="8"/>
      <c r="L2587" s="1"/>
    </row>
    <row r="2588" spans="1:12" ht="15.45" customHeight="1" x14ac:dyDescent="0.3">
      <c r="A2588" s="1"/>
      <c r="B2588" s="1"/>
      <c r="C2588" s="7"/>
      <c r="D2588" s="262"/>
      <c r="E2588" s="310"/>
      <c r="F2588" s="311"/>
      <c r="G2588" s="312" t="s">
        <v>53</v>
      </c>
      <c r="H2588" s="266"/>
      <c r="I2588" s="266"/>
      <c r="J2588" s="267"/>
      <c r="K2588" s="8"/>
      <c r="L2588" s="1"/>
    </row>
    <row r="2589" spans="1:12" ht="15.45" customHeight="1" x14ac:dyDescent="0.3">
      <c r="A2589" s="1"/>
      <c r="B2589" s="1"/>
      <c r="C2589" s="7"/>
      <c r="D2589" s="262"/>
      <c r="E2589" s="310"/>
      <c r="F2589" s="311"/>
      <c r="G2589" s="312" t="s">
        <v>54</v>
      </c>
      <c r="H2589" s="266"/>
      <c r="I2589" s="266"/>
      <c r="J2589" s="267"/>
      <c r="K2589" s="8"/>
      <c r="L2589" s="1"/>
    </row>
    <row r="2590" spans="1:12" ht="15.45" customHeight="1" x14ac:dyDescent="0.3">
      <c r="A2590" s="1"/>
      <c r="B2590" s="1"/>
      <c r="C2590" s="7"/>
      <c r="D2590" s="319"/>
      <c r="E2590" s="320"/>
      <c r="F2590" s="321"/>
      <c r="G2590" s="312" t="s">
        <v>52</v>
      </c>
      <c r="H2590" s="266"/>
      <c r="I2590" s="266"/>
      <c r="J2590" s="267"/>
      <c r="K2590" s="8"/>
      <c r="L2590" s="1"/>
    </row>
    <row r="2591" spans="1:12" ht="15.45" customHeight="1" x14ac:dyDescent="0.3">
      <c r="A2591" s="1"/>
      <c r="B2591" s="1"/>
      <c r="C2591" s="7"/>
      <c r="D2591" s="268"/>
      <c r="E2591" s="322"/>
      <c r="F2591" s="323"/>
      <c r="G2591" s="324" t="s">
        <v>55</v>
      </c>
      <c r="H2591" s="272"/>
      <c r="I2591" s="272"/>
      <c r="J2591" s="273"/>
      <c r="K2591" s="8"/>
      <c r="L2591" s="1"/>
    </row>
    <row r="2592" spans="1:12" ht="15.45" customHeight="1" x14ac:dyDescent="0.3">
      <c r="A2592" s="1"/>
      <c r="B2592" s="1"/>
      <c r="C2592" s="81"/>
      <c r="D2592" s="82"/>
      <c r="E2592" s="82"/>
      <c r="F2592" s="82"/>
      <c r="G2592" s="82"/>
      <c r="H2592" s="83"/>
      <c r="I2592" s="82"/>
      <c r="J2592" s="83"/>
      <c r="K2592" s="84"/>
      <c r="L2592" s="1"/>
    </row>
    <row r="2593" spans="1:12" ht="15.45" customHeight="1" x14ac:dyDescent="0.3">
      <c r="A2593" s="1"/>
      <c r="B2593" s="1"/>
      <c r="C2593" s="274"/>
      <c r="D2593" s="274"/>
      <c r="E2593" s="274"/>
      <c r="F2593" s="274"/>
      <c r="G2593" s="274"/>
      <c r="H2593" s="274"/>
      <c r="I2593" s="274"/>
      <c r="J2593" s="274"/>
      <c r="K2593" s="1"/>
      <c r="L2593" s="1"/>
    </row>
    <row r="2594" spans="1:12" ht="15.45" customHeight="1" x14ac:dyDescent="0.3">
      <c r="A2594" s="1"/>
      <c r="B2594" s="1"/>
      <c r="C2594" s="3"/>
      <c r="D2594" s="4"/>
      <c r="E2594" s="4"/>
      <c r="F2594" s="4"/>
      <c r="G2594" s="4"/>
      <c r="H2594" s="5"/>
      <c r="I2594" s="117"/>
      <c r="J2594" s="5"/>
      <c r="K2594" s="6"/>
      <c r="L2594" s="1"/>
    </row>
    <row r="2595" spans="1:12" ht="15.45" customHeight="1" x14ac:dyDescent="0.3">
      <c r="A2595" s="1"/>
      <c r="B2595" s="1"/>
      <c r="C2595" s="7"/>
      <c r="D2595" s="190"/>
      <c r="E2595" s="191"/>
      <c r="F2595" s="190" t="s">
        <v>0</v>
      </c>
      <c r="G2595" s="194"/>
      <c r="H2595" s="191"/>
      <c r="I2595" s="195" t="s">
        <v>1</v>
      </c>
      <c r="J2595" s="196"/>
      <c r="K2595" s="8"/>
      <c r="L2595" s="1"/>
    </row>
    <row r="2596" spans="1:12" ht="15.45" customHeight="1" x14ac:dyDescent="0.3">
      <c r="A2596" s="1"/>
      <c r="B2596" s="1"/>
      <c r="C2596" s="7"/>
      <c r="D2596" s="192"/>
      <c r="E2596" s="193"/>
      <c r="F2596" s="192"/>
      <c r="G2596" s="189"/>
      <c r="H2596" s="193"/>
      <c r="I2596" s="197" t="s">
        <v>2</v>
      </c>
      <c r="J2596" s="198"/>
      <c r="K2596" s="8"/>
      <c r="L2596" s="1"/>
    </row>
    <row r="2597" spans="1:12" ht="15.45" customHeight="1" x14ac:dyDescent="0.3">
      <c r="A2597" s="1"/>
      <c r="B2597" s="1"/>
      <c r="C2597" s="7"/>
      <c r="D2597" s="172" t="s">
        <v>3</v>
      </c>
      <c r="E2597" s="173"/>
      <c r="F2597" s="173"/>
      <c r="G2597" s="173"/>
      <c r="H2597" s="174"/>
      <c r="I2597" s="197" t="s">
        <v>4</v>
      </c>
      <c r="J2597" s="198"/>
      <c r="K2597" s="8"/>
      <c r="L2597" s="1"/>
    </row>
    <row r="2598" spans="1:12" ht="15.45" customHeight="1" x14ac:dyDescent="0.3">
      <c r="A2598" s="1"/>
      <c r="B2598" s="1"/>
      <c r="C2598" s="7"/>
      <c r="D2598" s="298" t="s">
        <v>5</v>
      </c>
      <c r="E2598" s="299"/>
      <c r="F2598" s="299"/>
      <c r="G2598" s="299"/>
      <c r="H2598" s="299"/>
      <c r="I2598" s="299"/>
      <c r="J2598" s="300"/>
      <c r="K2598" s="8"/>
      <c r="L2598" s="1"/>
    </row>
    <row r="2599" spans="1:12" ht="15.45" customHeight="1" x14ac:dyDescent="0.3">
      <c r="A2599" s="1"/>
      <c r="B2599" s="1"/>
      <c r="C2599" s="7"/>
      <c r="D2599" s="9"/>
      <c r="E2599" s="9"/>
      <c r="F2599" s="9"/>
      <c r="G2599" s="9"/>
      <c r="H2599" s="10"/>
      <c r="I2599" s="9"/>
      <c r="J2599" s="10"/>
      <c r="K2599" s="8"/>
      <c r="L2599" s="1"/>
    </row>
    <row r="2600" spans="1:12" ht="15.45" customHeight="1" x14ac:dyDescent="0.3">
      <c r="A2600" s="14"/>
      <c r="B2600" s="14"/>
      <c r="C2600" s="11"/>
      <c r="D2600" s="138" t="s">
        <v>6</v>
      </c>
      <c r="E2600" s="176" t="s">
        <v>7</v>
      </c>
      <c r="F2600" s="176"/>
      <c r="G2600" s="176"/>
      <c r="H2600" s="176"/>
      <c r="I2600" s="176"/>
      <c r="J2600" s="177"/>
      <c r="K2600" s="13"/>
      <c r="L2600" s="14"/>
    </row>
    <row r="2601" spans="1:12" ht="15.45" customHeight="1" x14ac:dyDescent="0.3">
      <c r="A2601" s="1"/>
      <c r="B2601" s="1"/>
      <c r="C2601" s="7"/>
      <c r="D2601" s="139">
        <v>2</v>
      </c>
      <c r="E2601" s="179" t="s">
        <v>8</v>
      </c>
      <c r="F2601" s="179"/>
      <c r="G2601" s="179"/>
      <c r="H2601" s="179"/>
      <c r="I2601" s="179"/>
      <c r="J2601" s="180"/>
      <c r="K2601" s="8"/>
      <c r="L2601" s="1"/>
    </row>
    <row r="2602" spans="1:12" ht="15.45" customHeight="1" x14ac:dyDescent="0.3">
      <c r="A2602" s="14"/>
      <c r="B2602" s="14"/>
      <c r="C2602" s="11"/>
      <c r="D2602" s="138" t="s">
        <v>9</v>
      </c>
      <c r="E2602" s="176" t="s">
        <v>10</v>
      </c>
      <c r="F2602" s="176"/>
      <c r="G2602" s="176"/>
      <c r="H2602" s="176"/>
      <c r="I2602" s="176"/>
      <c r="J2602" s="177"/>
      <c r="K2602" s="13"/>
      <c r="L2602" s="14"/>
    </row>
    <row r="2603" spans="1:12" ht="15.45" customHeight="1" x14ac:dyDescent="0.3">
      <c r="A2603" s="1"/>
      <c r="B2603" s="1"/>
      <c r="C2603" s="7"/>
      <c r="D2603" s="139">
        <v>2.12</v>
      </c>
      <c r="E2603" s="179" t="s">
        <v>213</v>
      </c>
      <c r="F2603" s="179"/>
      <c r="G2603" s="179"/>
      <c r="H2603" s="179"/>
      <c r="I2603" s="179"/>
      <c r="J2603" s="180"/>
      <c r="K2603" s="8"/>
      <c r="L2603" s="1"/>
    </row>
    <row r="2604" spans="1:12" ht="15.45" customHeight="1" x14ac:dyDescent="0.3">
      <c r="A2604" s="14"/>
      <c r="B2604" s="14"/>
      <c r="C2604" s="11"/>
      <c r="D2604" s="138" t="s">
        <v>12</v>
      </c>
      <c r="E2604" s="182" t="s">
        <v>13</v>
      </c>
      <c r="F2604" s="182"/>
      <c r="G2604" s="182"/>
      <c r="H2604" s="182"/>
      <c r="I2604" s="183"/>
      <c r="J2604" s="187" t="s">
        <v>14</v>
      </c>
      <c r="K2604" s="13"/>
      <c r="L2604" s="14"/>
    </row>
    <row r="2605" spans="1:12" ht="15.45" customHeight="1" x14ac:dyDescent="0.3">
      <c r="A2605" s="1"/>
      <c r="B2605" s="1"/>
      <c r="C2605" s="7"/>
      <c r="D2605" s="139" t="s">
        <v>253</v>
      </c>
      <c r="E2605" s="185"/>
      <c r="F2605" s="185"/>
      <c r="G2605" s="185"/>
      <c r="H2605" s="185"/>
      <c r="I2605" s="186"/>
      <c r="J2605" s="188"/>
      <c r="K2605" s="8"/>
      <c r="L2605" s="1"/>
    </row>
    <row r="2606" spans="1:12" ht="15.45" customHeight="1" x14ac:dyDescent="0.3">
      <c r="A2606" s="14"/>
      <c r="B2606" s="14"/>
      <c r="C2606" s="11"/>
      <c r="D2606" s="138" t="s">
        <v>16</v>
      </c>
      <c r="E2606" s="223" t="s">
        <v>254</v>
      </c>
      <c r="F2606" s="223"/>
      <c r="G2606" s="223"/>
      <c r="H2606" s="223"/>
      <c r="I2606" s="224"/>
      <c r="J2606" s="297" t="s">
        <v>25</v>
      </c>
      <c r="K2606" s="13"/>
      <c r="L2606" s="14"/>
    </row>
    <row r="2607" spans="1:12" ht="15.45" customHeight="1" x14ac:dyDescent="0.3">
      <c r="A2607" s="1"/>
      <c r="B2607" s="1"/>
      <c r="C2607" s="7"/>
      <c r="D2607" s="139" t="s">
        <v>253</v>
      </c>
      <c r="E2607" s="226"/>
      <c r="F2607" s="226"/>
      <c r="G2607" s="226"/>
      <c r="H2607" s="226"/>
      <c r="I2607" s="227"/>
      <c r="J2607" s="229"/>
      <c r="K2607" s="8"/>
      <c r="L2607" s="1"/>
    </row>
    <row r="2608" spans="1:12" ht="15.45" customHeight="1" x14ac:dyDescent="0.3">
      <c r="A2608" s="1"/>
      <c r="B2608" s="1"/>
      <c r="C2608" s="7"/>
      <c r="D2608" s="189"/>
      <c r="E2608" s="189"/>
      <c r="F2608" s="189"/>
      <c r="G2608" s="189"/>
      <c r="H2608" s="189"/>
      <c r="I2608" s="189"/>
      <c r="J2608" s="189"/>
      <c r="K2608" s="8"/>
      <c r="L2608" s="1"/>
    </row>
    <row r="2609" spans="1:12" ht="15.45" customHeight="1" x14ac:dyDescent="0.3">
      <c r="A2609" s="1"/>
      <c r="B2609" s="1"/>
      <c r="C2609" s="7"/>
      <c r="D2609" s="219" t="s">
        <v>19</v>
      </c>
      <c r="E2609" s="220"/>
      <c r="F2609" s="220"/>
      <c r="G2609" s="220"/>
      <c r="H2609" s="220"/>
      <c r="I2609" s="220"/>
      <c r="J2609" s="221"/>
      <c r="K2609" s="8"/>
      <c r="L2609" s="1"/>
    </row>
    <row r="2610" spans="1:12" ht="15.45" customHeight="1" x14ac:dyDescent="0.3">
      <c r="A2610" s="1"/>
      <c r="B2610" s="1"/>
      <c r="C2610" s="7"/>
      <c r="D2610" s="230" t="s">
        <v>20</v>
      </c>
      <c r="E2610" s="231"/>
      <c r="F2610" s="231"/>
      <c r="G2610" s="23" t="s">
        <v>14</v>
      </c>
      <c r="H2610" s="24" t="s">
        <v>21</v>
      </c>
      <c r="I2610" s="118" t="s">
        <v>22</v>
      </c>
      <c r="J2610" s="26" t="s">
        <v>23</v>
      </c>
      <c r="K2610" s="8"/>
      <c r="L2610" s="1"/>
    </row>
    <row r="2611" spans="1:12" ht="15.45" customHeight="1" x14ac:dyDescent="0.3">
      <c r="A2611" s="1"/>
      <c r="B2611" s="1"/>
      <c r="C2611" s="7"/>
      <c r="D2611" s="232" t="s">
        <v>255</v>
      </c>
      <c r="E2611" s="233"/>
      <c r="F2611" s="233"/>
      <c r="G2611" s="27" t="s">
        <v>25</v>
      </c>
      <c r="H2611" s="28">
        <v>6902.42</v>
      </c>
      <c r="I2611" s="119">
        <v>1.05</v>
      </c>
      <c r="J2611" s="30">
        <f>+ROUND(I2611*H2611,2)</f>
        <v>7247.54</v>
      </c>
      <c r="K2611" s="8"/>
      <c r="L2611" s="1"/>
    </row>
    <row r="2612" spans="1:12" ht="15.45" customHeight="1" x14ac:dyDescent="0.3">
      <c r="A2612" s="1"/>
      <c r="B2612" s="1"/>
      <c r="C2612" s="7"/>
      <c r="D2612" s="211" t="s">
        <v>256</v>
      </c>
      <c r="E2612" s="212"/>
      <c r="F2612" s="212"/>
      <c r="G2612" s="31" t="s">
        <v>257</v>
      </c>
      <c r="H2612" s="32">
        <v>64850</v>
      </c>
      <c r="I2612" s="140">
        <v>3.0000000000000001E-3</v>
      </c>
      <c r="J2612" s="34">
        <f t="shared" ref="J2612:J2617" si="46">+IF(D2612="","",H2612*I2612)</f>
        <v>194.55</v>
      </c>
      <c r="K2612" s="8"/>
      <c r="L2612" s="1"/>
    </row>
    <row r="2613" spans="1:12" ht="15.45" customHeight="1" x14ac:dyDescent="0.3">
      <c r="A2613" s="1"/>
      <c r="B2613" s="1"/>
      <c r="C2613" s="7"/>
      <c r="D2613" s="362" t="s">
        <v>258</v>
      </c>
      <c r="E2613" s="363"/>
      <c r="F2613" s="363"/>
      <c r="G2613" s="141" t="s">
        <v>257</v>
      </c>
      <c r="H2613" s="142">
        <v>52600</v>
      </c>
      <c r="I2613" s="143">
        <v>3.0000000000000001E-3</v>
      </c>
      <c r="J2613" s="144">
        <f t="shared" si="46"/>
        <v>157.80000000000001</v>
      </c>
      <c r="K2613" s="8"/>
      <c r="L2613" s="1"/>
    </row>
    <row r="2614" spans="1:12" ht="15.45" customHeight="1" x14ac:dyDescent="0.3">
      <c r="A2614" s="1"/>
      <c r="B2614" s="1"/>
      <c r="C2614" s="7"/>
      <c r="D2614" s="362" t="s">
        <v>259</v>
      </c>
      <c r="E2614" s="363"/>
      <c r="F2614" s="363"/>
      <c r="G2614" s="141" t="s">
        <v>95</v>
      </c>
      <c r="H2614" s="142">
        <v>7016.5</v>
      </c>
      <c r="I2614" s="145">
        <v>0.17</v>
      </c>
      <c r="J2614" s="144">
        <f t="shared" si="46"/>
        <v>1192.8050000000001</v>
      </c>
      <c r="K2614" s="8"/>
      <c r="L2614" s="1"/>
    </row>
    <row r="2615" spans="1:12" ht="15.45" customHeight="1" x14ac:dyDescent="0.3">
      <c r="A2615" s="1"/>
      <c r="B2615" s="1"/>
      <c r="C2615" s="7"/>
      <c r="D2615" s="362" t="s">
        <v>260</v>
      </c>
      <c r="E2615" s="363"/>
      <c r="F2615" s="363"/>
      <c r="G2615" s="141" t="s">
        <v>95</v>
      </c>
      <c r="H2615" s="142">
        <v>1921</v>
      </c>
      <c r="I2615" s="145">
        <v>0.1</v>
      </c>
      <c r="J2615" s="144">
        <f t="shared" si="46"/>
        <v>192.10000000000002</v>
      </c>
      <c r="K2615" s="8"/>
      <c r="L2615" s="1"/>
    </row>
    <row r="2616" spans="1:12" ht="15.45" customHeight="1" x14ac:dyDescent="0.3">
      <c r="A2616" s="1"/>
      <c r="B2616" s="1"/>
      <c r="C2616" s="7"/>
      <c r="D2616" s="362" t="s">
        <v>261</v>
      </c>
      <c r="E2616" s="363"/>
      <c r="F2616" s="363"/>
      <c r="G2616" s="141" t="s">
        <v>95</v>
      </c>
      <c r="H2616" s="142">
        <v>1380.5</v>
      </c>
      <c r="I2616" s="145">
        <v>0.1</v>
      </c>
      <c r="J2616" s="144">
        <f t="shared" si="46"/>
        <v>138.05000000000001</v>
      </c>
      <c r="K2616" s="8"/>
      <c r="L2616" s="1"/>
    </row>
    <row r="2617" spans="1:12" ht="15.45" customHeight="1" x14ac:dyDescent="0.3">
      <c r="A2617" s="1"/>
      <c r="B2617" s="1"/>
      <c r="C2617" s="7"/>
      <c r="D2617" s="325"/>
      <c r="E2617" s="326"/>
      <c r="F2617" s="326"/>
      <c r="G2617" s="35" t="s">
        <v>28</v>
      </c>
      <c r="H2617" s="36" t="s">
        <v>28</v>
      </c>
      <c r="I2617" s="121"/>
      <c r="J2617" s="38" t="str">
        <f t="shared" si="46"/>
        <v/>
      </c>
      <c r="K2617" s="8"/>
      <c r="L2617" s="1"/>
    </row>
    <row r="2618" spans="1:12" ht="15.45" customHeight="1" x14ac:dyDescent="0.3">
      <c r="A2618" s="1"/>
      <c r="B2618" s="1"/>
      <c r="C2618" s="7"/>
      <c r="D2618" s="1"/>
      <c r="E2618" s="1"/>
      <c r="F2618" s="1"/>
      <c r="G2618" s="294" t="s">
        <v>29</v>
      </c>
      <c r="H2618" s="294"/>
      <c r="I2618" s="295"/>
      <c r="J2618" s="39">
        <f>+ROUND(SUM(J2611:J2617),2)</f>
        <v>9122.85</v>
      </c>
      <c r="K2618" s="8"/>
      <c r="L2618" s="1"/>
    </row>
    <row r="2619" spans="1:12" ht="15.45" customHeight="1" x14ac:dyDescent="0.3">
      <c r="A2619" s="1"/>
      <c r="B2619" s="1"/>
      <c r="C2619" s="7"/>
      <c r="D2619" s="1"/>
      <c r="E2619" s="1"/>
      <c r="F2619" s="1"/>
      <c r="G2619" s="92"/>
      <c r="H2619" s="100"/>
      <c r="I2619" s="122"/>
      <c r="J2619" s="101"/>
      <c r="K2619" s="8"/>
      <c r="L2619" s="1"/>
    </row>
    <row r="2620" spans="1:12" ht="15.45" customHeight="1" x14ac:dyDescent="0.3">
      <c r="A2620" s="1"/>
      <c r="B2620" s="1"/>
      <c r="C2620" s="7"/>
      <c r="D2620" s="219" t="s">
        <v>30</v>
      </c>
      <c r="E2620" s="220"/>
      <c r="F2620" s="220"/>
      <c r="G2620" s="220"/>
      <c r="H2620" s="220"/>
      <c r="I2620" s="220"/>
      <c r="J2620" s="221"/>
      <c r="K2620" s="8"/>
      <c r="L2620" s="1"/>
    </row>
    <row r="2621" spans="1:12" ht="15.45" customHeight="1" x14ac:dyDescent="0.3">
      <c r="A2621" s="1"/>
      <c r="B2621" s="1"/>
      <c r="C2621" s="7"/>
      <c r="D2621" s="286" t="s">
        <v>20</v>
      </c>
      <c r="E2621" s="286"/>
      <c r="F2621" s="286"/>
      <c r="G2621" s="40" t="s">
        <v>14</v>
      </c>
      <c r="H2621" s="41" t="s">
        <v>31</v>
      </c>
      <c r="I2621" s="123" t="s">
        <v>22</v>
      </c>
      <c r="J2621" s="41" t="s">
        <v>23</v>
      </c>
      <c r="K2621" s="8"/>
      <c r="L2621" s="1"/>
    </row>
    <row r="2622" spans="1:12" ht="15.45" customHeight="1" x14ac:dyDescent="0.3">
      <c r="A2622" s="1"/>
      <c r="B2622" s="1"/>
      <c r="C2622" s="7"/>
      <c r="D2622" s="287" t="s">
        <v>32</v>
      </c>
      <c r="E2622" s="288"/>
      <c r="F2622" s="288"/>
      <c r="G2622" s="86" t="s">
        <v>33</v>
      </c>
      <c r="H2622" s="87">
        <v>1402.79</v>
      </c>
      <c r="I2622" s="146">
        <v>0.05</v>
      </c>
      <c r="J2622" s="30">
        <f>+ROUND(I2622*H2622,2)</f>
        <v>70.14</v>
      </c>
      <c r="K2622" s="8"/>
      <c r="L2622" s="1"/>
    </row>
    <row r="2623" spans="1:12" ht="15.45" customHeight="1" x14ac:dyDescent="0.3">
      <c r="A2623" s="1"/>
      <c r="B2623" s="1"/>
      <c r="C2623" s="7"/>
      <c r="D2623" s="289"/>
      <c r="E2623" s="290"/>
      <c r="F2623" s="291"/>
      <c r="G2623" s="86" t="s">
        <v>28</v>
      </c>
      <c r="H2623" s="89" t="s">
        <v>28</v>
      </c>
      <c r="I2623" s="125"/>
      <c r="J2623" s="34" t="str">
        <f>+IF(D2623="","",H2623*I2623)</f>
        <v/>
      </c>
      <c r="K2623" s="8"/>
      <c r="L2623" s="1"/>
    </row>
    <row r="2624" spans="1:12" ht="15.45" customHeight="1" x14ac:dyDescent="0.3">
      <c r="A2624" s="1"/>
      <c r="B2624" s="1"/>
      <c r="C2624" s="7"/>
      <c r="D2624" s="292"/>
      <c r="E2624" s="293"/>
      <c r="F2624" s="293"/>
      <c r="G2624" s="47" t="s">
        <v>28</v>
      </c>
      <c r="H2624" s="48" t="s">
        <v>28</v>
      </c>
      <c r="I2624" s="126"/>
      <c r="J2624" s="91" t="str">
        <f>+IF(D2624="","",H2624*I2624)</f>
        <v/>
      </c>
      <c r="K2624" s="8"/>
      <c r="L2624" s="1"/>
    </row>
    <row r="2625" spans="1:12" ht="15.45" customHeight="1" x14ac:dyDescent="0.3">
      <c r="A2625" s="1"/>
      <c r="B2625" s="1"/>
      <c r="C2625" s="7"/>
      <c r="D2625" s="1"/>
      <c r="E2625" s="1"/>
      <c r="F2625" s="1"/>
      <c r="G2625" s="294" t="s">
        <v>36</v>
      </c>
      <c r="H2625" s="294"/>
      <c r="I2625" s="295"/>
      <c r="J2625" s="51">
        <f>ROUND(+SUM(J2622:J2624),2)</f>
        <v>70.14</v>
      </c>
      <c r="K2625" s="8"/>
      <c r="L2625" s="1"/>
    </row>
    <row r="2626" spans="1:12" ht="15.45" customHeight="1" x14ac:dyDescent="0.3">
      <c r="A2626" s="1"/>
      <c r="B2626" s="1"/>
      <c r="C2626" s="7"/>
      <c r="D2626" s="274"/>
      <c r="E2626" s="274"/>
      <c r="F2626" s="274"/>
      <c r="G2626" s="274"/>
      <c r="H2626" s="274"/>
      <c r="I2626" s="274"/>
      <c r="J2626" s="274"/>
      <c r="K2626" s="8"/>
      <c r="L2626" s="1"/>
    </row>
    <row r="2627" spans="1:12" ht="15.45" customHeight="1" x14ac:dyDescent="0.3">
      <c r="A2627" s="1"/>
      <c r="B2627" s="1"/>
      <c r="C2627" s="7"/>
      <c r="D2627" s="305" t="s">
        <v>37</v>
      </c>
      <c r="E2627" s="306"/>
      <c r="F2627" s="306"/>
      <c r="G2627" s="306"/>
      <c r="H2627" s="306"/>
      <c r="I2627" s="306"/>
      <c r="J2627" s="307"/>
      <c r="K2627" s="8"/>
      <c r="L2627" s="52"/>
    </row>
    <row r="2628" spans="1:12" ht="15.45" customHeight="1" x14ac:dyDescent="0.3">
      <c r="A2628" s="93"/>
      <c r="B2628" s="93"/>
      <c r="C2628" s="53"/>
      <c r="D2628" s="308" t="s">
        <v>20</v>
      </c>
      <c r="E2628" s="309"/>
      <c r="F2628" s="309"/>
      <c r="G2628" s="54" t="s">
        <v>14</v>
      </c>
      <c r="H2628" s="55" t="s">
        <v>31</v>
      </c>
      <c r="I2628" s="128" t="s">
        <v>22</v>
      </c>
      <c r="J2628" s="56" t="s">
        <v>23</v>
      </c>
      <c r="K2628" s="57"/>
      <c r="L2628" s="58"/>
    </row>
    <row r="2629" spans="1:12" ht="15.45" customHeight="1" x14ac:dyDescent="0.3">
      <c r="A2629" s="1"/>
      <c r="B2629" s="1"/>
      <c r="C2629" s="7"/>
      <c r="D2629" s="301" t="s">
        <v>218</v>
      </c>
      <c r="E2629" s="302"/>
      <c r="F2629" s="302"/>
      <c r="G2629" s="59" t="s">
        <v>39</v>
      </c>
      <c r="H2629" s="60">
        <v>35069.629374999997</v>
      </c>
      <c r="I2629" s="129">
        <v>0.04</v>
      </c>
      <c r="J2629" s="30">
        <f>+ROUND(I2629*H2629,2)</f>
        <v>1402.79</v>
      </c>
      <c r="K2629" s="8"/>
      <c r="L2629" s="52"/>
    </row>
    <row r="2630" spans="1:12" ht="15.45" customHeight="1" x14ac:dyDescent="0.3">
      <c r="A2630" s="1"/>
      <c r="B2630" s="1"/>
      <c r="C2630" s="7"/>
      <c r="D2630" s="301"/>
      <c r="E2630" s="302"/>
      <c r="F2630" s="302"/>
      <c r="G2630" s="59"/>
      <c r="H2630" s="60"/>
      <c r="I2630" s="129"/>
      <c r="J2630" s="62" t="str">
        <f>(+IF(D2630="","",(H2630*I2630)))</f>
        <v/>
      </c>
      <c r="K2630" s="8"/>
      <c r="L2630" s="52"/>
    </row>
    <row r="2631" spans="1:12" ht="15.45" customHeight="1" x14ac:dyDescent="0.3">
      <c r="A2631" s="1"/>
      <c r="B2631" s="1"/>
      <c r="C2631" s="7"/>
      <c r="D2631" s="301"/>
      <c r="E2631" s="302"/>
      <c r="F2631" s="302"/>
      <c r="G2631" s="59"/>
      <c r="H2631" s="60"/>
      <c r="I2631" s="129"/>
      <c r="J2631" s="62" t="str">
        <f>(+IF(D2631="","",(H2631*I2631)))</f>
        <v/>
      </c>
      <c r="K2631" s="8"/>
      <c r="L2631" s="52"/>
    </row>
    <row r="2632" spans="1:12" ht="15.45" customHeight="1" x14ac:dyDescent="0.3">
      <c r="A2632" s="1"/>
      <c r="B2632" s="1"/>
      <c r="C2632" s="7"/>
      <c r="D2632" s="303"/>
      <c r="E2632" s="304"/>
      <c r="F2632" s="304"/>
      <c r="G2632" s="94"/>
      <c r="H2632" s="95"/>
      <c r="I2632" s="130"/>
      <c r="J2632" s="97"/>
      <c r="K2632" s="8"/>
      <c r="L2632" s="52"/>
    </row>
    <row r="2633" spans="1:12" ht="15.45" customHeight="1" x14ac:dyDescent="0.3">
      <c r="A2633" s="1"/>
      <c r="B2633" s="1"/>
      <c r="C2633" s="7"/>
      <c r="D2633" s="1"/>
      <c r="E2633" s="1"/>
      <c r="F2633" s="1"/>
      <c r="G2633" s="216" t="s">
        <v>42</v>
      </c>
      <c r="H2633" s="216"/>
      <c r="I2633" s="217"/>
      <c r="J2633" s="39">
        <f>+ROUND(SUM(J2629:J2632),2)</f>
        <v>1402.79</v>
      </c>
      <c r="K2633" s="8"/>
      <c r="L2633" s="52"/>
    </row>
    <row r="2634" spans="1:12" ht="15.45" customHeight="1" x14ac:dyDescent="0.3">
      <c r="A2634" s="1"/>
      <c r="B2634" s="1"/>
      <c r="C2634" s="7"/>
      <c r="D2634" s="1"/>
      <c r="E2634" s="1"/>
      <c r="F2634" s="1"/>
      <c r="G2634" s="1"/>
      <c r="H2634" s="63"/>
      <c r="I2634" s="131"/>
      <c r="J2634" s="2"/>
      <c r="K2634" s="8"/>
      <c r="L2634" s="1"/>
    </row>
    <row r="2635" spans="1:12" ht="15.45" customHeight="1" x14ac:dyDescent="0.3">
      <c r="A2635" s="1"/>
      <c r="B2635" s="1"/>
      <c r="C2635" s="7"/>
      <c r="D2635" s="250" t="s">
        <v>43</v>
      </c>
      <c r="E2635" s="251"/>
      <c r="F2635" s="251"/>
      <c r="G2635" s="251"/>
      <c r="H2635" s="251"/>
      <c r="I2635" s="252"/>
      <c r="J2635" s="64">
        <f>ROUND((SUM(+J2618+J2625+J2633)),2)</f>
        <v>10595.78</v>
      </c>
      <c r="K2635" s="8"/>
      <c r="L2635" s="1"/>
    </row>
    <row r="2636" spans="1:12" ht="15.45" customHeight="1" x14ac:dyDescent="0.3">
      <c r="A2636" s="1"/>
      <c r="B2636" s="1"/>
      <c r="C2636" s="7"/>
      <c r="D2636" s="1"/>
      <c r="E2636" s="1"/>
      <c r="F2636" s="1"/>
      <c r="G2636" s="1"/>
      <c r="H2636" s="63"/>
      <c r="I2636" s="131"/>
      <c r="J2636" s="2"/>
      <c r="K2636" s="8"/>
      <c r="L2636" s="1"/>
    </row>
    <row r="2637" spans="1:12" ht="15.45" customHeight="1" x14ac:dyDescent="0.3">
      <c r="A2637" s="66"/>
      <c r="B2637" s="66"/>
      <c r="C2637" s="65"/>
      <c r="D2637" s="253" t="s">
        <v>44</v>
      </c>
      <c r="E2637" s="254"/>
      <c r="F2637" s="255"/>
      <c r="G2637" s="66"/>
      <c r="H2637" s="67"/>
      <c r="I2637" s="132">
        <v>0.01</v>
      </c>
      <c r="J2637" s="69">
        <f>ROUND(J2635*I2637,2)</f>
        <v>105.96</v>
      </c>
      <c r="K2637" s="70"/>
      <c r="L2637" s="66"/>
    </row>
    <row r="2638" spans="1:12" ht="15.45" customHeight="1" x14ac:dyDescent="0.3">
      <c r="A2638" s="1"/>
      <c r="B2638" s="1"/>
      <c r="C2638" s="7"/>
      <c r="D2638" s="250" t="s">
        <v>45</v>
      </c>
      <c r="E2638" s="251"/>
      <c r="F2638" s="251"/>
      <c r="G2638" s="251"/>
      <c r="H2638" s="251"/>
      <c r="I2638" s="252"/>
      <c r="J2638" s="64">
        <f>+J2637+J2635</f>
        <v>10701.74</v>
      </c>
      <c r="K2638" s="8"/>
      <c r="L2638" s="1"/>
    </row>
    <row r="2639" spans="1:12" ht="15.45" customHeight="1" x14ac:dyDescent="0.3">
      <c r="A2639" s="1"/>
      <c r="B2639" s="1"/>
      <c r="C2639" s="7"/>
      <c r="D2639" s="1"/>
      <c r="E2639" s="1"/>
      <c r="F2639" s="1"/>
      <c r="G2639" s="1"/>
      <c r="H2639" s="63"/>
      <c r="I2639" s="131"/>
      <c r="J2639" s="2"/>
      <c r="K2639" s="8"/>
      <c r="L2639" s="1"/>
    </row>
    <row r="2640" spans="1:12" ht="15.45" customHeight="1" x14ac:dyDescent="0.3">
      <c r="A2640" s="66"/>
      <c r="B2640" s="66"/>
      <c r="C2640" s="65"/>
      <c r="D2640" s="313" t="s">
        <v>46</v>
      </c>
      <c r="E2640" s="314"/>
      <c r="F2640" s="314"/>
      <c r="G2640" s="71"/>
      <c r="H2640" s="72"/>
      <c r="I2640" s="170">
        <v>0.25</v>
      </c>
      <c r="J2640" s="74">
        <f>ROUND(J2638*I2640,2)</f>
        <v>2675.44</v>
      </c>
      <c r="K2640" s="70"/>
      <c r="L2640" s="66"/>
    </row>
    <row r="2641" spans="1:12" ht="15.45" customHeight="1" x14ac:dyDescent="0.3">
      <c r="A2641" s="66"/>
      <c r="B2641" s="66"/>
      <c r="C2641" s="65"/>
      <c r="D2641" s="315" t="s">
        <v>47</v>
      </c>
      <c r="E2641" s="316"/>
      <c r="F2641" s="316"/>
      <c r="G2641" s="71"/>
      <c r="H2641" s="72"/>
      <c r="I2641" s="171">
        <v>0.01</v>
      </c>
      <c r="J2641" s="76">
        <v>107.01</v>
      </c>
      <c r="K2641" s="70"/>
      <c r="L2641" s="66"/>
    </row>
    <row r="2642" spans="1:12" ht="15.45" customHeight="1" x14ac:dyDescent="0.3">
      <c r="A2642" s="66"/>
      <c r="B2642" s="66"/>
      <c r="C2642" s="65"/>
      <c r="D2642" s="315" t="s">
        <v>48</v>
      </c>
      <c r="E2642" s="316"/>
      <c r="F2642" s="316"/>
      <c r="G2642" s="77"/>
      <c r="H2642" s="78"/>
      <c r="I2642" s="171">
        <v>0.04</v>
      </c>
      <c r="J2642" s="76">
        <f>ROUND(J2638*I2642,2)</f>
        <v>428.07</v>
      </c>
      <c r="K2642" s="70"/>
      <c r="L2642" s="66"/>
    </row>
    <row r="2643" spans="1:12" ht="15.45" customHeight="1" x14ac:dyDescent="0.3">
      <c r="A2643" s="1"/>
      <c r="B2643" s="1"/>
      <c r="C2643" s="7"/>
      <c r="D2643" s="317" t="s">
        <v>49</v>
      </c>
      <c r="E2643" s="318"/>
      <c r="F2643" s="318"/>
      <c r="G2643" s="318"/>
      <c r="H2643" s="318"/>
      <c r="I2643" s="318"/>
      <c r="J2643" s="79">
        <f>SUM(J2640:J2642)</f>
        <v>3210.5200000000004</v>
      </c>
      <c r="K2643" s="8"/>
      <c r="L2643" s="1"/>
    </row>
    <row r="2644" spans="1:12" ht="15.45" customHeight="1" x14ac:dyDescent="0.3">
      <c r="A2644" s="1"/>
      <c r="B2644" s="1"/>
      <c r="C2644" s="7"/>
      <c r="D2644" s="266"/>
      <c r="E2644" s="266"/>
      <c r="F2644" s="266"/>
      <c r="G2644" s="266"/>
      <c r="H2644" s="266"/>
      <c r="I2644" s="266"/>
      <c r="J2644" s="266"/>
      <c r="K2644" s="8"/>
      <c r="L2644" s="1"/>
    </row>
    <row r="2645" spans="1:12" ht="15.45" customHeight="1" x14ac:dyDescent="0.3">
      <c r="A2645" s="1"/>
      <c r="B2645" s="1"/>
      <c r="C2645" s="7"/>
      <c r="D2645" s="277" t="s">
        <v>50</v>
      </c>
      <c r="E2645" s="278"/>
      <c r="F2645" s="278"/>
      <c r="G2645" s="278"/>
      <c r="H2645" s="278"/>
      <c r="I2645" s="279"/>
      <c r="J2645" s="80">
        <f>SUM(J2638+J2643)</f>
        <v>13912.26</v>
      </c>
      <c r="K2645" s="8"/>
      <c r="L2645" s="1"/>
    </row>
    <row r="2646" spans="1:12" ht="15.45" customHeight="1" x14ac:dyDescent="0.3">
      <c r="A2646" s="1"/>
      <c r="B2646" s="1"/>
      <c r="C2646" s="7"/>
      <c r="D2646" s="266"/>
      <c r="E2646" s="266"/>
      <c r="F2646" s="266"/>
      <c r="G2646" s="266"/>
      <c r="H2646" s="266"/>
      <c r="I2646" s="266"/>
      <c r="J2646" s="266"/>
      <c r="K2646" s="8"/>
      <c r="L2646" s="1"/>
    </row>
    <row r="2647" spans="1:12" ht="15.45" customHeight="1" x14ac:dyDescent="0.3">
      <c r="A2647" s="1"/>
      <c r="B2647" s="1"/>
      <c r="C2647" s="7"/>
      <c r="D2647" s="280" t="s">
        <v>51</v>
      </c>
      <c r="E2647" s="281"/>
      <c r="F2647" s="282"/>
      <c r="G2647" s="283"/>
      <c r="H2647" s="284"/>
      <c r="I2647" s="284"/>
      <c r="J2647" s="285"/>
      <c r="K2647" s="8"/>
      <c r="L2647" s="1"/>
    </row>
    <row r="2648" spans="1:12" ht="15.45" customHeight="1" x14ac:dyDescent="0.3">
      <c r="A2648" s="1"/>
      <c r="B2648" s="1"/>
      <c r="C2648" s="7"/>
      <c r="D2648" s="262"/>
      <c r="E2648" s="310"/>
      <c r="F2648" s="311"/>
      <c r="G2648" s="265"/>
      <c r="H2648" s="275"/>
      <c r="I2648" s="275"/>
      <c r="J2648" s="276"/>
      <c r="K2648" s="8"/>
      <c r="L2648" s="1"/>
    </row>
    <row r="2649" spans="1:12" ht="15.45" customHeight="1" x14ac:dyDescent="0.3">
      <c r="A2649" s="1"/>
      <c r="B2649" s="1"/>
      <c r="C2649" s="7"/>
      <c r="D2649" s="262"/>
      <c r="E2649" s="310"/>
      <c r="F2649" s="311"/>
      <c r="G2649" s="312" t="s">
        <v>52</v>
      </c>
      <c r="H2649" s="266"/>
      <c r="I2649" s="266"/>
      <c r="J2649" s="267"/>
      <c r="K2649" s="8"/>
      <c r="L2649" s="1"/>
    </row>
    <row r="2650" spans="1:12" ht="15.45" customHeight="1" x14ac:dyDescent="0.3">
      <c r="A2650" s="1"/>
      <c r="B2650" s="1"/>
      <c r="C2650" s="7"/>
      <c r="D2650" s="262"/>
      <c r="E2650" s="310"/>
      <c r="F2650" s="311"/>
      <c r="G2650" s="312" t="s">
        <v>53</v>
      </c>
      <c r="H2650" s="266"/>
      <c r="I2650" s="266"/>
      <c r="J2650" s="267"/>
      <c r="K2650" s="8"/>
      <c r="L2650" s="1"/>
    </row>
    <row r="2651" spans="1:12" ht="15.45" customHeight="1" x14ac:dyDescent="0.3">
      <c r="A2651" s="1"/>
      <c r="B2651" s="1"/>
      <c r="C2651" s="7"/>
      <c r="D2651" s="262"/>
      <c r="E2651" s="310"/>
      <c r="F2651" s="311"/>
      <c r="G2651" s="312" t="s">
        <v>54</v>
      </c>
      <c r="H2651" s="266"/>
      <c r="I2651" s="266"/>
      <c r="J2651" s="267"/>
      <c r="K2651" s="8"/>
      <c r="L2651" s="1"/>
    </row>
    <row r="2652" spans="1:12" ht="15.45" customHeight="1" x14ac:dyDescent="0.3">
      <c r="A2652" s="1"/>
      <c r="B2652" s="1"/>
      <c r="C2652" s="7"/>
      <c r="D2652" s="319"/>
      <c r="E2652" s="320"/>
      <c r="F2652" s="321"/>
      <c r="G2652" s="312" t="s">
        <v>52</v>
      </c>
      <c r="H2652" s="266"/>
      <c r="I2652" s="266"/>
      <c r="J2652" s="267"/>
      <c r="K2652" s="8"/>
      <c r="L2652" s="1"/>
    </row>
    <row r="2653" spans="1:12" ht="15.45" customHeight="1" x14ac:dyDescent="0.3">
      <c r="A2653" s="1"/>
      <c r="B2653" s="1"/>
      <c r="C2653" s="7"/>
      <c r="D2653" s="268"/>
      <c r="E2653" s="322"/>
      <c r="F2653" s="323"/>
      <c r="G2653" s="324" t="s">
        <v>55</v>
      </c>
      <c r="H2653" s="272"/>
      <c r="I2653" s="272"/>
      <c r="J2653" s="273"/>
      <c r="K2653" s="8"/>
      <c r="L2653" s="1"/>
    </row>
    <row r="2654" spans="1:12" ht="15.45" customHeight="1" x14ac:dyDescent="0.3">
      <c r="A2654" s="1"/>
      <c r="B2654" s="1"/>
      <c r="C2654" s="81"/>
      <c r="D2654" s="82"/>
      <c r="E2654" s="82"/>
      <c r="F2654" s="82"/>
      <c r="G2654" s="82"/>
      <c r="H2654" s="83"/>
      <c r="I2654" s="133"/>
      <c r="J2654" s="83"/>
      <c r="K2654" s="84"/>
      <c r="L2654" s="1"/>
    </row>
    <row r="2655" spans="1:12" ht="15.45" customHeight="1" x14ac:dyDescent="0.3">
      <c r="A2655" s="1"/>
      <c r="B2655" s="1"/>
      <c r="C2655" s="274"/>
      <c r="D2655" s="274"/>
      <c r="E2655" s="274"/>
      <c r="F2655" s="274"/>
      <c r="G2655" s="274"/>
      <c r="H2655" s="274"/>
      <c r="I2655" s="274"/>
      <c r="J2655" s="274"/>
      <c r="K2655" s="1"/>
      <c r="L2655" s="1"/>
    </row>
    <row r="2656" spans="1:12" ht="15.45" customHeight="1" x14ac:dyDescent="0.3">
      <c r="A2656" s="1"/>
      <c r="B2656" s="1"/>
      <c r="C2656" s="3"/>
      <c r="D2656" s="4"/>
      <c r="E2656" s="4"/>
      <c r="F2656" s="4"/>
      <c r="G2656" s="4"/>
      <c r="H2656" s="5"/>
      <c r="I2656" s="117"/>
      <c r="J2656" s="5"/>
      <c r="K2656" s="6"/>
      <c r="L2656" s="1"/>
    </row>
    <row r="2657" spans="1:12" ht="15.45" customHeight="1" x14ac:dyDescent="0.3">
      <c r="A2657" s="1"/>
      <c r="B2657" s="1"/>
      <c r="C2657" s="7"/>
      <c r="D2657" s="190"/>
      <c r="E2657" s="191"/>
      <c r="F2657" s="190" t="s">
        <v>0</v>
      </c>
      <c r="G2657" s="194"/>
      <c r="H2657" s="191"/>
      <c r="I2657" s="195" t="s">
        <v>1</v>
      </c>
      <c r="J2657" s="196"/>
      <c r="K2657" s="8"/>
      <c r="L2657" s="1"/>
    </row>
    <row r="2658" spans="1:12" ht="15.45" customHeight="1" x14ac:dyDescent="0.3">
      <c r="A2658" s="1"/>
      <c r="B2658" s="1"/>
      <c r="C2658" s="7"/>
      <c r="D2658" s="192"/>
      <c r="E2658" s="193"/>
      <c r="F2658" s="192"/>
      <c r="G2658" s="189"/>
      <c r="H2658" s="193"/>
      <c r="I2658" s="197" t="s">
        <v>2</v>
      </c>
      <c r="J2658" s="198"/>
      <c r="K2658" s="8"/>
      <c r="L2658" s="1"/>
    </row>
    <row r="2659" spans="1:12" ht="15.45" customHeight="1" x14ac:dyDescent="0.3">
      <c r="A2659" s="1"/>
      <c r="B2659" s="1"/>
      <c r="C2659" s="7"/>
      <c r="D2659" s="172" t="s">
        <v>3</v>
      </c>
      <c r="E2659" s="173"/>
      <c r="F2659" s="173"/>
      <c r="G2659" s="173"/>
      <c r="H2659" s="174"/>
      <c r="I2659" s="197" t="s">
        <v>4</v>
      </c>
      <c r="J2659" s="198"/>
      <c r="K2659" s="8"/>
      <c r="L2659" s="1"/>
    </row>
    <row r="2660" spans="1:12" ht="15.45" customHeight="1" x14ac:dyDescent="0.3">
      <c r="A2660" s="1"/>
      <c r="B2660" s="1"/>
      <c r="C2660" s="7"/>
      <c r="D2660" s="298" t="s">
        <v>5</v>
      </c>
      <c r="E2660" s="299"/>
      <c r="F2660" s="299"/>
      <c r="G2660" s="299"/>
      <c r="H2660" s="299"/>
      <c r="I2660" s="299"/>
      <c r="J2660" s="300"/>
      <c r="K2660" s="8"/>
      <c r="L2660" s="1"/>
    </row>
    <row r="2661" spans="1:12" ht="15.45" customHeight="1" x14ac:dyDescent="0.3">
      <c r="A2661" s="1"/>
      <c r="B2661" s="1"/>
      <c r="C2661" s="7"/>
      <c r="D2661" s="9"/>
      <c r="E2661" s="9"/>
      <c r="F2661" s="9"/>
      <c r="G2661" s="9"/>
      <c r="H2661" s="10"/>
      <c r="I2661" s="9"/>
      <c r="J2661" s="10"/>
      <c r="K2661" s="8"/>
      <c r="L2661" s="1"/>
    </row>
    <row r="2662" spans="1:12" ht="15.45" customHeight="1" x14ac:dyDescent="0.3">
      <c r="A2662" s="14"/>
      <c r="B2662" s="14"/>
      <c r="C2662" s="11"/>
      <c r="D2662" s="12" t="s">
        <v>6</v>
      </c>
      <c r="E2662" s="175" t="s">
        <v>7</v>
      </c>
      <c r="F2662" s="176"/>
      <c r="G2662" s="176"/>
      <c r="H2662" s="176"/>
      <c r="I2662" s="176"/>
      <c r="J2662" s="177"/>
      <c r="K2662" s="13"/>
      <c r="L2662" s="14"/>
    </row>
    <row r="2663" spans="1:12" ht="15.45" customHeight="1" x14ac:dyDescent="0.3">
      <c r="A2663" s="1"/>
      <c r="B2663" s="1"/>
      <c r="C2663" s="7"/>
      <c r="D2663" s="16">
        <v>2</v>
      </c>
      <c r="E2663" s="178" t="s">
        <v>8</v>
      </c>
      <c r="F2663" s="179"/>
      <c r="G2663" s="179"/>
      <c r="H2663" s="179"/>
      <c r="I2663" s="179"/>
      <c r="J2663" s="180"/>
      <c r="K2663" s="8"/>
      <c r="L2663" s="1"/>
    </row>
    <row r="2664" spans="1:12" ht="15.45" customHeight="1" x14ac:dyDescent="0.3">
      <c r="A2664" s="14"/>
      <c r="B2664" s="14"/>
      <c r="C2664" s="11"/>
      <c r="D2664" s="12" t="s">
        <v>9</v>
      </c>
      <c r="E2664" s="175" t="s">
        <v>10</v>
      </c>
      <c r="F2664" s="176"/>
      <c r="G2664" s="176"/>
      <c r="H2664" s="176"/>
      <c r="I2664" s="176"/>
      <c r="J2664" s="177"/>
      <c r="K2664" s="13"/>
      <c r="L2664" s="14"/>
    </row>
    <row r="2665" spans="1:12" ht="15.45" customHeight="1" x14ac:dyDescent="0.3">
      <c r="A2665" s="1"/>
      <c r="B2665" s="1"/>
      <c r="C2665" s="7"/>
      <c r="D2665" s="16">
        <v>2.12</v>
      </c>
      <c r="E2665" s="178" t="s">
        <v>213</v>
      </c>
      <c r="F2665" s="179"/>
      <c r="G2665" s="179"/>
      <c r="H2665" s="179"/>
      <c r="I2665" s="179"/>
      <c r="J2665" s="180"/>
      <c r="K2665" s="8"/>
      <c r="L2665" s="1"/>
    </row>
    <row r="2666" spans="1:12" ht="15.45" customHeight="1" x14ac:dyDescent="0.3">
      <c r="A2666" s="14"/>
      <c r="B2666" s="14"/>
      <c r="C2666" s="11"/>
      <c r="D2666" s="17" t="s">
        <v>12</v>
      </c>
      <c r="E2666" s="181" t="s">
        <v>13</v>
      </c>
      <c r="F2666" s="182"/>
      <c r="G2666" s="182"/>
      <c r="H2666" s="182"/>
      <c r="I2666" s="183"/>
      <c r="J2666" s="187" t="s">
        <v>14</v>
      </c>
      <c r="K2666" s="13"/>
      <c r="L2666" s="14"/>
    </row>
    <row r="2667" spans="1:12" ht="15.45" customHeight="1" x14ac:dyDescent="0.3">
      <c r="A2667" s="1"/>
      <c r="B2667" s="1"/>
      <c r="C2667" s="7"/>
      <c r="D2667" s="18" t="s">
        <v>262</v>
      </c>
      <c r="E2667" s="184"/>
      <c r="F2667" s="185"/>
      <c r="G2667" s="185"/>
      <c r="H2667" s="185"/>
      <c r="I2667" s="186"/>
      <c r="J2667" s="188"/>
      <c r="K2667" s="8"/>
      <c r="L2667" s="1"/>
    </row>
    <row r="2668" spans="1:12" ht="15.45" customHeight="1" x14ac:dyDescent="0.3">
      <c r="A2668" s="14"/>
      <c r="B2668" s="14"/>
      <c r="C2668" s="11"/>
      <c r="D2668" s="17" t="s">
        <v>16</v>
      </c>
      <c r="E2668" s="296" t="s">
        <v>263</v>
      </c>
      <c r="F2668" s="223"/>
      <c r="G2668" s="223"/>
      <c r="H2668" s="223"/>
      <c r="I2668" s="224"/>
      <c r="J2668" s="297" t="s">
        <v>95</v>
      </c>
      <c r="K2668" s="13"/>
      <c r="L2668" s="14"/>
    </row>
    <row r="2669" spans="1:12" ht="15.45" customHeight="1" x14ac:dyDescent="0.3">
      <c r="A2669" s="1"/>
      <c r="B2669" s="1"/>
      <c r="C2669" s="7"/>
      <c r="D2669" s="18" t="s">
        <v>262</v>
      </c>
      <c r="E2669" s="225"/>
      <c r="F2669" s="226"/>
      <c r="G2669" s="226"/>
      <c r="H2669" s="226"/>
      <c r="I2669" s="227"/>
      <c r="J2669" s="229"/>
      <c r="K2669" s="8"/>
      <c r="L2669" s="1"/>
    </row>
    <row r="2670" spans="1:12" ht="15.45" customHeight="1" x14ac:dyDescent="0.3">
      <c r="A2670" s="1"/>
      <c r="B2670" s="1"/>
      <c r="C2670" s="7"/>
      <c r="D2670" s="189"/>
      <c r="E2670" s="189"/>
      <c r="F2670" s="189"/>
      <c r="G2670" s="189"/>
      <c r="H2670" s="189"/>
      <c r="I2670" s="189"/>
      <c r="J2670" s="189"/>
      <c r="K2670" s="8"/>
      <c r="L2670" s="1"/>
    </row>
    <row r="2671" spans="1:12" ht="15.45" customHeight="1" x14ac:dyDescent="0.3">
      <c r="A2671" s="1"/>
      <c r="B2671" s="1"/>
      <c r="C2671" s="7"/>
      <c r="D2671" s="219" t="s">
        <v>19</v>
      </c>
      <c r="E2671" s="220"/>
      <c r="F2671" s="220"/>
      <c r="G2671" s="220"/>
      <c r="H2671" s="220"/>
      <c r="I2671" s="220"/>
      <c r="J2671" s="221"/>
      <c r="K2671" s="8"/>
      <c r="L2671" s="1"/>
    </row>
    <row r="2672" spans="1:12" ht="15.45" customHeight="1" x14ac:dyDescent="0.3">
      <c r="A2672" s="1"/>
      <c r="B2672" s="1"/>
      <c r="C2672" s="7"/>
      <c r="D2672" s="230" t="s">
        <v>20</v>
      </c>
      <c r="E2672" s="231"/>
      <c r="F2672" s="231"/>
      <c r="G2672" s="23" t="s">
        <v>14</v>
      </c>
      <c r="H2672" s="24" t="s">
        <v>21</v>
      </c>
      <c r="I2672" s="118" t="s">
        <v>22</v>
      </c>
      <c r="J2672" s="26" t="s">
        <v>23</v>
      </c>
      <c r="K2672" s="8"/>
      <c r="L2672" s="1"/>
    </row>
    <row r="2673" spans="1:12" ht="15.45" customHeight="1" x14ac:dyDescent="0.3">
      <c r="A2673" s="1"/>
      <c r="B2673" s="1"/>
      <c r="C2673" s="7"/>
      <c r="D2673" s="232" t="s">
        <v>264</v>
      </c>
      <c r="E2673" s="233"/>
      <c r="F2673" s="233"/>
      <c r="G2673" s="27" t="s">
        <v>95</v>
      </c>
      <c r="H2673" s="28">
        <v>3820</v>
      </c>
      <c r="I2673" s="119">
        <v>1</v>
      </c>
      <c r="J2673" s="30">
        <f>+ROUND(I2673*H2673,2)</f>
        <v>3820</v>
      </c>
      <c r="K2673" s="8"/>
      <c r="L2673" s="1"/>
    </row>
    <row r="2674" spans="1:12" ht="15.45" customHeight="1" x14ac:dyDescent="0.3">
      <c r="A2674" s="1"/>
      <c r="B2674" s="1"/>
      <c r="C2674" s="7"/>
      <c r="D2674" s="211" t="s">
        <v>265</v>
      </c>
      <c r="E2674" s="212"/>
      <c r="F2674" s="212"/>
      <c r="G2674" s="31" t="s">
        <v>257</v>
      </c>
      <c r="H2674" s="32">
        <v>104900</v>
      </c>
      <c r="I2674" s="120">
        <v>6.0000000000000001E-3</v>
      </c>
      <c r="J2674" s="34">
        <f t="shared" ref="J2674:J2680" si="47">+IF(D2674="","",H2674*I2674)</f>
        <v>629.4</v>
      </c>
      <c r="K2674" s="8"/>
      <c r="L2674" s="1"/>
    </row>
    <row r="2675" spans="1:12" ht="15.45" customHeight="1" x14ac:dyDescent="0.3">
      <c r="A2675" s="1"/>
      <c r="B2675" s="1"/>
      <c r="C2675" s="7"/>
      <c r="D2675" s="211" t="s">
        <v>258</v>
      </c>
      <c r="E2675" s="212"/>
      <c r="F2675" s="212"/>
      <c r="G2675" s="31" t="s">
        <v>257</v>
      </c>
      <c r="H2675" s="32">
        <v>52600</v>
      </c>
      <c r="I2675" s="120">
        <v>6.0000000000000001E-3</v>
      </c>
      <c r="J2675" s="34">
        <f t="shared" si="47"/>
        <v>315.60000000000002</v>
      </c>
      <c r="K2675" s="8"/>
      <c r="L2675" s="1"/>
    </row>
    <row r="2676" spans="1:12" ht="15.45" customHeight="1" x14ac:dyDescent="0.3">
      <c r="A2676" s="1"/>
      <c r="B2676" s="1"/>
      <c r="C2676" s="7"/>
      <c r="D2676" s="211"/>
      <c r="E2676" s="212"/>
      <c r="F2676" s="212"/>
      <c r="G2676" s="31" t="s">
        <v>28</v>
      </c>
      <c r="H2676" s="32" t="s">
        <v>28</v>
      </c>
      <c r="I2676" s="120"/>
      <c r="J2676" s="34" t="str">
        <f t="shared" si="47"/>
        <v/>
      </c>
      <c r="K2676" s="8"/>
      <c r="L2676" s="1"/>
    </row>
    <row r="2677" spans="1:12" ht="15.45" customHeight="1" x14ac:dyDescent="0.3">
      <c r="A2677" s="1"/>
      <c r="B2677" s="1"/>
      <c r="C2677" s="7"/>
      <c r="D2677" s="211"/>
      <c r="E2677" s="212"/>
      <c r="F2677" s="212"/>
      <c r="G2677" s="31" t="s">
        <v>28</v>
      </c>
      <c r="H2677" s="32" t="s">
        <v>28</v>
      </c>
      <c r="I2677" s="120"/>
      <c r="J2677" s="34" t="str">
        <f t="shared" si="47"/>
        <v/>
      </c>
      <c r="K2677" s="8"/>
      <c r="L2677" s="1"/>
    </row>
    <row r="2678" spans="1:12" ht="15.45" customHeight="1" x14ac:dyDescent="0.3">
      <c r="A2678" s="1"/>
      <c r="B2678" s="1"/>
      <c r="C2678" s="7"/>
      <c r="D2678" s="211"/>
      <c r="E2678" s="212"/>
      <c r="F2678" s="212"/>
      <c r="G2678" s="31" t="s">
        <v>28</v>
      </c>
      <c r="H2678" s="32" t="s">
        <v>28</v>
      </c>
      <c r="I2678" s="120"/>
      <c r="J2678" s="34" t="str">
        <f t="shared" si="47"/>
        <v/>
      </c>
      <c r="K2678" s="8"/>
      <c r="L2678" s="1"/>
    </row>
    <row r="2679" spans="1:12" ht="15.45" customHeight="1" x14ac:dyDescent="0.3">
      <c r="A2679" s="1"/>
      <c r="B2679" s="1"/>
      <c r="C2679" s="7"/>
      <c r="D2679" s="211"/>
      <c r="E2679" s="212"/>
      <c r="F2679" s="212"/>
      <c r="G2679" s="31" t="s">
        <v>28</v>
      </c>
      <c r="H2679" s="32" t="s">
        <v>28</v>
      </c>
      <c r="I2679" s="120"/>
      <c r="J2679" s="34" t="str">
        <f t="shared" si="47"/>
        <v/>
      </c>
      <c r="K2679" s="8"/>
      <c r="L2679" s="1"/>
    </row>
    <row r="2680" spans="1:12" ht="15.45" customHeight="1" x14ac:dyDescent="0.3">
      <c r="A2680" s="1"/>
      <c r="B2680" s="1"/>
      <c r="C2680" s="7"/>
      <c r="D2680" s="325"/>
      <c r="E2680" s="326"/>
      <c r="F2680" s="326"/>
      <c r="G2680" s="35" t="s">
        <v>28</v>
      </c>
      <c r="H2680" s="36" t="s">
        <v>28</v>
      </c>
      <c r="I2680" s="121"/>
      <c r="J2680" s="38" t="str">
        <f t="shared" si="47"/>
        <v/>
      </c>
      <c r="K2680" s="8"/>
      <c r="L2680" s="1"/>
    </row>
    <row r="2681" spans="1:12" ht="15.45" customHeight="1" x14ac:dyDescent="0.3">
      <c r="A2681" s="1"/>
      <c r="B2681" s="1"/>
      <c r="C2681" s="7"/>
      <c r="D2681" s="1"/>
      <c r="E2681" s="1"/>
      <c r="F2681" s="1"/>
      <c r="G2681" s="294" t="s">
        <v>29</v>
      </c>
      <c r="H2681" s="294"/>
      <c r="I2681" s="295"/>
      <c r="J2681" s="39">
        <f>+ROUND(SUM(J2673:J2680),2)</f>
        <v>4765</v>
      </c>
      <c r="K2681" s="8"/>
      <c r="L2681" s="1"/>
    </row>
    <row r="2682" spans="1:12" ht="15.45" customHeight="1" x14ac:dyDescent="0.3">
      <c r="A2682" s="1"/>
      <c r="B2682" s="1"/>
      <c r="C2682" s="7"/>
      <c r="D2682" s="1"/>
      <c r="E2682" s="1"/>
      <c r="F2682" s="1"/>
      <c r="G2682" s="92"/>
      <c r="H2682" s="100"/>
      <c r="I2682" s="122"/>
      <c r="J2682" s="101"/>
      <c r="K2682" s="8"/>
      <c r="L2682" s="1"/>
    </row>
    <row r="2683" spans="1:12" ht="15.45" customHeight="1" x14ac:dyDescent="0.3">
      <c r="A2683" s="1"/>
      <c r="B2683" s="1"/>
      <c r="C2683" s="7"/>
      <c r="D2683" s="219" t="s">
        <v>30</v>
      </c>
      <c r="E2683" s="220"/>
      <c r="F2683" s="220"/>
      <c r="G2683" s="220"/>
      <c r="H2683" s="220"/>
      <c r="I2683" s="220"/>
      <c r="J2683" s="221"/>
      <c r="K2683" s="8"/>
      <c r="L2683" s="1"/>
    </row>
    <row r="2684" spans="1:12" ht="15.45" customHeight="1" x14ac:dyDescent="0.3">
      <c r="A2684" s="1"/>
      <c r="B2684" s="1"/>
      <c r="C2684" s="7"/>
      <c r="D2684" s="286" t="s">
        <v>20</v>
      </c>
      <c r="E2684" s="286"/>
      <c r="F2684" s="286"/>
      <c r="G2684" s="40" t="s">
        <v>14</v>
      </c>
      <c r="H2684" s="41" t="s">
        <v>31</v>
      </c>
      <c r="I2684" s="123" t="s">
        <v>22</v>
      </c>
      <c r="J2684" s="41" t="s">
        <v>23</v>
      </c>
      <c r="K2684" s="8"/>
      <c r="L2684" s="1"/>
    </row>
    <row r="2685" spans="1:12" ht="15.45" customHeight="1" x14ac:dyDescent="0.3">
      <c r="A2685" s="1"/>
      <c r="B2685" s="1"/>
      <c r="C2685" s="7"/>
      <c r="D2685" s="287" t="s">
        <v>32</v>
      </c>
      <c r="E2685" s="288"/>
      <c r="F2685" s="288"/>
      <c r="G2685" s="86" t="s">
        <v>33</v>
      </c>
      <c r="H2685" s="87">
        <v>1052.0899999999999</v>
      </c>
      <c r="I2685" s="146">
        <v>0.05</v>
      </c>
      <c r="J2685" s="30">
        <f>+ROUND(I2685*H2685,2)</f>
        <v>52.6</v>
      </c>
      <c r="K2685" s="8"/>
      <c r="L2685" s="1"/>
    </row>
    <row r="2686" spans="1:12" ht="15.45" customHeight="1" x14ac:dyDescent="0.3">
      <c r="A2686" s="1"/>
      <c r="B2686" s="1"/>
      <c r="C2686" s="7"/>
      <c r="D2686" s="289"/>
      <c r="E2686" s="290"/>
      <c r="F2686" s="291"/>
      <c r="G2686" s="86" t="s">
        <v>28</v>
      </c>
      <c r="H2686" s="89" t="s">
        <v>28</v>
      </c>
      <c r="I2686" s="125"/>
      <c r="J2686" s="34" t="str">
        <f>+IF(D2686="","",H2686*I2686)</f>
        <v/>
      </c>
      <c r="K2686" s="8"/>
      <c r="L2686" s="1"/>
    </row>
    <row r="2687" spans="1:12" ht="15.45" customHeight="1" x14ac:dyDescent="0.3">
      <c r="A2687" s="1"/>
      <c r="B2687" s="1"/>
      <c r="C2687" s="7"/>
      <c r="D2687" s="292"/>
      <c r="E2687" s="293"/>
      <c r="F2687" s="293"/>
      <c r="G2687" s="47" t="s">
        <v>28</v>
      </c>
      <c r="H2687" s="48" t="s">
        <v>28</v>
      </c>
      <c r="I2687" s="126"/>
      <c r="J2687" s="91" t="str">
        <f>+IF(D2687="","",H2687*I2687)</f>
        <v/>
      </c>
      <c r="K2687" s="8"/>
      <c r="L2687" s="1"/>
    </row>
    <row r="2688" spans="1:12" ht="15.45" customHeight="1" x14ac:dyDescent="0.3">
      <c r="A2688" s="1"/>
      <c r="B2688" s="1"/>
      <c r="C2688" s="7"/>
      <c r="D2688" s="1"/>
      <c r="E2688" s="1"/>
      <c r="F2688" s="1"/>
      <c r="G2688" s="294" t="s">
        <v>36</v>
      </c>
      <c r="H2688" s="294"/>
      <c r="I2688" s="295"/>
      <c r="J2688" s="51">
        <f>ROUND(+SUM(J2685:J2687),2)</f>
        <v>52.6</v>
      </c>
      <c r="K2688" s="8"/>
      <c r="L2688" s="1"/>
    </row>
    <row r="2689" spans="1:12" ht="15.45" customHeight="1" x14ac:dyDescent="0.3">
      <c r="A2689" s="1"/>
      <c r="B2689" s="1"/>
      <c r="C2689" s="7"/>
      <c r="D2689" s="274"/>
      <c r="E2689" s="274"/>
      <c r="F2689" s="274"/>
      <c r="G2689" s="274"/>
      <c r="H2689" s="274"/>
      <c r="I2689" s="274"/>
      <c r="J2689" s="274"/>
      <c r="K2689" s="8"/>
      <c r="L2689" s="1"/>
    </row>
    <row r="2690" spans="1:12" ht="15.45" customHeight="1" x14ac:dyDescent="0.3">
      <c r="A2690" s="1"/>
      <c r="B2690" s="1"/>
      <c r="C2690" s="7"/>
      <c r="D2690" s="305" t="s">
        <v>37</v>
      </c>
      <c r="E2690" s="306"/>
      <c r="F2690" s="306"/>
      <c r="G2690" s="306"/>
      <c r="H2690" s="306"/>
      <c r="I2690" s="306"/>
      <c r="J2690" s="307"/>
      <c r="K2690" s="8"/>
      <c r="L2690" s="52"/>
    </row>
    <row r="2691" spans="1:12" ht="15.45" customHeight="1" x14ac:dyDescent="0.3">
      <c r="A2691" s="93"/>
      <c r="B2691" s="93"/>
      <c r="C2691" s="53"/>
      <c r="D2691" s="308" t="s">
        <v>20</v>
      </c>
      <c r="E2691" s="309"/>
      <c r="F2691" s="309"/>
      <c r="G2691" s="54" t="s">
        <v>14</v>
      </c>
      <c r="H2691" s="55" t="s">
        <v>31</v>
      </c>
      <c r="I2691" s="128" t="s">
        <v>22</v>
      </c>
      <c r="J2691" s="56" t="s">
        <v>23</v>
      </c>
      <c r="K2691" s="57"/>
      <c r="L2691" s="58"/>
    </row>
    <row r="2692" spans="1:12" ht="15.45" customHeight="1" x14ac:dyDescent="0.3">
      <c r="A2692" s="1"/>
      <c r="B2692" s="1"/>
      <c r="C2692" s="7"/>
      <c r="D2692" s="301" t="s">
        <v>218</v>
      </c>
      <c r="E2692" s="302"/>
      <c r="F2692" s="302"/>
      <c r="G2692" s="59" t="s">
        <v>39</v>
      </c>
      <c r="H2692" s="60">
        <v>35069.629374999997</v>
      </c>
      <c r="I2692" s="129">
        <v>0.03</v>
      </c>
      <c r="J2692" s="30">
        <f>+ROUND(I2692*H2692,2)</f>
        <v>1052.0899999999999</v>
      </c>
      <c r="K2692" s="8"/>
      <c r="L2692" s="52"/>
    </row>
    <row r="2693" spans="1:12" ht="15.45" customHeight="1" x14ac:dyDescent="0.3">
      <c r="A2693" s="1"/>
      <c r="B2693" s="1"/>
      <c r="C2693" s="7"/>
      <c r="D2693" s="301"/>
      <c r="E2693" s="302"/>
      <c r="F2693" s="302"/>
      <c r="G2693" s="59"/>
      <c r="H2693" s="60" t="s">
        <v>28</v>
      </c>
      <c r="I2693" s="129"/>
      <c r="J2693" s="62" t="str">
        <f>(+IF(D2693="","",(H2693*I2693)))</f>
        <v/>
      </c>
      <c r="K2693" s="8"/>
      <c r="L2693" s="52"/>
    </row>
    <row r="2694" spans="1:12" ht="15.45" customHeight="1" x14ac:dyDescent="0.3">
      <c r="A2694" s="1"/>
      <c r="B2694" s="1"/>
      <c r="C2694" s="7"/>
      <c r="D2694" s="301"/>
      <c r="E2694" s="302"/>
      <c r="F2694" s="302"/>
      <c r="G2694" s="59"/>
      <c r="H2694" s="60"/>
      <c r="I2694" s="129"/>
      <c r="J2694" s="62" t="str">
        <f>(+IF(D2694="","",(H2694*I2694)))</f>
        <v/>
      </c>
      <c r="K2694" s="8"/>
      <c r="L2694" s="52"/>
    </row>
    <row r="2695" spans="1:12" ht="15.45" customHeight="1" x14ac:dyDescent="0.3">
      <c r="A2695" s="1"/>
      <c r="B2695" s="1"/>
      <c r="C2695" s="7"/>
      <c r="D2695" s="303"/>
      <c r="E2695" s="304"/>
      <c r="F2695" s="304"/>
      <c r="G2695" s="94"/>
      <c r="H2695" s="95"/>
      <c r="I2695" s="130"/>
      <c r="J2695" s="97"/>
      <c r="K2695" s="8"/>
      <c r="L2695" s="52"/>
    </row>
    <row r="2696" spans="1:12" ht="15.45" customHeight="1" x14ac:dyDescent="0.3">
      <c r="A2696" s="1"/>
      <c r="B2696" s="1"/>
      <c r="C2696" s="7"/>
      <c r="D2696" s="1"/>
      <c r="E2696" s="1"/>
      <c r="F2696" s="1"/>
      <c r="G2696" s="216" t="s">
        <v>42</v>
      </c>
      <c r="H2696" s="216"/>
      <c r="I2696" s="217"/>
      <c r="J2696" s="39">
        <f>+ROUND(SUM(J2692:J2695),2)</f>
        <v>1052.0899999999999</v>
      </c>
      <c r="K2696" s="8"/>
      <c r="L2696" s="52"/>
    </row>
    <row r="2697" spans="1:12" ht="15.45" customHeight="1" x14ac:dyDescent="0.3">
      <c r="A2697" s="1"/>
      <c r="B2697" s="1"/>
      <c r="C2697" s="7"/>
      <c r="D2697" s="1"/>
      <c r="E2697" s="1"/>
      <c r="F2697" s="1"/>
      <c r="G2697" s="1"/>
      <c r="H2697" s="63"/>
      <c r="I2697" s="131"/>
      <c r="J2697" s="2"/>
      <c r="K2697" s="8"/>
      <c r="L2697" s="1"/>
    </row>
    <row r="2698" spans="1:12" ht="15.45" customHeight="1" x14ac:dyDescent="0.3">
      <c r="A2698" s="1"/>
      <c r="B2698" s="1"/>
      <c r="C2698" s="7"/>
      <c r="D2698" s="250" t="s">
        <v>43</v>
      </c>
      <c r="E2698" s="251"/>
      <c r="F2698" s="251"/>
      <c r="G2698" s="251"/>
      <c r="H2698" s="251"/>
      <c r="I2698" s="252"/>
      <c r="J2698" s="64">
        <f>ROUND((SUM(+J2681+J2688+J2696)),2)</f>
        <v>5869.69</v>
      </c>
      <c r="K2698" s="8"/>
      <c r="L2698" s="1"/>
    </row>
    <row r="2699" spans="1:12" ht="15.45" customHeight="1" x14ac:dyDescent="0.3">
      <c r="A2699" s="1"/>
      <c r="B2699" s="1"/>
      <c r="C2699" s="7"/>
      <c r="D2699" s="1"/>
      <c r="E2699" s="1"/>
      <c r="F2699" s="1"/>
      <c r="G2699" s="1"/>
      <c r="H2699" s="63"/>
      <c r="I2699" s="131"/>
      <c r="J2699" s="2"/>
      <c r="K2699" s="8"/>
      <c r="L2699" s="1"/>
    </row>
    <row r="2700" spans="1:12" ht="15.45" customHeight="1" x14ac:dyDescent="0.3">
      <c r="A2700" s="66"/>
      <c r="B2700" s="66"/>
      <c r="C2700" s="65"/>
      <c r="D2700" s="253" t="s">
        <v>44</v>
      </c>
      <c r="E2700" s="254"/>
      <c r="F2700" s="255"/>
      <c r="G2700" s="66"/>
      <c r="H2700" s="67"/>
      <c r="I2700" s="132">
        <v>0.01</v>
      </c>
      <c r="J2700" s="69">
        <f>+ROUND(J2698*I2700,2)</f>
        <v>58.7</v>
      </c>
      <c r="K2700" s="70"/>
      <c r="L2700" s="66"/>
    </row>
    <row r="2701" spans="1:12" ht="15.45" customHeight="1" x14ac:dyDescent="0.3">
      <c r="A2701" s="1"/>
      <c r="B2701" s="1"/>
      <c r="C2701" s="7"/>
      <c r="D2701" s="250" t="s">
        <v>45</v>
      </c>
      <c r="E2701" s="251"/>
      <c r="F2701" s="251"/>
      <c r="G2701" s="251"/>
      <c r="H2701" s="251"/>
      <c r="I2701" s="252"/>
      <c r="J2701" s="64">
        <f>+J2700+J2698</f>
        <v>5928.3899999999994</v>
      </c>
      <c r="K2701" s="8"/>
      <c r="L2701" s="1"/>
    </row>
    <row r="2702" spans="1:12" ht="15.45" customHeight="1" x14ac:dyDescent="0.3">
      <c r="A2702" s="1"/>
      <c r="B2702" s="1"/>
      <c r="C2702" s="7"/>
      <c r="D2702" s="1"/>
      <c r="E2702" s="1"/>
      <c r="F2702" s="1"/>
      <c r="G2702" s="1"/>
      <c r="H2702" s="63"/>
      <c r="I2702" s="131"/>
      <c r="J2702" s="2"/>
      <c r="K2702" s="8"/>
      <c r="L2702" s="1"/>
    </row>
    <row r="2703" spans="1:12" ht="15.45" customHeight="1" x14ac:dyDescent="0.3">
      <c r="A2703" s="66"/>
      <c r="B2703" s="66"/>
      <c r="C2703" s="65"/>
      <c r="D2703" s="313" t="s">
        <v>46</v>
      </c>
      <c r="E2703" s="314"/>
      <c r="F2703" s="314"/>
      <c r="G2703" s="71"/>
      <c r="H2703" s="72"/>
      <c r="I2703" s="170">
        <v>0.25</v>
      </c>
      <c r="J2703" s="74">
        <f>ROUND(J2701*I2703,2)</f>
        <v>1482.1</v>
      </c>
      <c r="K2703" s="70"/>
      <c r="L2703" s="66"/>
    </row>
    <row r="2704" spans="1:12" ht="15.45" customHeight="1" x14ac:dyDescent="0.3">
      <c r="A2704" s="66"/>
      <c r="B2704" s="66"/>
      <c r="C2704" s="65"/>
      <c r="D2704" s="315" t="s">
        <v>47</v>
      </c>
      <c r="E2704" s="316"/>
      <c r="F2704" s="316"/>
      <c r="G2704" s="71"/>
      <c r="H2704" s="72"/>
      <c r="I2704" s="171">
        <v>0.01</v>
      </c>
      <c r="J2704" s="76">
        <f>ROUNDDOWN(J2701*I2704,2)</f>
        <v>59.28</v>
      </c>
      <c r="K2704" s="70"/>
      <c r="L2704" s="66"/>
    </row>
    <row r="2705" spans="1:12" ht="15.45" customHeight="1" x14ac:dyDescent="0.3">
      <c r="A2705" s="66"/>
      <c r="B2705" s="66"/>
      <c r="C2705" s="65"/>
      <c r="D2705" s="315" t="s">
        <v>48</v>
      </c>
      <c r="E2705" s="316"/>
      <c r="F2705" s="316"/>
      <c r="G2705" s="77"/>
      <c r="H2705" s="78"/>
      <c r="I2705" s="171">
        <v>0.04</v>
      </c>
      <c r="J2705" s="76">
        <f>ROUNDDOWN(J2701*I2705,2)</f>
        <v>237.13</v>
      </c>
      <c r="K2705" s="70"/>
      <c r="L2705" s="66"/>
    </row>
    <row r="2706" spans="1:12" ht="15.45" customHeight="1" x14ac:dyDescent="0.3">
      <c r="A2706" s="1"/>
      <c r="B2706" s="1"/>
      <c r="C2706" s="7"/>
      <c r="D2706" s="317" t="s">
        <v>49</v>
      </c>
      <c r="E2706" s="318"/>
      <c r="F2706" s="318"/>
      <c r="G2706" s="318"/>
      <c r="H2706" s="318"/>
      <c r="I2706" s="318"/>
      <c r="J2706" s="79">
        <f>SUM(J2703:J2705)</f>
        <v>1778.5099999999998</v>
      </c>
      <c r="K2706" s="8"/>
      <c r="L2706" s="1"/>
    </row>
    <row r="2707" spans="1:12" ht="15.45" customHeight="1" x14ac:dyDescent="0.3">
      <c r="A2707" s="1"/>
      <c r="B2707" s="1"/>
      <c r="C2707" s="7"/>
      <c r="D2707" s="266"/>
      <c r="E2707" s="266"/>
      <c r="F2707" s="266"/>
      <c r="G2707" s="266"/>
      <c r="H2707" s="266"/>
      <c r="I2707" s="266"/>
      <c r="J2707" s="266"/>
      <c r="K2707" s="8"/>
      <c r="L2707" s="1"/>
    </row>
    <row r="2708" spans="1:12" ht="15.45" customHeight="1" x14ac:dyDescent="0.3">
      <c r="A2708" s="1"/>
      <c r="B2708" s="1"/>
      <c r="C2708" s="7"/>
      <c r="D2708" s="277" t="s">
        <v>50</v>
      </c>
      <c r="E2708" s="278"/>
      <c r="F2708" s="278"/>
      <c r="G2708" s="278"/>
      <c r="H2708" s="278"/>
      <c r="I2708" s="279"/>
      <c r="J2708" s="80">
        <f>SUM(J2701+J2706)</f>
        <v>7706.9</v>
      </c>
      <c r="K2708" s="8"/>
      <c r="L2708" s="1"/>
    </row>
    <row r="2709" spans="1:12" ht="15.45" customHeight="1" x14ac:dyDescent="0.3">
      <c r="A2709" s="1"/>
      <c r="B2709" s="1"/>
      <c r="C2709" s="7"/>
      <c r="D2709" s="266"/>
      <c r="E2709" s="266"/>
      <c r="F2709" s="266"/>
      <c r="G2709" s="266"/>
      <c r="H2709" s="266"/>
      <c r="I2709" s="266"/>
      <c r="J2709" s="266"/>
      <c r="K2709" s="8"/>
      <c r="L2709" s="1"/>
    </row>
    <row r="2710" spans="1:12" ht="15.45" customHeight="1" x14ac:dyDescent="0.3">
      <c r="A2710" s="1"/>
      <c r="B2710" s="1"/>
      <c r="C2710" s="7"/>
      <c r="D2710" s="280" t="s">
        <v>51</v>
      </c>
      <c r="E2710" s="281"/>
      <c r="F2710" s="282"/>
      <c r="G2710" s="283"/>
      <c r="H2710" s="284"/>
      <c r="I2710" s="284"/>
      <c r="J2710" s="285"/>
      <c r="K2710" s="8"/>
      <c r="L2710" s="1"/>
    </row>
    <row r="2711" spans="1:12" ht="15.45" customHeight="1" x14ac:dyDescent="0.3">
      <c r="A2711" s="1"/>
      <c r="B2711" s="1"/>
      <c r="C2711" s="7"/>
      <c r="D2711" s="262"/>
      <c r="E2711" s="310"/>
      <c r="F2711" s="311"/>
      <c r="G2711" s="265"/>
      <c r="H2711" s="275"/>
      <c r="I2711" s="275"/>
      <c r="J2711" s="276"/>
      <c r="K2711" s="8"/>
      <c r="L2711" s="1"/>
    </row>
    <row r="2712" spans="1:12" ht="15.45" customHeight="1" x14ac:dyDescent="0.3">
      <c r="A2712" s="1"/>
      <c r="B2712" s="1"/>
      <c r="C2712" s="7"/>
      <c r="D2712" s="262"/>
      <c r="E2712" s="310"/>
      <c r="F2712" s="311"/>
      <c r="G2712" s="312" t="s">
        <v>52</v>
      </c>
      <c r="H2712" s="266"/>
      <c r="I2712" s="266"/>
      <c r="J2712" s="267"/>
      <c r="K2712" s="8"/>
      <c r="L2712" s="1"/>
    </row>
    <row r="2713" spans="1:12" ht="15.45" customHeight="1" x14ac:dyDescent="0.3">
      <c r="A2713" s="1"/>
      <c r="B2713" s="1"/>
      <c r="C2713" s="7"/>
      <c r="D2713" s="262"/>
      <c r="E2713" s="310"/>
      <c r="F2713" s="311"/>
      <c r="G2713" s="312" t="s">
        <v>53</v>
      </c>
      <c r="H2713" s="266"/>
      <c r="I2713" s="266"/>
      <c r="J2713" s="267"/>
      <c r="K2713" s="8"/>
      <c r="L2713" s="1"/>
    </row>
    <row r="2714" spans="1:12" ht="15.45" customHeight="1" x14ac:dyDescent="0.3">
      <c r="A2714" s="1"/>
      <c r="B2714" s="1"/>
      <c r="C2714" s="7"/>
      <c r="D2714" s="262"/>
      <c r="E2714" s="310"/>
      <c r="F2714" s="311"/>
      <c r="G2714" s="312" t="s">
        <v>54</v>
      </c>
      <c r="H2714" s="266"/>
      <c r="I2714" s="266"/>
      <c r="J2714" s="267"/>
      <c r="K2714" s="8"/>
      <c r="L2714" s="1"/>
    </row>
    <row r="2715" spans="1:12" ht="15.45" customHeight="1" x14ac:dyDescent="0.3">
      <c r="A2715" s="1"/>
      <c r="B2715" s="1"/>
      <c r="C2715" s="7"/>
      <c r="D2715" s="319"/>
      <c r="E2715" s="320"/>
      <c r="F2715" s="321"/>
      <c r="G2715" s="312" t="s">
        <v>52</v>
      </c>
      <c r="H2715" s="266"/>
      <c r="I2715" s="266"/>
      <c r="J2715" s="267"/>
      <c r="K2715" s="8"/>
      <c r="L2715" s="1"/>
    </row>
    <row r="2716" spans="1:12" ht="15.45" customHeight="1" x14ac:dyDescent="0.3">
      <c r="A2716" s="1"/>
      <c r="B2716" s="1"/>
      <c r="C2716" s="7"/>
      <c r="D2716" s="268"/>
      <c r="E2716" s="322"/>
      <c r="F2716" s="323"/>
      <c r="G2716" s="324" t="s">
        <v>55</v>
      </c>
      <c r="H2716" s="272"/>
      <c r="I2716" s="272"/>
      <c r="J2716" s="273"/>
      <c r="K2716" s="8"/>
      <c r="L2716" s="1"/>
    </row>
    <row r="2717" spans="1:12" ht="15.45" customHeight="1" x14ac:dyDescent="0.3">
      <c r="A2717" s="1"/>
      <c r="B2717" s="1"/>
      <c r="C2717" s="81"/>
      <c r="D2717" s="82"/>
      <c r="E2717" s="82"/>
      <c r="F2717" s="82"/>
      <c r="G2717" s="82"/>
      <c r="H2717" s="83"/>
      <c r="I2717" s="133"/>
      <c r="J2717" s="83"/>
      <c r="K2717" s="84"/>
      <c r="L2717" s="1"/>
    </row>
    <row r="2718" spans="1:12" s="1" customFormat="1" ht="15.45" customHeight="1" x14ac:dyDescent="0.3">
      <c r="C2718" s="274"/>
      <c r="D2718" s="274"/>
      <c r="E2718" s="274"/>
      <c r="F2718" s="274"/>
      <c r="G2718" s="274"/>
      <c r="H2718" s="274"/>
      <c r="I2718" s="274"/>
      <c r="J2718" s="274"/>
    </row>
    <row r="2719" spans="1:12" s="1" customFormat="1" ht="15.45" customHeight="1" x14ac:dyDescent="0.3">
      <c r="C2719" s="3"/>
      <c r="D2719" s="4"/>
      <c r="E2719" s="4"/>
      <c r="F2719" s="4"/>
      <c r="G2719" s="4"/>
      <c r="H2719" s="5"/>
      <c r="I2719" s="4"/>
      <c r="J2719" s="5"/>
      <c r="K2719" s="6"/>
    </row>
    <row r="2720" spans="1:12" s="1" customFormat="1" ht="15.45" customHeight="1" x14ac:dyDescent="0.3">
      <c r="C2720" s="7"/>
      <c r="D2720" s="190"/>
      <c r="E2720" s="191"/>
      <c r="F2720" s="190" t="s">
        <v>0</v>
      </c>
      <c r="G2720" s="194"/>
      <c r="H2720" s="191"/>
      <c r="I2720" s="195" t="s">
        <v>1</v>
      </c>
      <c r="J2720" s="196"/>
      <c r="K2720" s="8"/>
    </row>
    <row r="2721" spans="3:11" s="1" customFormat="1" ht="15.45" customHeight="1" x14ac:dyDescent="0.3">
      <c r="C2721" s="7"/>
      <c r="D2721" s="192"/>
      <c r="E2721" s="193"/>
      <c r="F2721" s="192"/>
      <c r="G2721" s="189"/>
      <c r="H2721" s="193"/>
      <c r="I2721" s="197" t="s">
        <v>2</v>
      </c>
      <c r="J2721" s="198"/>
      <c r="K2721" s="8"/>
    </row>
    <row r="2722" spans="3:11" s="1" customFormat="1" ht="15.45" customHeight="1" x14ac:dyDescent="0.3">
      <c r="C2722" s="7"/>
      <c r="D2722" s="172" t="s">
        <v>3</v>
      </c>
      <c r="E2722" s="173"/>
      <c r="F2722" s="173"/>
      <c r="G2722" s="173"/>
      <c r="H2722" s="174"/>
      <c r="I2722" s="197" t="s">
        <v>4</v>
      </c>
      <c r="J2722" s="198"/>
      <c r="K2722" s="8"/>
    </row>
    <row r="2723" spans="3:11" s="1" customFormat="1" ht="15.45" customHeight="1" x14ac:dyDescent="0.3">
      <c r="C2723" s="7"/>
      <c r="D2723" s="298" t="s">
        <v>5</v>
      </c>
      <c r="E2723" s="299"/>
      <c r="F2723" s="299"/>
      <c r="G2723" s="299"/>
      <c r="H2723" s="299"/>
      <c r="I2723" s="299"/>
      <c r="J2723" s="300"/>
      <c r="K2723" s="8"/>
    </row>
    <row r="2724" spans="3:11" s="1" customFormat="1" ht="15.45" customHeight="1" x14ac:dyDescent="0.3">
      <c r="C2724" s="7"/>
      <c r="D2724" s="9"/>
      <c r="E2724" s="9"/>
      <c r="F2724" s="9"/>
      <c r="G2724" s="9"/>
      <c r="H2724" s="10"/>
      <c r="I2724" s="9"/>
      <c r="J2724" s="10"/>
      <c r="K2724" s="8"/>
    </row>
    <row r="2725" spans="3:11" s="14" customFormat="1" ht="15.45" customHeight="1" x14ac:dyDescent="0.3">
      <c r="C2725" s="11"/>
      <c r="D2725" s="12" t="s">
        <v>6</v>
      </c>
      <c r="E2725" s="175" t="s">
        <v>7</v>
      </c>
      <c r="F2725" s="176"/>
      <c r="G2725" s="176"/>
      <c r="H2725" s="176"/>
      <c r="I2725" s="176"/>
      <c r="J2725" s="177"/>
      <c r="K2725" s="13"/>
    </row>
    <row r="2726" spans="3:11" s="1" customFormat="1" ht="15.45" customHeight="1" x14ac:dyDescent="0.3">
      <c r="C2726" s="7"/>
      <c r="D2726" s="16"/>
      <c r="E2726" s="178"/>
      <c r="F2726" s="179"/>
      <c r="G2726" s="179"/>
      <c r="H2726" s="179"/>
      <c r="I2726" s="179"/>
      <c r="J2726" s="180"/>
      <c r="K2726" s="8"/>
    </row>
    <row r="2727" spans="3:11" s="14" customFormat="1" ht="15.45" customHeight="1" x14ac:dyDescent="0.3">
      <c r="C2727" s="11"/>
      <c r="D2727" s="12" t="s">
        <v>9</v>
      </c>
      <c r="E2727" s="175" t="s">
        <v>10</v>
      </c>
      <c r="F2727" s="176"/>
      <c r="G2727" s="176"/>
      <c r="H2727" s="176"/>
      <c r="I2727" s="176"/>
      <c r="J2727" s="177"/>
      <c r="K2727" s="13"/>
    </row>
    <row r="2728" spans="3:11" s="1" customFormat="1" ht="15.45" customHeight="1" x14ac:dyDescent="0.3">
      <c r="C2728" s="7"/>
      <c r="D2728" s="85"/>
      <c r="E2728" s="178"/>
      <c r="F2728" s="179"/>
      <c r="G2728" s="179"/>
      <c r="H2728" s="179"/>
      <c r="I2728" s="179"/>
      <c r="J2728" s="180"/>
      <c r="K2728" s="8"/>
    </row>
    <row r="2729" spans="3:11" s="14" customFormat="1" ht="15.45" customHeight="1" x14ac:dyDescent="0.3">
      <c r="C2729" s="11"/>
      <c r="D2729" s="17" t="s">
        <v>12</v>
      </c>
      <c r="E2729" s="181" t="s">
        <v>13</v>
      </c>
      <c r="F2729" s="182"/>
      <c r="G2729" s="182"/>
      <c r="H2729" s="182"/>
      <c r="I2729" s="183"/>
      <c r="J2729" s="187" t="s">
        <v>14</v>
      </c>
      <c r="K2729" s="13"/>
    </row>
    <row r="2730" spans="3:11" s="1" customFormat="1" ht="15.45" customHeight="1" x14ac:dyDescent="0.3">
      <c r="C2730" s="7"/>
      <c r="D2730" s="18"/>
      <c r="E2730" s="184"/>
      <c r="F2730" s="185"/>
      <c r="G2730" s="185"/>
      <c r="H2730" s="185"/>
      <c r="I2730" s="186"/>
      <c r="J2730" s="188"/>
      <c r="K2730" s="8"/>
    </row>
    <row r="2731" spans="3:11" s="14" customFormat="1" ht="15.45" customHeight="1" x14ac:dyDescent="0.3">
      <c r="C2731" s="11"/>
      <c r="D2731" s="17" t="s">
        <v>16</v>
      </c>
      <c r="E2731" s="296" t="s">
        <v>266</v>
      </c>
      <c r="F2731" s="223"/>
      <c r="G2731" s="223"/>
      <c r="H2731" s="223"/>
      <c r="I2731" s="224"/>
      <c r="J2731" s="297" t="s">
        <v>95</v>
      </c>
      <c r="K2731" s="13"/>
    </row>
    <row r="2732" spans="3:11" s="1" customFormat="1" ht="15.45" customHeight="1" x14ac:dyDescent="0.3">
      <c r="C2732" s="7"/>
      <c r="D2732" s="18"/>
      <c r="E2732" s="225"/>
      <c r="F2732" s="226"/>
      <c r="G2732" s="226"/>
      <c r="H2732" s="226"/>
      <c r="I2732" s="227"/>
      <c r="J2732" s="229"/>
      <c r="K2732" s="8"/>
    </row>
    <row r="2733" spans="3:11" s="1" customFormat="1" ht="15.45" customHeight="1" x14ac:dyDescent="0.3">
      <c r="C2733" s="7"/>
      <c r="D2733" s="189"/>
      <c r="E2733" s="189"/>
      <c r="F2733" s="189"/>
      <c r="G2733" s="189"/>
      <c r="H2733" s="189"/>
      <c r="I2733" s="189"/>
      <c r="J2733" s="189"/>
      <c r="K2733" s="8"/>
    </row>
    <row r="2734" spans="3:11" s="1" customFormat="1" ht="15.45" customHeight="1" x14ac:dyDescent="0.3">
      <c r="C2734" s="7"/>
      <c r="D2734" s="219" t="s">
        <v>19</v>
      </c>
      <c r="E2734" s="220"/>
      <c r="F2734" s="220"/>
      <c r="G2734" s="220"/>
      <c r="H2734" s="220"/>
      <c r="I2734" s="220"/>
      <c r="J2734" s="221"/>
      <c r="K2734" s="8"/>
    </row>
    <row r="2735" spans="3:11" s="1" customFormat="1" ht="15.45" customHeight="1" x14ac:dyDescent="0.3">
      <c r="C2735" s="7"/>
      <c r="D2735" s="230" t="s">
        <v>20</v>
      </c>
      <c r="E2735" s="231"/>
      <c r="F2735" s="231"/>
      <c r="G2735" s="23" t="s">
        <v>14</v>
      </c>
      <c r="H2735" s="24" t="s">
        <v>21</v>
      </c>
      <c r="I2735" s="25" t="s">
        <v>22</v>
      </c>
      <c r="J2735" s="26" t="s">
        <v>23</v>
      </c>
      <c r="K2735" s="8"/>
    </row>
    <row r="2736" spans="3:11" s="1" customFormat="1" ht="15.45" customHeight="1" x14ac:dyDescent="0.3">
      <c r="C2736" s="7"/>
      <c r="D2736" s="353" t="s">
        <v>267</v>
      </c>
      <c r="E2736" s="354"/>
      <c r="F2736" s="355"/>
      <c r="G2736" s="27" t="s">
        <v>18</v>
      </c>
      <c r="H2736" s="28">
        <v>35025.666666666664</v>
      </c>
      <c r="I2736" s="111">
        <v>1</v>
      </c>
      <c r="J2736" s="30">
        <f>+ROUND(I2736*H2736,2)</f>
        <v>35025.67</v>
      </c>
      <c r="K2736" s="8"/>
    </row>
    <row r="2737" spans="3:12" s="1" customFormat="1" ht="15.45" customHeight="1" x14ac:dyDescent="0.3">
      <c r="C2737" s="7"/>
      <c r="D2737" s="356" t="s">
        <v>268</v>
      </c>
      <c r="E2737" s="357"/>
      <c r="F2737" s="358"/>
      <c r="G2737" s="31" t="s">
        <v>95</v>
      </c>
      <c r="H2737" s="32">
        <v>8790</v>
      </c>
      <c r="I2737" s="113">
        <v>2</v>
      </c>
      <c r="J2737" s="34">
        <f t="shared" ref="J2737:J2738" si="48">+ROUND(I2737*H2737,2)</f>
        <v>17580</v>
      </c>
      <c r="K2737" s="8"/>
    </row>
    <row r="2738" spans="3:12" s="1" customFormat="1" ht="15.45" customHeight="1" x14ac:dyDescent="0.3">
      <c r="C2738" s="7"/>
      <c r="D2738" s="356" t="s">
        <v>269</v>
      </c>
      <c r="E2738" s="357"/>
      <c r="F2738" s="358"/>
      <c r="G2738" s="31" t="s">
        <v>95</v>
      </c>
      <c r="H2738" s="32">
        <v>10412.666666666666</v>
      </c>
      <c r="I2738" s="33">
        <v>8</v>
      </c>
      <c r="J2738" s="34">
        <f t="shared" si="48"/>
        <v>83301.33</v>
      </c>
      <c r="K2738" s="8"/>
    </row>
    <row r="2739" spans="3:12" s="1" customFormat="1" ht="15.45" customHeight="1" x14ac:dyDescent="0.3">
      <c r="C2739" s="7"/>
      <c r="D2739" s="356"/>
      <c r="E2739" s="357"/>
      <c r="F2739" s="358"/>
      <c r="G2739" s="31" t="s">
        <v>28</v>
      </c>
      <c r="H2739" s="32"/>
      <c r="I2739" s="33"/>
      <c r="J2739" s="34"/>
      <c r="K2739" s="8"/>
    </row>
    <row r="2740" spans="3:12" s="1" customFormat="1" ht="15.45" customHeight="1" x14ac:dyDescent="0.3">
      <c r="C2740" s="7"/>
      <c r="D2740" s="356"/>
      <c r="E2740" s="357"/>
      <c r="F2740" s="358"/>
      <c r="G2740" s="31" t="s">
        <v>28</v>
      </c>
      <c r="H2740" s="32"/>
      <c r="I2740" s="33"/>
      <c r="J2740" s="34"/>
      <c r="K2740" s="8"/>
    </row>
    <row r="2741" spans="3:12" s="1" customFormat="1" ht="15.45" customHeight="1" x14ac:dyDescent="0.3">
      <c r="C2741" s="7"/>
      <c r="D2741" s="359"/>
      <c r="E2741" s="360"/>
      <c r="F2741" s="361"/>
      <c r="G2741" s="35" t="s">
        <v>28</v>
      </c>
      <c r="H2741" s="36"/>
      <c r="I2741" s="37"/>
      <c r="J2741" s="38"/>
      <c r="K2741" s="8"/>
    </row>
    <row r="2742" spans="3:12" s="1" customFormat="1" ht="15.45" customHeight="1" x14ac:dyDescent="0.3">
      <c r="C2742" s="7"/>
      <c r="G2742" s="294" t="s">
        <v>29</v>
      </c>
      <c r="H2742" s="294"/>
      <c r="I2742" s="295"/>
      <c r="J2742" s="39">
        <f>+ROUND(SUM(J2736:J2741),2)</f>
        <v>135907</v>
      </c>
      <c r="K2742" s="8"/>
    </row>
    <row r="2743" spans="3:12" s="1" customFormat="1" ht="15.45" customHeight="1" x14ac:dyDescent="0.3">
      <c r="C2743" s="7"/>
      <c r="D2743" s="189"/>
      <c r="E2743" s="189"/>
      <c r="F2743" s="189"/>
      <c r="G2743" s="189"/>
      <c r="H2743" s="189"/>
      <c r="I2743" s="189"/>
      <c r="J2743" s="189"/>
      <c r="K2743" s="8"/>
    </row>
    <row r="2744" spans="3:12" s="1" customFormat="1" ht="15.45" customHeight="1" x14ac:dyDescent="0.3">
      <c r="C2744" s="7"/>
      <c r="D2744" s="219" t="s">
        <v>30</v>
      </c>
      <c r="E2744" s="220"/>
      <c r="F2744" s="220"/>
      <c r="G2744" s="220"/>
      <c r="H2744" s="220"/>
      <c r="I2744" s="220"/>
      <c r="J2744" s="221"/>
      <c r="K2744" s="8"/>
    </row>
    <row r="2745" spans="3:12" s="1" customFormat="1" ht="15.45" customHeight="1" x14ac:dyDescent="0.3">
      <c r="C2745" s="7"/>
      <c r="D2745" s="286" t="s">
        <v>20</v>
      </c>
      <c r="E2745" s="286"/>
      <c r="F2745" s="286"/>
      <c r="G2745" s="40" t="s">
        <v>14</v>
      </c>
      <c r="H2745" s="41" t="s">
        <v>31</v>
      </c>
      <c r="I2745" s="103" t="s">
        <v>22</v>
      </c>
      <c r="J2745" s="41" t="s">
        <v>23</v>
      </c>
      <c r="K2745" s="8"/>
    </row>
    <row r="2746" spans="3:12" s="1" customFormat="1" ht="15.45" customHeight="1" x14ac:dyDescent="0.3">
      <c r="C2746" s="7"/>
      <c r="D2746" s="287" t="s">
        <v>32</v>
      </c>
      <c r="E2746" s="288"/>
      <c r="F2746" s="288"/>
      <c r="G2746" s="105" t="s">
        <v>33</v>
      </c>
      <c r="H2746" s="89">
        <f>+J2757</f>
        <v>119529.42</v>
      </c>
      <c r="I2746" s="104">
        <v>0.05</v>
      </c>
      <c r="J2746" s="30">
        <f>+ROUND(I2746*H2746,2)</f>
        <v>5976.47</v>
      </c>
      <c r="K2746" s="8"/>
    </row>
    <row r="2747" spans="3:12" s="1" customFormat="1" x14ac:dyDescent="0.3">
      <c r="C2747" s="7"/>
      <c r="D2747" s="287"/>
      <c r="E2747" s="288"/>
      <c r="F2747" s="288"/>
      <c r="G2747" s="105"/>
      <c r="H2747" s="89"/>
      <c r="I2747" s="98"/>
      <c r="J2747" s="34"/>
      <c r="K2747" s="8"/>
    </row>
    <row r="2748" spans="3:12" s="1" customFormat="1" ht="15.45" customHeight="1" x14ac:dyDescent="0.3">
      <c r="C2748" s="7"/>
      <c r="D2748" s="338"/>
      <c r="E2748" s="339"/>
      <c r="F2748" s="339"/>
      <c r="G2748" s="105"/>
      <c r="H2748" s="89"/>
      <c r="I2748" s="106"/>
      <c r="J2748" s="38"/>
      <c r="K2748" s="8"/>
    </row>
    <row r="2749" spans="3:12" s="1" customFormat="1" ht="15.45" customHeight="1" x14ac:dyDescent="0.3">
      <c r="C2749" s="7"/>
      <c r="G2749" s="216" t="s">
        <v>36</v>
      </c>
      <c r="H2749" s="216"/>
      <c r="I2749" s="217"/>
      <c r="J2749" s="51">
        <f>ROUND(+SUM(J2746:J2748),2)</f>
        <v>5976.47</v>
      </c>
      <c r="K2749" s="8"/>
    </row>
    <row r="2750" spans="3:12" s="1" customFormat="1" ht="15.45" customHeight="1" x14ac:dyDescent="0.3">
      <c r="C2750" s="7"/>
      <c r="D2750" s="274"/>
      <c r="E2750" s="274"/>
      <c r="F2750" s="274"/>
      <c r="G2750" s="274"/>
      <c r="H2750" s="274"/>
      <c r="I2750" s="274"/>
      <c r="J2750" s="274"/>
      <c r="K2750" s="8"/>
    </row>
    <row r="2751" spans="3:12" s="1" customFormat="1" ht="15.45" customHeight="1" x14ac:dyDescent="0.3">
      <c r="C2751" s="7"/>
      <c r="D2751" s="305" t="s">
        <v>37</v>
      </c>
      <c r="E2751" s="306"/>
      <c r="F2751" s="306"/>
      <c r="G2751" s="306"/>
      <c r="H2751" s="306"/>
      <c r="I2751" s="306"/>
      <c r="J2751" s="307"/>
      <c r="K2751" s="8"/>
      <c r="L2751" s="52"/>
    </row>
    <row r="2752" spans="3:12" s="93" customFormat="1" ht="15.45" customHeight="1" x14ac:dyDescent="0.3">
      <c r="C2752" s="53"/>
      <c r="D2752" s="308" t="s">
        <v>20</v>
      </c>
      <c r="E2752" s="309"/>
      <c r="F2752" s="309"/>
      <c r="G2752" s="54" t="s">
        <v>14</v>
      </c>
      <c r="H2752" s="55" t="s">
        <v>31</v>
      </c>
      <c r="I2752" s="54" t="s">
        <v>22</v>
      </c>
      <c r="J2752" s="56" t="s">
        <v>23</v>
      </c>
      <c r="K2752" s="57"/>
      <c r="L2752" s="58"/>
    </row>
    <row r="2753" spans="3:12" s="1" customFormat="1" ht="15.45" customHeight="1" x14ac:dyDescent="0.3">
      <c r="C2753" s="7"/>
      <c r="D2753" s="301" t="s">
        <v>270</v>
      </c>
      <c r="E2753" s="302"/>
      <c r="F2753" s="302"/>
      <c r="G2753" s="59" t="s">
        <v>39</v>
      </c>
      <c r="H2753" s="60">
        <v>35069.629999999997</v>
      </c>
      <c r="I2753" s="61">
        <v>3.4083456918281954</v>
      </c>
      <c r="J2753" s="30">
        <f>+ROUND(I2753*H2753,2)</f>
        <v>119529.42</v>
      </c>
      <c r="K2753" s="8"/>
      <c r="L2753" s="52"/>
    </row>
    <row r="2754" spans="3:12" s="1" customFormat="1" ht="15.45" customHeight="1" x14ac:dyDescent="0.3">
      <c r="C2754" s="7"/>
      <c r="D2754" s="301"/>
      <c r="E2754" s="302"/>
      <c r="F2754" s="302"/>
      <c r="G2754" s="59"/>
      <c r="H2754" s="60"/>
      <c r="I2754" s="61"/>
      <c r="J2754" s="62" t="str">
        <f>(+IF(D2754="","",(H2754*I2754)))</f>
        <v/>
      </c>
      <c r="K2754" s="8"/>
      <c r="L2754" s="52"/>
    </row>
    <row r="2755" spans="3:12" s="1" customFormat="1" ht="15.45" customHeight="1" x14ac:dyDescent="0.3">
      <c r="C2755" s="7"/>
      <c r="D2755" s="301"/>
      <c r="E2755" s="302"/>
      <c r="F2755" s="302"/>
      <c r="G2755" s="59"/>
      <c r="H2755" s="60"/>
      <c r="I2755" s="61"/>
      <c r="J2755" s="62" t="str">
        <f>(+IF(D2755="","",(H2755*I2755)))</f>
        <v/>
      </c>
      <c r="K2755" s="8"/>
      <c r="L2755" s="52"/>
    </row>
    <row r="2756" spans="3:12" s="1" customFormat="1" ht="15.45" customHeight="1" x14ac:dyDescent="0.3">
      <c r="C2756" s="7"/>
      <c r="D2756" s="303"/>
      <c r="E2756" s="304"/>
      <c r="F2756" s="304"/>
      <c r="G2756" s="94"/>
      <c r="H2756" s="95"/>
      <c r="I2756" s="96"/>
      <c r="J2756" s="97"/>
      <c r="K2756" s="8"/>
      <c r="L2756" s="52"/>
    </row>
    <row r="2757" spans="3:12" s="1" customFormat="1" ht="15.45" customHeight="1" x14ac:dyDescent="0.3">
      <c r="C2757" s="7"/>
      <c r="G2757" s="216" t="s">
        <v>42</v>
      </c>
      <c r="H2757" s="216"/>
      <c r="I2757" s="217"/>
      <c r="J2757" s="39">
        <f>+ROUND(SUM(J2753:J2756),2)</f>
        <v>119529.42</v>
      </c>
      <c r="K2757" s="8"/>
      <c r="L2757" s="52"/>
    </row>
    <row r="2758" spans="3:12" s="1" customFormat="1" ht="15.45" customHeight="1" x14ac:dyDescent="0.3">
      <c r="C2758" s="7"/>
      <c r="H2758" s="63"/>
      <c r="J2758" s="2"/>
      <c r="K2758" s="8"/>
    </row>
    <row r="2759" spans="3:12" s="1" customFormat="1" ht="15.45" customHeight="1" x14ac:dyDescent="0.3">
      <c r="C2759" s="7"/>
      <c r="D2759" s="250" t="s">
        <v>43</v>
      </c>
      <c r="E2759" s="251"/>
      <c r="F2759" s="251"/>
      <c r="G2759" s="251"/>
      <c r="H2759" s="251"/>
      <c r="I2759" s="252"/>
      <c r="J2759" s="64">
        <f>ROUND((SUM(+J2742+J2749+J2757)),2)</f>
        <v>261412.89</v>
      </c>
      <c r="K2759" s="8"/>
    </row>
    <row r="2760" spans="3:12" s="1" customFormat="1" ht="15.45" customHeight="1" x14ac:dyDescent="0.3">
      <c r="C2760" s="7"/>
      <c r="H2760" s="63"/>
      <c r="J2760" s="2"/>
      <c r="K2760" s="8"/>
    </row>
    <row r="2761" spans="3:12" s="66" customFormat="1" ht="15.45" customHeight="1" x14ac:dyDescent="0.3">
      <c r="C2761" s="65"/>
      <c r="D2761" s="253" t="s">
        <v>44</v>
      </c>
      <c r="E2761" s="254"/>
      <c r="F2761" s="255"/>
      <c r="H2761" s="67"/>
      <c r="I2761" s="68">
        <v>0.01</v>
      </c>
      <c r="J2761" s="69">
        <f>ROUND(J2759*I2761,2)</f>
        <v>2614.13</v>
      </c>
      <c r="K2761" s="70"/>
    </row>
    <row r="2762" spans="3:12" s="1" customFormat="1" ht="15.45" customHeight="1" x14ac:dyDescent="0.3">
      <c r="C2762" s="7"/>
      <c r="D2762" s="250" t="s">
        <v>45</v>
      </c>
      <c r="E2762" s="251"/>
      <c r="F2762" s="251"/>
      <c r="G2762" s="251"/>
      <c r="H2762" s="251"/>
      <c r="I2762" s="252"/>
      <c r="J2762" s="64">
        <f>+J2761+J2759</f>
        <v>264027.02</v>
      </c>
      <c r="K2762" s="8"/>
    </row>
    <row r="2763" spans="3:12" s="1" customFormat="1" ht="15.45" customHeight="1" x14ac:dyDescent="0.3">
      <c r="C2763" s="7"/>
      <c r="H2763" s="63"/>
      <c r="J2763" s="2"/>
      <c r="K2763" s="8"/>
    </row>
    <row r="2764" spans="3:12" s="66" customFormat="1" ht="15.45" customHeight="1" x14ac:dyDescent="0.3">
      <c r="C2764" s="65"/>
      <c r="D2764" s="234" t="s">
        <v>46</v>
      </c>
      <c r="E2764" s="235"/>
      <c r="F2764" s="236"/>
      <c r="G2764" s="71"/>
      <c r="H2764" s="72"/>
      <c r="I2764" s="170">
        <v>0.25</v>
      </c>
      <c r="J2764" s="74">
        <f>ROUND(J2762*I2764,2)</f>
        <v>66006.759999999995</v>
      </c>
      <c r="K2764" s="70"/>
    </row>
    <row r="2765" spans="3:12" s="66" customFormat="1" ht="15.45" customHeight="1" x14ac:dyDescent="0.3">
      <c r="C2765" s="65"/>
      <c r="D2765" s="315" t="s">
        <v>47</v>
      </c>
      <c r="E2765" s="316"/>
      <c r="F2765" s="316"/>
      <c r="G2765" s="71"/>
      <c r="H2765" s="72"/>
      <c r="I2765" s="171">
        <v>0.01</v>
      </c>
      <c r="J2765" s="76">
        <v>2640.26</v>
      </c>
      <c r="K2765" s="70"/>
    </row>
    <row r="2766" spans="3:12" s="66" customFormat="1" ht="15.45" customHeight="1" x14ac:dyDescent="0.3">
      <c r="C2766" s="65"/>
      <c r="D2766" s="315" t="s">
        <v>48</v>
      </c>
      <c r="E2766" s="316"/>
      <c r="F2766" s="316"/>
      <c r="G2766" s="77"/>
      <c r="H2766" s="78"/>
      <c r="I2766" s="171">
        <v>0.04</v>
      </c>
      <c r="J2766" s="76">
        <f>ROUND(J2762*I2766,2)</f>
        <v>10561.08</v>
      </c>
      <c r="K2766" s="70"/>
    </row>
    <row r="2767" spans="3:12" s="1" customFormat="1" ht="15.45" customHeight="1" x14ac:dyDescent="0.3">
      <c r="C2767" s="7"/>
      <c r="D2767" s="317" t="s">
        <v>49</v>
      </c>
      <c r="E2767" s="318"/>
      <c r="F2767" s="318"/>
      <c r="G2767" s="318"/>
      <c r="H2767" s="318"/>
      <c r="I2767" s="318"/>
      <c r="J2767" s="79">
        <f>SUM(J2764:J2766)</f>
        <v>79208.099999999991</v>
      </c>
      <c r="K2767" s="8"/>
    </row>
    <row r="2768" spans="3:12" s="1" customFormat="1" ht="15.45" customHeight="1" x14ac:dyDescent="0.3">
      <c r="C2768" s="7"/>
      <c r="D2768" s="266"/>
      <c r="E2768" s="266"/>
      <c r="F2768" s="266"/>
      <c r="G2768" s="266"/>
      <c r="H2768" s="266"/>
      <c r="I2768" s="266"/>
      <c r="J2768" s="266"/>
      <c r="K2768" s="8"/>
    </row>
    <row r="2769" spans="1:14" s="1" customFormat="1" ht="15.45" customHeight="1" x14ac:dyDescent="0.3">
      <c r="C2769" s="7"/>
      <c r="D2769" s="277" t="s">
        <v>50</v>
      </c>
      <c r="E2769" s="278"/>
      <c r="F2769" s="278"/>
      <c r="G2769" s="278"/>
      <c r="H2769" s="278"/>
      <c r="I2769" s="279"/>
      <c r="J2769" s="80">
        <f>SUM(J2762+J2767)</f>
        <v>343235.12</v>
      </c>
      <c r="K2769" s="8"/>
      <c r="N2769" s="164">
        <f>J2769-N2933</f>
        <v>337002.12</v>
      </c>
    </row>
    <row r="2770" spans="1:14" s="1" customFormat="1" ht="15.45" customHeight="1" x14ac:dyDescent="0.3">
      <c r="C2770" s="7"/>
      <c r="D2770" s="266"/>
      <c r="E2770" s="266"/>
      <c r="F2770" s="266"/>
      <c r="G2770" s="266"/>
      <c r="H2770" s="266"/>
      <c r="I2770" s="266"/>
      <c r="J2770" s="266"/>
      <c r="K2770" s="8"/>
    </row>
    <row r="2771" spans="1:14" s="1" customFormat="1" ht="15.45" customHeight="1" x14ac:dyDescent="0.3">
      <c r="C2771" s="7"/>
      <c r="D2771" s="280" t="s">
        <v>51</v>
      </c>
      <c r="E2771" s="281"/>
      <c r="F2771" s="282"/>
      <c r="G2771" s="283"/>
      <c r="H2771" s="284"/>
      <c r="I2771" s="284"/>
      <c r="J2771" s="285"/>
      <c r="K2771" s="8"/>
    </row>
    <row r="2772" spans="1:14" s="1" customFormat="1" ht="15.45" customHeight="1" x14ac:dyDescent="0.3">
      <c r="C2772" s="7"/>
      <c r="D2772" s="262"/>
      <c r="E2772" s="310"/>
      <c r="F2772" s="311"/>
      <c r="G2772" s="265"/>
      <c r="H2772" s="275"/>
      <c r="I2772" s="275"/>
      <c r="J2772" s="276"/>
      <c r="K2772" s="8"/>
    </row>
    <row r="2773" spans="1:14" s="1" customFormat="1" ht="15.45" customHeight="1" x14ac:dyDescent="0.3">
      <c r="C2773" s="7"/>
      <c r="D2773" s="262"/>
      <c r="E2773" s="310"/>
      <c r="F2773" s="311"/>
      <c r="G2773" s="312" t="s">
        <v>52</v>
      </c>
      <c r="H2773" s="266"/>
      <c r="I2773" s="266"/>
      <c r="J2773" s="267"/>
      <c r="K2773" s="8"/>
    </row>
    <row r="2774" spans="1:14" s="1" customFormat="1" ht="15.45" customHeight="1" x14ac:dyDescent="0.3">
      <c r="C2774" s="7"/>
      <c r="D2774" s="262"/>
      <c r="E2774" s="310"/>
      <c r="F2774" s="311"/>
      <c r="G2774" s="312" t="s">
        <v>53</v>
      </c>
      <c r="H2774" s="266"/>
      <c r="I2774" s="266"/>
      <c r="J2774" s="267"/>
      <c r="K2774" s="8"/>
    </row>
    <row r="2775" spans="1:14" s="1" customFormat="1" ht="15.45" customHeight="1" x14ac:dyDescent="0.3">
      <c r="C2775" s="7"/>
      <c r="D2775" s="262"/>
      <c r="E2775" s="310"/>
      <c r="F2775" s="311"/>
      <c r="G2775" s="312" t="s">
        <v>54</v>
      </c>
      <c r="H2775" s="266"/>
      <c r="I2775" s="266"/>
      <c r="J2775" s="267"/>
      <c r="K2775" s="8"/>
    </row>
    <row r="2776" spans="1:14" s="1" customFormat="1" ht="15.45" customHeight="1" x14ac:dyDescent="0.3">
      <c r="C2776" s="7"/>
      <c r="D2776" s="319"/>
      <c r="E2776" s="320"/>
      <c r="F2776" s="321"/>
      <c r="G2776" s="312" t="s">
        <v>52</v>
      </c>
      <c r="H2776" s="266"/>
      <c r="I2776" s="266"/>
      <c r="J2776" s="267"/>
      <c r="K2776" s="8"/>
    </row>
    <row r="2777" spans="1:14" s="1" customFormat="1" ht="15.45" customHeight="1" x14ac:dyDescent="0.3">
      <c r="C2777" s="7"/>
      <c r="D2777" s="268"/>
      <c r="E2777" s="322"/>
      <c r="F2777" s="323"/>
      <c r="G2777" s="324" t="s">
        <v>55</v>
      </c>
      <c r="H2777" s="272"/>
      <c r="I2777" s="272"/>
      <c r="J2777" s="273"/>
      <c r="K2777" s="8"/>
    </row>
    <row r="2778" spans="1:14" s="1" customFormat="1" ht="15.45" customHeight="1" x14ac:dyDescent="0.3">
      <c r="C2778" s="81"/>
      <c r="D2778" s="82"/>
      <c r="E2778" s="82"/>
      <c r="F2778" s="82"/>
      <c r="G2778" s="82"/>
      <c r="H2778" s="83"/>
      <c r="I2778" s="82"/>
      <c r="J2778" s="83"/>
      <c r="K2778" s="84"/>
    </row>
    <row r="2779" spans="1:14" s="1" customFormat="1" ht="15.45" customHeight="1" x14ac:dyDescent="0.3">
      <c r="C2779" s="3"/>
      <c r="D2779" s="4"/>
      <c r="E2779" s="4"/>
      <c r="F2779" s="4"/>
      <c r="G2779" s="4"/>
      <c r="H2779" s="5"/>
      <c r="I2779" s="4"/>
      <c r="J2779" s="5"/>
      <c r="K2779" s="6"/>
    </row>
    <row r="2780" spans="1:14" s="1" customFormat="1" ht="15.45" customHeight="1" x14ac:dyDescent="0.3">
      <c r="C2780" s="274"/>
      <c r="D2780" s="274"/>
      <c r="E2780" s="274"/>
      <c r="F2780" s="274"/>
      <c r="G2780" s="274"/>
      <c r="H2780" s="274"/>
      <c r="I2780" s="274"/>
      <c r="J2780" s="274"/>
    </row>
    <row r="2781" spans="1:14" ht="15.45" customHeight="1" x14ac:dyDescent="0.3">
      <c r="A2781" s="1"/>
      <c r="B2781" s="1"/>
      <c r="C2781" s="274"/>
      <c r="D2781" s="274"/>
      <c r="E2781" s="274"/>
      <c r="F2781" s="274"/>
      <c r="G2781" s="274"/>
      <c r="H2781" s="274"/>
      <c r="I2781" s="274"/>
      <c r="J2781" s="274"/>
      <c r="K2781" s="1"/>
      <c r="L2781" s="1"/>
    </row>
    <row r="2782" spans="1:14" ht="15.45" customHeight="1" x14ac:dyDescent="0.3">
      <c r="A2782" s="1"/>
      <c r="B2782" s="1"/>
      <c r="C2782" s="3"/>
      <c r="D2782" s="4"/>
      <c r="E2782" s="4"/>
      <c r="F2782" s="4"/>
      <c r="G2782" s="4"/>
      <c r="H2782" s="5"/>
      <c r="I2782" s="117"/>
      <c r="J2782" s="5"/>
      <c r="K2782" s="6"/>
      <c r="L2782" s="1"/>
    </row>
    <row r="2783" spans="1:14" ht="15.45" customHeight="1" x14ac:dyDescent="0.3">
      <c r="A2783" s="1"/>
      <c r="B2783" s="1"/>
      <c r="C2783" s="7"/>
      <c r="D2783" s="190"/>
      <c r="E2783" s="191"/>
      <c r="F2783" s="190" t="s">
        <v>0</v>
      </c>
      <c r="G2783" s="194"/>
      <c r="H2783" s="191"/>
      <c r="I2783" s="195" t="s">
        <v>1</v>
      </c>
      <c r="J2783" s="196"/>
      <c r="K2783" s="8"/>
      <c r="L2783" s="1"/>
    </row>
    <row r="2784" spans="1:14" ht="15.45" customHeight="1" x14ac:dyDescent="0.3">
      <c r="A2784" s="1"/>
      <c r="B2784" s="1"/>
      <c r="C2784" s="7"/>
      <c r="D2784" s="192"/>
      <c r="E2784" s="193"/>
      <c r="F2784" s="192"/>
      <c r="G2784" s="189"/>
      <c r="H2784" s="193"/>
      <c r="I2784" s="197" t="s">
        <v>2</v>
      </c>
      <c r="J2784" s="198"/>
      <c r="K2784" s="8"/>
      <c r="L2784" s="1"/>
    </row>
    <row r="2785" spans="1:12" ht="15.45" customHeight="1" x14ac:dyDescent="0.3">
      <c r="A2785" s="1"/>
      <c r="B2785" s="1"/>
      <c r="C2785" s="7"/>
      <c r="D2785" s="172" t="s">
        <v>3</v>
      </c>
      <c r="E2785" s="173"/>
      <c r="F2785" s="173"/>
      <c r="G2785" s="173"/>
      <c r="H2785" s="174"/>
      <c r="I2785" s="197" t="s">
        <v>4</v>
      </c>
      <c r="J2785" s="198"/>
      <c r="K2785" s="8"/>
      <c r="L2785" s="1"/>
    </row>
    <row r="2786" spans="1:12" ht="15.45" customHeight="1" x14ac:dyDescent="0.3">
      <c r="A2786" s="1"/>
      <c r="B2786" s="1"/>
      <c r="C2786" s="7"/>
      <c r="D2786" s="298" t="s">
        <v>5</v>
      </c>
      <c r="E2786" s="299"/>
      <c r="F2786" s="299"/>
      <c r="G2786" s="299"/>
      <c r="H2786" s="299"/>
      <c r="I2786" s="299"/>
      <c r="J2786" s="300"/>
      <c r="K2786" s="8"/>
      <c r="L2786" s="1"/>
    </row>
    <row r="2787" spans="1:12" ht="15.45" customHeight="1" x14ac:dyDescent="0.3">
      <c r="A2787" s="1"/>
      <c r="B2787" s="1"/>
      <c r="C2787" s="7"/>
      <c r="D2787" s="9"/>
      <c r="E2787" s="9"/>
      <c r="F2787" s="9"/>
      <c r="G2787" s="9"/>
      <c r="H2787" s="10"/>
      <c r="I2787" s="9"/>
      <c r="J2787" s="10"/>
      <c r="K2787" s="8"/>
      <c r="L2787" s="1"/>
    </row>
    <row r="2788" spans="1:12" ht="15.45" customHeight="1" x14ac:dyDescent="0.3">
      <c r="A2788" s="14"/>
      <c r="B2788" s="14"/>
      <c r="C2788" s="11"/>
      <c r="D2788" s="12" t="s">
        <v>6</v>
      </c>
      <c r="E2788" s="175" t="s">
        <v>7</v>
      </c>
      <c r="F2788" s="176"/>
      <c r="G2788" s="176"/>
      <c r="H2788" s="176"/>
      <c r="I2788" s="176"/>
      <c r="J2788" s="177"/>
      <c r="K2788" s="13"/>
      <c r="L2788" s="14"/>
    </row>
    <row r="2789" spans="1:12" ht="15.45" customHeight="1" x14ac:dyDescent="0.3">
      <c r="A2789" s="1"/>
      <c r="B2789" s="1"/>
      <c r="C2789" s="7"/>
      <c r="D2789" s="16">
        <v>2</v>
      </c>
      <c r="E2789" s="178" t="s">
        <v>8</v>
      </c>
      <c r="F2789" s="179"/>
      <c r="G2789" s="179"/>
      <c r="H2789" s="179"/>
      <c r="I2789" s="179"/>
      <c r="J2789" s="180"/>
      <c r="K2789" s="8"/>
      <c r="L2789" s="1"/>
    </row>
    <row r="2790" spans="1:12" ht="15.45" customHeight="1" x14ac:dyDescent="0.3">
      <c r="A2790" s="14"/>
      <c r="B2790" s="14"/>
      <c r="C2790" s="11"/>
      <c r="D2790" s="12" t="s">
        <v>9</v>
      </c>
      <c r="E2790" s="175" t="s">
        <v>10</v>
      </c>
      <c r="F2790" s="176"/>
      <c r="G2790" s="176"/>
      <c r="H2790" s="176"/>
      <c r="I2790" s="176"/>
      <c r="J2790" s="177"/>
      <c r="K2790" s="13"/>
      <c r="L2790" s="14"/>
    </row>
    <row r="2791" spans="1:12" ht="15.45" customHeight="1" x14ac:dyDescent="0.3">
      <c r="A2791" s="1"/>
      <c r="B2791" s="1"/>
      <c r="C2791" s="7"/>
      <c r="D2791" s="16">
        <v>2.12</v>
      </c>
      <c r="E2791" s="178" t="s">
        <v>213</v>
      </c>
      <c r="F2791" s="179"/>
      <c r="G2791" s="179"/>
      <c r="H2791" s="179"/>
      <c r="I2791" s="179"/>
      <c r="J2791" s="180"/>
      <c r="K2791" s="8"/>
      <c r="L2791" s="1"/>
    </row>
    <row r="2792" spans="1:12" ht="15.45" customHeight="1" x14ac:dyDescent="0.3">
      <c r="A2792" s="14"/>
      <c r="B2792" s="14"/>
      <c r="C2792" s="11"/>
      <c r="D2792" s="17" t="s">
        <v>12</v>
      </c>
      <c r="E2792" s="181" t="s">
        <v>13</v>
      </c>
      <c r="F2792" s="182"/>
      <c r="G2792" s="182"/>
      <c r="H2792" s="182"/>
      <c r="I2792" s="183"/>
      <c r="J2792" s="187" t="s">
        <v>14</v>
      </c>
      <c r="K2792" s="13"/>
      <c r="L2792" s="14"/>
    </row>
    <row r="2793" spans="1:12" ht="15.45" customHeight="1" x14ac:dyDescent="0.3">
      <c r="A2793" s="1"/>
      <c r="B2793" s="1"/>
      <c r="C2793" s="7"/>
      <c r="D2793" s="18" t="s">
        <v>271</v>
      </c>
      <c r="E2793" s="184"/>
      <c r="F2793" s="185"/>
      <c r="G2793" s="185"/>
      <c r="H2793" s="185"/>
      <c r="I2793" s="186"/>
      <c r="J2793" s="188"/>
      <c r="K2793" s="8"/>
      <c r="L2793" s="1"/>
    </row>
    <row r="2794" spans="1:12" ht="15.45" customHeight="1" x14ac:dyDescent="0.3">
      <c r="A2794" s="14"/>
      <c r="B2794" s="14"/>
      <c r="C2794" s="11"/>
      <c r="D2794" s="17" t="s">
        <v>16</v>
      </c>
      <c r="E2794" s="296" t="s">
        <v>272</v>
      </c>
      <c r="F2794" s="223"/>
      <c r="G2794" s="223"/>
      <c r="H2794" s="223"/>
      <c r="I2794" s="224"/>
      <c r="J2794" s="297" t="s">
        <v>95</v>
      </c>
      <c r="K2794" s="13"/>
      <c r="L2794" s="14"/>
    </row>
    <row r="2795" spans="1:12" ht="15.45" customHeight="1" x14ac:dyDescent="0.3">
      <c r="A2795" s="1"/>
      <c r="B2795" s="1"/>
      <c r="C2795" s="7"/>
      <c r="D2795" s="18" t="s">
        <v>271</v>
      </c>
      <c r="E2795" s="225"/>
      <c r="F2795" s="226"/>
      <c r="G2795" s="226"/>
      <c r="H2795" s="226"/>
      <c r="I2795" s="227"/>
      <c r="J2795" s="229"/>
      <c r="K2795" s="8"/>
      <c r="L2795" s="1"/>
    </row>
    <row r="2796" spans="1:12" ht="15.45" customHeight="1" x14ac:dyDescent="0.3">
      <c r="A2796" s="1"/>
      <c r="B2796" s="1"/>
      <c r="C2796" s="7"/>
      <c r="D2796" s="189"/>
      <c r="E2796" s="189"/>
      <c r="F2796" s="189"/>
      <c r="G2796" s="189"/>
      <c r="H2796" s="189"/>
      <c r="I2796" s="189"/>
      <c r="J2796" s="189"/>
      <c r="K2796" s="8"/>
      <c r="L2796" s="1"/>
    </row>
    <row r="2797" spans="1:12" ht="15.45" customHeight="1" x14ac:dyDescent="0.3">
      <c r="A2797" s="1"/>
      <c r="B2797" s="1"/>
      <c r="C2797" s="7"/>
      <c r="D2797" s="219" t="s">
        <v>19</v>
      </c>
      <c r="E2797" s="220"/>
      <c r="F2797" s="220"/>
      <c r="G2797" s="220"/>
      <c r="H2797" s="220"/>
      <c r="I2797" s="220"/>
      <c r="J2797" s="221"/>
      <c r="K2797" s="8"/>
      <c r="L2797" s="1"/>
    </row>
    <row r="2798" spans="1:12" ht="15.45" customHeight="1" x14ac:dyDescent="0.3">
      <c r="A2798" s="1"/>
      <c r="B2798" s="1"/>
      <c r="C2798" s="7"/>
      <c r="D2798" s="230" t="s">
        <v>20</v>
      </c>
      <c r="E2798" s="231"/>
      <c r="F2798" s="231"/>
      <c r="G2798" s="23" t="s">
        <v>14</v>
      </c>
      <c r="H2798" s="24" t="s">
        <v>21</v>
      </c>
      <c r="I2798" s="118" t="s">
        <v>22</v>
      </c>
      <c r="J2798" s="26" t="s">
        <v>23</v>
      </c>
      <c r="K2798" s="8"/>
      <c r="L2798" s="1"/>
    </row>
    <row r="2799" spans="1:12" ht="15.45" customHeight="1" x14ac:dyDescent="0.3">
      <c r="A2799" s="1"/>
      <c r="B2799" s="1"/>
      <c r="C2799" s="7"/>
      <c r="D2799" s="232" t="s">
        <v>273</v>
      </c>
      <c r="E2799" s="233"/>
      <c r="F2799" s="233"/>
      <c r="G2799" s="27" t="s">
        <v>95</v>
      </c>
      <c r="H2799" s="28">
        <v>3800</v>
      </c>
      <c r="I2799" s="119">
        <v>1</v>
      </c>
      <c r="J2799" s="30">
        <f>+ROUND(I2799*H2799,2)</f>
        <v>3800</v>
      </c>
      <c r="K2799" s="8"/>
      <c r="L2799" s="1"/>
    </row>
    <row r="2800" spans="1:12" ht="15.45" customHeight="1" x14ac:dyDescent="0.3">
      <c r="A2800" s="1"/>
      <c r="B2800" s="1"/>
      <c r="C2800" s="7"/>
      <c r="D2800" s="211" t="s">
        <v>265</v>
      </c>
      <c r="E2800" s="212"/>
      <c r="F2800" s="212"/>
      <c r="G2800" s="31" t="s">
        <v>257</v>
      </c>
      <c r="H2800" s="32">
        <v>104900</v>
      </c>
      <c r="I2800" s="120">
        <v>6.0000000000000001E-3</v>
      </c>
      <c r="J2800" s="34">
        <f t="shared" ref="J2800:J2801" si="49">+ROUND(I2800*H2800,2)</f>
        <v>629.4</v>
      </c>
      <c r="K2800" s="8"/>
      <c r="L2800" s="1"/>
    </row>
    <row r="2801" spans="1:12" ht="15.45" customHeight="1" x14ac:dyDescent="0.3">
      <c r="A2801" s="1"/>
      <c r="B2801" s="1"/>
      <c r="C2801" s="7"/>
      <c r="D2801" s="211" t="s">
        <v>258</v>
      </c>
      <c r="E2801" s="212"/>
      <c r="F2801" s="212"/>
      <c r="G2801" s="31" t="s">
        <v>257</v>
      </c>
      <c r="H2801" s="32">
        <v>52600</v>
      </c>
      <c r="I2801" s="120">
        <v>6.0000000000000001E-3</v>
      </c>
      <c r="J2801" s="34">
        <f t="shared" si="49"/>
        <v>315.60000000000002</v>
      </c>
      <c r="K2801" s="8"/>
      <c r="L2801" s="1"/>
    </row>
    <row r="2802" spans="1:12" ht="15.45" customHeight="1" x14ac:dyDescent="0.3">
      <c r="A2802" s="1"/>
      <c r="B2802" s="1"/>
      <c r="C2802" s="7"/>
      <c r="D2802" s="211"/>
      <c r="E2802" s="212"/>
      <c r="F2802" s="212"/>
      <c r="G2802" s="31" t="s">
        <v>28</v>
      </c>
      <c r="H2802" s="32" t="s">
        <v>28</v>
      </c>
      <c r="I2802" s="120"/>
      <c r="J2802" s="34" t="str">
        <f t="shared" ref="J2802:J2806" si="50">+IF(D2802="","",H2802*I2802)</f>
        <v/>
      </c>
      <c r="K2802" s="8"/>
      <c r="L2802" s="1"/>
    </row>
    <row r="2803" spans="1:12" ht="15.45" customHeight="1" x14ac:dyDescent="0.3">
      <c r="A2803" s="1"/>
      <c r="B2803" s="1"/>
      <c r="C2803" s="7"/>
      <c r="D2803" s="211"/>
      <c r="E2803" s="212"/>
      <c r="F2803" s="212"/>
      <c r="G2803" s="31" t="s">
        <v>28</v>
      </c>
      <c r="H2803" s="32" t="s">
        <v>28</v>
      </c>
      <c r="I2803" s="120"/>
      <c r="J2803" s="34" t="str">
        <f t="shared" si="50"/>
        <v/>
      </c>
      <c r="K2803" s="8"/>
      <c r="L2803" s="1"/>
    </row>
    <row r="2804" spans="1:12" ht="15.45" customHeight="1" x14ac:dyDescent="0.3">
      <c r="A2804" s="1"/>
      <c r="B2804" s="1"/>
      <c r="C2804" s="7"/>
      <c r="D2804" s="211"/>
      <c r="E2804" s="212"/>
      <c r="F2804" s="212"/>
      <c r="G2804" s="31" t="s">
        <v>28</v>
      </c>
      <c r="H2804" s="32" t="s">
        <v>28</v>
      </c>
      <c r="I2804" s="120"/>
      <c r="J2804" s="34" t="str">
        <f t="shared" si="50"/>
        <v/>
      </c>
      <c r="K2804" s="8"/>
      <c r="L2804" s="1"/>
    </row>
    <row r="2805" spans="1:12" ht="15.45" customHeight="1" x14ac:dyDescent="0.3">
      <c r="A2805" s="1"/>
      <c r="B2805" s="1"/>
      <c r="C2805" s="7"/>
      <c r="D2805" s="211"/>
      <c r="E2805" s="212"/>
      <c r="F2805" s="212"/>
      <c r="G2805" s="31" t="s">
        <v>28</v>
      </c>
      <c r="H2805" s="32" t="s">
        <v>28</v>
      </c>
      <c r="I2805" s="120"/>
      <c r="J2805" s="34" t="str">
        <f t="shared" si="50"/>
        <v/>
      </c>
      <c r="K2805" s="8"/>
      <c r="L2805" s="1"/>
    </row>
    <row r="2806" spans="1:12" ht="15.45" customHeight="1" x14ac:dyDescent="0.3">
      <c r="A2806" s="1"/>
      <c r="B2806" s="1"/>
      <c r="C2806" s="7"/>
      <c r="D2806" s="325"/>
      <c r="E2806" s="326"/>
      <c r="F2806" s="326"/>
      <c r="G2806" s="35" t="s">
        <v>28</v>
      </c>
      <c r="H2806" s="36" t="s">
        <v>28</v>
      </c>
      <c r="I2806" s="121"/>
      <c r="J2806" s="38" t="str">
        <f t="shared" si="50"/>
        <v/>
      </c>
      <c r="K2806" s="8"/>
      <c r="L2806" s="1"/>
    </row>
    <row r="2807" spans="1:12" ht="15.45" customHeight="1" x14ac:dyDescent="0.3">
      <c r="A2807" s="1"/>
      <c r="B2807" s="1"/>
      <c r="C2807" s="7"/>
      <c r="D2807" s="1"/>
      <c r="E2807" s="1"/>
      <c r="F2807" s="1"/>
      <c r="G2807" s="294" t="s">
        <v>29</v>
      </c>
      <c r="H2807" s="294"/>
      <c r="I2807" s="295"/>
      <c r="J2807" s="39">
        <f>+ROUND(SUM(J2799:J2806),2)</f>
        <v>4745</v>
      </c>
      <c r="K2807" s="8"/>
      <c r="L2807" s="1"/>
    </row>
    <row r="2808" spans="1:12" ht="15.45" customHeight="1" x14ac:dyDescent="0.3">
      <c r="A2808" s="1"/>
      <c r="B2808" s="1"/>
      <c r="C2808" s="7"/>
      <c r="D2808" s="1"/>
      <c r="E2808" s="1"/>
      <c r="F2808" s="1"/>
      <c r="G2808" s="92"/>
      <c r="H2808" s="100"/>
      <c r="I2808" s="122"/>
      <c r="J2808" s="101"/>
      <c r="K2808" s="8"/>
      <c r="L2808" s="1"/>
    </row>
    <row r="2809" spans="1:12" ht="15.45" customHeight="1" x14ac:dyDescent="0.3">
      <c r="A2809" s="1"/>
      <c r="B2809" s="1"/>
      <c r="C2809" s="7"/>
      <c r="D2809" s="219" t="s">
        <v>30</v>
      </c>
      <c r="E2809" s="220"/>
      <c r="F2809" s="220"/>
      <c r="G2809" s="220"/>
      <c r="H2809" s="220"/>
      <c r="I2809" s="220"/>
      <c r="J2809" s="221"/>
      <c r="K2809" s="8"/>
      <c r="L2809" s="1"/>
    </row>
    <row r="2810" spans="1:12" ht="15.45" customHeight="1" x14ac:dyDescent="0.3">
      <c r="A2810" s="1"/>
      <c r="B2810" s="1"/>
      <c r="C2810" s="7"/>
      <c r="D2810" s="286" t="s">
        <v>20</v>
      </c>
      <c r="E2810" s="286"/>
      <c r="F2810" s="286"/>
      <c r="G2810" s="40" t="s">
        <v>14</v>
      </c>
      <c r="H2810" s="41" t="s">
        <v>31</v>
      </c>
      <c r="I2810" s="123" t="s">
        <v>22</v>
      </c>
      <c r="J2810" s="41" t="s">
        <v>23</v>
      </c>
      <c r="K2810" s="8"/>
      <c r="L2810" s="1"/>
    </row>
    <row r="2811" spans="1:12" ht="15.45" customHeight="1" x14ac:dyDescent="0.3">
      <c r="A2811" s="1"/>
      <c r="B2811" s="1"/>
      <c r="C2811" s="7"/>
      <c r="D2811" s="287" t="s">
        <v>32</v>
      </c>
      <c r="E2811" s="288"/>
      <c r="F2811" s="288"/>
      <c r="G2811" s="86" t="s">
        <v>33</v>
      </c>
      <c r="H2811" s="87">
        <v>1052.0899999999999</v>
      </c>
      <c r="I2811" s="146">
        <v>0.05</v>
      </c>
      <c r="J2811" s="30">
        <f>+ROUND(I2811*H2811,2)</f>
        <v>52.6</v>
      </c>
      <c r="K2811" s="8"/>
      <c r="L2811" s="1"/>
    </row>
    <row r="2812" spans="1:12" ht="15.45" customHeight="1" x14ac:dyDescent="0.3">
      <c r="A2812" s="1"/>
      <c r="B2812" s="1"/>
      <c r="C2812" s="7"/>
      <c r="D2812" s="289"/>
      <c r="E2812" s="290"/>
      <c r="F2812" s="291"/>
      <c r="G2812" s="86" t="s">
        <v>28</v>
      </c>
      <c r="H2812" s="89" t="s">
        <v>28</v>
      </c>
      <c r="I2812" s="125"/>
      <c r="J2812" s="34" t="str">
        <f>+IF(D2812="","",H2812*I2812)</f>
        <v/>
      </c>
      <c r="K2812" s="8"/>
      <c r="L2812" s="1"/>
    </row>
    <row r="2813" spans="1:12" ht="15.45" customHeight="1" x14ac:dyDescent="0.3">
      <c r="A2813" s="1"/>
      <c r="B2813" s="1"/>
      <c r="C2813" s="7"/>
      <c r="D2813" s="292"/>
      <c r="E2813" s="293"/>
      <c r="F2813" s="293"/>
      <c r="G2813" s="47" t="s">
        <v>28</v>
      </c>
      <c r="H2813" s="48" t="s">
        <v>28</v>
      </c>
      <c r="I2813" s="126"/>
      <c r="J2813" s="91" t="str">
        <f>+IF(D2813="","",H2813*I2813)</f>
        <v/>
      </c>
      <c r="K2813" s="8"/>
      <c r="L2813" s="1"/>
    </row>
    <row r="2814" spans="1:12" ht="15.45" customHeight="1" x14ac:dyDescent="0.3">
      <c r="A2814" s="1"/>
      <c r="B2814" s="1"/>
      <c r="C2814" s="7"/>
      <c r="D2814" s="1"/>
      <c r="E2814" s="1"/>
      <c r="F2814" s="1"/>
      <c r="G2814" s="294" t="s">
        <v>36</v>
      </c>
      <c r="H2814" s="294"/>
      <c r="I2814" s="295"/>
      <c r="J2814" s="51">
        <f>ROUND(+SUM(J2811:J2813),2)</f>
        <v>52.6</v>
      </c>
      <c r="K2814" s="8"/>
      <c r="L2814" s="1"/>
    </row>
    <row r="2815" spans="1:12" ht="15.45" customHeight="1" x14ac:dyDescent="0.3">
      <c r="A2815" s="1"/>
      <c r="B2815" s="1"/>
      <c r="C2815" s="7"/>
      <c r="D2815" s="274"/>
      <c r="E2815" s="274"/>
      <c r="F2815" s="274"/>
      <c r="G2815" s="274"/>
      <c r="H2815" s="274"/>
      <c r="I2815" s="274"/>
      <c r="J2815" s="274"/>
      <c r="K2815" s="8"/>
      <c r="L2815" s="1"/>
    </row>
    <row r="2816" spans="1:12" ht="15.45" customHeight="1" x14ac:dyDescent="0.3">
      <c r="A2816" s="1"/>
      <c r="B2816" s="1"/>
      <c r="C2816" s="7"/>
      <c r="D2816" s="305" t="s">
        <v>37</v>
      </c>
      <c r="E2816" s="306"/>
      <c r="F2816" s="306"/>
      <c r="G2816" s="306"/>
      <c r="H2816" s="306"/>
      <c r="I2816" s="306"/>
      <c r="J2816" s="307"/>
      <c r="K2816" s="8"/>
      <c r="L2816" s="52"/>
    </row>
    <row r="2817" spans="1:12" ht="15.45" customHeight="1" x14ac:dyDescent="0.3">
      <c r="A2817" s="93"/>
      <c r="B2817" s="93"/>
      <c r="C2817" s="53"/>
      <c r="D2817" s="308" t="s">
        <v>20</v>
      </c>
      <c r="E2817" s="309"/>
      <c r="F2817" s="309"/>
      <c r="G2817" s="54" t="s">
        <v>14</v>
      </c>
      <c r="H2817" s="55" t="s">
        <v>31</v>
      </c>
      <c r="I2817" s="128" t="s">
        <v>22</v>
      </c>
      <c r="J2817" s="56" t="s">
        <v>23</v>
      </c>
      <c r="K2817" s="57"/>
      <c r="L2817" s="58"/>
    </row>
    <row r="2818" spans="1:12" ht="15.45" customHeight="1" x14ac:dyDescent="0.3">
      <c r="A2818" s="1"/>
      <c r="B2818" s="1"/>
      <c r="C2818" s="7"/>
      <c r="D2818" s="301" t="s">
        <v>218</v>
      </c>
      <c r="E2818" s="302"/>
      <c r="F2818" s="302"/>
      <c r="G2818" s="59" t="s">
        <v>39</v>
      </c>
      <c r="H2818" s="60">
        <v>35069.629374999997</v>
      </c>
      <c r="I2818" s="129">
        <v>0.03</v>
      </c>
      <c r="J2818" s="30">
        <f>+ROUND(I2818*H2818,2)</f>
        <v>1052.0899999999999</v>
      </c>
      <c r="K2818" s="8"/>
      <c r="L2818" s="52"/>
    </row>
    <row r="2819" spans="1:12" ht="15.45" customHeight="1" x14ac:dyDescent="0.3">
      <c r="A2819" s="1"/>
      <c r="B2819" s="1"/>
      <c r="C2819" s="7"/>
      <c r="D2819" s="301"/>
      <c r="E2819" s="302"/>
      <c r="F2819" s="302"/>
      <c r="G2819" s="59"/>
      <c r="H2819" s="60" t="s">
        <v>28</v>
      </c>
      <c r="I2819" s="129"/>
      <c r="J2819" s="62" t="str">
        <f>(+IF(D2819="","",(H2819*I2819)))</f>
        <v/>
      </c>
      <c r="K2819" s="8"/>
      <c r="L2819" s="52"/>
    </row>
    <row r="2820" spans="1:12" ht="15.45" customHeight="1" x14ac:dyDescent="0.3">
      <c r="A2820" s="1"/>
      <c r="B2820" s="1"/>
      <c r="C2820" s="7"/>
      <c r="D2820" s="301"/>
      <c r="E2820" s="302"/>
      <c r="F2820" s="302"/>
      <c r="G2820" s="59"/>
      <c r="H2820" s="60"/>
      <c r="I2820" s="129"/>
      <c r="J2820" s="62" t="str">
        <f>(+IF(D2820="","",(H2820*I2820)))</f>
        <v/>
      </c>
      <c r="K2820" s="8"/>
      <c r="L2820" s="52"/>
    </row>
    <row r="2821" spans="1:12" ht="15.45" customHeight="1" x14ac:dyDescent="0.3">
      <c r="A2821" s="1"/>
      <c r="B2821" s="1"/>
      <c r="C2821" s="7"/>
      <c r="D2821" s="303"/>
      <c r="E2821" s="304"/>
      <c r="F2821" s="304"/>
      <c r="G2821" s="94"/>
      <c r="H2821" s="95"/>
      <c r="I2821" s="130"/>
      <c r="J2821" s="97"/>
      <c r="K2821" s="8"/>
      <c r="L2821" s="52"/>
    </row>
    <row r="2822" spans="1:12" ht="15.45" customHeight="1" x14ac:dyDescent="0.3">
      <c r="A2822" s="1"/>
      <c r="B2822" s="1"/>
      <c r="C2822" s="7"/>
      <c r="D2822" s="1"/>
      <c r="E2822" s="1"/>
      <c r="F2822" s="1"/>
      <c r="G2822" s="216" t="s">
        <v>42</v>
      </c>
      <c r="H2822" s="216"/>
      <c r="I2822" s="217"/>
      <c r="J2822" s="39">
        <f>+ROUND(SUM(J2818:J2821),2)</f>
        <v>1052.0899999999999</v>
      </c>
      <c r="K2822" s="8"/>
      <c r="L2822" s="52"/>
    </row>
    <row r="2823" spans="1:12" ht="15.45" customHeight="1" x14ac:dyDescent="0.3">
      <c r="A2823" s="1"/>
      <c r="B2823" s="1"/>
      <c r="C2823" s="7"/>
      <c r="D2823" s="1"/>
      <c r="E2823" s="1"/>
      <c r="F2823" s="1"/>
      <c r="G2823" s="1"/>
      <c r="H2823" s="63"/>
      <c r="I2823" s="131"/>
      <c r="J2823" s="2"/>
      <c r="K2823" s="8"/>
      <c r="L2823" s="1"/>
    </row>
    <row r="2824" spans="1:12" ht="15.45" customHeight="1" x14ac:dyDescent="0.3">
      <c r="A2824" s="1"/>
      <c r="B2824" s="1"/>
      <c r="C2824" s="7"/>
      <c r="D2824" s="250" t="s">
        <v>43</v>
      </c>
      <c r="E2824" s="251"/>
      <c r="F2824" s="251"/>
      <c r="G2824" s="251"/>
      <c r="H2824" s="251"/>
      <c r="I2824" s="252"/>
      <c r="J2824" s="64">
        <f>ROUND((SUM(+J2807+J2814+J2822)),2)</f>
        <v>5849.69</v>
      </c>
      <c r="K2824" s="8"/>
      <c r="L2824" s="1"/>
    </row>
    <row r="2825" spans="1:12" ht="15.45" customHeight="1" x14ac:dyDescent="0.3">
      <c r="A2825" s="1"/>
      <c r="B2825" s="1"/>
      <c r="C2825" s="7"/>
      <c r="D2825" s="1"/>
      <c r="E2825" s="1"/>
      <c r="F2825" s="1"/>
      <c r="G2825" s="1"/>
      <c r="H2825" s="63"/>
      <c r="I2825" s="131"/>
      <c r="J2825" s="2"/>
      <c r="K2825" s="8"/>
      <c r="L2825" s="1"/>
    </row>
    <row r="2826" spans="1:12" ht="15.45" customHeight="1" x14ac:dyDescent="0.3">
      <c r="A2826" s="66"/>
      <c r="B2826" s="66"/>
      <c r="C2826" s="65"/>
      <c r="D2826" s="253" t="s">
        <v>44</v>
      </c>
      <c r="E2826" s="254"/>
      <c r="F2826" s="255"/>
      <c r="G2826" s="66"/>
      <c r="H2826" s="67"/>
      <c r="I2826" s="68">
        <v>0.01</v>
      </c>
      <c r="J2826" s="69">
        <f>ROUND(J2824*I2826,2)</f>
        <v>58.5</v>
      </c>
      <c r="K2826" s="70"/>
      <c r="L2826" s="66"/>
    </row>
    <row r="2827" spans="1:12" ht="15.45" customHeight="1" x14ac:dyDescent="0.3">
      <c r="A2827" s="1"/>
      <c r="B2827" s="1"/>
      <c r="C2827" s="7"/>
      <c r="D2827" s="250" t="s">
        <v>45</v>
      </c>
      <c r="E2827" s="251"/>
      <c r="F2827" s="251"/>
      <c r="G2827" s="251"/>
      <c r="H2827" s="251"/>
      <c r="I2827" s="252"/>
      <c r="J2827" s="64">
        <f>+J2826+J2824</f>
        <v>5908.19</v>
      </c>
      <c r="K2827" s="8"/>
      <c r="L2827" s="1"/>
    </row>
    <row r="2828" spans="1:12" ht="15.45" customHeight="1" x14ac:dyDescent="0.3">
      <c r="A2828" s="1"/>
      <c r="B2828" s="1"/>
      <c r="C2828" s="7"/>
      <c r="D2828" s="1"/>
      <c r="E2828" s="1"/>
      <c r="F2828" s="1"/>
      <c r="G2828" s="1"/>
      <c r="H2828" s="63"/>
      <c r="I2828" s="131"/>
      <c r="J2828" s="2"/>
      <c r="K2828" s="8"/>
      <c r="L2828" s="1"/>
    </row>
    <row r="2829" spans="1:12" ht="15.45" customHeight="1" x14ac:dyDescent="0.3">
      <c r="A2829" s="66"/>
      <c r="B2829" s="66"/>
      <c r="C2829" s="65"/>
      <c r="D2829" s="313" t="s">
        <v>46</v>
      </c>
      <c r="E2829" s="314"/>
      <c r="F2829" s="314"/>
      <c r="G2829" s="71"/>
      <c r="H2829" s="72"/>
      <c r="I2829" s="170">
        <v>0.25</v>
      </c>
      <c r="J2829" s="74">
        <f>ROUND(J2827*I2829,2)</f>
        <v>1477.05</v>
      </c>
      <c r="K2829" s="70"/>
      <c r="L2829" s="66"/>
    </row>
    <row r="2830" spans="1:12" ht="15.45" customHeight="1" x14ac:dyDescent="0.3">
      <c r="A2830" s="66"/>
      <c r="B2830" s="66"/>
      <c r="C2830" s="65"/>
      <c r="D2830" s="315" t="s">
        <v>47</v>
      </c>
      <c r="E2830" s="316"/>
      <c r="F2830" s="316"/>
      <c r="G2830" s="71"/>
      <c r="H2830" s="72"/>
      <c r="I2830" s="171">
        <v>0.01</v>
      </c>
      <c r="J2830" s="76">
        <v>59.07</v>
      </c>
      <c r="K2830" s="70"/>
      <c r="L2830" s="66"/>
    </row>
    <row r="2831" spans="1:12" ht="15.45" customHeight="1" x14ac:dyDescent="0.3">
      <c r="A2831" s="66"/>
      <c r="B2831" s="66"/>
      <c r="C2831" s="65"/>
      <c r="D2831" s="315" t="s">
        <v>48</v>
      </c>
      <c r="E2831" s="316"/>
      <c r="F2831" s="316"/>
      <c r="G2831" s="77"/>
      <c r="H2831" s="78"/>
      <c r="I2831" s="171">
        <v>0.04</v>
      </c>
      <c r="J2831" s="76">
        <f>ROUND(J2827*I2831,2)</f>
        <v>236.33</v>
      </c>
      <c r="K2831" s="70"/>
      <c r="L2831" s="66"/>
    </row>
    <row r="2832" spans="1:12" ht="15.45" customHeight="1" x14ac:dyDescent="0.3">
      <c r="A2832" s="1"/>
      <c r="B2832" s="1"/>
      <c r="C2832" s="7"/>
      <c r="D2832" s="317" t="s">
        <v>49</v>
      </c>
      <c r="E2832" s="318"/>
      <c r="F2832" s="318"/>
      <c r="G2832" s="318"/>
      <c r="H2832" s="318"/>
      <c r="I2832" s="318"/>
      <c r="J2832" s="79">
        <f>SUM(J2829:J2831)</f>
        <v>1772.4499999999998</v>
      </c>
      <c r="K2832" s="8"/>
      <c r="L2832" s="1"/>
    </row>
    <row r="2833" spans="1:12" ht="15.45" customHeight="1" x14ac:dyDescent="0.3">
      <c r="A2833" s="1"/>
      <c r="B2833" s="1"/>
      <c r="C2833" s="7"/>
      <c r="D2833" s="266"/>
      <c r="E2833" s="266"/>
      <c r="F2833" s="266"/>
      <c r="G2833" s="266"/>
      <c r="H2833" s="266"/>
      <c r="I2833" s="266"/>
      <c r="J2833" s="266"/>
      <c r="K2833" s="8"/>
      <c r="L2833" s="1"/>
    </row>
    <row r="2834" spans="1:12" ht="15.45" customHeight="1" x14ac:dyDescent="0.3">
      <c r="A2834" s="1"/>
      <c r="B2834" s="1"/>
      <c r="C2834" s="7"/>
      <c r="D2834" s="277" t="s">
        <v>50</v>
      </c>
      <c r="E2834" s="278"/>
      <c r="F2834" s="278"/>
      <c r="G2834" s="278"/>
      <c r="H2834" s="278"/>
      <c r="I2834" s="279"/>
      <c r="J2834" s="80">
        <f>SUM(J2827+J2832)</f>
        <v>7680.6399999999994</v>
      </c>
      <c r="K2834" s="8"/>
      <c r="L2834" s="1"/>
    </row>
    <row r="2835" spans="1:12" ht="15.45" customHeight="1" x14ac:dyDescent="0.3">
      <c r="A2835" s="1"/>
      <c r="B2835" s="1"/>
      <c r="C2835" s="7"/>
      <c r="D2835" s="266"/>
      <c r="E2835" s="266"/>
      <c r="F2835" s="266"/>
      <c r="G2835" s="266"/>
      <c r="H2835" s="266"/>
      <c r="I2835" s="266"/>
      <c r="J2835" s="266"/>
      <c r="K2835" s="8"/>
      <c r="L2835" s="1"/>
    </row>
    <row r="2836" spans="1:12" ht="15.45" customHeight="1" x14ac:dyDescent="0.3">
      <c r="A2836" s="1"/>
      <c r="B2836" s="1"/>
      <c r="C2836" s="7"/>
      <c r="D2836" s="280" t="s">
        <v>51</v>
      </c>
      <c r="E2836" s="281"/>
      <c r="F2836" s="282"/>
      <c r="G2836" s="283"/>
      <c r="H2836" s="284"/>
      <c r="I2836" s="284"/>
      <c r="J2836" s="285"/>
      <c r="K2836" s="8"/>
      <c r="L2836" s="1"/>
    </row>
    <row r="2837" spans="1:12" ht="15.45" customHeight="1" x14ac:dyDescent="0.3">
      <c r="A2837" s="1"/>
      <c r="B2837" s="1"/>
      <c r="C2837" s="7"/>
      <c r="D2837" s="262"/>
      <c r="E2837" s="310"/>
      <c r="F2837" s="311"/>
      <c r="G2837" s="265"/>
      <c r="H2837" s="275"/>
      <c r="I2837" s="275"/>
      <c r="J2837" s="276"/>
      <c r="K2837" s="8"/>
      <c r="L2837" s="1"/>
    </row>
    <row r="2838" spans="1:12" ht="15.45" customHeight="1" x14ac:dyDescent="0.3">
      <c r="A2838" s="1"/>
      <c r="B2838" s="1"/>
      <c r="C2838" s="7"/>
      <c r="D2838" s="262"/>
      <c r="E2838" s="310"/>
      <c r="F2838" s="311"/>
      <c r="G2838" s="312" t="s">
        <v>52</v>
      </c>
      <c r="H2838" s="266"/>
      <c r="I2838" s="266"/>
      <c r="J2838" s="267"/>
      <c r="K2838" s="8"/>
      <c r="L2838" s="1"/>
    </row>
    <row r="2839" spans="1:12" ht="15.45" customHeight="1" x14ac:dyDescent="0.3">
      <c r="A2839" s="1"/>
      <c r="B2839" s="1"/>
      <c r="C2839" s="7"/>
      <c r="D2839" s="262"/>
      <c r="E2839" s="310"/>
      <c r="F2839" s="311"/>
      <c r="G2839" s="312" t="s">
        <v>53</v>
      </c>
      <c r="H2839" s="266"/>
      <c r="I2839" s="266"/>
      <c r="J2839" s="267"/>
      <c r="K2839" s="8"/>
      <c r="L2839" s="1"/>
    </row>
    <row r="2840" spans="1:12" ht="15.45" customHeight="1" x14ac:dyDescent="0.3">
      <c r="A2840" s="1"/>
      <c r="B2840" s="1"/>
      <c r="C2840" s="7"/>
      <c r="D2840" s="262"/>
      <c r="E2840" s="310"/>
      <c r="F2840" s="311"/>
      <c r="G2840" s="312" t="s">
        <v>54</v>
      </c>
      <c r="H2840" s="266"/>
      <c r="I2840" s="266"/>
      <c r="J2840" s="267"/>
      <c r="K2840" s="8"/>
      <c r="L2840" s="1"/>
    </row>
    <row r="2841" spans="1:12" ht="15.45" customHeight="1" x14ac:dyDescent="0.3">
      <c r="A2841" s="1"/>
      <c r="B2841" s="1"/>
      <c r="C2841" s="7"/>
      <c r="D2841" s="319"/>
      <c r="E2841" s="320"/>
      <c r="F2841" s="321"/>
      <c r="G2841" s="312" t="s">
        <v>52</v>
      </c>
      <c r="H2841" s="266"/>
      <c r="I2841" s="266"/>
      <c r="J2841" s="267"/>
      <c r="K2841" s="8"/>
      <c r="L2841" s="1"/>
    </row>
    <row r="2842" spans="1:12" ht="15.45" customHeight="1" x14ac:dyDescent="0.3">
      <c r="A2842" s="1"/>
      <c r="B2842" s="1"/>
      <c r="C2842" s="7"/>
      <c r="D2842" s="268"/>
      <c r="E2842" s="322"/>
      <c r="F2842" s="323"/>
      <c r="G2842" s="324" t="s">
        <v>55</v>
      </c>
      <c r="H2842" s="272"/>
      <c r="I2842" s="272"/>
      <c r="J2842" s="273"/>
      <c r="K2842" s="8"/>
      <c r="L2842" s="1"/>
    </row>
    <row r="2843" spans="1:12" ht="15.45" customHeight="1" x14ac:dyDescent="0.3">
      <c r="A2843" s="1"/>
      <c r="B2843" s="1"/>
      <c r="C2843" s="81"/>
      <c r="D2843" s="82"/>
      <c r="E2843" s="82"/>
      <c r="F2843" s="82"/>
      <c r="G2843" s="82"/>
      <c r="H2843" s="83"/>
      <c r="I2843" s="133"/>
      <c r="J2843" s="83"/>
      <c r="K2843" s="84"/>
      <c r="L2843" s="1"/>
    </row>
    <row r="2844" spans="1:12" ht="15.45" customHeight="1" x14ac:dyDescent="0.3">
      <c r="A2844" s="1"/>
      <c r="B2844" s="1"/>
      <c r="C2844" s="1"/>
      <c r="D2844" s="1"/>
      <c r="E2844" s="1"/>
      <c r="F2844" s="1"/>
      <c r="G2844" s="1"/>
      <c r="H2844" s="63"/>
      <c r="I2844" s="131"/>
      <c r="J2844" s="63"/>
      <c r="K2844" s="1"/>
      <c r="L2844" s="1"/>
    </row>
    <row r="2845" spans="1:12" ht="15.45" customHeight="1" x14ac:dyDescent="0.3">
      <c r="A2845" s="1"/>
      <c r="B2845" s="1"/>
      <c r="C2845" s="81"/>
      <c r="D2845" s="82"/>
      <c r="E2845" s="82"/>
      <c r="F2845" s="82"/>
      <c r="G2845" s="82"/>
      <c r="H2845" s="83"/>
      <c r="I2845" s="133"/>
      <c r="J2845" s="83"/>
      <c r="K2845" s="1"/>
      <c r="L2845" s="1"/>
    </row>
    <row r="2846" spans="1:12" ht="15.45" customHeight="1" x14ac:dyDescent="0.3">
      <c r="A2846" s="1"/>
      <c r="B2846" s="1"/>
      <c r="C2846" s="3"/>
      <c r="D2846" s="4"/>
      <c r="E2846" s="4"/>
      <c r="F2846" s="4"/>
      <c r="G2846" s="4"/>
      <c r="H2846" s="5"/>
      <c r="I2846" s="117"/>
      <c r="J2846" s="5"/>
      <c r="K2846" s="6"/>
      <c r="L2846" s="1"/>
    </row>
    <row r="2847" spans="1:12" ht="15.45" customHeight="1" x14ac:dyDescent="0.3">
      <c r="A2847" s="1"/>
      <c r="B2847" s="1"/>
      <c r="C2847" s="7"/>
      <c r="D2847" s="190"/>
      <c r="E2847" s="191"/>
      <c r="F2847" s="190" t="s">
        <v>0</v>
      </c>
      <c r="G2847" s="194"/>
      <c r="H2847" s="191"/>
      <c r="I2847" s="195" t="s">
        <v>1</v>
      </c>
      <c r="J2847" s="196"/>
      <c r="K2847" s="8"/>
      <c r="L2847" s="1"/>
    </row>
    <row r="2848" spans="1:12" ht="15.45" customHeight="1" x14ac:dyDescent="0.3">
      <c r="A2848" s="1"/>
      <c r="B2848" s="1"/>
      <c r="C2848" s="7"/>
      <c r="D2848" s="192"/>
      <c r="E2848" s="193"/>
      <c r="F2848" s="192"/>
      <c r="G2848" s="189"/>
      <c r="H2848" s="193"/>
      <c r="I2848" s="197" t="s">
        <v>2</v>
      </c>
      <c r="J2848" s="198"/>
      <c r="K2848" s="8"/>
      <c r="L2848" s="1"/>
    </row>
    <row r="2849" spans="1:12" ht="15.45" customHeight="1" x14ac:dyDescent="0.3">
      <c r="A2849" s="1"/>
      <c r="B2849" s="1"/>
      <c r="C2849" s="7"/>
      <c r="D2849" s="172" t="s">
        <v>3</v>
      </c>
      <c r="E2849" s="173"/>
      <c r="F2849" s="173"/>
      <c r="G2849" s="173"/>
      <c r="H2849" s="174"/>
      <c r="I2849" s="197" t="s">
        <v>4</v>
      </c>
      <c r="J2849" s="198"/>
      <c r="K2849" s="8"/>
      <c r="L2849" s="1"/>
    </row>
    <row r="2850" spans="1:12" ht="15.45" customHeight="1" x14ac:dyDescent="0.3">
      <c r="A2850" s="1"/>
      <c r="B2850" s="1"/>
      <c r="C2850" s="7"/>
      <c r="D2850" s="298" t="s">
        <v>5</v>
      </c>
      <c r="E2850" s="299"/>
      <c r="F2850" s="299"/>
      <c r="G2850" s="299"/>
      <c r="H2850" s="299"/>
      <c r="I2850" s="299"/>
      <c r="J2850" s="300"/>
      <c r="K2850" s="8"/>
      <c r="L2850" s="1"/>
    </row>
    <row r="2851" spans="1:12" ht="15.45" customHeight="1" x14ac:dyDescent="0.3">
      <c r="A2851" s="1"/>
      <c r="B2851" s="1"/>
      <c r="C2851" s="7"/>
      <c r="D2851" s="9"/>
      <c r="E2851" s="9"/>
      <c r="F2851" s="9"/>
      <c r="G2851" s="9"/>
      <c r="H2851" s="10"/>
      <c r="I2851" s="9"/>
      <c r="J2851" s="10"/>
      <c r="K2851" s="8"/>
      <c r="L2851" s="1"/>
    </row>
    <row r="2852" spans="1:12" ht="15.45" customHeight="1" x14ac:dyDescent="0.3">
      <c r="A2852" s="14"/>
      <c r="B2852" s="14"/>
      <c r="C2852" s="11"/>
      <c r="D2852" s="12" t="s">
        <v>6</v>
      </c>
      <c r="E2852" s="175" t="s">
        <v>7</v>
      </c>
      <c r="F2852" s="176"/>
      <c r="G2852" s="176"/>
      <c r="H2852" s="176"/>
      <c r="I2852" s="176"/>
      <c r="J2852" s="177"/>
      <c r="K2852" s="13"/>
      <c r="L2852" s="14"/>
    </row>
    <row r="2853" spans="1:12" ht="15.45" customHeight="1" x14ac:dyDescent="0.3">
      <c r="A2853" s="1"/>
      <c r="B2853" s="1"/>
      <c r="C2853" s="7"/>
      <c r="D2853" s="16">
        <v>2</v>
      </c>
      <c r="E2853" s="178" t="s">
        <v>8</v>
      </c>
      <c r="F2853" s="179"/>
      <c r="G2853" s="179"/>
      <c r="H2853" s="179"/>
      <c r="I2853" s="179"/>
      <c r="J2853" s="180"/>
      <c r="K2853" s="8"/>
      <c r="L2853" s="1"/>
    </row>
    <row r="2854" spans="1:12" ht="15.45" customHeight="1" x14ac:dyDescent="0.3">
      <c r="A2854" s="14"/>
      <c r="B2854" s="14"/>
      <c r="C2854" s="11"/>
      <c r="D2854" s="12" t="s">
        <v>9</v>
      </c>
      <c r="E2854" s="175" t="s">
        <v>10</v>
      </c>
      <c r="F2854" s="176"/>
      <c r="G2854" s="176"/>
      <c r="H2854" s="176"/>
      <c r="I2854" s="176"/>
      <c r="J2854" s="177"/>
      <c r="K2854" s="13"/>
      <c r="L2854" s="14"/>
    </row>
    <row r="2855" spans="1:12" ht="15.45" customHeight="1" x14ac:dyDescent="0.3">
      <c r="A2855" s="1"/>
      <c r="B2855" s="1"/>
      <c r="C2855" s="7"/>
      <c r="D2855" s="16">
        <v>2.12</v>
      </c>
      <c r="E2855" s="178" t="s">
        <v>213</v>
      </c>
      <c r="F2855" s="179"/>
      <c r="G2855" s="179"/>
      <c r="H2855" s="179"/>
      <c r="I2855" s="179"/>
      <c r="J2855" s="180"/>
      <c r="K2855" s="8"/>
      <c r="L2855" s="1"/>
    </row>
    <row r="2856" spans="1:12" ht="15.45" customHeight="1" x14ac:dyDescent="0.3">
      <c r="A2856" s="14"/>
      <c r="B2856" s="14"/>
      <c r="C2856" s="11"/>
      <c r="D2856" s="17" t="s">
        <v>12</v>
      </c>
      <c r="E2856" s="181" t="s">
        <v>13</v>
      </c>
      <c r="F2856" s="182"/>
      <c r="G2856" s="182"/>
      <c r="H2856" s="182"/>
      <c r="I2856" s="183"/>
      <c r="J2856" s="187" t="s">
        <v>14</v>
      </c>
      <c r="K2856" s="13"/>
      <c r="L2856" s="14"/>
    </row>
    <row r="2857" spans="1:12" ht="15.45" customHeight="1" x14ac:dyDescent="0.3">
      <c r="A2857" s="1"/>
      <c r="B2857" s="1"/>
      <c r="C2857" s="7"/>
      <c r="D2857" s="18" t="s">
        <v>274</v>
      </c>
      <c r="E2857" s="184"/>
      <c r="F2857" s="185"/>
      <c r="G2857" s="185"/>
      <c r="H2857" s="185"/>
      <c r="I2857" s="186"/>
      <c r="J2857" s="188"/>
      <c r="K2857" s="8"/>
      <c r="L2857" s="1"/>
    </row>
    <row r="2858" spans="1:12" ht="15.45" customHeight="1" x14ac:dyDescent="0.3">
      <c r="A2858" s="14"/>
      <c r="B2858" s="14"/>
      <c r="C2858" s="11"/>
      <c r="D2858" s="17" t="s">
        <v>16</v>
      </c>
      <c r="E2858" s="296" t="s">
        <v>275</v>
      </c>
      <c r="F2858" s="223"/>
      <c r="G2858" s="223"/>
      <c r="H2858" s="223"/>
      <c r="I2858" s="224"/>
      <c r="J2858" s="297" t="s">
        <v>95</v>
      </c>
      <c r="K2858" s="13"/>
      <c r="L2858" s="14"/>
    </row>
    <row r="2859" spans="1:12" ht="15.45" customHeight="1" x14ac:dyDescent="0.3">
      <c r="A2859" s="1"/>
      <c r="B2859" s="1"/>
      <c r="C2859" s="7"/>
      <c r="D2859" s="18" t="s">
        <v>274</v>
      </c>
      <c r="E2859" s="225"/>
      <c r="F2859" s="226"/>
      <c r="G2859" s="226"/>
      <c r="H2859" s="226"/>
      <c r="I2859" s="227"/>
      <c r="J2859" s="229"/>
      <c r="K2859" s="8"/>
      <c r="L2859" s="1"/>
    </row>
    <row r="2860" spans="1:12" ht="15.45" customHeight="1" x14ac:dyDescent="0.3">
      <c r="A2860" s="1"/>
      <c r="B2860" s="1"/>
      <c r="C2860" s="7"/>
      <c r="D2860" s="189"/>
      <c r="E2860" s="189"/>
      <c r="F2860" s="189"/>
      <c r="G2860" s="189"/>
      <c r="H2860" s="189"/>
      <c r="I2860" s="189"/>
      <c r="J2860" s="189"/>
      <c r="K2860" s="8"/>
      <c r="L2860" s="1"/>
    </row>
    <row r="2861" spans="1:12" ht="15.45" customHeight="1" x14ac:dyDescent="0.3">
      <c r="A2861" s="1"/>
      <c r="B2861" s="1"/>
      <c r="C2861" s="7"/>
      <c r="D2861" s="219" t="s">
        <v>19</v>
      </c>
      <c r="E2861" s="220"/>
      <c r="F2861" s="220"/>
      <c r="G2861" s="220"/>
      <c r="H2861" s="220"/>
      <c r="I2861" s="220"/>
      <c r="J2861" s="221"/>
      <c r="K2861" s="8"/>
      <c r="L2861" s="1"/>
    </row>
    <row r="2862" spans="1:12" ht="15.45" customHeight="1" x14ac:dyDescent="0.3">
      <c r="A2862" s="1"/>
      <c r="B2862" s="1"/>
      <c r="C2862" s="7"/>
      <c r="D2862" s="230" t="s">
        <v>20</v>
      </c>
      <c r="E2862" s="231"/>
      <c r="F2862" s="231"/>
      <c r="G2862" s="23" t="s">
        <v>14</v>
      </c>
      <c r="H2862" s="24" t="s">
        <v>21</v>
      </c>
      <c r="I2862" s="118" t="s">
        <v>22</v>
      </c>
      <c r="J2862" s="26" t="s">
        <v>23</v>
      </c>
      <c r="K2862" s="8"/>
      <c r="L2862" s="1"/>
    </row>
    <row r="2863" spans="1:12" ht="15.45" customHeight="1" x14ac:dyDescent="0.3">
      <c r="A2863" s="1"/>
      <c r="B2863" s="1"/>
      <c r="C2863" s="7"/>
      <c r="D2863" s="232" t="s">
        <v>276</v>
      </c>
      <c r="E2863" s="233"/>
      <c r="F2863" s="233"/>
      <c r="G2863" s="27" t="s">
        <v>95</v>
      </c>
      <c r="H2863" s="28">
        <v>15918</v>
      </c>
      <c r="I2863" s="119">
        <v>1</v>
      </c>
      <c r="J2863" s="30">
        <f>+ROUND(I2863*H2863,2)</f>
        <v>15918</v>
      </c>
      <c r="K2863" s="8"/>
      <c r="L2863" s="1"/>
    </row>
    <row r="2864" spans="1:12" ht="15.45" customHeight="1" x14ac:dyDescent="0.3">
      <c r="A2864" s="1"/>
      <c r="B2864" s="1"/>
      <c r="C2864" s="7"/>
      <c r="D2864" s="211" t="s">
        <v>277</v>
      </c>
      <c r="E2864" s="212"/>
      <c r="F2864" s="212"/>
      <c r="G2864" s="31" t="s">
        <v>95</v>
      </c>
      <c r="H2864" s="32">
        <v>1083.5</v>
      </c>
      <c r="I2864" s="120">
        <v>2</v>
      </c>
      <c r="J2864" s="34">
        <f t="shared" ref="J2864:J2867" si="51">+ROUND(I2864*H2864,2)</f>
        <v>2167</v>
      </c>
      <c r="K2864" s="8"/>
      <c r="L2864" s="1"/>
    </row>
    <row r="2865" spans="1:12" ht="15.45" customHeight="1" x14ac:dyDescent="0.3">
      <c r="A2865" s="1"/>
      <c r="B2865" s="1"/>
      <c r="C2865" s="7"/>
      <c r="D2865" s="211" t="s">
        <v>227</v>
      </c>
      <c r="E2865" s="212"/>
      <c r="F2865" s="212"/>
      <c r="G2865" s="31" t="s">
        <v>228</v>
      </c>
      <c r="H2865" s="32">
        <v>1800</v>
      </c>
      <c r="I2865" s="120">
        <v>0.1</v>
      </c>
      <c r="J2865" s="34">
        <f t="shared" si="51"/>
        <v>180</v>
      </c>
      <c r="K2865" s="8"/>
      <c r="L2865" s="1"/>
    </row>
    <row r="2866" spans="1:12" ht="15.45" customHeight="1" x14ac:dyDescent="0.3">
      <c r="A2866" s="1"/>
      <c r="B2866" s="1"/>
      <c r="C2866" s="7"/>
      <c r="D2866" s="211" t="s">
        <v>258</v>
      </c>
      <c r="E2866" s="212"/>
      <c r="F2866" s="212"/>
      <c r="G2866" s="31" t="s">
        <v>257</v>
      </c>
      <c r="H2866" s="32">
        <v>52600</v>
      </c>
      <c r="I2866" s="120">
        <v>6.0000000000000001E-3</v>
      </c>
      <c r="J2866" s="34">
        <f t="shared" si="51"/>
        <v>315.60000000000002</v>
      </c>
      <c r="K2866" s="8"/>
      <c r="L2866" s="1"/>
    </row>
    <row r="2867" spans="1:12" ht="15.45" customHeight="1" x14ac:dyDescent="0.3">
      <c r="A2867" s="1"/>
      <c r="B2867" s="1"/>
      <c r="C2867" s="7"/>
      <c r="D2867" s="211" t="s">
        <v>256</v>
      </c>
      <c r="E2867" s="212"/>
      <c r="F2867" s="212"/>
      <c r="G2867" s="31" t="s">
        <v>257</v>
      </c>
      <c r="H2867" s="32">
        <v>64850</v>
      </c>
      <c r="I2867" s="120">
        <v>6.0000000000000001E-3</v>
      </c>
      <c r="J2867" s="34">
        <f t="shared" si="51"/>
        <v>389.1</v>
      </c>
      <c r="K2867" s="8"/>
      <c r="L2867" s="1"/>
    </row>
    <row r="2868" spans="1:12" ht="15.45" customHeight="1" x14ac:dyDescent="0.3">
      <c r="A2868" s="1"/>
      <c r="B2868" s="1"/>
      <c r="C2868" s="7"/>
      <c r="D2868" s="211"/>
      <c r="E2868" s="212"/>
      <c r="F2868" s="212"/>
      <c r="G2868" s="31" t="s">
        <v>28</v>
      </c>
      <c r="H2868" s="32" t="s">
        <v>28</v>
      </c>
      <c r="I2868" s="120"/>
      <c r="J2868" s="34" t="str">
        <f t="shared" ref="J2868:J2869" si="52">+IF(D2868="","",H2868*I2868)</f>
        <v/>
      </c>
      <c r="K2868" s="8"/>
      <c r="L2868" s="1"/>
    </row>
    <row r="2869" spans="1:12" ht="15.45" customHeight="1" x14ac:dyDescent="0.3">
      <c r="A2869" s="1"/>
      <c r="B2869" s="1"/>
      <c r="C2869" s="7"/>
      <c r="D2869" s="325"/>
      <c r="E2869" s="326"/>
      <c r="F2869" s="326"/>
      <c r="G2869" s="35" t="s">
        <v>28</v>
      </c>
      <c r="H2869" s="36" t="s">
        <v>28</v>
      </c>
      <c r="I2869" s="121"/>
      <c r="J2869" s="38" t="str">
        <f t="shared" si="52"/>
        <v/>
      </c>
      <c r="K2869" s="8"/>
      <c r="L2869" s="1"/>
    </row>
    <row r="2870" spans="1:12" ht="15.45" customHeight="1" x14ac:dyDescent="0.3">
      <c r="A2870" s="1"/>
      <c r="B2870" s="1"/>
      <c r="C2870" s="7"/>
      <c r="D2870" s="1"/>
      <c r="E2870" s="1"/>
      <c r="F2870" s="1"/>
      <c r="G2870" s="294" t="s">
        <v>29</v>
      </c>
      <c r="H2870" s="294"/>
      <c r="I2870" s="295"/>
      <c r="J2870" s="39">
        <f>+ROUND(SUM(J2863:J2869),2)</f>
        <v>18969.7</v>
      </c>
      <c r="K2870" s="8"/>
      <c r="L2870" s="1"/>
    </row>
    <row r="2871" spans="1:12" ht="15.45" customHeight="1" x14ac:dyDescent="0.3">
      <c r="A2871" s="1"/>
      <c r="B2871" s="1"/>
      <c r="C2871" s="7"/>
      <c r="D2871" s="1"/>
      <c r="E2871" s="1"/>
      <c r="F2871" s="1"/>
      <c r="G2871" s="92"/>
      <c r="H2871" s="100"/>
      <c r="I2871" s="122"/>
      <c r="J2871" s="101"/>
      <c r="K2871" s="8"/>
      <c r="L2871" s="1"/>
    </row>
    <row r="2872" spans="1:12" ht="15.45" customHeight="1" x14ac:dyDescent="0.3">
      <c r="A2872" s="1"/>
      <c r="B2872" s="1"/>
      <c r="C2872" s="7"/>
      <c r="D2872" s="219" t="s">
        <v>30</v>
      </c>
      <c r="E2872" s="220"/>
      <c r="F2872" s="220"/>
      <c r="G2872" s="220"/>
      <c r="H2872" s="220"/>
      <c r="I2872" s="220"/>
      <c r="J2872" s="221"/>
      <c r="K2872" s="8"/>
      <c r="L2872" s="1"/>
    </row>
    <row r="2873" spans="1:12" ht="15.45" customHeight="1" x14ac:dyDescent="0.3">
      <c r="A2873" s="1"/>
      <c r="B2873" s="1"/>
      <c r="C2873" s="7"/>
      <c r="D2873" s="286" t="s">
        <v>20</v>
      </c>
      <c r="E2873" s="286"/>
      <c r="F2873" s="286"/>
      <c r="G2873" s="40" t="s">
        <v>14</v>
      </c>
      <c r="H2873" s="41" t="s">
        <v>31</v>
      </c>
      <c r="I2873" s="123" t="s">
        <v>22</v>
      </c>
      <c r="J2873" s="41" t="s">
        <v>23</v>
      </c>
      <c r="K2873" s="8"/>
      <c r="L2873" s="1"/>
    </row>
    <row r="2874" spans="1:12" ht="15.45" customHeight="1" x14ac:dyDescent="0.3">
      <c r="A2874" s="1"/>
      <c r="B2874" s="1"/>
      <c r="C2874" s="7"/>
      <c r="D2874" s="287" t="s">
        <v>32</v>
      </c>
      <c r="E2874" s="288"/>
      <c r="F2874" s="288"/>
      <c r="G2874" s="86" t="s">
        <v>33</v>
      </c>
      <c r="H2874" s="87">
        <v>10520.89</v>
      </c>
      <c r="I2874" s="146">
        <v>0.05</v>
      </c>
      <c r="J2874" s="30">
        <f>+ROUND(I2874*H2874,2)</f>
        <v>526.04</v>
      </c>
      <c r="K2874" s="8"/>
      <c r="L2874" s="1"/>
    </row>
    <row r="2875" spans="1:12" ht="15.45" customHeight="1" x14ac:dyDescent="0.3">
      <c r="A2875" s="1"/>
      <c r="B2875" s="1"/>
      <c r="C2875" s="7"/>
      <c r="D2875" s="289"/>
      <c r="E2875" s="290"/>
      <c r="F2875" s="291"/>
      <c r="G2875" s="86" t="s">
        <v>28</v>
      </c>
      <c r="H2875" s="89" t="s">
        <v>28</v>
      </c>
      <c r="I2875" s="125"/>
      <c r="J2875" s="34" t="str">
        <f>+IF(D2875="","",H2875*I2875)</f>
        <v/>
      </c>
      <c r="K2875" s="8"/>
      <c r="L2875" s="1"/>
    </row>
    <row r="2876" spans="1:12" ht="15.45" customHeight="1" x14ac:dyDescent="0.3">
      <c r="A2876" s="1"/>
      <c r="B2876" s="1"/>
      <c r="C2876" s="7"/>
      <c r="D2876" s="292"/>
      <c r="E2876" s="293"/>
      <c r="F2876" s="293"/>
      <c r="G2876" s="47" t="s">
        <v>28</v>
      </c>
      <c r="H2876" s="48" t="s">
        <v>28</v>
      </c>
      <c r="I2876" s="126"/>
      <c r="J2876" s="91" t="str">
        <f>+IF(D2876="","",H2876*I2876)</f>
        <v/>
      </c>
      <c r="K2876" s="8"/>
      <c r="L2876" s="1"/>
    </row>
    <row r="2877" spans="1:12" ht="15.45" customHeight="1" x14ac:dyDescent="0.3">
      <c r="A2877" s="1"/>
      <c r="B2877" s="1"/>
      <c r="C2877" s="7"/>
      <c r="D2877" s="1"/>
      <c r="E2877" s="1"/>
      <c r="F2877" s="1"/>
      <c r="G2877" s="294" t="s">
        <v>36</v>
      </c>
      <c r="H2877" s="294"/>
      <c r="I2877" s="295"/>
      <c r="J2877" s="51">
        <f>ROUND(+SUM(J2874:J2876),2)</f>
        <v>526.04</v>
      </c>
      <c r="K2877" s="8"/>
      <c r="L2877" s="1"/>
    </row>
    <row r="2878" spans="1:12" ht="15.45" customHeight="1" x14ac:dyDescent="0.3">
      <c r="A2878" s="1"/>
      <c r="B2878" s="1"/>
      <c r="C2878" s="7"/>
      <c r="D2878" s="274"/>
      <c r="E2878" s="274"/>
      <c r="F2878" s="274"/>
      <c r="G2878" s="274"/>
      <c r="H2878" s="274"/>
      <c r="I2878" s="274"/>
      <c r="J2878" s="274"/>
      <c r="K2878" s="8"/>
      <c r="L2878" s="1"/>
    </row>
    <row r="2879" spans="1:12" ht="15.45" customHeight="1" x14ac:dyDescent="0.3">
      <c r="A2879" s="1"/>
      <c r="B2879" s="1"/>
      <c r="C2879" s="7"/>
      <c r="D2879" s="305" t="s">
        <v>37</v>
      </c>
      <c r="E2879" s="306"/>
      <c r="F2879" s="306"/>
      <c r="G2879" s="306"/>
      <c r="H2879" s="306"/>
      <c r="I2879" s="306"/>
      <c r="J2879" s="307"/>
      <c r="K2879" s="8"/>
      <c r="L2879" s="52"/>
    </row>
    <row r="2880" spans="1:12" ht="15.45" customHeight="1" x14ac:dyDescent="0.3">
      <c r="A2880" s="93"/>
      <c r="B2880" s="93"/>
      <c r="C2880" s="53"/>
      <c r="D2880" s="308" t="s">
        <v>20</v>
      </c>
      <c r="E2880" s="309"/>
      <c r="F2880" s="309"/>
      <c r="G2880" s="54" t="s">
        <v>14</v>
      </c>
      <c r="H2880" s="55" t="s">
        <v>31</v>
      </c>
      <c r="I2880" s="128" t="s">
        <v>22</v>
      </c>
      <c r="J2880" s="56" t="s">
        <v>23</v>
      </c>
      <c r="K2880" s="57"/>
      <c r="L2880" s="58"/>
    </row>
    <row r="2881" spans="1:12" ht="15.45" customHeight="1" x14ac:dyDescent="0.3">
      <c r="A2881" s="1"/>
      <c r="B2881" s="1"/>
      <c r="C2881" s="7"/>
      <c r="D2881" s="301" t="s">
        <v>218</v>
      </c>
      <c r="E2881" s="302"/>
      <c r="F2881" s="302"/>
      <c r="G2881" s="59" t="s">
        <v>39</v>
      </c>
      <c r="H2881" s="60">
        <v>35069.629374999997</v>
      </c>
      <c r="I2881" s="129">
        <v>0.3</v>
      </c>
      <c r="J2881" s="30">
        <f>+ROUND(I2881*H2881,2)</f>
        <v>10520.89</v>
      </c>
      <c r="K2881" s="8"/>
      <c r="L2881" s="52"/>
    </row>
    <row r="2882" spans="1:12" ht="15.45" customHeight="1" x14ac:dyDescent="0.3">
      <c r="A2882" s="1"/>
      <c r="B2882" s="1"/>
      <c r="C2882" s="7"/>
      <c r="D2882" s="301"/>
      <c r="E2882" s="302"/>
      <c r="F2882" s="302"/>
      <c r="G2882" s="59"/>
      <c r="H2882" s="60" t="s">
        <v>28</v>
      </c>
      <c r="I2882" s="129"/>
      <c r="J2882" s="62" t="str">
        <f>(+IF(D2882="","",(H2882*I2882)))</f>
        <v/>
      </c>
      <c r="K2882" s="8"/>
      <c r="L2882" s="52"/>
    </row>
    <row r="2883" spans="1:12" ht="15.45" customHeight="1" x14ac:dyDescent="0.3">
      <c r="A2883" s="1"/>
      <c r="B2883" s="1"/>
      <c r="C2883" s="7"/>
      <c r="D2883" s="301"/>
      <c r="E2883" s="302"/>
      <c r="F2883" s="302"/>
      <c r="G2883" s="59"/>
      <c r="H2883" s="60"/>
      <c r="I2883" s="129"/>
      <c r="J2883" s="62" t="str">
        <f>(+IF(D2883="","",(H2883*I2883)))</f>
        <v/>
      </c>
      <c r="K2883" s="8"/>
      <c r="L2883" s="52"/>
    </row>
    <row r="2884" spans="1:12" ht="15.45" customHeight="1" x14ac:dyDescent="0.3">
      <c r="A2884" s="1"/>
      <c r="B2884" s="1"/>
      <c r="C2884" s="7"/>
      <c r="D2884" s="303"/>
      <c r="E2884" s="304"/>
      <c r="F2884" s="304"/>
      <c r="G2884" s="94"/>
      <c r="H2884" s="95"/>
      <c r="I2884" s="130"/>
      <c r="J2884" s="97"/>
      <c r="K2884" s="8"/>
      <c r="L2884" s="52"/>
    </row>
    <row r="2885" spans="1:12" ht="15.45" customHeight="1" x14ac:dyDescent="0.3">
      <c r="A2885" s="1"/>
      <c r="B2885" s="1"/>
      <c r="C2885" s="7"/>
      <c r="D2885" s="1"/>
      <c r="E2885" s="1"/>
      <c r="F2885" s="1"/>
      <c r="G2885" s="216" t="s">
        <v>42</v>
      </c>
      <c r="H2885" s="216"/>
      <c r="I2885" s="217"/>
      <c r="J2885" s="39">
        <f>+ROUND(SUM(J2881:J2884),2)</f>
        <v>10520.89</v>
      </c>
      <c r="K2885" s="8"/>
      <c r="L2885" s="52"/>
    </row>
    <row r="2886" spans="1:12" ht="15.45" customHeight="1" x14ac:dyDescent="0.3">
      <c r="A2886" s="1"/>
      <c r="B2886" s="1"/>
      <c r="C2886" s="7"/>
      <c r="D2886" s="1"/>
      <c r="E2886" s="1"/>
      <c r="F2886" s="1"/>
      <c r="G2886" s="1"/>
      <c r="H2886" s="63"/>
      <c r="I2886" s="131"/>
      <c r="J2886" s="2"/>
      <c r="K2886" s="8"/>
      <c r="L2886" s="1"/>
    </row>
    <row r="2887" spans="1:12" ht="15.45" customHeight="1" x14ac:dyDescent="0.3">
      <c r="A2887" s="1"/>
      <c r="B2887" s="1"/>
      <c r="C2887" s="7"/>
      <c r="D2887" s="250" t="s">
        <v>43</v>
      </c>
      <c r="E2887" s="251"/>
      <c r="F2887" s="251"/>
      <c r="G2887" s="251"/>
      <c r="H2887" s="251"/>
      <c r="I2887" s="252"/>
      <c r="J2887" s="64">
        <f>ROUND((SUM(+J2870+J2877+J2885)),2)</f>
        <v>30016.63</v>
      </c>
      <c r="K2887" s="8"/>
      <c r="L2887" s="1"/>
    </row>
    <row r="2888" spans="1:12" ht="15.45" customHeight="1" x14ac:dyDescent="0.3">
      <c r="A2888" s="1"/>
      <c r="B2888" s="1"/>
      <c r="C2888" s="7"/>
      <c r="D2888" s="1"/>
      <c r="E2888" s="1"/>
      <c r="F2888" s="1"/>
      <c r="G2888" s="1"/>
      <c r="H2888" s="63"/>
      <c r="I2888" s="131"/>
      <c r="J2888" s="2"/>
      <c r="K2888" s="8"/>
      <c r="L2888" s="1"/>
    </row>
    <row r="2889" spans="1:12" ht="15.45" customHeight="1" x14ac:dyDescent="0.3">
      <c r="A2889" s="66"/>
      <c r="B2889" s="66"/>
      <c r="C2889" s="65"/>
      <c r="D2889" s="253" t="s">
        <v>44</v>
      </c>
      <c r="E2889" s="254"/>
      <c r="F2889" s="255"/>
      <c r="G2889" s="66"/>
      <c r="H2889" s="67"/>
      <c r="I2889" s="68">
        <v>0.01</v>
      </c>
      <c r="J2889" s="69">
        <f>ROUND(J2887*I2889,2)</f>
        <v>300.17</v>
      </c>
      <c r="K2889" s="70"/>
      <c r="L2889" s="66"/>
    </row>
    <row r="2890" spans="1:12" ht="15.45" customHeight="1" x14ac:dyDescent="0.3">
      <c r="A2890" s="1"/>
      <c r="B2890" s="1"/>
      <c r="C2890" s="7"/>
      <c r="D2890" s="250" t="s">
        <v>45</v>
      </c>
      <c r="E2890" s="251"/>
      <c r="F2890" s="251"/>
      <c r="G2890" s="251"/>
      <c r="H2890" s="251"/>
      <c r="I2890" s="252"/>
      <c r="J2890" s="64">
        <f>+J2889+J2887</f>
        <v>30316.799999999999</v>
      </c>
      <c r="K2890" s="8"/>
      <c r="L2890" s="1"/>
    </row>
    <row r="2891" spans="1:12" ht="15.45" customHeight="1" x14ac:dyDescent="0.3">
      <c r="A2891" s="1"/>
      <c r="B2891" s="1"/>
      <c r="C2891" s="7"/>
      <c r="D2891" s="1"/>
      <c r="E2891" s="1"/>
      <c r="F2891" s="1"/>
      <c r="G2891" s="1"/>
      <c r="H2891" s="63"/>
      <c r="I2891" s="131"/>
      <c r="J2891" s="2"/>
      <c r="K2891" s="8"/>
      <c r="L2891" s="1"/>
    </row>
    <row r="2892" spans="1:12" ht="15.45" customHeight="1" x14ac:dyDescent="0.3">
      <c r="A2892" s="66"/>
      <c r="B2892" s="66"/>
      <c r="C2892" s="65"/>
      <c r="D2892" s="313" t="s">
        <v>46</v>
      </c>
      <c r="E2892" s="314"/>
      <c r="F2892" s="314"/>
      <c r="G2892" s="71"/>
      <c r="H2892" s="72"/>
      <c r="I2892" s="170">
        <v>0.25</v>
      </c>
      <c r="J2892" s="74">
        <f>ROUND(J2890*I2892,2)</f>
        <v>7579.2</v>
      </c>
      <c r="K2892" s="70"/>
      <c r="L2892" s="66"/>
    </row>
    <row r="2893" spans="1:12" ht="15.45" customHeight="1" x14ac:dyDescent="0.3">
      <c r="A2893" s="66"/>
      <c r="B2893" s="66"/>
      <c r="C2893" s="65"/>
      <c r="D2893" s="315" t="s">
        <v>47</v>
      </c>
      <c r="E2893" s="316"/>
      <c r="F2893" s="316"/>
      <c r="G2893" s="71"/>
      <c r="H2893" s="72"/>
      <c r="I2893" s="171">
        <v>0.01</v>
      </c>
      <c r="J2893" s="76">
        <f>ROUND(J2890*I2893,2)</f>
        <v>303.17</v>
      </c>
      <c r="K2893" s="70"/>
      <c r="L2893" s="66"/>
    </row>
    <row r="2894" spans="1:12" ht="15.45" customHeight="1" x14ac:dyDescent="0.3">
      <c r="A2894" s="66"/>
      <c r="B2894" s="66"/>
      <c r="C2894" s="65"/>
      <c r="D2894" s="315" t="s">
        <v>48</v>
      </c>
      <c r="E2894" s="316"/>
      <c r="F2894" s="316"/>
      <c r="G2894" s="77"/>
      <c r="H2894" s="78"/>
      <c r="I2894" s="171">
        <v>0.04</v>
      </c>
      <c r="J2894" s="76">
        <f>ROUND(J2890*I2894,2)</f>
        <v>1212.67</v>
      </c>
      <c r="K2894" s="70"/>
      <c r="L2894" s="66"/>
    </row>
    <row r="2895" spans="1:12" ht="15.45" customHeight="1" x14ac:dyDescent="0.3">
      <c r="A2895" s="1"/>
      <c r="B2895" s="1"/>
      <c r="C2895" s="7"/>
      <c r="D2895" s="317" t="s">
        <v>49</v>
      </c>
      <c r="E2895" s="318"/>
      <c r="F2895" s="318"/>
      <c r="G2895" s="318"/>
      <c r="H2895" s="318"/>
      <c r="I2895" s="318"/>
      <c r="J2895" s="79">
        <f>SUM(J2892:J2894)</f>
        <v>9095.0400000000009</v>
      </c>
      <c r="K2895" s="8"/>
      <c r="L2895" s="1"/>
    </row>
    <row r="2896" spans="1:12" ht="15.45" customHeight="1" x14ac:dyDescent="0.3">
      <c r="A2896" s="1"/>
      <c r="B2896" s="1"/>
      <c r="C2896" s="7"/>
      <c r="D2896" s="266"/>
      <c r="E2896" s="266"/>
      <c r="F2896" s="266"/>
      <c r="G2896" s="266"/>
      <c r="H2896" s="266"/>
      <c r="I2896" s="266"/>
      <c r="J2896" s="266"/>
      <c r="K2896" s="8"/>
      <c r="L2896" s="1"/>
    </row>
    <row r="2897" spans="1:12" ht="15.45" customHeight="1" x14ac:dyDescent="0.3">
      <c r="A2897" s="1"/>
      <c r="B2897" s="1"/>
      <c r="C2897" s="7"/>
      <c r="D2897" s="277" t="s">
        <v>50</v>
      </c>
      <c r="E2897" s="278"/>
      <c r="F2897" s="278"/>
      <c r="G2897" s="278"/>
      <c r="H2897" s="278"/>
      <c r="I2897" s="279"/>
      <c r="J2897" s="80">
        <f>SUM(J2890+J2895)</f>
        <v>39411.839999999997</v>
      </c>
      <c r="K2897" s="8"/>
      <c r="L2897" s="1"/>
    </row>
    <row r="2898" spans="1:12" ht="15.45" customHeight="1" x14ac:dyDescent="0.3">
      <c r="A2898" s="1"/>
      <c r="B2898" s="1"/>
      <c r="C2898" s="7"/>
      <c r="D2898" s="266"/>
      <c r="E2898" s="266"/>
      <c r="F2898" s="266"/>
      <c r="G2898" s="266"/>
      <c r="H2898" s="266"/>
      <c r="I2898" s="266"/>
      <c r="J2898" s="266"/>
      <c r="K2898" s="8"/>
      <c r="L2898" s="1"/>
    </row>
    <row r="2899" spans="1:12" ht="15.45" customHeight="1" x14ac:dyDescent="0.3">
      <c r="A2899" s="1"/>
      <c r="B2899" s="1"/>
      <c r="C2899" s="7"/>
      <c r="D2899" s="280" t="s">
        <v>51</v>
      </c>
      <c r="E2899" s="281"/>
      <c r="F2899" s="282"/>
      <c r="G2899" s="283"/>
      <c r="H2899" s="284"/>
      <c r="I2899" s="284"/>
      <c r="J2899" s="285"/>
      <c r="K2899" s="8"/>
      <c r="L2899" s="1"/>
    </row>
    <row r="2900" spans="1:12" ht="15.45" customHeight="1" x14ac:dyDescent="0.3">
      <c r="A2900" s="1"/>
      <c r="B2900" s="1"/>
      <c r="C2900" s="7"/>
      <c r="D2900" s="262"/>
      <c r="E2900" s="310"/>
      <c r="F2900" s="311"/>
      <c r="G2900" s="265"/>
      <c r="H2900" s="275"/>
      <c r="I2900" s="275"/>
      <c r="J2900" s="276"/>
      <c r="K2900" s="8"/>
      <c r="L2900" s="1"/>
    </row>
    <row r="2901" spans="1:12" ht="15.45" customHeight="1" x14ac:dyDescent="0.3">
      <c r="A2901" s="1"/>
      <c r="B2901" s="1"/>
      <c r="C2901" s="7"/>
      <c r="D2901" s="262"/>
      <c r="E2901" s="310"/>
      <c r="F2901" s="311"/>
      <c r="G2901" s="312" t="s">
        <v>52</v>
      </c>
      <c r="H2901" s="266"/>
      <c r="I2901" s="266"/>
      <c r="J2901" s="267"/>
      <c r="K2901" s="8"/>
      <c r="L2901" s="1"/>
    </row>
    <row r="2902" spans="1:12" ht="15.45" customHeight="1" x14ac:dyDescent="0.3">
      <c r="A2902" s="1"/>
      <c r="B2902" s="1"/>
      <c r="C2902" s="7"/>
      <c r="D2902" s="262"/>
      <c r="E2902" s="310"/>
      <c r="F2902" s="311"/>
      <c r="G2902" s="312" t="s">
        <v>53</v>
      </c>
      <c r="H2902" s="266"/>
      <c r="I2902" s="266"/>
      <c r="J2902" s="267"/>
      <c r="K2902" s="8"/>
      <c r="L2902" s="1"/>
    </row>
    <row r="2903" spans="1:12" ht="15.45" customHeight="1" x14ac:dyDescent="0.3">
      <c r="A2903" s="1"/>
      <c r="B2903" s="1"/>
      <c r="C2903" s="7"/>
      <c r="D2903" s="262"/>
      <c r="E2903" s="310"/>
      <c r="F2903" s="311"/>
      <c r="G2903" s="312" t="s">
        <v>54</v>
      </c>
      <c r="H2903" s="266"/>
      <c r="I2903" s="266"/>
      <c r="J2903" s="267"/>
      <c r="K2903" s="8"/>
      <c r="L2903" s="1"/>
    </row>
    <row r="2904" spans="1:12" ht="15.45" customHeight="1" x14ac:dyDescent="0.3">
      <c r="A2904" s="1"/>
      <c r="B2904" s="1"/>
      <c r="C2904" s="7"/>
      <c r="D2904" s="319"/>
      <c r="E2904" s="320"/>
      <c r="F2904" s="321"/>
      <c r="G2904" s="312" t="s">
        <v>52</v>
      </c>
      <c r="H2904" s="266"/>
      <c r="I2904" s="266"/>
      <c r="J2904" s="267"/>
      <c r="K2904" s="8"/>
      <c r="L2904" s="1"/>
    </row>
    <row r="2905" spans="1:12" ht="15.45" customHeight="1" x14ac:dyDescent="0.3">
      <c r="A2905" s="1"/>
      <c r="B2905" s="1"/>
      <c r="C2905" s="7"/>
      <c r="D2905" s="268"/>
      <c r="E2905" s="322"/>
      <c r="F2905" s="323"/>
      <c r="G2905" s="324" t="s">
        <v>55</v>
      </c>
      <c r="H2905" s="272"/>
      <c r="I2905" s="272"/>
      <c r="J2905" s="273"/>
      <c r="K2905" s="8"/>
      <c r="L2905" s="1"/>
    </row>
    <row r="2906" spans="1:12" ht="15.45" customHeight="1" x14ac:dyDescent="0.3">
      <c r="A2906" s="1"/>
      <c r="B2906" s="1"/>
      <c r="C2906" s="81"/>
      <c r="D2906" s="82"/>
      <c r="E2906" s="82"/>
      <c r="F2906" s="82"/>
      <c r="G2906" s="82"/>
      <c r="H2906" s="83"/>
      <c r="I2906" s="133"/>
      <c r="J2906" s="83"/>
      <c r="K2906" s="84"/>
      <c r="L2906" s="1"/>
    </row>
    <row r="2907" spans="1:12" s="1" customFormat="1" ht="15.45" customHeight="1" x14ac:dyDescent="0.3">
      <c r="C2907" s="3"/>
      <c r="D2907" s="4"/>
      <c r="E2907" s="4"/>
      <c r="F2907" s="4"/>
      <c r="G2907" s="4"/>
      <c r="H2907" s="5"/>
      <c r="I2907" s="4"/>
      <c r="J2907" s="5"/>
      <c r="K2907" s="6"/>
    </row>
    <row r="2908" spans="1:12" s="1" customFormat="1" ht="15.45" customHeight="1" x14ac:dyDescent="0.3">
      <c r="C2908" s="7"/>
      <c r="D2908" s="190"/>
      <c r="E2908" s="191"/>
      <c r="F2908" s="190" t="s">
        <v>0</v>
      </c>
      <c r="G2908" s="194"/>
      <c r="H2908" s="191"/>
      <c r="I2908" s="195" t="s">
        <v>1</v>
      </c>
      <c r="J2908" s="196"/>
      <c r="K2908" s="8"/>
    </row>
    <row r="2909" spans="1:12" s="1" customFormat="1" ht="15.45" customHeight="1" x14ac:dyDescent="0.3">
      <c r="C2909" s="7"/>
      <c r="D2909" s="192"/>
      <c r="E2909" s="193"/>
      <c r="F2909" s="192"/>
      <c r="G2909" s="189"/>
      <c r="H2909" s="193"/>
      <c r="I2909" s="197" t="s">
        <v>2</v>
      </c>
      <c r="J2909" s="198"/>
      <c r="K2909" s="8"/>
    </row>
    <row r="2910" spans="1:12" s="1" customFormat="1" ht="15.45" customHeight="1" x14ac:dyDescent="0.3">
      <c r="C2910" s="7"/>
      <c r="D2910" s="172" t="s">
        <v>3</v>
      </c>
      <c r="E2910" s="173"/>
      <c r="F2910" s="173"/>
      <c r="G2910" s="173"/>
      <c r="H2910" s="174"/>
      <c r="I2910" s="197" t="s">
        <v>4</v>
      </c>
      <c r="J2910" s="198"/>
      <c r="K2910" s="8"/>
    </row>
    <row r="2911" spans="1:12" s="1" customFormat="1" ht="15.45" customHeight="1" x14ac:dyDescent="0.3">
      <c r="C2911" s="7"/>
      <c r="D2911" s="298" t="s">
        <v>5</v>
      </c>
      <c r="E2911" s="299"/>
      <c r="F2911" s="299"/>
      <c r="G2911" s="299"/>
      <c r="H2911" s="299"/>
      <c r="I2911" s="299"/>
      <c r="J2911" s="300"/>
      <c r="K2911" s="8"/>
    </row>
    <row r="2912" spans="1:12" s="1" customFormat="1" ht="15.45" customHeight="1" x14ac:dyDescent="0.3">
      <c r="C2912" s="7"/>
      <c r="D2912" s="9"/>
      <c r="E2912" s="9"/>
      <c r="F2912" s="9"/>
      <c r="G2912" s="9"/>
      <c r="H2912" s="10"/>
      <c r="I2912" s="9"/>
      <c r="J2912" s="10"/>
      <c r="K2912" s="8"/>
    </row>
    <row r="2913" spans="3:11" s="14" customFormat="1" ht="15.45" customHeight="1" x14ac:dyDescent="0.3">
      <c r="C2913" s="11"/>
      <c r="D2913" s="12" t="s">
        <v>6</v>
      </c>
      <c r="E2913" s="175" t="s">
        <v>7</v>
      </c>
      <c r="F2913" s="176"/>
      <c r="G2913" s="176"/>
      <c r="H2913" s="176"/>
      <c r="I2913" s="176"/>
      <c r="J2913" s="177"/>
      <c r="K2913" s="13"/>
    </row>
    <row r="2914" spans="3:11" s="1" customFormat="1" ht="15.45" customHeight="1" x14ac:dyDescent="0.3">
      <c r="C2914" s="7"/>
      <c r="D2914" s="16"/>
      <c r="E2914" s="178"/>
      <c r="F2914" s="179"/>
      <c r="G2914" s="179"/>
      <c r="H2914" s="179"/>
      <c r="I2914" s="179"/>
      <c r="J2914" s="180"/>
      <c r="K2914" s="8"/>
    </row>
    <row r="2915" spans="3:11" s="14" customFormat="1" ht="15.45" customHeight="1" x14ac:dyDescent="0.3">
      <c r="C2915" s="11"/>
      <c r="D2915" s="12" t="s">
        <v>9</v>
      </c>
      <c r="E2915" s="175" t="s">
        <v>10</v>
      </c>
      <c r="F2915" s="176"/>
      <c r="G2915" s="176"/>
      <c r="H2915" s="176"/>
      <c r="I2915" s="176"/>
      <c r="J2915" s="177"/>
      <c r="K2915" s="13"/>
    </row>
    <row r="2916" spans="3:11" s="1" customFormat="1" ht="15.45" customHeight="1" x14ac:dyDescent="0.3">
      <c r="C2916" s="7"/>
      <c r="D2916" s="85"/>
      <c r="E2916" s="178"/>
      <c r="F2916" s="179"/>
      <c r="G2916" s="179"/>
      <c r="H2916" s="179"/>
      <c r="I2916" s="179"/>
      <c r="J2916" s="180"/>
      <c r="K2916" s="8"/>
    </row>
    <row r="2917" spans="3:11" s="14" customFormat="1" ht="15.45" customHeight="1" x14ac:dyDescent="0.3">
      <c r="C2917" s="11"/>
      <c r="D2917" s="17" t="s">
        <v>12</v>
      </c>
      <c r="E2917" s="181" t="s">
        <v>13</v>
      </c>
      <c r="F2917" s="182"/>
      <c r="G2917" s="182"/>
      <c r="H2917" s="182"/>
      <c r="I2917" s="183"/>
      <c r="J2917" s="187" t="s">
        <v>14</v>
      </c>
      <c r="K2917" s="13"/>
    </row>
    <row r="2918" spans="3:11" s="1" customFormat="1" ht="15.45" customHeight="1" x14ac:dyDescent="0.3">
      <c r="C2918" s="7"/>
      <c r="D2918" s="18"/>
      <c r="E2918" s="184"/>
      <c r="F2918" s="185"/>
      <c r="G2918" s="185"/>
      <c r="H2918" s="185"/>
      <c r="I2918" s="186"/>
      <c r="J2918" s="188"/>
      <c r="K2918" s="8"/>
    </row>
    <row r="2919" spans="3:11" s="14" customFormat="1" ht="15.45" customHeight="1" x14ac:dyDescent="0.3">
      <c r="C2919" s="11"/>
      <c r="D2919" s="17" t="s">
        <v>16</v>
      </c>
      <c r="E2919" s="296" t="s">
        <v>278</v>
      </c>
      <c r="F2919" s="223"/>
      <c r="G2919" s="223"/>
      <c r="H2919" s="223"/>
      <c r="I2919" s="224"/>
      <c r="J2919" s="297" t="s">
        <v>95</v>
      </c>
      <c r="K2919" s="13"/>
    </row>
    <row r="2920" spans="3:11" s="1" customFormat="1" ht="15.45" customHeight="1" x14ac:dyDescent="0.3">
      <c r="C2920" s="7"/>
      <c r="D2920" s="18"/>
      <c r="E2920" s="225"/>
      <c r="F2920" s="226"/>
      <c r="G2920" s="226"/>
      <c r="H2920" s="226"/>
      <c r="I2920" s="227"/>
      <c r="J2920" s="229"/>
      <c r="K2920" s="8"/>
    </row>
    <row r="2921" spans="3:11" s="1" customFormat="1" ht="15.45" customHeight="1" x14ac:dyDescent="0.3">
      <c r="C2921" s="7"/>
      <c r="D2921" s="189"/>
      <c r="E2921" s="189"/>
      <c r="F2921" s="189"/>
      <c r="G2921" s="189"/>
      <c r="H2921" s="189"/>
      <c r="I2921" s="189"/>
      <c r="J2921" s="189"/>
      <c r="K2921" s="8"/>
    </row>
    <row r="2922" spans="3:11" s="1" customFormat="1" ht="15.45" customHeight="1" x14ac:dyDescent="0.3">
      <c r="C2922" s="7"/>
      <c r="D2922" s="219" t="s">
        <v>19</v>
      </c>
      <c r="E2922" s="220"/>
      <c r="F2922" s="220"/>
      <c r="G2922" s="220"/>
      <c r="H2922" s="220"/>
      <c r="I2922" s="220"/>
      <c r="J2922" s="221"/>
      <c r="K2922" s="8"/>
    </row>
    <row r="2923" spans="3:11" s="1" customFormat="1" ht="15.45" customHeight="1" x14ac:dyDescent="0.3">
      <c r="C2923" s="7"/>
      <c r="D2923" s="230" t="s">
        <v>20</v>
      </c>
      <c r="E2923" s="231"/>
      <c r="F2923" s="231"/>
      <c r="G2923" s="23" t="s">
        <v>14</v>
      </c>
      <c r="H2923" s="24" t="s">
        <v>21</v>
      </c>
      <c r="I2923" s="25" t="s">
        <v>22</v>
      </c>
      <c r="J2923" s="26" t="s">
        <v>23</v>
      </c>
      <c r="K2923" s="8"/>
    </row>
    <row r="2924" spans="3:11" s="1" customFormat="1" ht="15.45" customHeight="1" x14ac:dyDescent="0.3">
      <c r="C2924" s="7"/>
      <c r="D2924" s="353" t="s">
        <v>279</v>
      </c>
      <c r="E2924" s="354"/>
      <c r="F2924" s="355"/>
      <c r="G2924" s="27" t="s">
        <v>95</v>
      </c>
      <c r="H2924" s="28">
        <v>2708355</v>
      </c>
      <c r="I2924" s="111">
        <v>1</v>
      </c>
      <c r="J2924" s="30">
        <f>+ROUND(I2924*H2924,2)</f>
        <v>2708355</v>
      </c>
      <c r="K2924" s="8"/>
    </row>
    <row r="2925" spans="3:11" s="1" customFormat="1" ht="15.45" customHeight="1" x14ac:dyDescent="0.3">
      <c r="C2925" s="7"/>
      <c r="D2925" s="356"/>
      <c r="E2925" s="357"/>
      <c r="F2925" s="358"/>
      <c r="G2925" s="31"/>
      <c r="H2925" s="32"/>
      <c r="I2925" s="113"/>
      <c r="J2925" s="34">
        <f t="shared" ref="J2925:J2929" si="53">+ROUND(I2925*H2925,2)</f>
        <v>0</v>
      </c>
      <c r="K2925" s="8"/>
    </row>
    <row r="2926" spans="3:11" s="1" customFormat="1" ht="15.45" customHeight="1" x14ac:dyDescent="0.3">
      <c r="C2926" s="7"/>
      <c r="D2926" s="356"/>
      <c r="E2926" s="357"/>
      <c r="F2926" s="358"/>
      <c r="G2926" s="31"/>
      <c r="H2926" s="32"/>
      <c r="I2926" s="33"/>
      <c r="J2926" s="34">
        <f t="shared" si="53"/>
        <v>0</v>
      </c>
      <c r="K2926" s="8"/>
    </row>
    <row r="2927" spans="3:11" s="1" customFormat="1" ht="15.45" customHeight="1" x14ac:dyDescent="0.3">
      <c r="C2927" s="7"/>
      <c r="D2927" s="356"/>
      <c r="E2927" s="357"/>
      <c r="F2927" s="358"/>
      <c r="G2927" s="31" t="s">
        <v>28</v>
      </c>
      <c r="H2927" s="32"/>
      <c r="I2927" s="33"/>
      <c r="J2927" s="34">
        <f t="shared" si="53"/>
        <v>0</v>
      </c>
      <c r="K2927" s="8"/>
    </row>
    <row r="2928" spans="3:11" s="1" customFormat="1" ht="15.45" customHeight="1" x14ac:dyDescent="0.3">
      <c r="C2928" s="7"/>
      <c r="D2928" s="356"/>
      <c r="E2928" s="357"/>
      <c r="F2928" s="358"/>
      <c r="G2928" s="31" t="s">
        <v>28</v>
      </c>
      <c r="H2928" s="32"/>
      <c r="I2928" s="33"/>
      <c r="J2928" s="34">
        <f t="shared" si="53"/>
        <v>0</v>
      </c>
      <c r="K2928" s="8"/>
    </row>
    <row r="2929" spans="3:14" s="1" customFormat="1" ht="15.45" customHeight="1" x14ac:dyDescent="0.3">
      <c r="C2929" s="7"/>
      <c r="D2929" s="359"/>
      <c r="E2929" s="360"/>
      <c r="F2929" s="361"/>
      <c r="G2929" s="35" t="s">
        <v>28</v>
      </c>
      <c r="H2929" s="36"/>
      <c r="I2929" s="37"/>
      <c r="J2929" s="38">
        <f t="shared" si="53"/>
        <v>0</v>
      </c>
      <c r="K2929" s="8"/>
    </row>
    <row r="2930" spans="3:14" s="1" customFormat="1" ht="15.45" customHeight="1" x14ac:dyDescent="0.3">
      <c r="C2930" s="7"/>
      <c r="G2930" s="294" t="s">
        <v>29</v>
      </c>
      <c r="H2930" s="294"/>
      <c r="I2930" s="295"/>
      <c r="J2930" s="39">
        <f>+ROUND(SUM(J2924:J2929),2)</f>
        <v>2708355</v>
      </c>
      <c r="K2930" s="8"/>
    </row>
    <row r="2931" spans="3:14" s="1" customFormat="1" ht="15.45" customHeight="1" x14ac:dyDescent="0.3">
      <c r="C2931" s="7"/>
      <c r="D2931" s="189"/>
      <c r="E2931" s="189"/>
      <c r="F2931" s="189"/>
      <c r="G2931" s="189"/>
      <c r="H2931" s="189"/>
      <c r="I2931" s="189"/>
      <c r="J2931" s="189"/>
      <c r="K2931" s="8"/>
    </row>
    <row r="2932" spans="3:14" s="1" customFormat="1" ht="15.45" customHeight="1" x14ac:dyDescent="0.3">
      <c r="C2932" s="7"/>
      <c r="D2932" s="219" t="s">
        <v>30</v>
      </c>
      <c r="E2932" s="220"/>
      <c r="F2932" s="220"/>
      <c r="G2932" s="220"/>
      <c r="H2932" s="220"/>
      <c r="I2932" s="220"/>
      <c r="J2932" s="221"/>
      <c r="K2932" s="8"/>
    </row>
    <row r="2933" spans="3:14" s="1" customFormat="1" ht="15.45" customHeight="1" x14ac:dyDescent="0.3">
      <c r="C2933" s="7"/>
      <c r="D2933" s="286" t="s">
        <v>20</v>
      </c>
      <c r="E2933" s="286"/>
      <c r="F2933" s="286"/>
      <c r="G2933" s="40" t="s">
        <v>14</v>
      </c>
      <c r="H2933" s="41" t="s">
        <v>31</v>
      </c>
      <c r="I2933" s="103" t="s">
        <v>22</v>
      </c>
      <c r="J2933" s="41" t="s">
        <v>23</v>
      </c>
      <c r="K2933" s="8"/>
      <c r="N2933" s="93">
        <v>6233</v>
      </c>
    </row>
    <row r="2934" spans="3:14" s="1" customFormat="1" ht="15.45" customHeight="1" x14ac:dyDescent="0.3">
      <c r="C2934" s="7"/>
      <c r="D2934" s="287" t="s">
        <v>32</v>
      </c>
      <c r="E2934" s="288"/>
      <c r="F2934" s="288"/>
      <c r="G2934" s="105" t="s">
        <v>33</v>
      </c>
      <c r="H2934" s="89"/>
      <c r="I2934" s="104"/>
      <c r="J2934" s="30">
        <f>+ROUND(I2934*H2934,2)</f>
        <v>0</v>
      </c>
      <c r="K2934" s="8"/>
    </row>
    <row r="2935" spans="3:14" s="1" customFormat="1" x14ac:dyDescent="0.3">
      <c r="C2935" s="7"/>
      <c r="D2935" s="287"/>
      <c r="E2935" s="288"/>
      <c r="F2935" s="288"/>
      <c r="G2935" s="105"/>
      <c r="H2935" s="89"/>
      <c r="I2935" s="98"/>
      <c r="J2935" s="34"/>
      <c r="K2935" s="8"/>
    </row>
    <row r="2936" spans="3:14" s="1" customFormat="1" ht="15.45" customHeight="1" x14ac:dyDescent="0.3">
      <c r="C2936" s="7"/>
      <c r="D2936" s="338"/>
      <c r="E2936" s="339"/>
      <c r="F2936" s="339"/>
      <c r="G2936" s="105"/>
      <c r="H2936" s="89"/>
      <c r="I2936" s="106"/>
      <c r="J2936" s="38"/>
      <c r="K2936" s="8"/>
    </row>
    <row r="2937" spans="3:14" s="1" customFormat="1" ht="15.45" customHeight="1" x14ac:dyDescent="0.3">
      <c r="C2937" s="7"/>
      <c r="G2937" s="216" t="s">
        <v>36</v>
      </c>
      <c r="H2937" s="216"/>
      <c r="I2937" s="217"/>
      <c r="J2937" s="51">
        <f>ROUND(+SUM(J2934:J2936),2)</f>
        <v>0</v>
      </c>
      <c r="K2937" s="8"/>
    </row>
    <row r="2938" spans="3:14" s="1" customFormat="1" ht="15.45" customHeight="1" x14ac:dyDescent="0.3">
      <c r="C2938" s="7"/>
      <c r="D2938" s="274"/>
      <c r="E2938" s="274"/>
      <c r="F2938" s="274"/>
      <c r="G2938" s="274"/>
      <c r="H2938" s="274"/>
      <c r="I2938" s="274"/>
      <c r="J2938" s="274"/>
      <c r="K2938" s="8"/>
    </row>
    <row r="2939" spans="3:14" s="1" customFormat="1" ht="15.45" customHeight="1" x14ac:dyDescent="0.3">
      <c r="C2939" s="7"/>
      <c r="D2939" s="305" t="s">
        <v>37</v>
      </c>
      <c r="E2939" s="306"/>
      <c r="F2939" s="306"/>
      <c r="G2939" s="306"/>
      <c r="H2939" s="306"/>
      <c r="I2939" s="306"/>
      <c r="J2939" s="307"/>
      <c r="K2939" s="8"/>
      <c r="L2939" s="52"/>
    </row>
    <row r="2940" spans="3:14" s="93" customFormat="1" ht="15.45" customHeight="1" x14ac:dyDescent="0.3">
      <c r="C2940" s="53"/>
      <c r="D2940" s="308" t="s">
        <v>20</v>
      </c>
      <c r="E2940" s="309"/>
      <c r="F2940" s="309"/>
      <c r="G2940" s="54" t="s">
        <v>14</v>
      </c>
      <c r="H2940" s="55" t="s">
        <v>31</v>
      </c>
      <c r="I2940" s="54" t="s">
        <v>22</v>
      </c>
      <c r="J2940" s="56" t="s">
        <v>23</v>
      </c>
      <c r="K2940" s="57"/>
      <c r="L2940" s="58"/>
    </row>
    <row r="2941" spans="3:14" s="1" customFormat="1" ht="15.45" customHeight="1" x14ac:dyDescent="0.3">
      <c r="C2941" s="7"/>
      <c r="D2941" s="301" t="s">
        <v>270</v>
      </c>
      <c r="E2941" s="302"/>
      <c r="F2941" s="302"/>
      <c r="G2941" s="59" t="s">
        <v>39</v>
      </c>
      <c r="H2941" s="60">
        <v>35069.629999999997</v>
      </c>
      <c r="I2941" s="61">
        <v>0.43912206705121354</v>
      </c>
      <c r="J2941" s="30">
        <f>+ROUND(I2941*H2941,2)</f>
        <v>15399.85</v>
      </c>
      <c r="K2941" s="8"/>
      <c r="L2941" s="52"/>
    </row>
    <row r="2942" spans="3:14" s="1" customFormat="1" ht="15.45" customHeight="1" x14ac:dyDescent="0.3">
      <c r="C2942" s="7"/>
      <c r="D2942" s="301"/>
      <c r="E2942" s="302"/>
      <c r="F2942" s="302"/>
      <c r="G2942" s="59"/>
      <c r="H2942" s="60"/>
      <c r="I2942" s="61"/>
      <c r="J2942" s="62" t="str">
        <f>(+IF(D2942="","",(H2942*I2942)))</f>
        <v/>
      </c>
      <c r="K2942" s="8"/>
      <c r="L2942" s="52"/>
    </row>
    <row r="2943" spans="3:14" s="1" customFormat="1" ht="15.45" customHeight="1" x14ac:dyDescent="0.3">
      <c r="C2943" s="7"/>
      <c r="D2943" s="301"/>
      <c r="E2943" s="302"/>
      <c r="F2943" s="302"/>
      <c r="G2943" s="59"/>
      <c r="H2943" s="60"/>
      <c r="I2943" s="61"/>
      <c r="J2943" s="62" t="str">
        <f>(+IF(D2943="","",(H2943*I2943)))</f>
        <v/>
      </c>
      <c r="K2943" s="8"/>
      <c r="L2943" s="52"/>
    </row>
    <row r="2944" spans="3:14" s="1" customFormat="1" ht="15.45" customHeight="1" x14ac:dyDescent="0.3">
      <c r="C2944" s="7"/>
      <c r="D2944" s="303"/>
      <c r="E2944" s="304"/>
      <c r="F2944" s="304"/>
      <c r="G2944" s="94"/>
      <c r="H2944" s="95"/>
      <c r="I2944" s="96"/>
      <c r="J2944" s="97"/>
      <c r="K2944" s="8"/>
      <c r="L2944" s="52"/>
    </row>
    <row r="2945" spans="3:14" s="1" customFormat="1" ht="15.45" customHeight="1" x14ac:dyDescent="0.3">
      <c r="C2945" s="7"/>
      <c r="G2945" s="216" t="s">
        <v>42</v>
      </c>
      <c r="H2945" s="216"/>
      <c r="I2945" s="217"/>
      <c r="J2945" s="39">
        <f>+ROUND(SUM(J2941:J2944),2)</f>
        <v>15399.85</v>
      </c>
      <c r="K2945" s="8"/>
      <c r="L2945" s="52"/>
    </row>
    <row r="2946" spans="3:14" s="1" customFormat="1" ht="15.45" customHeight="1" x14ac:dyDescent="0.3">
      <c r="C2946" s="7"/>
      <c r="H2946" s="63"/>
      <c r="J2946" s="2"/>
      <c r="K2946" s="8"/>
    </row>
    <row r="2947" spans="3:14" s="1" customFormat="1" ht="15.45" customHeight="1" x14ac:dyDescent="0.3">
      <c r="C2947" s="7"/>
      <c r="D2947" s="250" t="s">
        <v>43</v>
      </c>
      <c r="E2947" s="251"/>
      <c r="F2947" s="251"/>
      <c r="G2947" s="251"/>
      <c r="H2947" s="251"/>
      <c r="I2947" s="252"/>
      <c r="J2947" s="64">
        <f>ROUND((SUM(+J2930+J2937+J2945)),2)</f>
        <v>2723754.85</v>
      </c>
      <c r="K2947" s="8"/>
    </row>
    <row r="2948" spans="3:14" s="1" customFormat="1" ht="15.45" customHeight="1" x14ac:dyDescent="0.3">
      <c r="C2948" s="7"/>
      <c r="H2948" s="63"/>
      <c r="J2948" s="2"/>
      <c r="K2948" s="8"/>
    </row>
    <row r="2949" spans="3:14" s="66" customFormat="1" ht="15.45" customHeight="1" x14ac:dyDescent="0.3">
      <c r="C2949" s="65"/>
      <c r="D2949" s="253" t="s">
        <v>44</v>
      </c>
      <c r="E2949" s="254"/>
      <c r="F2949" s="255"/>
      <c r="H2949" s="67"/>
      <c r="I2949" s="68">
        <v>0.01</v>
      </c>
      <c r="J2949" s="69">
        <f>ROUND(J2947*I2949,2)</f>
        <v>27237.55</v>
      </c>
      <c r="K2949" s="70"/>
    </row>
    <row r="2950" spans="3:14" s="1" customFormat="1" ht="15.45" customHeight="1" x14ac:dyDescent="0.3">
      <c r="C2950" s="7"/>
      <c r="D2950" s="250" t="s">
        <v>45</v>
      </c>
      <c r="E2950" s="251"/>
      <c r="F2950" s="251"/>
      <c r="G2950" s="251"/>
      <c r="H2950" s="251"/>
      <c r="I2950" s="252"/>
      <c r="J2950" s="64">
        <f>+J2949+J2947</f>
        <v>2750992.4</v>
      </c>
      <c r="K2950" s="8"/>
    </row>
    <row r="2951" spans="3:14" s="1" customFormat="1" ht="15.45" customHeight="1" x14ac:dyDescent="0.3">
      <c r="C2951" s="7"/>
      <c r="H2951" s="63"/>
      <c r="J2951" s="2"/>
      <c r="K2951" s="8"/>
    </row>
    <row r="2952" spans="3:14" s="66" customFormat="1" ht="15.45" customHeight="1" x14ac:dyDescent="0.3">
      <c r="C2952" s="65"/>
      <c r="D2952" s="234" t="s">
        <v>46</v>
      </c>
      <c r="E2952" s="235"/>
      <c r="F2952" s="236"/>
      <c r="G2952" s="71"/>
      <c r="H2952" s="72"/>
      <c r="I2952" s="170">
        <v>0.25</v>
      </c>
      <c r="J2952" s="74">
        <f>ROUND(J2950*I2952,2)</f>
        <v>687748.1</v>
      </c>
      <c r="K2952" s="70"/>
    </row>
    <row r="2953" spans="3:14" s="66" customFormat="1" ht="15.45" customHeight="1" x14ac:dyDescent="0.3">
      <c r="C2953" s="65"/>
      <c r="D2953" s="315" t="s">
        <v>47</v>
      </c>
      <c r="E2953" s="316"/>
      <c r="F2953" s="316"/>
      <c r="G2953" s="71"/>
      <c r="H2953" s="72"/>
      <c r="I2953" s="171">
        <v>0.01</v>
      </c>
      <c r="J2953" s="76">
        <f>ROUNDUP(J2950*I2953,2)</f>
        <v>27509.929999999997</v>
      </c>
      <c r="K2953" s="70"/>
    </row>
    <row r="2954" spans="3:14" s="66" customFormat="1" ht="15.45" customHeight="1" x14ac:dyDescent="0.3">
      <c r="C2954" s="65"/>
      <c r="D2954" s="315" t="s">
        <v>48</v>
      </c>
      <c r="E2954" s="316"/>
      <c r="F2954" s="316"/>
      <c r="G2954" s="77"/>
      <c r="H2954" s="78"/>
      <c r="I2954" s="171">
        <v>0.04</v>
      </c>
      <c r="J2954" s="76">
        <f>ROUND(J2950*I2954,2)</f>
        <v>110039.7</v>
      </c>
      <c r="K2954" s="70"/>
    </row>
    <row r="2955" spans="3:14" s="1" customFormat="1" ht="15.45" customHeight="1" x14ac:dyDescent="0.3">
      <c r="C2955" s="7"/>
      <c r="D2955" s="317" t="s">
        <v>49</v>
      </c>
      <c r="E2955" s="318"/>
      <c r="F2955" s="318"/>
      <c r="G2955" s="318"/>
      <c r="H2955" s="318"/>
      <c r="I2955" s="318"/>
      <c r="J2955" s="79">
        <f>SUM(J2952:J2954)</f>
        <v>825297.73</v>
      </c>
      <c r="K2955" s="8"/>
    </row>
    <row r="2956" spans="3:14" s="1" customFormat="1" ht="15.45" customHeight="1" x14ac:dyDescent="0.3">
      <c r="C2956" s="7"/>
      <c r="D2956" s="266"/>
      <c r="E2956" s="266"/>
      <c r="F2956" s="266"/>
      <c r="G2956" s="266"/>
      <c r="H2956" s="266"/>
      <c r="I2956" s="266"/>
      <c r="J2956" s="266"/>
      <c r="K2956" s="8"/>
    </row>
    <row r="2957" spans="3:14" s="1" customFormat="1" ht="15.45" customHeight="1" x14ac:dyDescent="0.3">
      <c r="C2957" s="7"/>
      <c r="D2957" s="277" t="s">
        <v>50</v>
      </c>
      <c r="E2957" s="278"/>
      <c r="F2957" s="278"/>
      <c r="G2957" s="278"/>
      <c r="H2957" s="278"/>
      <c r="I2957" s="279"/>
      <c r="J2957" s="80">
        <f>SUM(J2950+J2955)</f>
        <v>3576290.13</v>
      </c>
      <c r="K2957" s="8"/>
      <c r="M2957" s="1">
        <v>3582523.13</v>
      </c>
      <c r="N2957" s="164">
        <f>J2957-N2933</f>
        <v>3570057.13</v>
      </c>
    </row>
    <row r="2958" spans="3:14" s="1" customFormat="1" ht="15.45" customHeight="1" x14ac:dyDescent="0.3">
      <c r="C2958" s="7"/>
      <c r="D2958" s="266"/>
      <c r="E2958" s="266"/>
      <c r="F2958" s="266"/>
      <c r="G2958" s="266"/>
      <c r="H2958" s="266"/>
      <c r="I2958" s="266"/>
      <c r="J2958" s="266"/>
      <c r="K2958" s="8"/>
    </row>
    <row r="2959" spans="3:14" s="1" customFormat="1" ht="15.45" customHeight="1" x14ac:dyDescent="0.3">
      <c r="C2959" s="7"/>
      <c r="D2959" s="280" t="s">
        <v>51</v>
      </c>
      <c r="E2959" s="281"/>
      <c r="F2959" s="282"/>
      <c r="G2959" s="283"/>
      <c r="H2959" s="284"/>
      <c r="I2959" s="284"/>
      <c r="J2959" s="285"/>
      <c r="K2959" s="8"/>
    </row>
    <row r="2960" spans="3:14" s="1" customFormat="1" ht="15.45" customHeight="1" x14ac:dyDescent="0.3">
      <c r="C2960" s="7"/>
      <c r="D2960" s="262"/>
      <c r="E2960" s="310"/>
      <c r="F2960" s="311"/>
      <c r="G2960" s="265"/>
      <c r="H2960" s="275"/>
      <c r="I2960" s="275"/>
      <c r="J2960" s="276"/>
      <c r="K2960" s="8"/>
    </row>
    <row r="2961" spans="1:12" s="1" customFormat="1" ht="15.45" customHeight="1" x14ac:dyDescent="0.3">
      <c r="C2961" s="7"/>
      <c r="D2961" s="262"/>
      <c r="E2961" s="310"/>
      <c r="F2961" s="311"/>
      <c r="G2961" s="312" t="s">
        <v>52</v>
      </c>
      <c r="H2961" s="266"/>
      <c r="I2961" s="266"/>
      <c r="J2961" s="267"/>
      <c r="K2961" s="8"/>
    </row>
    <row r="2962" spans="1:12" s="1" customFormat="1" ht="15.45" customHeight="1" x14ac:dyDescent="0.3">
      <c r="C2962" s="7"/>
      <c r="D2962" s="262"/>
      <c r="E2962" s="310"/>
      <c r="F2962" s="311"/>
      <c r="G2962" s="312" t="s">
        <v>53</v>
      </c>
      <c r="H2962" s="266"/>
      <c r="I2962" s="266"/>
      <c r="J2962" s="267"/>
      <c r="K2962" s="8"/>
    </row>
    <row r="2963" spans="1:12" s="1" customFormat="1" ht="15.45" customHeight="1" x14ac:dyDescent="0.3">
      <c r="C2963" s="7"/>
      <c r="D2963" s="262"/>
      <c r="E2963" s="310"/>
      <c r="F2963" s="311"/>
      <c r="G2963" s="312" t="s">
        <v>54</v>
      </c>
      <c r="H2963" s="266"/>
      <c r="I2963" s="266"/>
      <c r="J2963" s="267"/>
      <c r="K2963" s="8"/>
    </row>
    <row r="2964" spans="1:12" s="1" customFormat="1" ht="15.45" customHeight="1" x14ac:dyDescent="0.3">
      <c r="C2964" s="7"/>
      <c r="D2964" s="319"/>
      <c r="E2964" s="320"/>
      <c r="F2964" s="321"/>
      <c r="G2964" s="312" t="s">
        <v>52</v>
      </c>
      <c r="H2964" s="266"/>
      <c r="I2964" s="266"/>
      <c r="J2964" s="267"/>
      <c r="K2964" s="8"/>
    </row>
    <row r="2965" spans="1:12" s="1" customFormat="1" ht="15.45" customHeight="1" x14ac:dyDescent="0.3">
      <c r="C2965" s="7"/>
      <c r="D2965" s="268"/>
      <c r="E2965" s="322"/>
      <c r="F2965" s="323"/>
      <c r="G2965" s="324" t="s">
        <v>55</v>
      </c>
      <c r="H2965" s="272"/>
      <c r="I2965" s="272"/>
      <c r="J2965" s="273"/>
      <c r="K2965" s="8"/>
    </row>
    <row r="2966" spans="1:12" s="1" customFormat="1" ht="15.45" customHeight="1" x14ac:dyDescent="0.3">
      <c r="C2966" s="81"/>
      <c r="D2966" s="82"/>
      <c r="E2966" s="82"/>
      <c r="F2966" s="82"/>
      <c r="G2966" s="82"/>
      <c r="H2966" s="83"/>
      <c r="I2966" s="82"/>
      <c r="J2966" s="83"/>
      <c r="K2966" s="84"/>
    </row>
    <row r="2967" spans="1:12" s="1" customFormat="1" ht="15.45" customHeight="1" x14ac:dyDescent="0.3">
      <c r="C2967" s="147"/>
      <c r="D2967" s="147"/>
      <c r="E2967" s="147"/>
      <c r="F2967" s="147"/>
      <c r="G2967" s="147"/>
      <c r="H2967" s="148"/>
      <c r="I2967" s="147"/>
      <c r="J2967" s="148"/>
      <c r="K2967" s="147"/>
    </row>
    <row r="2968" spans="1:12" s="1" customFormat="1" ht="15.45" customHeight="1" x14ac:dyDescent="0.3">
      <c r="H2968" s="63"/>
      <c r="J2968" s="2"/>
    </row>
    <row r="2969" spans="1:12" ht="15.45" customHeight="1" x14ac:dyDescent="0.3">
      <c r="A2969" s="1"/>
      <c r="B2969" s="1"/>
      <c r="C2969" s="274"/>
      <c r="D2969" s="274"/>
      <c r="E2969" s="274"/>
      <c r="F2969" s="274"/>
      <c r="G2969" s="274"/>
      <c r="H2969" s="274"/>
      <c r="I2969" s="274"/>
      <c r="J2969" s="274"/>
      <c r="K2969" s="1"/>
      <c r="L2969" s="1"/>
    </row>
    <row r="2970" spans="1:12" ht="15.45" customHeight="1" x14ac:dyDescent="0.3">
      <c r="A2970" s="1"/>
      <c r="B2970" s="1"/>
      <c r="C2970" s="3"/>
      <c r="D2970" s="4"/>
      <c r="E2970" s="4"/>
      <c r="F2970" s="4"/>
      <c r="G2970" s="4"/>
      <c r="H2970" s="5"/>
      <c r="I2970" s="4"/>
      <c r="J2970" s="5"/>
      <c r="K2970" s="6"/>
      <c r="L2970" s="1"/>
    </row>
    <row r="2971" spans="1:12" ht="15.45" customHeight="1" x14ac:dyDescent="0.3">
      <c r="A2971" s="1"/>
      <c r="B2971" s="1"/>
      <c r="C2971" s="7"/>
      <c r="D2971" s="190"/>
      <c r="E2971" s="191"/>
      <c r="F2971" s="190" t="s">
        <v>0</v>
      </c>
      <c r="G2971" s="194"/>
      <c r="H2971" s="191"/>
      <c r="I2971" s="195" t="s">
        <v>1</v>
      </c>
      <c r="J2971" s="196"/>
      <c r="K2971" s="8"/>
      <c r="L2971" s="1"/>
    </row>
    <row r="2972" spans="1:12" ht="15.45" customHeight="1" x14ac:dyDescent="0.3">
      <c r="A2972" s="1"/>
      <c r="B2972" s="1"/>
      <c r="C2972" s="7"/>
      <c r="D2972" s="192"/>
      <c r="E2972" s="193"/>
      <c r="F2972" s="192"/>
      <c r="G2972" s="189"/>
      <c r="H2972" s="193"/>
      <c r="I2972" s="197" t="s">
        <v>2</v>
      </c>
      <c r="J2972" s="198"/>
      <c r="K2972" s="8"/>
      <c r="L2972" s="1"/>
    </row>
    <row r="2973" spans="1:12" ht="15.45" customHeight="1" x14ac:dyDescent="0.3">
      <c r="A2973" s="1"/>
      <c r="B2973" s="1"/>
      <c r="C2973" s="7"/>
      <c r="D2973" s="172" t="s">
        <v>3</v>
      </c>
      <c r="E2973" s="173"/>
      <c r="F2973" s="173"/>
      <c r="G2973" s="173"/>
      <c r="H2973" s="174"/>
      <c r="I2973" s="197" t="s">
        <v>4</v>
      </c>
      <c r="J2973" s="198"/>
      <c r="K2973" s="8"/>
      <c r="L2973" s="1"/>
    </row>
    <row r="2974" spans="1:12" ht="15.45" customHeight="1" x14ac:dyDescent="0.3">
      <c r="A2974" s="1"/>
      <c r="B2974" s="1"/>
      <c r="C2974" s="7"/>
      <c r="D2974" s="298" t="s">
        <v>5</v>
      </c>
      <c r="E2974" s="299"/>
      <c r="F2974" s="299"/>
      <c r="G2974" s="299"/>
      <c r="H2974" s="299"/>
      <c r="I2974" s="299"/>
      <c r="J2974" s="300"/>
      <c r="K2974" s="8"/>
      <c r="L2974" s="1"/>
    </row>
    <row r="2975" spans="1:12" ht="15.45" customHeight="1" x14ac:dyDescent="0.3">
      <c r="A2975" s="1"/>
      <c r="B2975" s="1"/>
      <c r="C2975" s="7"/>
      <c r="D2975" s="9"/>
      <c r="E2975" s="9"/>
      <c r="F2975" s="9"/>
      <c r="G2975" s="9"/>
      <c r="H2975" s="10"/>
      <c r="I2975" s="9"/>
      <c r="J2975" s="10"/>
      <c r="K2975" s="8"/>
      <c r="L2975" s="1"/>
    </row>
    <row r="2976" spans="1:12" ht="15.45" customHeight="1" x14ac:dyDescent="0.3">
      <c r="A2976" s="14"/>
      <c r="B2976" s="14"/>
      <c r="C2976" s="11"/>
      <c r="D2976" s="12" t="s">
        <v>6</v>
      </c>
      <c r="E2976" s="175" t="s">
        <v>7</v>
      </c>
      <c r="F2976" s="176"/>
      <c r="G2976" s="176"/>
      <c r="H2976" s="176"/>
      <c r="I2976" s="176"/>
      <c r="J2976" s="177"/>
      <c r="K2976" s="13"/>
      <c r="L2976" s="14"/>
    </row>
    <row r="2977" spans="1:12" ht="15.45" customHeight="1" x14ac:dyDescent="0.3">
      <c r="A2977" s="1"/>
      <c r="B2977" s="1"/>
      <c r="C2977" s="7"/>
      <c r="D2977" s="16">
        <v>2</v>
      </c>
      <c r="E2977" s="178" t="s">
        <v>8</v>
      </c>
      <c r="F2977" s="179"/>
      <c r="G2977" s="179"/>
      <c r="H2977" s="179"/>
      <c r="I2977" s="179"/>
      <c r="J2977" s="180"/>
      <c r="K2977" s="8"/>
      <c r="L2977" s="1"/>
    </row>
    <row r="2978" spans="1:12" ht="15.45" customHeight="1" x14ac:dyDescent="0.3">
      <c r="A2978" s="14"/>
      <c r="B2978" s="14"/>
      <c r="C2978" s="11"/>
      <c r="D2978" s="12" t="s">
        <v>9</v>
      </c>
      <c r="E2978" s="175" t="s">
        <v>10</v>
      </c>
      <c r="F2978" s="176"/>
      <c r="G2978" s="176"/>
      <c r="H2978" s="176"/>
      <c r="I2978" s="176"/>
      <c r="J2978" s="177"/>
      <c r="K2978" s="13"/>
      <c r="L2978" s="14"/>
    </row>
    <row r="2979" spans="1:12" ht="15.45" customHeight="1" x14ac:dyDescent="0.3">
      <c r="A2979" s="1"/>
      <c r="B2979" s="1"/>
      <c r="C2979" s="7"/>
      <c r="D2979" s="16">
        <v>2.02</v>
      </c>
      <c r="E2979" s="178" t="s">
        <v>85</v>
      </c>
      <c r="F2979" s="179"/>
      <c r="G2979" s="179"/>
      <c r="H2979" s="179"/>
      <c r="I2979" s="179"/>
      <c r="J2979" s="180"/>
      <c r="K2979" s="8"/>
      <c r="L2979" s="1"/>
    </row>
    <row r="2980" spans="1:12" ht="15.45" customHeight="1" x14ac:dyDescent="0.3">
      <c r="A2980" s="14"/>
      <c r="B2980" s="14"/>
      <c r="C2980" s="11"/>
      <c r="D2980" s="17" t="s">
        <v>12</v>
      </c>
      <c r="E2980" s="181" t="s">
        <v>13</v>
      </c>
      <c r="F2980" s="182"/>
      <c r="G2980" s="182"/>
      <c r="H2980" s="182"/>
      <c r="I2980" s="183"/>
      <c r="J2980" s="187" t="s">
        <v>14</v>
      </c>
      <c r="K2980" s="13"/>
      <c r="L2980" s="14"/>
    </row>
    <row r="2981" spans="1:12" ht="15.45" customHeight="1" x14ac:dyDescent="0.3">
      <c r="A2981" s="1"/>
      <c r="B2981" s="1"/>
      <c r="C2981" s="7"/>
      <c r="D2981" s="18" t="s">
        <v>280</v>
      </c>
      <c r="E2981" s="184"/>
      <c r="F2981" s="185"/>
      <c r="G2981" s="185"/>
      <c r="H2981" s="185"/>
      <c r="I2981" s="186"/>
      <c r="J2981" s="188"/>
      <c r="K2981" s="8"/>
      <c r="L2981" s="1"/>
    </row>
    <row r="2982" spans="1:12" ht="15.45" customHeight="1" x14ac:dyDescent="0.3">
      <c r="A2982" s="14"/>
      <c r="B2982" s="14"/>
      <c r="C2982" s="11"/>
      <c r="D2982" s="17" t="s">
        <v>16</v>
      </c>
      <c r="E2982" s="296" t="s">
        <v>281</v>
      </c>
      <c r="F2982" s="223"/>
      <c r="G2982" s="223"/>
      <c r="H2982" s="223"/>
      <c r="I2982" s="224"/>
      <c r="J2982" s="297" t="s">
        <v>25</v>
      </c>
      <c r="K2982" s="13"/>
      <c r="L2982" s="14"/>
    </row>
    <row r="2983" spans="1:12" ht="15.45" customHeight="1" x14ac:dyDescent="0.3">
      <c r="A2983" s="1"/>
      <c r="B2983" s="1"/>
      <c r="C2983" s="7"/>
      <c r="D2983" s="18" t="s">
        <v>280</v>
      </c>
      <c r="E2983" s="225"/>
      <c r="F2983" s="226"/>
      <c r="G2983" s="226"/>
      <c r="H2983" s="226"/>
      <c r="I2983" s="227"/>
      <c r="J2983" s="229"/>
      <c r="K2983" s="8"/>
      <c r="L2983" s="1"/>
    </row>
    <row r="2984" spans="1:12" ht="15.45" customHeight="1" x14ac:dyDescent="0.3">
      <c r="A2984" s="1"/>
      <c r="B2984" s="1"/>
      <c r="C2984" s="7"/>
      <c r="D2984" s="189"/>
      <c r="E2984" s="189"/>
      <c r="F2984" s="189"/>
      <c r="G2984" s="189"/>
      <c r="H2984" s="189"/>
      <c r="I2984" s="189"/>
      <c r="J2984" s="189"/>
      <c r="K2984" s="8"/>
      <c r="L2984" s="1"/>
    </row>
    <row r="2985" spans="1:12" ht="15.45" customHeight="1" x14ac:dyDescent="0.3">
      <c r="A2985" s="1"/>
      <c r="B2985" s="1"/>
      <c r="C2985" s="7"/>
      <c r="D2985" s="219" t="s">
        <v>19</v>
      </c>
      <c r="E2985" s="220"/>
      <c r="F2985" s="220"/>
      <c r="G2985" s="220"/>
      <c r="H2985" s="220"/>
      <c r="I2985" s="220"/>
      <c r="J2985" s="221"/>
      <c r="K2985" s="8"/>
      <c r="L2985" s="1"/>
    </row>
    <row r="2986" spans="1:12" ht="15.45" customHeight="1" x14ac:dyDescent="0.3">
      <c r="A2986" s="1"/>
      <c r="B2986" s="1"/>
      <c r="C2986" s="7"/>
      <c r="D2986" s="230" t="s">
        <v>20</v>
      </c>
      <c r="E2986" s="231"/>
      <c r="F2986" s="231"/>
      <c r="G2986" s="23" t="s">
        <v>14</v>
      </c>
      <c r="H2986" s="24" t="s">
        <v>21</v>
      </c>
      <c r="I2986" s="25" t="s">
        <v>22</v>
      </c>
      <c r="J2986" s="26" t="s">
        <v>23</v>
      </c>
      <c r="K2986" s="8"/>
      <c r="L2986" s="1"/>
    </row>
    <row r="2987" spans="1:12" ht="15.45" customHeight="1" x14ac:dyDescent="0.3">
      <c r="A2987" s="1"/>
      <c r="B2987" s="1"/>
      <c r="C2987" s="7"/>
      <c r="D2987" s="232" t="s">
        <v>282</v>
      </c>
      <c r="E2987" s="233"/>
      <c r="F2987" s="233"/>
      <c r="G2987" s="27" t="s">
        <v>25</v>
      </c>
      <c r="H2987" s="28">
        <v>34962.33</v>
      </c>
      <c r="I2987" s="107">
        <v>1.05</v>
      </c>
      <c r="J2987" s="30">
        <f>+ROUND(I2987*H2987,2)</f>
        <v>36710.449999999997</v>
      </c>
      <c r="K2987" s="8"/>
      <c r="L2987" s="1"/>
    </row>
    <row r="2988" spans="1:12" ht="15.45" customHeight="1" x14ac:dyDescent="0.3">
      <c r="A2988" s="1"/>
      <c r="B2988" s="1"/>
      <c r="C2988" s="7"/>
      <c r="D2988" s="211" t="s">
        <v>283</v>
      </c>
      <c r="E2988" s="212"/>
      <c r="F2988" s="212"/>
      <c r="G2988" s="31" t="s">
        <v>95</v>
      </c>
      <c r="H2988" s="32">
        <v>11030.33</v>
      </c>
      <c r="I2988" s="33">
        <f>(1/6)</f>
        <v>0.16666666666666666</v>
      </c>
      <c r="J2988" s="108">
        <f>ROUND((+IF(D2988="","",H2988*I2988)),2)</f>
        <v>1838.39</v>
      </c>
      <c r="K2988" s="8"/>
      <c r="L2988" s="1"/>
    </row>
    <row r="2989" spans="1:12" ht="15.45" customHeight="1" x14ac:dyDescent="0.3">
      <c r="A2989" s="1"/>
      <c r="B2989" s="1"/>
      <c r="C2989" s="7"/>
      <c r="D2989" s="211" t="s">
        <v>258</v>
      </c>
      <c r="E2989" s="212"/>
      <c r="F2989" s="212"/>
      <c r="G2989" s="31" t="s">
        <v>257</v>
      </c>
      <c r="H2989" s="32">
        <v>52600</v>
      </c>
      <c r="I2989" s="33">
        <v>0.01</v>
      </c>
      <c r="J2989" s="34">
        <f>ROUND((+IF(D2989="","",H2989*I2989)),2)</f>
        <v>526</v>
      </c>
      <c r="K2989" s="8"/>
      <c r="L2989" s="1"/>
    </row>
    <row r="2990" spans="1:12" ht="15.45" customHeight="1" x14ac:dyDescent="0.3">
      <c r="A2990" s="1"/>
      <c r="B2990" s="1"/>
      <c r="C2990" s="7"/>
      <c r="D2990" s="211" t="s">
        <v>256</v>
      </c>
      <c r="E2990" s="212"/>
      <c r="F2990" s="212"/>
      <c r="G2990" s="31" t="s">
        <v>257</v>
      </c>
      <c r="H2990" s="32">
        <v>64850</v>
      </c>
      <c r="I2990" s="33">
        <v>0.01</v>
      </c>
      <c r="J2990" s="34">
        <f>+IF(D2990="","",H2990*I2990)</f>
        <v>648.5</v>
      </c>
      <c r="K2990" s="8"/>
      <c r="L2990" s="1"/>
    </row>
    <row r="2991" spans="1:12" ht="15.45" customHeight="1" x14ac:dyDescent="0.3">
      <c r="A2991" s="1"/>
      <c r="B2991" s="1"/>
      <c r="C2991" s="7"/>
      <c r="D2991" s="211" t="s">
        <v>284</v>
      </c>
      <c r="E2991" s="212"/>
      <c r="F2991" s="212"/>
      <c r="G2991" s="31" t="s">
        <v>95</v>
      </c>
      <c r="H2991" s="32">
        <v>17829.5</v>
      </c>
      <c r="I2991" s="33">
        <v>0.03</v>
      </c>
      <c r="J2991" s="34">
        <f>+IF(D2991="","",H2991*I2991)</f>
        <v>534.88499999999999</v>
      </c>
      <c r="K2991" s="8"/>
      <c r="L2991" s="1"/>
    </row>
    <row r="2992" spans="1:12" ht="15.45" customHeight="1" x14ac:dyDescent="0.3">
      <c r="A2992" s="1"/>
      <c r="B2992" s="1"/>
      <c r="C2992" s="7"/>
      <c r="D2992" s="211" t="s">
        <v>285</v>
      </c>
      <c r="E2992" s="212"/>
      <c r="F2992" s="212"/>
      <c r="G2992" s="31" t="s">
        <v>95</v>
      </c>
      <c r="H2992" s="32">
        <v>25226.67</v>
      </c>
      <c r="I2992" s="33">
        <v>0.03</v>
      </c>
      <c r="J2992" s="34">
        <f>+IF(D2992="","",H2992*I2992)</f>
        <v>756.80009999999993</v>
      </c>
      <c r="K2992" s="8"/>
      <c r="L2992" s="1"/>
    </row>
    <row r="2993" spans="1:12" ht="15.45" customHeight="1" x14ac:dyDescent="0.3">
      <c r="A2993" s="1"/>
      <c r="B2993" s="1"/>
      <c r="C2993" s="7"/>
      <c r="D2993" s="325"/>
      <c r="E2993" s="326"/>
      <c r="F2993" s="326"/>
      <c r="G2993" s="35" t="s">
        <v>28</v>
      </c>
      <c r="H2993" s="36" t="s">
        <v>28</v>
      </c>
      <c r="I2993" s="37"/>
      <c r="J2993" s="38" t="str">
        <f>+IF(D2993="","",H2993*I2993)</f>
        <v/>
      </c>
      <c r="K2993" s="8"/>
      <c r="L2993" s="1"/>
    </row>
    <row r="2994" spans="1:12" ht="15.45" customHeight="1" x14ac:dyDescent="0.3">
      <c r="A2994" s="1"/>
      <c r="B2994" s="1"/>
      <c r="C2994" s="7"/>
      <c r="D2994" s="1"/>
      <c r="E2994" s="1"/>
      <c r="F2994" s="1"/>
      <c r="G2994" s="294" t="s">
        <v>29</v>
      </c>
      <c r="H2994" s="294"/>
      <c r="I2994" s="295"/>
      <c r="J2994" s="39">
        <f>+ROUND(SUM(J2987:J2993),2)</f>
        <v>41015.03</v>
      </c>
      <c r="K2994" s="8"/>
      <c r="L2994" s="1"/>
    </row>
    <row r="2995" spans="1:12" ht="15.45" customHeight="1" x14ac:dyDescent="0.3">
      <c r="A2995" s="1"/>
      <c r="B2995" s="1"/>
      <c r="C2995" s="7"/>
      <c r="D2995" s="189"/>
      <c r="E2995" s="189"/>
      <c r="F2995" s="189"/>
      <c r="G2995" s="189"/>
      <c r="H2995" s="189"/>
      <c r="I2995" s="189"/>
      <c r="J2995" s="189"/>
      <c r="K2995" s="8"/>
      <c r="L2995" s="1"/>
    </row>
    <row r="2996" spans="1:12" ht="15.45" customHeight="1" x14ac:dyDescent="0.3">
      <c r="A2996" s="1"/>
      <c r="B2996" s="1"/>
      <c r="C2996" s="7"/>
      <c r="D2996" s="219" t="s">
        <v>30</v>
      </c>
      <c r="E2996" s="220"/>
      <c r="F2996" s="220"/>
      <c r="G2996" s="220"/>
      <c r="H2996" s="220"/>
      <c r="I2996" s="220"/>
      <c r="J2996" s="221"/>
      <c r="K2996" s="8"/>
      <c r="L2996" s="1"/>
    </row>
    <row r="2997" spans="1:12" ht="15.45" customHeight="1" x14ac:dyDescent="0.3">
      <c r="A2997" s="1"/>
      <c r="B2997" s="1"/>
      <c r="C2997" s="7"/>
      <c r="D2997" s="286" t="s">
        <v>20</v>
      </c>
      <c r="E2997" s="286"/>
      <c r="F2997" s="286"/>
      <c r="G2997" s="40" t="s">
        <v>14</v>
      </c>
      <c r="H2997" s="41" t="s">
        <v>31</v>
      </c>
      <c r="I2997" s="103" t="s">
        <v>22</v>
      </c>
      <c r="J2997" s="41" t="s">
        <v>23</v>
      </c>
      <c r="K2997" s="8"/>
      <c r="L2997" s="1"/>
    </row>
    <row r="2998" spans="1:12" ht="15.45" customHeight="1" x14ac:dyDescent="0.3">
      <c r="A2998" s="1"/>
      <c r="B2998" s="1"/>
      <c r="C2998" s="7"/>
      <c r="D2998" s="287" t="s">
        <v>32</v>
      </c>
      <c r="E2998" s="288"/>
      <c r="F2998" s="288"/>
      <c r="G2998" s="86" t="s">
        <v>33</v>
      </c>
      <c r="H2998" s="89">
        <v>10520.89</v>
      </c>
      <c r="I2998" s="104">
        <v>0.05</v>
      </c>
      <c r="J2998" s="30">
        <f>+ROUND(I2998*H2998,2)</f>
        <v>526.04</v>
      </c>
      <c r="K2998" s="8"/>
      <c r="L2998" s="1"/>
    </row>
    <row r="2999" spans="1:12" ht="15.45" customHeight="1" x14ac:dyDescent="0.3">
      <c r="A2999" s="1"/>
      <c r="B2999" s="1"/>
      <c r="C2999" s="7"/>
      <c r="D2999" s="287"/>
      <c r="E2999" s="288"/>
      <c r="F2999" s="288"/>
      <c r="G2999" s="105" t="s">
        <v>28</v>
      </c>
      <c r="H2999" s="89" t="s">
        <v>28</v>
      </c>
      <c r="I2999" s="98"/>
      <c r="J2999" s="34" t="str">
        <f>+IF(D2999="","",H2999*I2999)</f>
        <v/>
      </c>
      <c r="K2999" s="8"/>
      <c r="L2999" s="1"/>
    </row>
    <row r="3000" spans="1:12" ht="15.45" customHeight="1" x14ac:dyDescent="0.3">
      <c r="A3000" s="1"/>
      <c r="B3000" s="1"/>
      <c r="C3000" s="7"/>
      <c r="D3000" s="333"/>
      <c r="E3000" s="334"/>
      <c r="F3000" s="335"/>
      <c r="G3000" s="105" t="s">
        <v>28</v>
      </c>
      <c r="H3000" s="89" t="s">
        <v>28</v>
      </c>
      <c r="I3000" s="106"/>
      <c r="J3000" s="38" t="str">
        <f>+IF(D3000="","",H3000*I3000)</f>
        <v/>
      </c>
      <c r="K3000" s="8"/>
      <c r="L3000" s="1"/>
    </row>
    <row r="3001" spans="1:12" ht="15.45" customHeight="1" x14ac:dyDescent="0.3">
      <c r="A3001" s="1"/>
      <c r="B3001" s="1"/>
      <c r="C3001" s="7"/>
      <c r="D3001" s="1"/>
      <c r="E3001" s="1"/>
      <c r="F3001" s="1"/>
      <c r="G3001" s="216" t="s">
        <v>36</v>
      </c>
      <c r="H3001" s="216"/>
      <c r="I3001" s="217"/>
      <c r="J3001" s="51">
        <f>ROUND(+SUM(J2998:J3000),2)</f>
        <v>526.04</v>
      </c>
      <c r="K3001" s="8"/>
      <c r="L3001" s="1"/>
    </row>
    <row r="3002" spans="1:12" ht="15.45" customHeight="1" x14ac:dyDescent="0.3">
      <c r="A3002" s="1"/>
      <c r="B3002" s="1"/>
      <c r="C3002" s="7"/>
      <c r="D3002" s="274"/>
      <c r="E3002" s="274"/>
      <c r="F3002" s="274"/>
      <c r="G3002" s="274"/>
      <c r="H3002" s="274"/>
      <c r="I3002" s="274"/>
      <c r="J3002" s="274"/>
      <c r="K3002" s="8"/>
      <c r="L3002" s="1"/>
    </row>
    <row r="3003" spans="1:12" ht="15.45" customHeight="1" x14ac:dyDescent="0.3">
      <c r="A3003" s="1"/>
      <c r="B3003" s="1"/>
      <c r="C3003" s="7"/>
      <c r="D3003" s="305" t="s">
        <v>37</v>
      </c>
      <c r="E3003" s="306"/>
      <c r="F3003" s="306"/>
      <c r="G3003" s="306"/>
      <c r="H3003" s="306"/>
      <c r="I3003" s="306"/>
      <c r="J3003" s="307"/>
      <c r="K3003" s="8"/>
      <c r="L3003" s="52"/>
    </row>
    <row r="3004" spans="1:12" ht="15.45" customHeight="1" x14ac:dyDescent="0.3">
      <c r="A3004" s="93"/>
      <c r="B3004" s="93"/>
      <c r="C3004" s="53"/>
      <c r="D3004" s="308" t="s">
        <v>20</v>
      </c>
      <c r="E3004" s="309"/>
      <c r="F3004" s="309"/>
      <c r="G3004" s="54" t="s">
        <v>14</v>
      </c>
      <c r="H3004" s="55" t="s">
        <v>31</v>
      </c>
      <c r="I3004" s="54" t="s">
        <v>22</v>
      </c>
      <c r="J3004" s="56" t="s">
        <v>23</v>
      </c>
      <c r="K3004" s="57"/>
      <c r="L3004" s="58"/>
    </row>
    <row r="3005" spans="1:12" ht="15.45" customHeight="1" x14ac:dyDescent="0.3">
      <c r="A3005" s="1"/>
      <c r="B3005" s="1"/>
      <c r="C3005" s="7"/>
      <c r="D3005" s="301" t="s">
        <v>218</v>
      </c>
      <c r="E3005" s="302"/>
      <c r="F3005" s="302"/>
      <c r="G3005" s="59" t="s">
        <v>39</v>
      </c>
      <c r="H3005" s="60">
        <v>35069.629374999997</v>
      </c>
      <c r="I3005" s="61">
        <v>0.3</v>
      </c>
      <c r="J3005" s="30">
        <f>+ROUND(I3005*H3005,2)</f>
        <v>10520.89</v>
      </c>
      <c r="K3005" s="8"/>
      <c r="L3005" s="52"/>
    </row>
    <row r="3006" spans="1:12" ht="15.45" customHeight="1" x14ac:dyDescent="0.3">
      <c r="A3006" s="1"/>
      <c r="B3006" s="1"/>
      <c r="C3006" s="7"/>
      <c r="D3006" s="301"/>
      <c r="E3006" s="302"/>
      <c r="F3006" s="302"/>
      <c r="G3006" s="59"/>
      <c r="H3006" s="60"/>
      <c r="I3006" s="61"/>
      <c r="J3006" s="62" t="str">
        <f>(+IF(D3006="","",(H3006*I3006)))</f>
        <v/>
      </c>
      <c r="K3006" s="8"/>
      <c r="L3006" s="52"/>
    </row>
    <row r="3007" spans="1:12" ht="15.45" customHeight="1" x14ac:dyDescent="0.3">
      <c r="A3007" s="1"/>
      <c r="B3007" s="1"/>
      <c r="C3007" s="7"/>
      <c r="D3007" s="301"/>
      <c r="E3007" s="302"/>
      <c r="F3007" s="302"/>
      <c r="G3007" s="59"/>
      <c r="H3007" s="60"/>
      <c r="I3007" s="61"/>
      <c r="J3007" s="62" t="str">
        <f>(+IF(D3007="","",(H3007*I3007)))</f>
        <v/>
      </c>
      <c r="K3007" s="8"/>
      <c r="L3007" s="52"/>
    </row>
    <row r="3008" spans="1:12" ht="15.45" customHeight="1" x14ac:dyDescent="0.3">
      <c r="A3008" s="1"/>
      <c r="B3008" s="1"/>
      <c r="C3008" s="7"/>
      <c r="D3008" s="303"/>
      <c r="E3008" s="304"/>
      <c r="F3008" s="304"/>
      <c r="G3008" s="94"/>
      <c r="H3008" s="95"/>
      <c r="I3008" s="96"/>
      <c r="J3008" s="97"/>
      <c r="K3008" s="8"/>
      <c r="L3008" s="52"/>
    </row>
    <row r="3009" spans="1:12" ht="15.45" customHeight="1" x14ac:dyDescent="0.3">
      <c r="A3009" s="1"/>
      <c r="B3009" s="1"/>
      <c r="C3009" s="7"/>
      <c r="D3009" s="1"/>
      <c r="E3009" s="1"/>
      <c r="F3009" s="1"/>
      <c r="G3009" s="216" t="s">
        <v>42</v>
      </c>
      <c r="H3009" s="216"/>
      <c r="I3009" s="217"/>
      <c r="J3009" s="39">
        <f>+ROUND(SUM(J3005:J3008),2)</f>
        <v>10520.89</v>
      </c>
      <c r="K3009" s="8"/>
      <c r="L3009" s="52"/>
    </row>
    <row r="3010" spans="1:12" ht="15.45" customHeight="1" x14ac:dyDescent="0.3">
      <c r="A3010" s="1"/>
      <c r="B3010" s="1"/>
      <c r="C3010" s="7"/>
      <c r="D3010" s="1"/>
      <c r="E3010" s="1"/>
      <c r="F3010" s="1"/>
      <c r="G3010" s="1"/>
      <c r="H3010" s="63"/>
      <c r="I3010" s="1"/>
      <c r="J3010" s="2"/>
      <c r="K3010" s="8"/>
      <c r="L3010" s="1"/>
    </row>
    <row r="3011" spans="1:12" ht="15.45" customHeight="1" x14ac:dyDescent="0.3">
      <c r="A3011" s="1"/>
      <c r="B3011" s="1"/>
      <c r="C3011" s="7"/>
      <c r="D3011" s="250" t="s">
        <v>43</v>
      </c>
      <c r="E3011" s="251"/>
      <c r="F3011" s="251"/>
      <c r="G3011" s="251"/>
      <c r="H3011" s="251"/>
      <c r="I3011" s="252"/>
      <c r="J3011" s="64">
        <f>ROUND((SUM(+J2994+J3001+J3009)),2)</f>
        <v>52061.96</v>
      </c>
      <c r="K3011" s="8"/>
      <c r="L3011" s="1"/>
    </row>
    <row r="3012" spans="1:12" ht="15.45" customHeight="1" x14ac:dyDescent="0.3">
      <c r="A3012" s="1"/>
      <c r="B3012" s="1"/>
      <c r="C3012" s="7"/>
      <c r="D3012" s="1"/>
      <c r="E3012" s="1"/>
      <c r="F3012" s="1"/>
      <c r="G3012" s="1"/>
      <c r="H3012" s="63"/>
      <c r="I3012" s="1"/>
      <c r="J3012" s="2"/>
      <c r="K3012" s="8"/>
      <c r="L3012" s="1"/>
    </row>
    <row r="3013" spans="1:12" ht="15.45" customHeight="1" x14ac:dyDescent="0.3">
      <c r="A3013" s="66"/>
      <c r="B3013" s="66"/>
      <c r="C3013" s="65"/>
      <c r="D3013" s="253" t="s">
        <v>44</v>
      </c>
      <c r="E3013" s="254"/>
      <c r="F3013" s="255"/>
      <c r="G3013" s="66"/>
      <c r="H3013" s="67"/>
      <c r="I3013" s="68">
        <v>0.01</v>
      </c>
      <c r="J3013" s="69">
        <f>ROUND(J3011*I3013,2)</f>
        <v>520.62</v>
      </c>
      <c r="K3013" s="70"/>
      <c r="L3013" s="66"/>
    </row>
    <row r="3014" spans="1:12" ht="15.45" customHeight="1" x14ac:dyDescent="0.3">
      <c r="A3014" s="1"/>
      <c r="B3014" s="1"/>
      <c r="C3014" s="7"/>
      <c r="D3014" s="250" t="s">
        <v>45</v>
      </c>
      <c r="E3014" s="251"/>
      <c r="F3014" s="251"/>
      <c r="G3014" s="251"/>
      <c r="H3014" s="251"/>
      <c r="I3014" s="252"/>
      <c r="J3014" s="64">
        <f>+J3013+J3011</f>
        <v>52582.58</v>
      </c>
      <c r="K3014" s="8"/>
      <c r="L3014" s="1"/>
    </row>
    <row r="3015" spans="1:12" ht="15.45" customHeight="1" x14ac:dyDescent="0.3">
      <c r="A3015" s="1"/>
      <c r="B3015" s="1"/>
      <c r="C3015" s="7"/>
      <c r="D3015" s="1"/>
      <c r="E3015" s="1"/>
      <c r="F3015" s="1"/>
      <c r="G3015" s="1"/>
      <c r="H3015" s="63"/>
      <c r="I3015" s="1"/>
      <c r="J3015" s="2"/>
      <c r="K3015" s="8"/>
      <c r="L3015" s="1"/>
    </row>
    <row r="3016" spans="1:12" ht="15.45" customHeight="1" x14ac:dyDescent="0.3">
      <c r="A3016" s="66"/>
      <c r="B3016" s="66"/>
      <c r="C3016" s="65"/>
      <c r="D3016" s="234" t="s">
        <v>46</v>
      </c>
      <c r="E3016" s="235"/>
      <c r="F3016" s="236"/>
      <c r="G3016" s="71"/>
      <c r="H3016" s="72"/>
      <c r="I3016" s="170">
        <v>0.25</v>
      </c>
      <c r="J3016" s="74">
        <f>ROUND(J3014*I3016,2)</f>
        <v>13145.65</v>
      </c>
      <c r="K3016" s="70"/>
      <c r="L3016" s="66"/>
    </row>
    <row r="3017" spans="1:12" ht="15.45" customHeight="1" x14ac:dyDescent="0.3">
      <c r="A3017" s="66"/>
      <c r="B3017" s="66"/>
      <c r="C3017" s="65"/>
      <c r="D3017" s="315" t="s">
        <v>47</v>
      </c>
      <c r="E3017" s="316"/>
      <c r="F3017" s="316"/>
      <c r="G3017" s="71"/>
      <c r="H3017" s="72"/>
      <c r="I3017" s="171">
        <v>0.01</v>
      </c>
      <c r="J3017" s="76">
        <f>ROUNDDOWN(J3014*I3017,2)</f>
        <v>525.82000000000005</v>
      </c>
      <c r="K3017" s="70"/>
      <c r="L3017" s="66"/>
    </row>
    <row r="3018" spans="1:12" ht="15.45" customHeight="1" x14ac:dyDescent="0.3">
      <c r="A3018" s="66"/>
      <c r="B3018" s="66"/>
      <c r="C3018" s="65"/>
      <c r="D3018" s="315" t="s">
        <v>48</v>
      </c>
      <c r="E3018" s="316"/>
      <c r="F3018" s="316"/>
      <c r="G3018" s="77"/>
      <c r="H3018" s="78"/>
      <c r="I3018" s="171">
        <v>0.04</v>
      </c>
      <c r="J3018" s="76">
        <f>ROUND(J3014*I3018,2)</f>
        <v>2103.3000000000002</v>
      </c>
      <c r="K3018" s="70"/>
      <c r="L3018" s="66"/>
    </row>
    <row r="3019" spans="1:12" ht="15.45" customHeight="1" x14ac:dyDescent="0.3">
      <c r="A3019" s="1"/>
      <c r="B3019" s="1"/>
      <c r="C3019" s="7"/>
      <c r="D3019" s="317" t="s">
        <v>49</v>
      </c>
      <c r="E3019" s="318"/>
      <c r="F3019" s="318"/>
      <c r="G3019" s="318"/>
      <c r="H3019" s="318"/>
      <c r="I3019" s="318"/>
      <c r="J3019" s="79">
        <f>SUM(J3016:J3018)</f>
        <v>15774.77</v>
      </c>
      <c r="K3019" s="8"/>
      <c r="L3019" s="1"/>
    </row>
    <row r="3020" spans="1:12" ht="15.45" customHeight="1" x14ac:dyDescent="0.3">
      <c r="A3020" s="1"/>
      <c r="B3020" s="1"/>
      <c r="C3020" s="7"/>
      <c r="D3020" s="266"/>
      <c r="E3020" s="266"/>
      <c r="F3020" s="266"/>
      <c r="G3020" s="266"/>
      <c r="H3020" s="266"/>
      <c r="I3020" s="266"/>
      <c r="J3020" s="266"/>
      <c r="K3020" s="8"/>
      <c r="L3020" s="1"/>
    </row>
    <row r="3021" spans="1:12" ht="15.45" customHeight="1" x14ac:dyDescent="0.3">
      <c r="A3021" s="1"/>
      <c r="B3021" s="1"/>
      <c r="C3021" s="7"/>
      <c r="D3021" s="277" t="s">
        <v>50</v>
      </c>
      <c r="E3021" s="278"/>
      <c r="F3021" s="278"/>
      <c r="G3021" s="278"/>
      <c r="H3021" s="278"/>
      <c r="I3021" s="279"/>
      <c r="J3021" s="80">
        <f>SUM(J3014+J3019)</f>
        <v>68357.350000000006</v>
      </c>
      <c r="K3021" s="8"/>
      <c r="L3021" s="1"/>
    </row>
    <row r="3022" spans="1:12" ht="15.45" customHeight="1" x14ac:dyDescent="0.3">
      <c r="A3022" s="1"/>
      <c r="B3022" s="1"/>
      <c r="C3022" s="7"/>
      <c r="D3022" s="266"/>
      <c r="E3022" s="266"/>
      <c r="F3022" s="266"/>
      <c r="G3022" s="266"/>
      <c r="H3022" s="266"/>
      <c r="I3022" s="266"/>
      <c r="J3022" s="266"/>
      <c r="K3022" s="8"/>
      <c r="L3022" s="1"/>
    </row>
    <row r="3023" spans="1:12" ht="15.45" customHeight="1" x14ac:dyDescent="0.3">
      <c r="A3023" s="1"/>
      <c r="B3023" s="1"/>
      <c r="C3023" s="7"/>
      <c r="D3023" s="280" t="s">
        <v>51</v>
      </c>
      <c r="E3023" s="281"/>
      <c r="F3023" s="282"/>
      <c r="G3023" s="283"/>
      <c r="H3023" s="284"/>
      <c r="I3023" s="284"/>
      <c r="J3023" s="285"/>
      <c r="K3023" s="8"/>
      <c r="L3023" s="1"/>
    </row>
    <row r="3024" spans="1:12" ht="15.45" customHeight="1" x14ac:dyDescent="0.3">
      <c r="A3024" s="1"/>
      <c r="B3024" s="1"/>
      <c r="C3024" s="7"/>
      <c r="D3024" s="262"/>
      <c r="E3024" s="310"/>
      <c r="F3024" s="311"/>
      <c r="G3024" s="265"/>
      <c r="H3024" s="275"/>
      <c r="I3024" s="275"/>
      <c r="J3024" s="276"/>
      <c r="K3024" s="8"/>
      <c r="L3024" s="1"/>
    </row>
    <row r="3025" spans="1:12" ht="15.45" customHeight="1" x14ac:dyDescent="0.3">
      <c r="A3025" s="1"/>
      <c r="B3025" s="1"/>
      <c r="C3025" s="7"/>
      <c r="D3025" s="262"/>
      <c r="E3025" s="310"/>
      <c r="F3025" s="311"/>
      <c r="G3025" s="312" t="s">
        <v>52</v>
      </c>
      <c r="H3025" s="266"/>
      <c r="I3025" s="266"/>
      <c r="J3025" s="267"/>
      <c r="K3025" s="8"/>
      <c r="L3025" s="1"/>
    </row>
    <row r="3026" spans="1:12" ht="15.45" customHeight="1" x14ac:dyDescent="0.3">
      <c r="A3026" s="1"/>
      <c r="B3026" s="1"/>
      <c r="C3026" s="7"/>
      <c r="D3026" s="262"/>
      <c r="E3026" s="310"/>
      <c r="F3026" s="311"/>
      <c r="G3026" s="312" t="s">
        <v>53</v>
      </c>
      <c r="H3026" s="266"/>
      <c r="I3026" s="266"/>
      <c r="J3026" s="267"/>
      <c r="K3026" s="8"/>
      <c r="L3026" s="1"/>
    </row>
    <row r="3027" spans="1:12" ht="15.45" customHeight="1" x14ac:dyDescent="0.3">
      <c r="A3027" s="1"/>
      <c r="B3027" s="1"/>
      <c r="C3027" s="7"/>
      <c r="D3027" s="262"/>
      <c r="E3027" s="310"/>
      <c r="F3027" s="311"/>
      <c r="G3027" s="312" t="s">
        <v>54</v>
      </c>
      <c r="H3027" s="266"/>
      <c r="I3027" s="266"/>
      <c r="J3027" s="267"/>
      <c r="K3027" s="8"/>
      <c r="L3027" s="1"/>
    </row>
    <row r="3028" spans="1:12" ht="15.45" customHeight="1" x14ac:dyDescent="0.3">
      <c r="A3028" s="1"/>
      <c r="B3028" s="1"/>
      <c r="C3028" s="7"/>
      <c r="D3028" s="319"/>
      <c r="E3028" s="320"/>
      <c r="F3028" s="321"/>
      <c r="G3028" s="312" t="s">
        <v>52</v>
      </c>
      <c r="H3028" s="266"/>
      <c r="I3028" s="266"/>
      <c r="J3028" s="267"/>
      <c r="K3028" s="8"/>
      <c r="L3028" s="1"/>
    </row>
    <row r="3029" spans="1:12" ht="15.45" customHeight="1" x14ac:dyDescent="0.3">
      <c r="A3029" s="1"/>
      <c r="B3029" s="1"/>
      <c r="C3029" s="7"/>
      <c r="D3029" s="268"/>
      <c r="E3029" s="322"/>
      <c r="F3029" s="323"/>
      <c r="G3029" s="324" t="s">
        <v>55</v>
      </c>
      <c r="H3029" s="272"/>
      <c r="I3029" s="272"/>
      <c r="J3029" s="273"/>
      <c r="K3029" s="8"/>
      <c r="L3029" s="1"/>
    </row>
    <row r="3030" spans="1:12" ht="15.45" customHeight="1" x14ac:dyDescent="0.3">
      <c r="A3030" s="1"/>
      <c r="B3030" s="1"/>
      <c r="C3030" s="81"/>
      <c r="D3030" s="82"/>
      <c r="E3030" s="82"/>
      <c r="F3030" s="82"/>
      <c r="G3030" s="82"/>
      <c r="H3030" s="83"/>
      <c r="I3030" s="82"/>
      <c r="J3030" s="83"/>
      <c r="K3030" s="84"/>
      <c r="L3030" s="1"/>
    </row>
    <row r="3031" spans="1:12" ht="15.45" customHeight="1" x14ac:dyDescent="0.3">
      <c r="A3031" s="1"/>
      <c r="B3031" s="1"/>
      <c r="C3031" s="274"/>
      <c r="D3031" s="274"/>
      <c r="E3031" s="274"/>
      <c r="F3031" s="274"/>
      <c r="G3031" s="274"/>
      <c r="H3031" s="274"/>
      <c r="I3031" s="274"/>
      <c r="J3031" s="274"/>
      <c r="K3031" s="1"/>
      <c r="L3031" s="1"/>
    </row>
    <row r="3032" spans="1:12" ht="15.45" customHeight="1" x14ac:dyDescent="0.3">
      <c r="A3032" s="1"/>
      <c r="B3032" s="1"/>
      <c r="C3032" s="3"/>
      <c r="D3032" s="4"/>
      <c r="E3032" s="4"/>
      <c r="F3032" s="4"/>
      <c r="G3032" s="4"/>
      <c r="H3032" s="5"/>
      <c r="I3032" s="4"/>
      <c r="J3032" s="5"/>
      <c r="K3032" s="6"/>
      <c r="L3032" s="1"/>
    </row>
    <row r="3033" spans="1:12" ht="15.45" customHeight="1" x14ac:dyDescent="0.3">
      <c r="A3033" s="1"/>
      <c r="B3033" s="1"/>
      <c r="C3033" s="7"/>
      <c r="D3033" s="190"/>
      <c r="E3033" s="191"/>
      <c r="F3033" s="190" t="s">
        <v>0</v>
      </c>
      <c r="G3033" s="194"/>
      <c r="H3033" s="191"/>
      <c r="I3033" s="195" t="s">
        <v>1</v>
      </c>
      <c r="J3033" s="196"/>
      <c r="K3033" s="8"/>
      <c r="L3033" s="1"/>
    </row>
    <row r="3034" spans="1:12" ht="15.45" customHeight="1" x14ac:dyDescent="0.3">
      <c r="A3034" s="1"/>
      <c r="B3034" s="1"/>
      <c r="C3034" s="7"/>
      <c r="D3034" s="192"/>
      <c r="E3034" s="193"/>
      <c r="F3034" s="192"/>
      <c r="G3034" s="189"/>
      <c r="H3034" s="193"/>
      <c r="I3034" s="197" t="s">
        <v>2</v>
      </c>
      <c r="J3034" s="198"/>
      <c r="K3034" s="8"/>
      <c r="L3034" s="1"/>
    </row>
    <row r="3035" spans="1:12" ht="15.45" customHeight="1" x14ac:dyDescent="0.3">
      <c r="A3035" s="1"/>
      <c r="B3035" s="1"/>
      <c r="C3035" s="7"/>
      <c r="D3035" s="172" t="s">
        <v>3</v>
      </c>
      <c r="E3035" s="173"/>
      <c r="F3035" s="173"/>
      <c r="G3035" s="173"/>
      <c r="H3035" s="174"/>
      <c r="I3035" s="197" t="s">
        <v>4</v>
      </c>
      <c r="J3035" s="198"/>
      <c r="K3035" s="8"/>
      <c r="L3035" s="1"/>
    </row>
    <row r="3036" spans="1:12" ht="15.45" customHeight="1" x14ac:dyDescent="0.3">
      <c r="A3036" s="1"/>
      <c r="B3036" s="1"/>
      <c r="C3036" s="7"/>
      <c r="D3036" s="298" t="s">
        <v>5</v>
      </c>
      <c r="E3036" s="299"/>
      <c r="F3036" s="299"/>
      <c r="G3036" s="299"/>
      <c r="H3036" s="299"/>
      <c r="I3036" s="299"/>
      <c r="J3036" s="300"/>
      <c r="K3036" s="8"/>
      <c r="L3036" s="1"/>
    </row>
    <row r="3037" spans="1:12" ht="15.45" customHeight="1" x14ac:dyDescent="0.3">
      <c r="A3037" s="1"/>
      <c r="B3037" s="1"/>
      <c r="C3037" s="7"/>
      <c r="D3037" s="9"/>
      <c r="E3037" s="9"/>
      <c r="F3037" s="9"/>
      <c r="G3037" s="9"/>
      <c r="H3037" s="10"/>
      <c r="I3037" s="9"/>
      <c r="J3037" s="10"/>
      <c r="K3037" s="8"/>
      <c r="L3037" s="1"/>
    </row>
    <row r="3038" spans="1:12" ht="15.45" customHeight="1" x14ac:dyDescent="0.3">
      <c r="A3038" s="14"/>
      <c r="B3038" s="14"/>
      <c r="C3038" s="11"/>
      <c r="D3038" s="12" t="s">
        <v>6</v>
      </c>
      <c r="E3038" s="175" t="s">
        <v>7</v>
      </c>
      <c r="F3038" s="176"/>
      <c r="G3038" s="176"/>
      <c r="H3038" s="176"/>
      <c r="I3038" s="176"/>
      <c r="J3038" s="177"/>
      <c r="K3038" s="13"/>
      <c r="L3038" s="14"/>
    </row>
    <row r="3039" spans="1:12" ht="15.45" customHeight="1" x14ac:dyDescent="0.3">
      <c r="A3039" s="1"/>
      <c r="B3039" s="1"/>
      <c r="C3039" s="7"/>
      <c r="D3039" s="16">
        <v>5</v>
      </c>
      <c r="E3039" s="178" t="s">
        <v>245</v>
      </c>
      <c r="F3039" s="179"/>
      <c r="G3039" s="179"/>
      <c r="H3039" s="179"/>
      <c r="I3039" s="179"/>
      <c r="J3039" s="180"/>
      <c r="K3039" s="8"/>
      <c r="L3039" s="1"/>
    </row>
    <row r="3040" spans="1:12" ht="15.45" customHeight="1" x14ac:dyDescent="0.3">
      <c r="A3040" s="14"/>
      <c r="B3040" s="14"/>
      <c r="C3040" s="11"/>
      <c r="D3040" s="12" t="s">
        <v>9</v>
      </c>
      <c r="E3040" s="175" t="s">
        <v>10</v>
      </c>
      <c r="F3040" s="176"/>
      <c r="G3040" s="176"/>
      <c r="H3040" s="176"/>
      <c r="I3040" s="176"/>
      <c r="J3040" s="177"/>
      <c r="K3040" s="13"/>
      <c r="L3040" s="14"/>
    </row>
    <row r="3041" spans="1:12" ht="15.45" customHeight="1" x14ac:dyDescent="0.3">
      <c r="A3041" s="1"/>
      <c r="B3041" s="1"/>
      <c r="C3041" s="7"/>
      <c r="D3041" s="85">
        <v>5.01</v>
      </c>
      <c r="E3041" s="178" t="s">
        <v>286</v>
      </c>
      <c r="F3041" s="179"/>
      <c r="G3041" s="179"/>
      <c r="H3041" s="179"/>
      <c r="I3041" s="179"/>
      <c r="J3041" s="180"/>
      <c r="K3041" s="8"/>
      <c r="L3041" s="1"/>
    </row>
    <row r="3042" spans="1:12" ht="15.45" customHeight="1" x14ac:dyDescent="0.3">
      <c r="A3042" s="14"/>
      <c r="B3042" s="14"/>
      <c r="C3042" s="11"/>
      <c r="D3042" s="17" t="s">
        <v>12</v>
      </c>
      <c r="E3042" s="181" t="s">
        <v>13</v>
      </c>
      <c r="F3042" s="182"/>
      <c r="G3042" s="182"/>
      <c r="H3042" s="182"/>
      <c r="I3042" s="183"/>
      <c r="J3042" s="187" t="s">
        <v>14</v>
      </c>
      <c r="K3042" s="13"/>
      <c r="L3042" s="14"/>
    </row>
    <row r="3043" spans="1:12" ht="15.45" customHeight="1" x14ac:dyDescent="0.3">
      <c r="A3043" s="1"/>
      <c r="B3043" s="1"/>
      <c r="C3043" s="7"/>
      <c r="D3043" s="18" t="s">
        <v>287</v>
      </c>
      <c r="E3043" s="184"/>
      <c r="F3043" s="185"/>
      <c r="G3043" s="185"/>
      <c r="H3043" s="185"/>
      <c r="I3043" s="186"/>
      <c r="J3043" s="188"/>
      <c r="K3043" s="8"/>
      <c r="L3043" s="1"/>
    </row>
    <row r="3044" spans="1:12" ht="15.45" customHeight="1" x14ac:dyDescent="0.3">
      <c r="A3044" s="14"/>
      <c r="B3044" s="14"/>
      <c r="C3044" s="11"/>
      <c r="D3044" s="17" t="s">
        <v>16</v>
      </c>
      <c r="E3044" s="296" t="s">
        <v>288</v>
      </c>
      <c r="F3044" s="223"/>
      <c r="G3044" s="223"/>
      <c r="H3044" s="223"/>
      <c r="I3044" s="224"/>
      <c r="J3044" s="297" t="s">
        <v>25</v>
      </c>
      <c r="K3044" s="13"/>
      <c r="L3044" s="14"/>
    </row>
    <row r="3045" spans="1:12" ht="15.45" customHeight="1" x14ac:dyDescent="0.3">
      <c r="A3045" s="1"/>
      <c r="B3045" s="1"/>
      <c r="C3045" s="7"/>
      <c r="D3045" s="18" t="s">
        <v>287</v>
      </c>
      <c r="E3045" s="225"/>
      <c r="F3045" s="226"/>
      <c r="G3045" s="226"/>
      <c r="H3045" s="226"/>
      <c r="I3045" s="227"/>
      <c r="J3045" s="229"/>
      <c r="K3045" s="8"/>
      <c r="L3045" s="1"/>
    </row>
    <row r="3046" spans="1:12" ht="15.45" customHeight="1" x14ac:dyDescent="0.3">
      <c r="A3046" s="1"/>
      <c r="B3046" s="1"/>
      <c r="C3046" s="7"/>
      <c r="D3046" s="189"/>
      <c r="E3046" s="189"/>
      <c r="F3046" s="189"/>
      <c r="G3046" s="189"/>
      <c r="H3046" s="189"/>
      <c r="I3046" s="189"/>
      <c r="J3046" s="189"/>
      <c r="K3046" s="8"/>
      <c r="L3046" s="1"/>
    </row>
    <row r="3047" spans="1:12" ht="15.45" customHeight="1" x14ac:dyDescent="0.3">
      <c r="A3047" s="1"/>
      <c r="B3047" s="1"/>
      <c r="C3047" s="7"/>
      <c r="D3047" s="219" t="s">
        <v>19</v>
      </c>
      <c r="E3047" s="220"/>
      <c r="F3047" s="220"/>
      <c r="G3047" s="220"/>
      <c r="H3047" s="220"/>
      <c r="I3047" s="220"/>
      <c r="J3047" s="221"/>
      <c r="K3047" s="8"/>
      <c r="L3047" s="1"/>
    </row>
    <row r="3048" spans="1:12" ht="15.45" customHeight="1" x14ac:dyDescent="0.3">
      <c r="A3048" s="1"/>
      <c r="B3048" s="1"/>
      <c r="C3048" s="7"/>
      <c r="D3048" s="230" t="s">
        <v>20</v>
      </c>
      <c r="E3048" s="231"/>
      <c r="F3048" s="231"/>
      <c r="G3048" s="23" t="s">
        <v>14</v>
      </c>
      <c r="H3048" s="24" t="s">
        <v>21</v>
      </c>
      <c r="I3048" s="25" t="s">
        <v>22</v>
      </c>
      <c r="J3048" s="26" t="s">
        <v>23</v>
      </c>
      <c r="K3048" s="8"/>
      <c r="L3048" s="1"/>
    </row>
    <row r="3049" spans="1:12" ht="15.45" customHeight="1" x14ac:dyDescent="0.3">
      <c r="A3049" s="1"/>
      <c r="B3049" s="1"/>
      <c r="C3049" s="7"/>
      <c r="D3049" s="232" t="s">
        <v>289</v>
      </c>
      <c r="E3049" s="233"/>
      <c r="F3049" s="233"/>
      <c r="G3049" s="27" t="s">
        <v>25</v>
      </c>
      <c r="H3049" s="28">
        <v>47049.83</v>
      </c>
      <c r="I3049" s="29">
        <v>1.03</v>
      </c>
      <c r="J3049" s="30">
        <f>+ROUND(I3049*H3049,2)</f>
        <v>48461.32</v>
      </c>
      <c r="K3049" s="8"/>
      <c r="L3049" s="1"/>
    </row>
    <row r="3050" spans="1:12" ht="15.45" customHeight="1" x14ac:dyDescent="0.3">
      <c r="A3050" s="1"/>
      <c r="B3050" s="1"/>
      <c r="C3050" s="7"/>
      <c r="D3050" s="211" t="s">
        <v>258</v>
      </c>
      <c r="E3050" s="212"/>
      <c r="F3050" s="212"/>
      <c r="G3050" s="31" t="s">
        <v>257</v>
      </c>
      <c r="H3050" s="32">
        <v>52600</v>
      </c>
      <c r="I3050" s="33">
        <v>0.02</v>
      </c>
      <c r="J3050" s="34">
        <f t="shared" ref="J3050:J3055" si="54">+IF(D3050="","",H3050*I3050)</f>
        <v>1052</v>
      </c>
      <c r="K3050" s="8"/>
      <c r="L3050" s="1"/>
    </row>
    <row r="3051" spans="1:12" ht="15.45" customHeight="1" x14ac:dyDescent="0.3">
      <c r="A3051" s="1"/>
      <c r="B3051" s="1"/>
      <c r="C3051" s="7"/>
      <c r="D3051" s="211" t="s">
        <v>290</v>
      </c>
      <c r="E3051" s="212"/>
      <c r="F3051" s="212"/>
      <c r="G3051" s="31" t="s">
        <v>95</v>
      </c>
      <c r="H3051" s="32">
        <v>30941.5</v>
      </c>
      <c r="I3051" s="33">
        <v>0.05</v>
      </c>
      <c r="J3051" s="34">
        <f t="shared" si="54"/>
        <v>1547.075</v>
      </c>
      <c r="K3051" s="8"/>
      <c r="L3051" s="1"/>
    </row>
    <row r="3052" spans="1:12" ht="15.45" customHeight="1" x14ac:dyDescent="0.3">
      <c r="A3052" s="1"/>
      <c r="B3052" s="1"/>
      <c r="C3052" s="7"/>
      <c r="D3052" s="211"/>
      <c r="E3052" s="212"/>
      <c r="F3052" s="212"/>
      <c r="G3052" s="31" t="s">
        <v>28</v>
      </c>
      <c r="H3052" s="32" t="s">
        <v>28</v>
      </c>
      <c r="I3052" s="33"/>
      <c r="J3052" s="34" t="str">
        <f t="shared" si="54"/>
        <v/>
      </c>
      <c r="K3052" s="8"/>
      <c r="L3052" s="1"/>
    </row>
    <row r="3053" spans="1:12" ht="15.45" customHeight="1" x14ac:dyDescent="0.3">
      <c r="A3053" s="1"/>
      <c r="B3053" s="1"/>
      <c r="C3053" s="7"/>
      <c r="D3053" s="211"/>
      <c r="E3053" s="212"/>
      <c r="F3053" s="212"/>
      <c r="G3053" s="31" t="s">
        <v>28</v>
      </c>
      <c r="H3053" s="32" t="s">
        <v>28</v>
      </c>
      <c r="I3053" s="33"/>
      <c r="J3053" s="34" t="str">
        <f t="shared" si="54"/>
        <v/>
      </c>
      <c r="K3053" s="8"/>
      <c r="L3053" s="1"/>
    </row>
    <row r="3054" spans="1:12" ht="15.45" customHeight="1" x14ac:dyDescent="0.3">
      <c r="A3054" s="1"/>
      <c r="B3054" s="1"/>
      <c r="C3054" s="7"/>
      <c r="D3054" s="211"/>
      <c r="E3054" s="212"/>
      <c r="F3054" s="212"/>
      <c r="G3054" s="31" t="s">
        <v>28</v>
      </c>
      <c r="H3054" s="32" t="s">
        <v>28</v>
      </c>
      <c r="I3054" s="33"/>
      <c r="J3054" s="34" t="str">
        <f t="shared" si="54"/>
        <v/>
      </c>
      <c r="K3054" s="8"/>
      <c r="L3054" s="1"/>
    </row>
    <row r="3055" spans="1:12" ht="15.45" customHeight="1" x14ac:dyDescent="0.3">
      <c r="A3055" s="1"/>
      <c r="B3055" s="1"/>
      <c r="C3055" s="7"/>
      <c r="D3055" s="325"/>
      <c r="E3055" s="326"/>
      <c r="F3055" s="326"/>
      <c r="G3055" s="35" t="s">
        <v>28</v>
      </c>
      <c r="H3055" s="36" t="s">
        <v>28</v>
      </c>
      <c r="I3055" s="37"/>
      <c r="J3055" s="38" t="str">
        <f t="shared" si="54"/>
        <v/>
      </c>
      <c r="K3055" s="8"/>
      <c r="L3055" s="1"/>
    </row>
    <row r="3056" spans="1:12" ht="15.45" customHeight="1" x14ac:dyDescent="0.3">
      <c r="A3056" s="1"/>
      <c r="B3056" s="1"/>
      <c r="C3056" s="7"/>
      <c r="D3056" s="1"/>
      <c r="E3056" s="1"/>
      <c r="F3056" s="1"/>
      <c r="G3056" s="294" t="s">
        <v>29</v>
      </c>
      <c r="H3056" s="294"/>
      <c r="I3056" s="295"/>
      <c r="J3056" s="39">
        <f>+ROUND(SUM(J3049:J3055),2)</f>
        <v>51060.4</v>
      </c>
      <c r="K3056" s="8"/>
      <c r="L3056" s="1"/>
    </row>
    <row r="3057" spans="1:12" ht="15.45" customHeight="1" x14ac:dyDescent="0.3">
      <c r="A3057" s="1"/>
      <c r="B3057" s="1"/>
      <c r="C3057" s="7"/>
      <c r="D3057" s="189"/>
      <c r="E3057" s="189"/>
      <c r="F3057" s="189"/>
      <c r="G3057" s="189"/>
      <c r="H3057" s="189"/>
      <c r="I3057" s="189"/>
      <c r="J3057" s="189"/>
      <c r="K3057" s="8"/>
      <c r="L3057" s="1"/>
    </row>
    <row r="3058" spans="1:12" ht="15.45" customHeight="1" x14ac:dyDescent="0.3">
      <c r="A3058" s="1"/>
      <c r="B3058" s="1"/>
      <c r="C3058" s="7"/>
      <c r="D3058" s="219" t="s">
        <v>30</v>
      </c>
      <c r="E3058" s="220"/>
      <c r="F3058" s="220"/>
      <c r="G3058" s="220"/>
      <c r="H3058" s="220"/>
      <c r="I3058" s="220"/>
      <c r="J3058" s="221"/>
      <c r="K3058" s="8"/>
      <c r="L3058" s="1"/>
    </row>
    <row r="3059" spans="1:12" ht="15.45" customHeight="1" x14ac:dyDescent="0.3">
      <c r="A3059" s="1"/>
      <c r="B3059" s="1"/>
      <c r="C3059" s="7"/>
      <c r="D3059" s="286" t="s">
        <v>20</v>
      </c>
      <c r="E3059" s="286"/>
      <c r="F3059" s="286"/>
      <c r="G3059" s="40" t="s">
        <v>14</v>
      </c>
      <c r="H3059" s="41" t="s">
        <v>31</v>
      </c>
      <c r="I3059" s="103" t="s">
        <v>22</v>
      </c>
      <c r="J3059" s="41" t="s">
        <v>23</v>
      </c>
      <c r="K3059" s="8"/>
      <c r="L3059" s="1"/>
    </row>
    <row r="3060" spans="1:12" ht="15.45" customHeight="1" x14ac:dyDescent="0.3">
      <c r="A3060" s="1"/>
      <c r="B3060" s="1"/>
      <c r="C3060" s="7"/>
      <c r="D3060" s="287" t="s">
        <v>32</v>
      </c>
      <c r="E3060" s="288"/>
      <c r="F3060" s="288"/>
      <c r="G3060" s="86" t="s">
        <v>33</v>
      </c>
      <c r="H3060" s="89">
        <v>21041.78</v>
      </c>
      <c r="I3060" s="104">
        <v>0.05</v>
      </c>
      <c r="J3060" s="30">
        <f>+ROUND(I3060*H3060,2)</f>
        <v>1052.0899999999999</v>
      </c>
      <c r="K3060" s="8"/>
      <c r="L3060" s="1"/>
    </row>
    <row r="3061" spans="1:12" ht="15.45" customHeight="1" x14ac:dyDescent="0.3">
      <c r="A3061" s="1"/>
      <c r="B3061" s="1"/>
      <c r="C3061" s="7"/>
      <c r="D3061" s="287"/>
      <c r="E3061" s="288"/>
      <c r="F3061" s="288"/>
      <c r="G3061" s="105" t="s">
        <v>28</v>
      </c>
      <c r="H3061" s="89" t="s">
        <v>28</v>
      </c>
      <c r="I3061" s="98"/>
      <c r="J3061" s="34" t="str">
        <f>+IF(D3061="","",H3061*I3061)</f>
        <v/>
      </c>
      <c r="K3061" s="8"/>
      <c r="L3061" s="1"/>
    </row>
    <row r="3062" spans="1:12" ht="15.45" customHeight="1" x14ac:dyDescent="0.3">
      <c r="A3062" s="1"/>
      <c r="B3062" s="1"/>
      <c r="C3062" s="7"/>
      <c r="D3062" s="292"/>
      <c r="E3062" s="293"/>
      <c r="F3062" s="293"/>
      <c r="G3062" s="105" t="s">
        <v>28</v>
      </c>
      <c r="H3062" s="89" t="s">
        <v>28</v>
      </c>
      <c r="I3062" s="106"/>
      <c r="J3062" s="38" t="str">
        <f>+IF(D3062="","",H3062*I3062)</f>
        <v/>
      </c>
      <c r="K3062" s="8"/>
      <c r="L3062" s="1"/>
    </row>
    <row r="3063" spans="1:12" ht="15.45" customHeight="1" x14ac:dyDescent="0.3">
      <c r="A3063" s="1"/>
      <c r="B3063" s="1"/>
      <c r="C3063" s="7"/>
      <c r="D3063" s="1"/>
      <c r="E3063" s="1"/>
      <c r="F3063" s="1"/>
      <c r="G3063" s="216" t="s">
        <v>36</v>
      </c>
      <c r="H3063" s="216"/>
      <c r="I3063" s="217"/>
      <c r="J3063" s="51">
        <f>ROUND(+SUM(J3060:J3062),2)</f>
        <v>1052.0899999999999</v>
      </c>
      <c r="K3063" s="8"/>
      <c r="L3063" s="1"/>
    </row>
    <row r="3064" spans="1:12" ht="15.45" customHeight="1" x14ac:dyDescent="0.3">
      <c r="A3064" s="1"/>
      <c r="B3064" s="1"/>
      <c r="C3064" s="7"/>
      <c r="D3064" s="274"/>
      <c r="E3064" s="274"/>
      <c r="F3064" s="274"/>
      <c r="G3064" s="274"/>
      <c r="H3064" s="274"/>
      <c r="I3064" s="274"/>
      <c r="J3064" s="274"/>
      <c r="K3064" s="8"/>
      <c r="L3064" s="1"/>
    </row>
    <row r="3065" spans="1:12" ht="15.45" customHeight="1" x14ac:dyDescent="0.3">
      <c r="A3065" s="1"/>
      <c r="B3065" s="1"/>
      <c r="C3065" s="7"/>
      <c r="D3065" s="305" t="s">
        <v>37</v>
      </c>
      <c r="E3065" s="306"/>
      <c r="F3065" s="306"/>
      <c r="G3065" s="306"/>
      <c r="H3065" s="306"/>
      <c r="I3065" s="306"/>
      <c r="J3065" s="307"/>
      <c r="K3065" s="8"/>
      <c r="L3065" s="52"/>
    </row>
    <row r="3066" spans="1:12" ht="15.45" customHeight="1" x14ac:dyDescent="0.3">
      <c r="A3066" s="93"/>
      <c r="B3066" s="93"/>
      <c r="C3066" s="53"/>
      <c r="D3066" s="308" t="s">
        <v>20</v>
      </c>
      <c r="E3066" s="309"/>
      <c r="F3066" s="309"/>
      <c r="G3066" s="54" t="s">
        <v>14</v>
      </c>
      <c r="H3066" s="55" t="s">
        <v>31</v>
      </c>
      <c r="I3066" s="54" t="s">
        <v>22</v>
      </c>
      <c r="J3066" s="56" t="s">
        <v>23</v>
      </c>
      <c r="K3066" s="57"/>
      <c r="L3066" s="58"/>
    </row>
    <row r="3067" spans="1:12" ht="15.45" customHeight="1" x14ac:dyDescent="0.3">
      <c r="A3067" s="1"/>
      <c r="B3067" s="1"/>
      <c r="C3067" s="7"/>
      <c r="D3067" s="301" t="s">
        <v>218</v>
      </c>
      <c r="E3067" s="302"/>
      <c r="F3067" s="302"/>
      <c r="G3067" s="59" t="s">
        <v>39</v>
      </c>
      <c r="H3067" s="60">
        <v>35069.629374999997</v>
      </c>
      <c r="I3067" s="61">
        <v>0.6</v>
      </c>
      <c r="J3067" s="30">
        <f>+ROUND(I3067*H3067,2)</f>
        <v>21041.78</v>
      </c>
      <c r="K3067" s="8"/>
      <c r="L3067" s="52"/>
    </row>
    <row r="3068" spans="1:12" ht="15.45" customHeight="1" x14ac:dyDescent="0.3">
      <c r="A3068" s="1"/>
      <c r="B3068" s="1"/>
      <c r="C3068" s="7"/>
      <c r="D3068" s="301"/>
      <c r="E3068" s="302"/>
      <c r="F3068" s="302"/>
      <c r="G3068" s="59"/>
      <c r="H3068" s="60"/>
      <c r="I3068" s="61"/>
      <c r="J3068" s="62" t="str">
        <f>(+IF(D3068="","",(H3068*I3068)))</f>
        <v/>
      </c>
      <c r="K3068" s="8"/>
      <c r="L3068" s="52"/>
    </row>
    <row r="3069" spans="1:12" ht="15.45" customHeight="1" x14ac:dyDescent="0.3">
      <c r="A3069" s="1"/>
      <c r="B3069" s="1"/>
      <c r="C3069" s="7"/>
      <c r="D3069" s="301"/>
      <c r="E3069" s="302"/>
      <c r="F3069" s="302"/>
      <c r="G3069" s="59"/>
      <c r="H3069" s="60"/>
      <c r="I3069" s="61"/>
      <c r="J3069" s="62" t="str">
        <f>(+IF(D3069="","",(H3069*I3069)))</f>
        <v/>
      </c>
      <c r="K3069" s="8"/>
      <c r="L3069" s="52"/>
    </row>
    <row r="3070" spans="1:12" ht="15.45" customHeight="1" x14ac:dyDescent="0.3">
      <c r="A3070" s="1"/>
      <c r="B3070" s="1"/>
      <c r="C3070" s="7"/>
      <c r="D3070" s="303"/>
      <c r="E3070" s="304"/>
      <c r="F3070" s="304"/>
      <c r="G3070" s="94"/>
      <c r="H3070" s="95"/>
      <c r="I3070" s="96"/>
      <c r="J3070" s="97"/>
      <c r="K3070" s="8"/>
      <c r="L3070" s="52"/>
    </row>
    <row r="3071" spans="1:12" ht="15.45" customHeight="1" x14ac:dyDescent="0.3">
      <c r="A3071" s="1"/>
      <c r="B3071" s="1"/>
      <c r="C3071" s="7"/>
      <c r="D3071" s="1"/>
      <c r="E3071" s="1"/>
      <c r="F3071" s="1"/>
      <c r="G3071" s="216" t="s">
        <v>42</v>
      </c>
      <c r="H3071" s="216"/>
      <c r="I3071" s="217"/>
      <c r="J3071" s="39">
        <f>+ROUND(SUM(J3067:J3070),2)</f>
        <v>21041.78</v>
      </c>
      <c r="K3071" s="8"/>
      <c r="L3071" s="52"/>
    </row>
    <row r="3072" spans="1:12" ht="15.45" customHeight="1" x14ac:dyDescent="0.3">
      <c r="A3072" s="1"/>
      <c r="B3072" s="1"/>
      <c r="C3072" s="7"/>
      <c r="D3072" s="1"/>
      <c r="E3072" s="1"/>
      <c r="F3072" s="1"/>
      <c r="G3072" s="1"/>
      <c r="H3072" s="63"/>
      <c r="I3072" s="1"/>
      <c r="J3072" s="2"/>
      <c r="K3072" s="8"/>
      <c r="L3072" s="1"/>
    </row>
    <row r="3073" spans="1:12" ht="15.45" customHeight="1" x14ac:dyDescent="0.3">
      <c r="A3073" s="1"/>
      <c r="B3073" s="1"/>
      <c r="C3073" s="7"/>
      <c r="D3073" s="250" t="s">
        <v>43</v>
      </c>
      <c r="E3073" s="251"/>
      <c r="F3073" s="251"/>
      <c r="G3073" s="251"/>
      <c r="H3073" s="251"/>
      <c r="I3073" s="252"/>
      <c r="J3073" s="64">
        <f>ROUND((SUM(+J3056+J3063+J3071)),2)</f>
        <v>73154.27</v>
      </c>
      <c r="K3073" s="8"/>
      <c r="L3073" s="1"/>
    </row>
    <row r="3074" spans="1:12" ht="15.45" customHeight="1" x14ac:dyDescent="0.3">
      <c r="A3074" s="1"/>
      <c r="B3074" s="1"/>
      <c r="C3074" s="7"/>
      <c r="D3074" s="1"/>
      <c r="E3074" s="1"/>
      <c r="F3074" s="1"/>
      <c r="G3074" s="1"/>
      <c r="H3074" s="63"/>
      <c r="I3074" s="1"/>
      <c r="J3074" s="2"/>
      <c r="K3074" s="8"/>
      <c r="L3074" s="1"/>
    </row>
    <row r="3075" spans="1:12" ht="15.45" customHeight="1" x14ac:dyDescent="0.3">
      <c r="A3075" s="66"/>
      <c r="B3075" s="66"/>
      <c r="C3075" s="65"/>
      <c r="D3075" s="253" t="s">
        <v>44</v>
      </c>
      <c r="E3075" s="254"/>
      <c r="F3075" s="255"/>
      <c r="G3075" s="66"/>
      <c r="H3075" s="67"/>
      <c r="I3075" s="68">
        <v>0.01</v>
      </c>
      <c r="J3075" s="69">
        <f>ROUND(J3073*I3075,2)</f>
        <v>731.54</v>
      </c>
      <c r="K3075" s="70"/>
      <c r="L3075" s="66"/>
    </row>
    <row r="3076" spans="1:12" ht="15.45" customHeight="1" x14ac:dyDescent="0.3">
      <c r="A3076" s="1"/>
      <c r="B3076" s="1"/>
      <c r="C3076" s="7"/>
      <c r="D3076" s="250" t="s">
        <v>45</v>
      </c>
      <c r="E3076" s="251"/>
      <c r="F3076" s="251"/>
      <c r="G3076" s="251"/>
      <c r="H3076" s="251"/>
      <c r="I3076" s="252"/>
      <c r="J3076" s="64">
        <f>+J3075+J3073</f>
        <v>73885.81</v>
      </c>
      <c r="K3076" s="8"/>
      <c r="L3076" s="1"/>
    </row>
    <row r="3077" spans="1:12" ht="15.45" customHeight="1" x14ac:dyDescent="0.3">
      <c r="A3077" s="1"/>
      <c r="B3077" s="1"/>
      <c r="C3077" s="7"/>
      <c r="D3077" s="1"/>
      <c r="E3077" s="1"/>
      <c r="F3077" s="1"/>
      <c r="G3077" s="1"/>
      <c r="H3077" s="63"/>
      <c r="I3077" s="1"/>
      <c r="J3077" s="2"/>
      <c r="K3077" s="8"/>
      <c r="L3077" s="1"/>
    </row>
    <row r="3078" spans="1:12" ht="15.45" customHeight="1" x14ac:dyDescent="0.3">
      <c r="A3078" s="66"/>
      <c r="B3078" s="66"/>
      <c r="C3078" s="65"/>
      <c r="D3078" s="234" t="s">
        <v>46</v>
      </c>
      <c r="E3078" s="235"/>
      <c r="F3078" s="236"/>
      <c r="G3078" s="71"/>
      <c r="H3078" s="72"/>
      <c r="I3078" s="170">
        <v>0.25</v>
      </c>
      <c r="J3078" s="74">
        <f>ROUND(J3076*I3078,2)</f>
        <v>18471.45</v>
      </c>
      <c r="K3078" s="70"/>
      <c r="L3078" s="66"/>
    </row>
    <row r="3079" spans="1:12" ht="15.45" customHeight="1" x14ac:dyDescent="0.3">
      <c r="A3079" s="66"/>
      <c r="B3079" s="66"/>
      <c r="C3079" s="65"/>
      <c r="D3079" s="315" t="s">
        <v>47</v>
      </c>
      <c r="E3079" s="316"/>
      <c r="F3079" s="316"/>
      <c r="G3079" s="71"/>
      <c r="H3079" s="72"/>
      <c r="I3079" s="171">
        <v>0.01</v>
      </c>
      <c r="J3079" s="76">
        <v>738.87</v>
      </c>
      <c r="K3079" s="70"/>
      <c r="L3079" s="66"/>
    </row>
    <row r="3080" spans="1:12" ht="15.45" customHeight="1" x14ac:dyDescent="0.3">
      <c r="A3080" s="66"/>
      <c r="B3080" s="66"/>
      <c r="C3080" s="65"/>
      <c r="D3080" s="315" t="s">
        <v>48</v>
      </c>
      <c r="E3080" s="316"/>
      <c r="F3080" s="316"/>
      <c r="G3080" s="77"/>
      <c r="H3080" s="78"/>
      <c r="I3080" s="171">
        <v>0.04</v>
      </c>
      <c r="J3080" s="76">
        <f>ROUND(J3076*I3080,2)</f>
        <v>2955.43</v>
      </c>
      <c r="K3080" s="70"/>
      <c r="L3080" s="66"/>
    </row>
    <row r="3081" spans="1:12" ht="15.45" customHeight="1" x14ac:dyDescent="0.3">
      <c r="A3081" s="1"/>
      <c r="B3081" s="1"/>
      <c r="C3081" s="7"/>
      <c r="D3081" s="317" t="s">
        <v>49</v>
      </c>
      <c r="E3081" s="318"/>
      <c r="F3081" s="318"/>
      <c r="G3081" s="318"/>
      <c r="H3081" s="318"/>
      <c r="I3081" s="318"/>
      <c r="J3081" s="79">
        <f>SUM(J3078:J3080)</f>
        <v>22165.75</v>
      </c>
      <c r="K3081" s="8"/>
      <c r="L3081" s="1"/>
    </row>
    <row r="3082" spans="1:12" ht="15.45" customHeight="1" x14ac:dyDescent="0.3">
      <c r="A3082" s="1"/>
      <c r="B3082" s="1"/>
      <c r="C3082" s="7"/>
      <c r="D3082" s="266"/>
      <c r="E3082" s="266"/>
      <c r="F3082" s="266"/>
      <c r="G3082" s="266"/>
      <c r="H3082" s="266"/>
      <c r="I3082" s="266"/>
      <c r="J3082" s="266"/>
      <c r="K3082" s="8"/>
      <c r="L3082" s="1"/>
    </row>
    <row r="3083" spans="1:12" ht="15.45" customHeight="1" x14ac:dyDescent="0.3">
      <c r="A3083" s="1"/>
      <c r="B3083" s="1"/>
      <c r="C3083" s="7"/>
      <c r="D3083" s="277" t="s">
        <v>50</v>
      </c>
      <c r="E3083" s="278"/>
      <c r="F3083" s="278"/>
      <c r="G3083" s="278"/>
      <c r="H3083" s="278"/>
      <c r="I3083" s="279"/>
      <c r="J3083" s="80">
        <f>SUM(J3076+J3081)</f>
        <v>96051.56</v>
      </c>
      <c r="K3083" s="8"/>
      <c r="L3083" s="1"/>
    </row>
    <row r="3084" spans="1:12" ht="15.45" customHeight="1" x14ac:dyDescent="0.3">
      <c r="A3084" s="1"/>
      <c r="B3084" s="1"/>
      <c r="C3084" s="7"/>
      <c r="D3084" s="266"/>
      <c r="E3084" s="266"/>
      <c r="F3084" s="266"/>
      <c r="G3084" s="266"/>
      <c r="H3084" s="266"/>
      <c r="I3084" s="266"/>
      <c r="J3084" s="266"/>
      <c r="K3084" s="8"/>
      <c r="L3084" s="1"/>
    </row>
    <row r="3085" spans="1:12" ht="15.45" customHeight="1" x14ac:dyDescent="0.3">
      <c r="A3085" s="1"/>
      <c r="B3085" s="1"/>
      <c r="C3085" s="7"/>
      <c r="D3085" s="280" t="s">
        <v>51</v>
      </c>
      <c r="E3085" s="281"/>
      <c r="F3085" s="282"/>
      <c r="G3085" s="283"/>
      <c r="H3085" s="284"/>
      <c r="I3085" s="284"/>
      <c r="J3085" s="285"/>
      <c r="K3085" s="8"/>
      <c r="L3085" s="1"/>
    </row>
    <row r="3086" spans="1:12" ht="15.45" customHeight="1" x14ac:dyDescent="0.3">
      <c r="A3086" s="1"/>
      <c r="B3086" s="1"/>
      <c r="C3086" s="7"/>
      <c r="D3086" s="262"/>
      <c r="E3086" s="310"/>
      <c r="F3086" s="311"/>
      <c r="G3086" s="265"/>
      <c r="H3086" s="275"/>
      <c r="I3086" s="275"/>
      <c r="J3086" s="276"/>
      <c r="K3086" s="8"/>
      <c r="L3086" s="1"/>
    </row>
    <row r="3087" spans="1:12" ht="15.45" customHeight="1" x14ac:dyDescent="0.3">
      <c r="A3087" s="1"/>
      <c r="B3087" s="1"/>
      <c r="C3087" s="7"/>
      <c r="D3087" s="262"/>
      <c r="E3087" s="310"/>
      <c r="F3087" s="311"/>
      <c r="G3087" s="312" t="s">
        <v>52</v>
      </c>
      <c r="H3087" s="266"/>
      <c r="I3087" s="266"/>
      <c r="J3087" s="267"/>
      <c r="K3087" s="8"/>
      <c r="L3087" s="1"/>
    </row>
    <row r="3088" spans="1:12" ht="15.45" customHeight="1" x14ac:dyDescent="0.3">
      <c r="A3088" s="1"/>
      <c r="B3088" s="1"/>
      <c r="C3088" s="7"/>
      <c r="D3088" s="262"/>
      <c r="E3088" s="310"/>
      <c r="F3088" s="311"/>
      <c r="G3088" s="312" t="s">
        <v>53</v>
      </c>
      <c r="H3088" s="266"/>
      <c r="I3088" s="266"/>
      <c r="J3088" s="267"/>
      <c r="K3088" s="8"/>
      <c r="L3088" s="1"/>
    </row>
    <row r="3089" spans="1:12" ht="15.45" customHeight="1" x14ac:dyDescent="0.3">
      <c r="A3089" s="1"/>
      <c r="B3089" s="1"/>
      <c r="C3089" s="7"/>
      <c r="D3089" s="262"/>
      <c r="E3089" s="310"/>
      <c r="F3089" s="311"/>
      <c r="G3089" s="312" t="s">
        <v>54</v>
      </c>
      <c r="H3089" s="266"/>
      <c r="I3089" s="266"/>
      <c r="J3089" s="267"/>
      <c r="K3089" s="8"/>
      <c r="L3089" s="1"/>
    </row>
    <row r="3090" spans="1:12" ht="15.45" customHeight="1" x14ac:dyDescent="0.3">
      <c r="A3090" s="1"/>
      <c r="B3090" s="1"/>
      <c r="C3090" s="7"/>
      <c r="D3090" s="319"/>
      <c r="E3090" s="320"/>
      <c r="F3090" s="321"/>
      <c r="G3090" s="312" t="s">
        <v>52</v>
      </c>
      <c r="H3090" s="266"/>
      <c r="I3090" s="266"/>
      <c r="J3090" s="267"/>
      <c r="K3090" s="8"/>
      <c r="L3090" s="1"/>
    </row>
    <row r="3091" spans="1:12" ht="15.45" customHeight="1" x14ac:dyDescent="0.3">
      <c r="A3091" s="1"/>
      <c r="B3091" s="1"/>
      <c r="C3091" s="7"/>
      <c r="D3091" s="268"/>
      <c r="E3091" s="322"/>
      <c r="F3091" s="323"/>
      <c r="G3091" s="324" t="s">
        <v>55</v>
      </c>
      <c r="H3091" s="272"/>
      <c r="I3091" s="272"/>
      <c r="J3091" s="273"/>
      <c r="K3091" s="8"/>
      <c r="L3091" s="1"/>
    </row>
    <row r="3092" spans="1:12" ht="15.45" customHeight="1" x14ac:dyDescent="0.3">
      <c r="A3092" s="1"/>
      <c r="B3092" s="1"/>
      <c r="C3092" s="81"/>
      <c r="D3092" s="82"/>
      <c r="E3092" s="82"/>
      <c r="F3092" s="82"/>
      <c r="G3092" s="82"/>
      <c r="H3092" s="83"/>
      <c r="I3092" s="82"/>
      <c r="J3092" s="83"/>
      <c r="K3092" s="84"/>
      <c r="L3092" s="1"/>
    </row>
    <row r="3093" spans="1:12" ht="15.45" customHeight="1" x14ac:dyDescent="0.3">
      <c r="A3093" s="1"/>
      <c r="B3093" s="1"/>
      <c r="C3093" s="274"/>
      <c r="D3093" s="274"/>
      <c r="E3093" s="274"/>
      <c r="F3093" s="274"/>
      <c r="G3093" s="274"/>
      <c r="H3093" s="274"/>
      <c r="I3093" s="274"/>
      <c r="J3093" s="274"/>
      <c r="K3093" s="1"/>
      <c r="L3093" s="1"/>
    </row>
    <row r="3094" spans="1:12" ht="15.45" customHeight="1" x14ac:dyDescent="0.3">
      <c r="A3094" s="1"/>
      <c r="B3094" s="1"/>
      <c r="C3094" s="3"/>
      <c r="D3094" s="4"/>
      <c r="E3094" s="4"/>
      <c r="F3094" s="4"/>
      <c r="G3094" s="4"/>
      <c r="H3094" s="5"/>
      <c r="I3094" s="4"/>
      <c r="J3094" s="5"/>
      <c r="K3094" s="6"/>
      <c r="L3094" s="1"/>
    </row>
    <row r="3095" spans="1:12" ht="15.45" customHeight="1" x14ac:dyDescent="0.3">
      <c r="A3095" s="1"/>
      <c r="B3095" s="1"/>
      <c r="C3095" s="7"/>
      <c r="D3095" s="190"/>
      <c r="E3095" s="191"/>
      <c r="F3095" s="190" t="s">
        <v>0</v>
      </c>
      <c r="G3095" s="194"/>
      <c r="H3095" s="191"/>
      <c r="I3095" s="195" t="s">
        <v>1</v>
      </c>
      <c r="J3095" s="196"/>
      <c r="K3095" s="8"/>
      <c r="L3095" s="1"/>
    </row>
    <row r="3096" spans="1:12" ht="15.45" customHeight="1" x14ac:dyDescent="0.3">
      <c r="A3096" s="1"/>
      <c r="B3096" s="1"/>
      <c r="C3096" s="7"/>
      <c r="D3096" s="192"/>
      <c r="E3096" s="193"/>
      <c r="F3096" s="192"/>
      <c r="G3096" s="189"/>
      <c r="H3096" s="193"/>
      <c r="I3096" s="197" t="s">
        <v>2</v>
      </c>
      <c r="J3096" s="198"/>
      <c r="K3096" s="8"/>
      <c r="L3096" s="1"/>
    </row>
    <row r="3097" spans="1:12" ht="15.45" customHeight="1" x14ac:dyDescent="0.3">
      <c r="A3097" s="1"/>
      <c r="B3097" s="1"/>
      <c r="C3097" s="7"/>
      <c r="D3097" s="172" t="s">
        <v>3</v>
      </c>
      <c r="E3097" s="173"/>
      <c r="F3097" s="173"/>
      <c r="G3097" s="173"/>
      <c r="H3097" s="174"/>
      <c r="I3097" s="197" t="s">
        <v>4</v>
      </c>
      <c r="J3097" s="198"/>
      <c r="K3097" s="8"/>
      <c r="L3097" s="1"/>
    </row>
    <row r="3098" spans="1:12" ht="15.45" customHeight="1" x14ac:dyDescent="0.3">
      <c r="A3098" s="1"/>
      <c r="B3098" s="1"/>
      <c r="C3098" s="7"/>
      <c r="D3098" s="298" t="s">
        <v>5</v>
      </c>
      <c r="E3098" s="299"/>
      <c r="F3098" s="299"/>
      <c r="G3098" s="299"/>
      <c r="H3098" s="299"/>
      <c r="I3098" s="299"/>
      <c r="J3098" s="300"/>
      <c r="K3098" s="8"/>
      <c r="L3098" s="1"/>
    </row>
    <row r="3099" spans="1:12" ht="15.45" customHeight="1" x14ac:dyDescent="0.3">
      <c r="A3099" s="1"/>
      <c r="B3099" s="1"/>
      <c r="C3099" s="7"/>
      <c r="D3099" s="9"/>
      <c r="E3099" s="9"/>
      <c r="F3099" s="9"/>
      <c r="G3099" s="9"/>
      <c r="H3099" s="10"/>
      <c r="I3099" s="9"/>
      <c r="J3099" s="10"/>
      <c r="K3099" s="8"/>
      <c r="L3099" s="1"/>
    </row>
    <row r="3100" spans="1:12" ht="15.45" customHeight="1" x14ac:dyDescent="0.3">
      <c r="A3100" s="14"/>
      <c r="B3100" s="14"/>
      <c r="C3100" s="11"/>
      <c r="D3100" s="12" t="s">
        <v>6</v>
      </c>
      <c r="E3100" s="175" t="s">
        <v>7</v>
      </c>
      <c r="F3100" s="176"/>
      <c r="G3100" s="176"/>
      <c r="H3100" s="176"/>
      <c r="I3100" s="176"/>
      <c r="J3100" s="177"/>
      <c r="K3100" s="13"/>
      <c r="L3100" s="14"/>
    </row>
    <row r="3101" spans="1:12" ht="15.45" customHeight="1" x14ac:dyDescent="0.3">
      <c r="A3101" s="1"/>
      <c r="B3101" s="1"/>
      <c r="C3101" s="7"/>
      <c r="D3101" s="16">
        <v>2</v>
      </c>
      <c r="E3101" s="178" t="s">
        <v>8</v>
      </c>
      <c r="F3101" s="179"/>
      <c r="G3101" s="179"/>
      <c r="H3101" s="179"/>
      <c r="I3101" s="179"/>
      <c r="J3101" s="180"/>
      <c r="K3101" s="8"/>
      <c r="L3101" s="1"/>
    </row>
    <row r="3102" spans="1:12" ht="15.45" customHeight="1" x14ac:dyDescent="0.3">
      <c r="A3102" s="14"/>
      <c r="B3102" s="14"/>
      <c r="C3102" s="11"/>
      <c r="D3102" s="12" t="s">
        <v>9</v>
      </c>
      <c r="E3102" s="175" t="s">
        <v>10</v>
      </c>
      <c r="F3102" s="176"/>
      <c r="G3102" s="176"/>
      <c r="H3102" s="176"/>
      <c r="I3102" s="176"/>
      <c r="J3102" s="177"/>
      <c r="K3102" s="13"/>
      <c r="L3102" s="14"/>
    </row>
    <row r="3103" spans="1:12" ht="15.45" customHeight="1" x14ac:dyDescent="0.3">
      <c r="A3103" s="1"/>
      <c r="B3103" s="1"/>
      <c r="C3103" s="7"/>
      <c r="D3103" s="16">
        <v>2.02</v>
      </c>
      <c r="E3103" s="178" t="s">
        <v>85</v>
      </c>
      <c r="F3103" s="179"/>
      <c r="G3103" s="179"/>
      <c r="H3103" s="179"/>
      <c r="I3103" s="179"/>
      <c r="J3103" s="180"/>
      <c r="K3103" s="8"/>
      <c r="L3103" s="1"/>
    </row>
    <row r="3104" spans="1:12" ht="15.45" customHeight="1" x14ac:dyDescent="0.3">
      <c r="A3104" s="14"/>
      <c r="B3104" s="14"/>
      <c r="C3104" s="11"/>
      <c r="D3104" s="17" t="s">
        <v>12</v>
      </c>
      <c r="E3104" s="181" t="s">
        <v>13</v>
      </c>
      <c r="F3104" s="182"/>
      <c r="G3104" s="182"/>
      <c r="H3104" s="182"/>
      <c r="I3104" s="183"/>
      <c r="J3104" s="187" t="s">
        <v>14</v>
      </c>
      <c r="K3104" s="13"/>
      <c r="L3104" s="14"/>
    </row>
    <row r="3105" spans="1:12" ht="15.45" customHeight="1" x14ac:dyDescent="0.3">
      <c r="A3105" s="1"/>
      <c r="B3105" s="1"/>
      <c r="C3105" s="7"/>
      <c r="D3105" s="18" t="s">
        <v>291</v>
      </c>
      <c r="E3105" s="184"/>
      <c r="F3105" s="185"/>
      <c r="G3105" s="185"/>
      <c r="H3105" s="185"/>
      <c r="I3105" s="186"/>
      <c r="J3105" s="188"/>
      <c r="K3105" s="8"/>
      <c r="L3105" s="1"/>
    </row>
    <row r="3106" spans="1:12" ht="15.45" customHeight="1" x14ac:dyDescent="0.3">
      <c r="A3106" s="14"/>
      <c r="B3106" s="14"/>
      <c r="C3106" s="11"/>
      <c r="D3106" s="17" t="s">
        <v>16</v>
      </c>
      <c r="E3106" s="296" t="s">
        <v>292</v>
      </c>
      <c r="F3106" s="223"/>
      <c r="G3106" s="223"/>
      <c r="H3106" s="223"/>
      <c r="I3106" s="224"/>
      <c r="J3106" s="297" t="s">
        <v>95</v>
      </c>
      <c r="K3106" s="13"/>
      <c r="L3106" s="14"/>
    </row>
    <row r="3107" spans="1:12" ht="15.45" customHeight="1" x14ac:dyDescent="0.3">
      <c r="A3107" s="1"/>
      <c r="B3107" s="1"/>
      <c r="C3107" s="7"/>
      <c r="D3107" s="18" t="s">
        <v>291</v>
      </c>
      <c r="E3107" s="225"/>
      <c r="F3107" s="226"/>
      <c r="G3107" s="226"/>
      <c r="H3107" s="226"/>
      <c r="I3107" s="227"/>
      <c r="J3107" s="229"/>
      <c r="K3107" s="8"/>
      <c r="L3107" s="1"/>
    </row>
    <row r="3108" spans="1:12" ht="15.45" customHeight="1" x14ac:dyDescent="0.3">
      <c r="A3108" s="1"/>
      <c r="B3108" s="1"/>
      <c r="C3108" s="7"/>
      <c r="D3108" s="19"/>
      <c r="E3108" s="1"/>
      <c r="F3108" s="1"/>
      <c r="G3108" s="20"/>
      <c r="H3108" s="21"/>
      <c r="I3108" s="20"/>
      <c r="J3108" s="22"/>
      <c r="K3108" s="8"/>
      <c r="L3108" s="1"/>
    </row>
    <row r="3109" spans="1:12" ht="15.45" customHeight="1" x14ac:dyDescent="0.3">
      <c r="A3109" s="1"/>
      <c r="B3109" s="1"/>
      <c r="C3109" s="7"/>
      <c r="D3109" s="219" t="s">
        <v>19</v>
      </c>
      <c r="E3109" s="220"/>
      <c r="F3109" s="220"/>
      <c r="G3109" s="220"/>
      <c r="H3109" s="220"/>
      <c r="I3109" s="220"/>
      <c r="J3109" s="221"/>
      <c r="K3109" s="8"/>
      <c r="L3109" s="1"/>
    </row>
    <row r="3110" spans="1:12" ht="15.45" customHeight="1" x14ac:dyDescent="0.3">
      <c r="A3110" s="1"/>
      <c r="B3110" s="1"/>
      <c r="C3110" s="7"/>
      <c r="D3110" s="230" t="s">
        <v>20</v>
      </c>
      <c r="E3110" s="231"/>
      <c r="F3110" s="231"/>
      <c r="G3110" s="23" t="s">
        <v>14</v>
      </c>
      <c r="H3110" s="24" t="s">
        <v>21</v>
      </c>
      <c r="I3110" s="25" t="s">
        <v>22</v>
      </c>
      <c r="J3110" s="26" t="s">
        <v>23</v>
      </c>
      <c r="K3110" s="8"/>
      <c r="L3110" s="1"/>
    </row>
    <row r="3111" spans="1:12" ht="15.45" customHeight="1" x14ac:dyDescent="0.3">
      <c r="A3111" s="1"/>
      <c r="B3111" s="1"/>
      <c r="C3111" s="7"/>
      <c r="D3111" s="232" t="s">
        <v>293</v>
      </c>
      <c r="E3111" s="233"/>
      <c r="F3111" s="233"/>
      <c r="G3111" s="27" t="s">
        <v>18</v>
      </c>
      <c r="H3111" s="28">
        <v>87627.78</v>
      </c>
      <c r="I3111" s="29">
        <v>1.44</v>
      </c>
      <c r="J3111" s="30">
        <f>+ROUND(I3111*H3111,2)</f>
        <v>126184</v>
      </c>
      <c r="K3111" s="8"/>
      <c r="L3111" s="1"/>
    </row>
    <row r="3112" spans="1:12" ht="15.45" customHeight="1" x14ac:dyDescent="0.3">
      <c r="A3112" s="1"/>
      <c r="B3112" s="1"/>
      <c r="C3112" s="7"/>
      <c r="D3112" s="211" t="s">
        <v>172</v>
      </c>
      <c r="E3112" s="212"/>
      <c r="F3112" s="212"/>
      <c r="G3112" s="31" t="s">
        <v>60</v>
      </c>
      <c r="H3112" s="32">
        <v>713708.61</v>
      </c>
      <c r="I3112" s="33">
        <v>0.3</v>
      </c>
      <c r="J3112" s="34">
        <f t="shared" ref="J3112:J3116" si="55">+ROUND(I3112*H3112,2)</f>
        <v>214112.58</v>
      </c>
      <c r="K3112" s="8"/>
      <c r="L3112" s="1"/>
    </row>
    <row r="3113" spans="1:12" ht="15.45" customHeight="1" x14ac:dyDescent="0.3">
      <c r="A3113" s="1"/>
      <c r="B3113" s="1"/>
      <c r="C3113" s="7"/>
      <c r="D3113" s="211" t="s">
        <v>92</v>
      </c>
      <c r="E3113" s="212"/>
      <c r="F3113" s="212"/>
      <c r="G3113" s="31" t="s">
        <v>91</v>
      </c>
      <c r="H3113" s="32">
        <v>4558.67</v>
      </c>
      <c r="I3113" s="33">
        <v>8.1959999999999997</v>
      </c>
      <c r="J3113" s="34">
        <f t="shared" si="55"/>
        <v>37362.86</v>
      </c>
      <c r="K3113" s="8"/>
      <c r="L3113" s="1"/>
    </row>
    <row r="3114" spans="1:12" ht="15.45" customHeight="1" x14ac:dyDescent="0.3">
      <c r="A3114" s="1"/>
      <c r="B3114" s="1"/>
      <c r="C3114" s="7"/>
      <c r="D3114" s="211" t="s">
        <v>294</v>
      </c>
      <c r="E3114" s="212"/>
      <c r="F3114" s="212"/>
      <c r="G3114" s="31" t="s">
        <v>95</v>
      </c>
      <c r="H3114" s="32">
        <v>743.33</v>
      </c>
      <c r="I3114" s="33">
        <v>292.8</v>
      </c>
      <c r="J3114" s="34">
        <f t="shared" si="55"/>
        <v>217647.02</v>
      </c>
      <c r="K3114" s="8"/>
      <c r="L3114" s="1"/>
    </row>
    <row r="3115" spans="1:12" ht="15.45" customHeight="1" x14ac:dyDescent="0.3">
      <c r="A3115" s="1"/>
      <c r="B3115" s="1"/>
      <c r="C3115" s="7"/>
      <c r="D3115" s="211" t="s">
        <v>295</v>
      </c>
      <c r="E3115" s="212"/>
      <c r="F3115" s="212"/>
      <c r="G3115" s="31" t="s">
        <v>18</v>
      </c>
      <c r="H3115" s="32">
        <v>37114.050000000003</v>
      </c>
      <c r="I3115" s="33">
        <v>1.44</v>
      </c>
      <c r="J3115" s="34">
        <f t="shared" si="55"/>
        <v>53444.23</v>
      </c>
      <c r="K3115" s="8"/>
      <c r="L3115" s="1"/>
    </row>
    <row r="3116" spans="1:12" ht="15.45" customHeight="1" x14ac:dyDescent="0.3">
      <c r="A3116" s="1"/>
      <c r="B3116" s="1"/>
      <c r="C3116" s="7"/>
      <c r="D3116" s="211" t="s">
        <v>296</v>
      </c>
      <c r="E3116" s="212"/>
      <c r="F3116" s="212"/>
      <c r="G3116" s="31" t="s">
        <v>60</v>
      </c>
      <c r="H3116" s="32">
        <v>35313.33</v>
      </c>
      <c r="I3116" s="33">
        <v>0.24</v>
      </c>
      <c r="J3116" s="34">
        <f t="shared" si="55"/>
        <v>8475.2000000000007</v>
      </c>
      <c r="K3116" s="8"/>
      <c r="L3116" s="1"/>
    </row>
    <row r="3117" spans="1:12" ht="15.45" customHeight="1" x14ac:dyDescent="0.3">
      <c r="A3117" s="1"/>
      <c r="B3117" s="1"/>
      <c r="C3117" s="7"/>
      <c r="D3117" s="211"/>
      <c r="E3117" s="212"/>
      <c r="F3117" s="212"/>
      <c r="G3117" s="31" t="s">
        <v>28</v>
      </c>
      <c r="H3117" s="32" t="s">
        <v>28</v>
      </c>
      <c r="I3117" s="33"/>
      <c r="J3117" s="34" t="str">
        <f t="shared" ref="J3117:J3120" si="56">+IF(D3117="","",H3117*I3117)</f>
        <v/>
      </c>
      <c r="K3117" s="8"/>
      <c r="L3117" s="1"/>
    </row>
    <row r="3118" spans="1:12" ht="15.45" customHeight="1" x14ac:dyDescent="0.3">
      <c r="A3118" s="1"/>
      <c r="B3118" s="1"/>
      <c r="C3118" s="7"/>
      <c r="D3118" s="211"/>
      <c r="E3118" s="212"/>
      <c r="F3118" s="212"/>
      <c r="G3118" s="31" t="s">
        <v>28</v>
      </c>
      <c r="H3118" s="32" t="s">
        <v>28</v>
      </c>
      <c r="I3118" s="33"/>
      <c r="J3118" s="34" t="str">
        <f t="shared" si="56"/>
        <v/>
      </c>
      <c r="K3118" s="8"/>
      <c r="L3118" s="1"/>
    </row>
    <row r="3119" spans="1:12" ht="15.45" customHeight="1" x14ac:dyDescent="0.3">
      <c r="A3119" s="1"/>
      <c r="B3119" s="1"/>
      <c r="C3119" s="7"/>
      <c r="D3119" s="211"/>
      <c r="E3119" s="212"/>
      <c r="F3119" s="212"/>
      <c r="G3119" s="31" t="s">
        <v>28</v>
      </c>
      <c r="H3119" s="32" t="s">
        <v>28</v>
      </c>
      <c r="I3119" s="33"/>
      <c r="J3119" s="34" t="str">
        <f t="shared" si="56"/>
        <v/>
      </c>
      <c r="K3119" s="8"/>
      <c r="L3119" s="1"/>
    </row>
    <row r="3120" spans="1:12" ht="15.45" customHeight="1" x14ac:dyDescent="0.3">
      <c r="A3120" s="1"/>
      <c r="B3120" s="1"/>
      <c r="C3120" s="7"/>
      <c r="D3120" s="325"/>
      <c r="E3120" s="326"/>
      <c r="F3120" s="326"/>
      <c r="G3120" s="35" t="s">
        <v>28</v>
      </c>
      <c r="H3120" s="36" t="s">
        <v>28</v>
      </c>
      <c r="I3120" s="37"/>
      <c r="J3120" s="38" t="str">
        <f t="shared" si="56"/>
        <v/>
      </c>
      <c r="K3120" s="8"/>
      <c r="L3120" s="1"/>
    </row>
    <row r="3121" spans="1:12" ht="15.45" customHeight="1" x14ac:dyDescent="0.3">
      <c r="A3121" s="1"/>
      <c r="B3121" s="1"/>
      <c r="C3121" s="7"/>
      <c r="D3121" s="1"/>
      <c r="E3121" s="1"/>
      <c r="F3121" s="1"/>
      <c r="G3121" s="294" t="s">
        <v>29</v>
      </c>
      <c r="H3121" s="294"/>
      <c r="I3121" s="295"/>
      <c r="J3121" s="39">
        <f>+ROUND(SUM(J3111:J3120),2)</f>
        <v>657225.89</v>
      </c>
      <c r="K3121" s="8"/>
      <c r="L3121" s="1"/>
    </row>
    <row r="3122" spans="1:12" ht="15.45" customHeight="1" x14ac:dyDescent="0.3">
      <c r="A3122" s="1"/>
      <c r="B3122" s="1"/>
      <c r="C3122" s="7"/>
      <c r="D3122" s="219" t="s">
        <v>30</v>
      </c>
      <c r="E3122" s="220"/>
      <c r="F3122" s="220"/>
      <c r="G3122" s="220"/>
      <c r="H3122" s="220"/>
      <c r="I3122" s="220"/>
      <c r="J3122" s="221"/>
      <c r="K3122" s="8"/>
      <c r="L3122" s="1"/>
    </row>
    <row r="3123" spans="1:12" ht="15.45" customHeight="1" x14ac:dyDescent="0.3">
      <c r="A3123" s="1"/>
      <c r="B3123" s="1"/>
      <c r="C3123" s="7"/>
      <c r="D3123" s="286" t="s">
        <v>20</v>
      </c>
      <c r="E3123" s="286"/>
      <c r="F3123" s="286"/>
      <c r="G3123" s="40" t="s">
        <v>14</v>
      </c>
      <c r="H3123" s="41" t="s">
        <v>31</v>
      </c>
      <c r="I3123" s="40" t="s">
        <v>22</v>
      </c>
      <c r="J3123" s="41" t="s">
        <v>23</v>
      </c>
      <c r="K3123" s="8"/>
      <c r="L3123" s="1"/>
    </row>
    <row r="3124" spans="1:12" ht="15.45" customHeight="1" x14ac:dyDescent="0.3">
      <c r="A3124" s="1"/>
      <c r="B3124" s="1"/>
      <c r="C3124" s="7"/>
      <c r="D3124" s="287" t="s">
        <v>32</v>
      </c>
      <c r="E3124" s="288"/>
      <c r="F3124" s="288"/>
      <c r="G3124" s="102" t="s">
        <v>33</v>
      </c>
      <c r="H3124" s="87">
        <v>233797.53</v>
      </c>
      <c r="I3124" s="88">
        <v>0.05</v>
      </c>
      <c r="J3124" s="30">
        <f>+ROUND(I3124*H3124,2)</f>
        <v>11689.88</v>
      </c>
      <c r="K3124" s="8"/>
      <c r="L3124" s="1"/>
    </row>
    <row r="3125" spans="1:12" ht="15.45" customHeight="1" x14ac:dyDescent="0.3">
      <c r="A3125" s="1"/>
      <c r="B3125" s="1"/>
      <c r="C3125" s="7"/>
      <c r="D3125" s="292"/>
      <c r="E3125" s="293"/>
      <c r="F3125" s="293"/>
      <c r="G3125" s="47" t="s">
        <v>28</v>
      </c>
      <c r="H3125" s="48" t="s">
        <v>28</v>
      </c>
      <c r="I3125" s="49"/>
      <c r="J3125" s="38" t="str">
        <f>+IF(D3125="","",H3125*I3125)</f>
        <v/>
      </c>
      <c r="K3125" s="8"/>
      <c r="L3125" s="1"/>
    </row>
    <row r="3126" spans="1:12" ht="15.45" customHeight="1" x14ac:dyDescent="0.3">
      <c r="A3126" s="1"/>
      <c r="B3126" s="1"/>
      <c r="C3126" s="7"/>
      <c r="D3126" s="1"/>
      <c r="E3126" s="1"/>
      <c r="F3126" s="1"/>
      <c r="G3126" s="294" t="s">
        <v>36</v>
      </c>
      <c r="H3126" s="294"/>
      <c r="I3126" s="295"/>
      <c r="J3126" s="51">
        <f>ROUND(+SUM(J3124:J3125),2)</f>
        <v>11689.88</v>
      </c>
      <c r="K3126" s="8"/>
      <c r="L3126" s="1"/>
    </row>
    <row r="3127" spans="1:12" ht="15.45" customHeight="1" x14ac:dyDescent="0.3">
      <c r="A3127" s="1"/>
      <c r="B3127" s="1"/>
      <c r="C3127" s="7"/>
      <c r="D3127" s="274"/>
      <c r="E3127" s="274"/>
      <c r="F3127" s="274"/>
      <c r="G3127" s="274"/>
      <c r="H3127" s="274"/>
      <c r="I3127" s="274"/>
      <c r="J3127" s="274"/>
      <c r="K3127" s="8"/>
      <c r="L3127" s="1"/>
    </row>
    <row r="3128" spans="1:12" ht="15.45" customHeight="1" x14ac:dyDescent="0.3">
      <c r="A3128" s="1"/>
      <c r="B3128" s="1"/>
      <c r="C3128" s="7"/>
      <c r="D3128" s="305" t="s">
        <v>37</v>
      </c>
      <c r="E3128" s="306"/>
      <c r="F3128" s="306"/>
      <c r="G3128" s="306"/>
      <c r="H3128" s="306"/>
      <c r="I3128" s="306"/>
      <c r="J3128" s="307"/>
      <c r="K3128" s="8"/>
      <c r="L3128" s="52"/>
    </row>
    <row r="3129" spans="1:12" ht="15.45" customHeight="1" x14ac:dyDescent="0.3">
      <c r="A3129" s="93"/>
      <c r="B3129" s="93"/>
      <c r="C3129" s="53"/>
      <c r="D3129" s="308" t="s">
        <v>20</v>
      </c>
      <c r="E3129" s="309"/>
      <c r="F3129" s="309"/>
      <c r="G3129" s="54" t="s">
        <v>14</v>
      </c>
      <c r="H3129" s="55" t="s">
        <v>31</v>
      </c>
      <c r="I3129" s="54" t="s">
        <v>22</v>
      </c>
      <c r="J3129" s="56" t="s">
        <v>23</v>
      </c>
      <c r="K3129" s="57"/>
      <c r="L3129" s="58"/>
    </row>
    <row r="3130" spans="1:12" ht="15.45" customHeight="1" x14ac:dyDescent="0.3">
      <c r="A3130" s="1"/>
      <c r="B3130" s="1"/>
      <c r="C3130" s="7"/>
      <c r="D3130" s="301" t="s">
        <v>38</v>
      </c>
      <c r="E3130" s="302"/>
      <c r="F3130" s="302"/>
      <c r="G3130" s="59" t="s">
        <v>39</v>
      </c>
      <c r="H3130" s="60">
        <v>29224.691865875</v>
      </c>
      <c r="I3130" s="61">
        <v>8</v>
      </c>
      <c r="J3130" s="30">
        <f>+ROUND(I3130*H3130,2)</f>
        <v>233797.53</v>
      </c>
      <c r="K3130" s="8"/>
      <c r="L3130" s="52"/>
    </row>
    <row r="3131" spans="1:12" ht="15.45" customHeight="1" x14ac:dyDescent="0.3">
      <c r="A3131" s="1"/>
      <c r="B3131" s="1"/>
      <c r="C3131" s="7"/>
      <c r="D3131" s="301"/>
      <c r="E3131" s="302"/>
      <c r="F3131" s="302"/>
      <c r="G3131" s="59"/>
      <c r="H3131" s="60"/>
      <c r="I3131" s="61"/>
      <c r="J3131" s="62" t="str">
        <f>(+IF(D3131="","",(H3131*I3131)))</f>
        <v/>
      </c>
      <c r="K3131" s="8"/>
      <c r="L3131" s="52"/>
    </row>
    <row r="3132" spans="1:12" ht="15.45" customHeight="1" x14ac:dyDescent="0.3">
      <c r="A3132" s="1"/>
      <c r="B3132" s="1"/>
      <c r="C3132" s="7"/>
      <c r="D3132" s="301"/>
      <c r="E3132" s="302"/>
      <c r="F3132" s="302"/>
      <c r="G3132" s="59"/>
      <c r="H3132" s="60"/>
      <c r="I3132" s="61"/>
      <c r="J3132" s="62" t="str">
        <f>(+IF(D3132="","",(H3132*I3132)))</f>
        <v/>
      </c>
      <c r="K3132" s="8"/>
      <c r="L3132" s="52"/>
    </row>
    <row r="3133" spans="1:12" ht="15.45" customHeight="1" x14ac:dyDescent="0.3">
      <c r="A3133" s="1"/>
      <c r="B3133" s="1"/>
      <c r="C3133" s="7"/>
      <c r="D3133" s="303"/>
      <c r="E3133" s="304"/>
      <c r="F3133" s="304"/>
      <c r="G3133" s="94"/>
      <c r="H3133" s="95"/>
      <c r="I3133" s="96"/>
      <c r="J3133" s="97"/>
      <c r="K3133" s="8"/>
      <c r="L3133" s="52"/>
    </row>
    <row r="3134" spans="1:12" ht="15.45" customHeight="1" x14ac:dyDescent="0.3">
      <c r="A3134" s="1"/>
      <c r="B3134" s="1"/>
      <c r="C3134" s="7"/>
      <c r="D3134" s="1"/>
      <c r="E3134" s="1"/>
      <c r="F3134" s="1"/>
      <c r="G3134" s="216" t="s">
        <v>42</v>
      </c>
      <c r="H3134" s="216"/>
      <c r="I3134" s="217"/>
      <c r="J3134" s="39">
        <f>+ROUND(SUM(J3130:J3133),2)</f>
        <v>233797.53</v>
      </c>
      <c r="K3134" s="8"/>
      <c r="L3134" s="52"/>
    </row>
    <row r="3135" spans="1:12" ht="15.45" customHeight="1" x14ac:dyDescent="0.3">
      <c r="A3135" s="1"/>
      <c r="B3135" s="1"/>
      <c r="C3135" s="7"/>
      <c r="D3135" s="1"/>
      <c r="E3135" s="1"/>
      <c r="F3135" s="1"/>
      <c r="G3135" s="1"/>
      <c r="H3135" s="63"/>
      <c r="I3135" s="1"/>
      <c r="J3135" s="2"/>
      <c r="K3135" s="8"/>
      <c r="L3135" s="1"/>
    </row>
    <row r="3136" spans="1:12" ht="15.45" customHeight="1" x14ac:dyDescent="0.3">
      <c r="A3136" s="1"/>
      <c r="B3136" s="1"/>
      <c r="C3136" s="7"/>
      <c r="D3136" s="250" t="s">
        <v>43</v>
      </c>
      <c r="E3136" s="251"/>
      <c r="F3136" s="251"/>
      <c r="G3136" s="251"/>
      <c r="H3136" s="251"/>
      <c r="I3136" s="252"/>
      <c r="J3136" s="64">
        <f>ROUND((SUM(+J3121+J3126+J3134)),2)</f>
        <v>902713.3</v>
      </c>
      <c r="K3136" s="8"/>
      <c r="L3136" s="1"/>
    </row>
    <row r="3137" spans="1:12" ht="15.45" customHeight="1" x14ac:dyDescent="0.3">
      <c r="A3137" s="1"/>
      <c r="B3137" s="1"/>
      <c r="C3137" s="7"/>
      <c r="D3137" s="1"/>
      <c r="E3137" s="1"/>
      <c r="F3137" s="1"/>
      <c r="G3137" s="1"/>
      <c r="H3137" s="63"/>
      <c r="I3137" s="1"/>
      <c r="J3137" s="2"/>
      <c r="K3137" s="8"/>
      <c r="L3137" s="1"/>
    </row>
    <row r="3138" spans="1:12" ht="15.45" customHeight="1" x14ac:dyDescent="0.3">
      <c r="A3138" s="66"/>
      <c r="B3138" s="66"/>
      <c r="C3138" s="65"/>
      <c r="D3138" s="253" t="s">
        <v>44</v>
      </c>
      <c r="E3138" s="254"/>
      <c r="F3138" s="255"/>
      <c r="G3138" s="66"/>
      <c r="H3138" s="67"/>
      <c r="I3138" s="68">
        <v>0.01</v>
      </c>
      <c r="J3138" s="69">
        <f>+ROUND(J3136*I3138,2)</f>
        <v>9027.1299999999992</v>
      </c>
      <c r="K3138" s="70"/>
      <c r="L3138" s="66"/>
    </row>
    <row r="3139" spans="1:12" ht="15.45" customHeight="1" x14ac:dyDescent="0.3">
      <c r="A3139" s="1"/>
      <c r="B3139" s="1"/>
      <c r="C3139" s="7"/>
      <c r="D3139" s="250" t="s">
        <v>45</v>
      </c>
      <c r="E3139" s="251"/>
      <c r="F3139" s="251"/>
      <c r="G3139" s="251"/>
      <c r="H3139" s="251"/>
      <c r="I3139" s="252"/>
      <c r="J3139" s="64">
        <f>+J3138+J3136</f>
        <v>911740.43</v>
      </c>
      <c r="K3139" s="8"/>
      <c r="L3139" s="1"/>
    </row>
    <row r="3140" spans="1:12" ht="15.45" customHeight="1" x14ac:dyDescent="0.3">
      <c r="A3140" s="1"/>
      <c r="B3140" s="1"/>
      <c r="C3140" s="7"/>
      <c r="D3140" s="1"/>
      <c r="E3140" s="1"/>
      <c r="F3140" s="1"/>
      <c r="G3140" s="1"/>
      <c r="H3140" s="63"/>
      <c r="I3140" s="1"/>
      <c r="J3140" s="2"/>
      <c r="K3140" s="8"/>
      <c r="L3140" s="1"/>
    </row>
    <row r="3141" spans="1:12" ht="15.45" customHeight="1" x14ac:dyDescent="0.3">
      <c r="A3141" s="66"/>
      <c r="B3141" s="66"/>
      <c r="C3141" s="65"/>
      <c r="D3141" s="313" t="s">
        <v>46</v>
      </c>
      <c r="E3141" s="314"/>
      <c r="F3141" s="314"/>
      <c r="G3141" s="71"/>
      <c r="H3141" s="72"/>
      <c r="I3141" s="170">
        <v>0.25</v>
      </c>
      <c r="J3141" s="74">
        <f>ROUND(J3139*I3141,2)</f>
        <v>227935.11</v>
      </c>
      <c r="K3141" s="70"/>
      <c r="L3141" s="66"/>
    </row>
    <row r="3142" spans="1:12" ht="15.45" customHeight="1" x14ac:dyDescent="0.3">
      <c r="A3142" s="66"/>
      <c r="B3142" s="66"/>
      <c r="C3142" s="65"/>
      <c r="D3142" s="315" t="s">
        <v>47</v>
      </c>
      <c r="E3142" s="316"/>
      <c r="F3142" s="316"/>
      <c r="G3142" s="71"/>
      <c r="H3142" s="72"/>
      <c r="I3142" s="171">
        <v>0.01</v>
      </c>
      <c r="J3142" s="76">
        <f>ROUNDDOWN(J3139*I3142,2)</f>
        <v>9117.4</v>
      </c>
      <c r="K3142" s="70"/>
      <c r="L3142" s="66"/>
    </row>
    <row r="3143" spans="1:12" ht="15.45" customHeight="1" x14ac:dyDescent="0.3">
      <c r="A3143" s="66"/>
      <c r="B3143" s="66"/>
      <c r="C3143" s="65"/>
      <c r="D3143" s="315" t="s">
        <v>48</v>
      </c>
      <c r="E3143" s="316"/>
      <c r="F3143" s="316"/>
      <c r="G3143" s="77"/>
      <c r="H3143" s="78"/>
      <c r="I3143" s="171">
        <v>0.04</v>
      </c>
      <c r="J3143" s="76">
        <f>ROUND(J3139*I3143,2)</f>
        <v>36469.620000000003</v>
      </c>
      <c r="K3143" s="70"/>
      <c r="L3143" s="66"/>
    </row>
    <row r="3144" spans="1:12" ht="15.45" customHeight="1" x14ac:dyDescent="0.3">
      <c r="A3144" s="1"/>
      <c r="B3144" s="1"/>
      <c r="C3144" s="7"/>
      <c r="D3144" s="317" t="s">
        <v>49</v>
      </c>
      <c r="E3144" s="318"/>
      <c r="F3144" s="318"/>
      <c r="G3144" s="318"/>
      <c r="H3144" s="318"/>
      <c r="I3144" s="318"/>
      <c r="J3144" s="79">
        <f>SUM(J3141:J3143)</f>
        <v>273522.13</v>
      </c>
      <c r="K3144" s="8"/>
      <c r="L3144" s="1"/>
    </row>
    <row r="3145" spans="1:12" ht="15.45" customHeight="1" x14ac:dyDescent="0.3">
      <c r="A3145" s="1"/>
      <c r="B3145" s="1"/>
      <c r="C3145" s="7"/>
      <c r="D3145" s="266"/>
      <c r="E3145" s="266"/>
      <c r="F3145" s="266"/>
      <c r="G3145" s="266"/>
      <c r="H3145" s="266"/>
      <c r="I3145" s="266"/>
      <c r="J3145" s="266"/>
      <c r="K3145" s="8"/>
      <c r="L3145" s="1"/>
    </row>
    <row r="3146" spans="1:12" ht="15.45" customHeight="1" x14ac:dyDescent="0.3">
      <c r="A3146" s="1"/>
      <c r="B3146" s="1"/>
      <c r="C3146" s="7"/>
      <c r="D3146" s="277" t="s">
        <v>50</v>
      </c>
      <c r="E3146" s="278"/>
      <c r="F3146" s="278"/>
      <c r="G3146" s="278"/>
      <c r="H3146" s="278"/>
      <c r="I3146" s="279"/>
      <c r="J3146" s="80">
        <f>SUM(J3139+J3144)</f>
        <v>1185262.56</v>
      </c>
      <c r="K3146" s="8"/>
      <c r="L3146" s="1"/>
    </row>
    <row r="3147" spans="1:12" ht="15.45" customHeight="1" x14ac:dyDescent="0.3">
      <c r="A3147" s="1"/>
      <c r="B3147" s="1"/>
      <c r="C3147" s="7"/>
      <c r="D3147" s="266"/>
      <c r="E3147" s="266"/>
      <c r="F3147" s="266"/>
      <c r="G3147" s="266"/>
      <c r="H3147" s="266"/>
      <c r="I3147" s="266"/>
      <c r="J3147" s="266"/>
      <c r="K3147" s="8"/>
      <c r="L3147" s="1"/>
    </row>
    <row r="3148" spans="1:12" ht="15.45" customHeight="1" x14ac:dyDescent="0.3">
      <c r="A3148" s="1"/>
      <c r="B3148" s="1"/>
      <c r="C3148" s="7"/>
      <c r="D3148" s="280" t="s">
        <v>51</v>
      </c>
      <c r="E3148" s="281"/>
      <c r="F3148" s="282"/>
      <c r="G3148" s="283"/>
      <c r="H3148" s="284"/>
      <c r="I3148" s="284"/>
      <c r="J3148" s="285"/>
      <c r="K3148" s="8"/>
      <c r="L3148" s="1"/>
    </row>
    <row r="3149" spans="1:12" ht="15.45" customHeight="1" x14ac:dyDescent="0.3">
      <c r="A3149" s="1"/>
      <c r="B3149" s="1"/>
      <c r="C3149" s="7"/>
      <c r="D3149" s="262"/>
      <c r="E3149" s="310"/>
      <c r="F3149" s="311"/>
      <c r="G3149" s="265"/>
      <c r="H3149" s="275"/>
      <c r="I3149" s="275"/>
      <c r="J3149" s="276"/>
      <c r="K3149" s="8"/>
      <c r="L3149" s="1"/>
    </row>
    <row r="3150" spans="1:12" ht="15.45" customHeight="1" x14ac:dyDescent="0.3">
      <c r="A3150" s="1"/>
      <c r="B3150" s="1"/>
      <c r="C3150" s="7"/>
      <c r="D3150" s="262"/>
      <c r="E3150" s="310"/>
      <c r="F3150" s="311"/>
      <c r="G3150" s="265" t="s">
        <v>52</v>
      </c>
      <c r="H3150" s="275"/>
      <c r="I3150" s="275"/>
      <c r="J3150" s="276"/>
      <c r="K3150" s="8"/>
      <c r="L3150" s="1"/>
    </row>
    <row r="3151" spans="1:12" ht="15.45" customHeight="1" x14ac:dyDescent="0.3">
      <c r="A3151" s="1"/>
      <c r="B3151" s="1"/>
      <c r="C3151" s="7"/>
      <c r="D3151" s="262"/>
      <c r="E3151" s="310"/>
      <c r="F3151" s="311"/>
      <c r="G3151" s="265" t="s">
        <v>53</v>
      </c>
      <c r="H3151" s="266"/>
      <c r="I3151" s="266"/>
      <c r="J3151" s="267"/>
      <c r="K3151" s="8"/>
      <c r="L3151" s="1"/>
    </row>
    <row r="3152" spans="1:12" ht="15.45" customHeight="1" x14ac:dyDescent="0.3">
      <c r="A3152" s="1"/>
      <c r="B3152" s="1"/>
      <c r="C3152" s="7"/>
      <c r="D3152" s="262"/>
      <c r="E3152" s="310"/>
      <c r="F3152" s="311"/>
      <c r="G3152" s="265" t="s">
        <v>54</v>
      </c>
      <c r="H3152" s="266"/>
      <c r="I3152" s="266"/>
      <c r="J3152" s="267"/>
      <c r="K3152" s="8"/>
      <c r="L3152" s="1"/>
    </row>
    <row r="3153" spans="1:12" ht="15.45" customHeight="1" x14ac:dyDescent="0.3">
      <c r="A3153" s="1"/>
      <c r="B3153" s="1"/>
      <c r="C3153" s="7"/>
      <c r="D3153" s="319"/>
      <c r="E3153" s="320"/>
      <c r="F3153" s="321"/>
      <c r="G3153" s="265" t="s">
        <v>52</v>
      </c>
      <c r="H3153" s="266"/>
      <c r="I3153" s="266"/>
      <c r="J3153" s="267"/>
      <c r="K3153" s="8"/>
      <c r="L3153" s="1"/>
    </row>
    <row r="3154" spans="1:12" ht="15.45" customHeight="1" x14ac:dyDescent="0.3">
      <c r="A3154" s="1"/>
      <c r="B3154" s="1"/>
      <c r="C3154" s="7"/>
      <c r="D3154" s="268"/>
      <c r="E3154" s="322"/>
      <c r="F3154" s="323"/>
      <c r="G3154" s="271" t="s">
        <v>55</v>
      </c>
      <c r="H3154" s="272"/>
      <c r="I3154" s="272"/>
      <c r="J3154" s="273"/>
      <c r="K3154" s="8"/>
      <c r="L3154" s="1"/>
    </row>
    <row r="3155" spans="1:12" ht="15.45" customHeight="1" x14ac:dyDescent="0.3">
      <c r="A3155" s="1"/>
      <c r="B3155" s="1"/>
      <c r="C3155" s="81"/>
      <c r="D3155" s="82"/>
      <c r="E3155" s="82"/>
      <c r="F3155" s="82"/>
      <c r="G3155" s="82"/>
      <c r="H3155" s="83"/>
      <c r="I3155" s="82"/>
      <c r="J3155" s="83"/>
      <c r="K3155" s="84"/>
      <c r="L3155" s="1"/>
    </row>
    <row r="3156" spans="1:12" ht="15.45" customHeight="1" x14ac:dyDescent="0.3">
      <c r="A3156" s="1"/>
      <c r="B3156" s="1"/>
      <c r="C3156" s="274"/>
      <c r="D3156" s="274"/>
      <c r="E3156" s="274"/>
      <c r="F3156" s="274"/>
      <c r="G3156" s="274"/>
      <c r="H3156" s="274"/>
      <c r="I3156" s="274"/>
      <c r="J3156" s="274"/>
      <c r="K3156" s="1"/>
      <c r="L3156" s="1"/>
    </row>
    <row r="3157" spans="1:12" ht="15.45" customHeight="1" x14ac:dyDescent="0.3">
      <c r="A3157" s="1"/>
      <c r="B3157" s="1"/>
      <c r="C3157" s="3"/>
      <c r="D3157" s="4"/>
      <c r="E3157" s="4"/>
      <c r="F3157" s="4"/>
      <c r="G3157" s="4"/>
      <c r="H3157" s="5"/>
      <c r="I3157" s="4"/>
      <c r="J3157" s="5"/>
      <c r="K3157" s="6"/>
      <c r="L3157" s="1"/>
    </row>
    <row r="3158" spans="1:12" ht="15.45" customHeight="1" x14ac:dyDescent="0.3">
      <c r="A3158" s="1"/>
      <c r="B3158" s="1"/>
      <c r="C3158" s="7"/>
      <c r="D3158" s="190"/>
      <c r="E3158" s="191"/>
      <c r="F3158" s="190" t="s">
        <v>0</v>
      </c>
      <c r="G3158" s="194"/>
      <c r="H3158" s="191"/>
      <c r="I3158" s="195" t="s">
        <v>1</v>
      </c>
      <c r="J3158" s="196"/>
      <c r="K3158" s="8"/>
      <c r="L3158" s="1"/>
    </row>
    <row r="3159" spans="1:12" ht="15.45" customHeight="1" x14ac:dyDescent="0.3">
      <c r="A3159" s="1"/>
      <c r="B3159" s="1"/>
      <c r="C3159" s="7"/>
      <c r="D3159" s="192"/>
      <c r="E3159" s="193"/>
      <c r="F3159" s="192"/>
      <c r="G3159" s="189"/>
      <c r="H3159" s="193"/>
      <c r="I3159" s="197" t="s">
        <v>2</v>
      </c>
      <c r="J3159" s="198"/>
      <c r="K3159" s="8"/>
      <c r="L3159" s="1"/>
    </row>
    <row r="3160" spans="1:12" ht="15.45" customHeight="1" x14ac:dyDescent="0.3">
      <c r="A3160" s="1"/>
      <c r="B3160" s="1"/>
      <c r="C3160" s="7"/>
      <c r="D3160" s="172" t="s">
        <v>3</v>
      </c>
      <c r="E3160" s="173"/>
      <c r="F3160" s="173"/>
      <c r="G3160" s="173"/>
      <c r="H3160" s="174"/>
      <c r="I3160" s="197" t="s">
        <v>4</v>
      </c>
      <c r="J3160" s="198"/>
      <c r="K3160" s="8"/>
      <c r="L3160" s="1"/>
    </row>
    <row r="3161" spans="1:12" ht="15.45" customHeight="1" x14ac:dyDescent="0.3">
      <c r="A3161" s="1"/>
      <c r="B3161" s="1"/>
      <c r="C3161" s="7"/>
      <c r="D3161" s="298" t="s">
        <v>5</v>
      </c>
      <c r="E3161" s="299"/>
      <c r="F3161" s="299"/>
      <c r="G3161" s="299"/>
      <c r="H3161" s="299"/>
      <c r="I3161" s="299"/>
      <c r="J3161" s="300"/>
      <c r="K3161" s="8"/>
      <c r="L3161" s="1"/>
    </row>
    <row r="3162" spans="1:12" ht="15.45" customHeight="1" x14ac:dyDescent="0.3">
      <c r="A3162" s="1"/>
      <c r="B3162" s="1"/>
      <c r="C3162" s="7"/>
      <c r="D3162" s="9"/>
      <c r="E3162" s="9"/>
      <c r="F3162" s="9"/>
      <c r="G3162" s="9"/>
      <c r="H3162" s="10"/>
      <c r="I3162" s="9"/>
      <c r="J3162" s="10"/>
      <c r="K3162" s="8"/>
      <c r="L3162" s="1"/>
    </row>
    <row r="3163" spans="1:12" ht="15.45" customHeight="1" x14ac:dyDescent="0.3">
      <c r="A3163" s="14"/>
      <c r="B3163" s="14"/>
      <c r="C3163" s="11"/>
      <c r="D3163" s="12" t="s">
        <v>6</v>
      </c>
      <c r="E3163" s="175" t="s">
        <v>7</v>
      </c>
      <c r="F3163" s="176"/>
      <c r="G3163" s="176"/>
      <c r="H3163" s="176"/>
      <c r="I3163" s="176"/>
      <c r="J3163" s="177"/>
      <c r="K3163" s="13"/>
      <c r="L3163" s="14"/>
    </row>
    <row r="3164" spans="1:12" ht="15.45" customHeight="1" x14ac:dyDescent="0.3">
      <c r="A3164" s="1"/>
      <c r="B3164" s="1"/>
      <c r="C3164" s="7"/>
      <c r="D3164" s="16">
        <v>5</v>
      </c>
      <c r="E3164" s="178" t="s">
        <v>245</v>
      </c>
      <c r="F3164" s="179"/>
      <c r="G3164" s="179"/>
      <c r="H3164" s="179"/>
      <c r="I3164" s="179"/>
      <c r="J3164" s="180"/>
      <c r="K3164" s="8"/>
      <c r="L3164" s="1"/>
    </row>
    <row r="3165" spans="1:12" ht="15.45" customHeight="1" x14ac:dyDescent="0.3">
      <c r="A3165" s="14"/>
      <c r="B3165" s="14"/>
      <c r="C3165" s="11"/>
      <c r="D3165" s="12" t="s">
        <v>9</v>
      </c>
      <c r="E3165" s="175" t="s">
        <v>10</v>
      </c>
      <c r="F3165" s="176"/>
      <c r="G3165" s="176"/>
      <c r="H3165" s="176"/>
      <c r="I3165" s="176"/>
      <c r="J3165" s="177"/>
      <c r="K3165" s="13"/>
      <c r="L3165" s="14"/>
    </row>
    <row r="3166" spans="1:12" ht="15.45" customHeight="1" x14ac:dyDescent="0.3">
      <c r="A3166" s="1"/>
      <c r="B3166" s="1"/>
      <c r="C3166" s="7"/>
      <c r="D3166" s="85">
        <v>5.01</v>
      </c>
      <c r="E3166" s="178" t="s">
        <v>286</v>
      </c>
      <c r="F3166" s="179"/>
      <c r="G3166" s="179"/>
      <c r="H3166" s="179"/>
      <c r="I3166" s="179"/>
      <c r="J3166" s="180"/>
      <c r="K3166" s="8"/>
      <c r="L3166" s="1"/>
    </row>
    <row r="3167" spans="1:12" ht="15.45" customHeight="1" x14ac:dyDescent="0.3">
      <c r="A3167" s="14"/>
      <c r="B3167" s="14"/>
      <c r="C3167" s="11"/>
      <c r="D3167" s="17" t="s">
        <v>12</v>
      </c>
      <c r="E3167" s="181" t="s">
        <v>13</v>
      </c>
      <c r="F3167" s="182"/>
      <c r="G3167" s="182"/>
      <c r="H3167" s="182"/>
      <c r="I3167" s="183"/>
      <c r="J3167" s="187" t="s">
        <v>14</v>
      </c>
      <c r="K3167" s="13"/>
      <c r="L3167" s="14"/>
    </row>
    <row r="3168" spans="1:12" ht="15.45" customHeight="1" x14ac:dyDescent="0.3">
      <c r="A3168" s="1"/>
      <c r="B3168" s="1"/>
      <c r="C3168" s="7"/>
      <c r="D3168" s="18" t="s">
        <v>297</v>
      </c>
      <c r="E3168" s="184"/>
      <c r="F3168" s="185"/>
      <c r="G3168" s="185"/>
      <c r="H3168" s="185"/>
      <c r="I3168" s="186"/>
      <c r="J3168" s="188"/>
      <c r="K3168" s="8"/>
      <c r="L3168" s="1"/>
    </row>
    <row r="3169" spans="1:12" ht="15.45" customHeight="1" x14ac:dyDescent="0.3">
      <c r="A3169" s="14"/>
      <c r="B3169" s="14"/>
      <c r="C3169" s="11"/>
      <c r="D3169" s="17" t="s">
        <v>16</v>
      </c>
      <c r="E3169" s="296" t="s">
        <v>298</v>
      </c>
      <c r="F3169" s="223"/>
      <c r="G3169" s="223"/>
      <c r="H3169" s="223"/>
      <c r="I3169" s="224"/>
      <c r="J3169" s="297" t="s">
        <v>95</v>
      </c>
      <c r="K3169" s="13"/>
      <c r="L3169" s="14"/>
    </row>
    <row r="3170" spans="1:12" ht="15.45" customHeight="1" x14ac:dyDescent="0.3">
      <c r="A3170" s="1"/>
      <c r="B3170" s="1"/>
      <c r="C3170" s="7"/>
      <c r="D3170" s="18" t="s">
        <v>297</v>
      </c>
      <c r="E3170" s="225"/>
      <c r="F3170" s="226"/>
      <c r="G3170" s="226"/>
      <c r="H3170" s="226"/>
      <c r="I3170" s="227"/>
      <c r="J3170" s="229"/>
      <c r="K3170" s="8"/>
      <c r="L3170" s="1"/>
    </row>
    <row r="3171" spans="1:12" ht="15.45" customHeight="1" x14ac:dyDescent="0.3">
      <c r="A3171" s="1"/>
      <c r="B3171" s="1"/>
      <c r="C3171" s="7"/>
      <c r="D3171" s="189"/>
      <c r="E3171" s="189"/>
      <c r="F3171" s="189"/>
      <c r="G3171" s="189"/>
      <c r="H3171" s="189"/>
      <c r="I3171" s="189"/>
      <c r="J3171" s="189"/>
      <c r="K3171" s="8"/>
      <c r="L3171" s="1"/>
    </row>
    <row r="3172" spans="1:12" ht="15.45" customHeight="1" x14ac:dyDescent="0.3">
      <c r="A3172" s="1"/>
      <c r="B3172" s="1"/>
      <c r="C3172" s="7"/>
      <c r="D3172" s="219" t="s">
        <v>19</v>
      </c>
      <c r="E3172" s="220"/>
      <c r="F3172" s="220"/>
      <c r="G3172" s="220"/>
      <c r="H3172" s="220"/>
      <c r="I3172" s="220"/>
      <c r="J3172" s="221"/>
      <c r="K3172" s="8"/>
      <c r="L3172" s="1"/>
    </row>
    <row r="3173" spans="1:12" ht="15.45" customHeight="1" x14ac:dyDescent="0.3">
      <c r="A3173" s="1"/>
      <c r="B3173" s="1"/>
      <c r="C3173" s="7"/>
      <c r="D3173" s="230" t="s">
        <v>20</v>
      </c>
      <c r="E3173" s="231"/>
      <c r="F3173" s="231"/>
      <c r="G3173" s="23" t="s">
        <v>14</v>
      </c>
      <c r="H3173" s="24" t="s">
        <v>21</v>
      </c>
      <c r="I3173" s="25" t="s">
        <v>22</v>
      </c>
      <c r="J3173" s="26" t="s">
        <v>23</v>
      </c>
      <c r="K3173" s="8"/>
      <c r="L3173" s="1"/>
    </row>
    <row r="3174" spans="1:12" ht="15.45" customHeight="1" x14ac:dyDescent="0.3">
      <c r="A3174" s="1"/>
      <c r="B3174" s="1"/>
      <c r="C3174" s="7"/>
      <c r="D3174" s="232" t="s">
        <v>299</v>
      </c>
      <c r="E3174" s="233"/>
      <c r="F3174" s="233"/>
      <c r="G3174" s="27" t="s">
        <v>95</v>
      </c>
      <c r="H3174" s="28">
        <v>4442</v>
      </c>
      <c r="I3174" s="29">
        <v>4</v>
      </c>
      <c r="J3174" s="30">
        <f>+ROUND(I3174*H3174,2)</f>
        <v>17768</v>
      </c>
      <c r="K3174" s="8"/>
      <c r="L3174" s="1"/>
    </row>
    <row r="3175" spans="1:12" ht="15.45" customHeight="1" x14ac:dyDescent="0.3">
      <c r="A3175" s="1"/>
      <c r="B3175" s="1"/>
      <c r="C3175" s="7"/>
      <c r="D3175" s="211" t="s">
        <v>300</v>
      </c>
      <c r="E3175" s="212"/>
      <c r="F3175" s="212"/>
      <c r="G3175" s="31" t="s">
        <v>25</v>
      </c>
      <c r="H3175" s="32">
        <v>16641.830000000002</v>
      </c>
      <c r="I3175" s="33">
        <v>1.2</v>
      </c>
      <c r="J3175" s="34">
        <f t="shared" ref="J3175:J3177" si="57">+ROUND(I3175*H3175,2)</f>
        <v>19970.2</v>
      </c>
      <c r="K3175" s="8"/>
      <c r="L3175" s="1"/>
    </row>
    <row r="3176" spans="1:12" ht="15.45" customHeight="1" x14ac:dyDescent="0.3">
      <c r="A3176" s="1"/>
      <c r="B3176" s="1"/>
      <c r="C3176" s="7"/>
      <c r="D3176" s="211" t="s">
        <v>258</v>
      </c>
      <c r="E3176" s="212"/>
      <c r="F3176" s="212"/>
      <c r="G3176" s="31" t="s">
        <v>257</v>
      </c>
      <c r="H3176" s="32">
        <v>52600</v>
      </c>
      <c r="I3176" s="33">
        <v>0.1</v>
      </c>
      <c r="J3176" s="34">
        <f t="shared" si="57"/>
        <v>5260</v>
      </c>
      <c r="K3176" s="8"/>
      <c r="L3176" s="1"/>
    </row>
    <row r="3177" spans="1:12" ht="15.45" customHeight="1" x14ac:dyDescent="0.3">
      <c r="A3177" s="1"/>
      <c r="B3177" s="1"/>
      <c r="C3177" s="7"/>
      <c r="D3177" s="211" t="s">
        <v>256</v>
      </c>
      <c r="E3177" s="212"/>
      <c r="F3177" s="212"/>
      <c r="G3177" s="31" t="s">
        <v>257</v>
      </c>
      <c r="H3177" s="32">
        <v>64850</v>
      </c>
      <c r="I3177" s="33">
        <v>0.1</v>
      </c>
      <c r="J3177" s="34">
        <f t="shared" si="57"/>
        <v>6485</v>
      </c>
      <c r="K3177" s="8"/>
      <c r="L3177" s="1"/>
    </row>
    <row r="3178" spans="1:12" ht="15.45" customHeight="1" x14ac:dyDescent="0.3">
      <c r="A3178" s="1"/>
      <c r="B3178" s="1"/>
      <c r="C3178" s="7"/>
      <c r="D3178" s="211"/>
      <c r="E3178" s="212"/>
      <c r="F3178" s="212"/>
      <c r="G3178" s="31" t="s">
        <v>28</v>
      </c>
      <c r="H3178" s="32" t="s">
        <v>28</v>
      </c>
      <c r="I3178" s="33"/>
      <c r="J3178" s="34" t="str">
        <f t="shared" ref="J3178:J3180" si="58">+IF(D3178="","",H3178*I3178)</f>
        <v/>
      </c>
      <c r="K3178" s="8"/>
      <c r="L3178" s="1"/>
    </row>
    <row r="3179" spans="1:12" ht="15.45" customHeight="1" x14ac:dyDescent="0.3">
      <c r="A3179" s="1"/>
      <c r="B3179" s="1"/>
      <c r="C3179" s="7"/>
      <c r="D3179" s="211"/>
      <c r="E3179" s="212"/>
      <c r="F3179" s="212"/>
      <c r="G3179" s="31" t="s">
        <v>28</v>
      </c>
      <c r="H3179" s="32" t="s">
        <v>28</v>
      </c>
      <c r="I3179" s="33"/>
      <c r="J3179" s="34" t="str">
        <f t="shared" si="58"/>
        <v/>
      </c>
      <c r="K3179" s="8"/>
      <c r="L3179" s="1"/>
    </row>
    <row r="3180" spans="1:12" ht="15.45" customHeight="1" x14ac:dyDescent="0.3">
      <c r="A3180" s="1"/>
      <c r="B3180" s="1"/>
      <c r="C3180" s="7"/>
      <c r="D3180" s="325"/>
      <c r="E3180" s="326"/>
      <c r="F3180" s="326"/>
      <c r="G3180" s="35" t="s">
        <v>28</v>
      </c>
      <c r="H3180" s="36" t="s">
        <v>28</v>
      </c>
      <c r="I3180" s="37"/>
      <c r="J3180" s="38" t="str">
        <f t="shared" si="58"/>
        <v/>
      </c>
      <c r="K3180" s="8"/>
      <c r="L3180" s="1"/>
    </row>
    <row r="3181" spans="1:12" ht="15.45" customHeight="1" x14ac:dyDescent="0.3">
      <c r="A3181" s="1"/>
      <c r="B3181" s="1"/>
      <c r="C3181" s="7"/>
      <c r="D3181" s="1"/>
      <c r="E3181" s="1"/>
      <c r="F3181" s="1"/>
      <c r="G3181" s="294" t="s">
        <v>29</v>
      </c>
      <c r="H3181" s="294"/>
      <c r="I3181" s="295"/>
      <c r="J3181" s="39">
        <f>+ROUND(SUM(J3174:J3180),2)</f>
        <v>49483.199999999997</v>
      </c>
      <c r="K3181" s="8"/>
      <c r="L3181" s="1"/>
    </row>
    <row r="3182" spans="1:12" ht="15.45" customHeight="1" x14ac:dyDescent="0.3">
      <c r="A3182" s="1"/>
      <c r="B3182" s="1"/>
      <c r="C3182" s="7"/>
      <c r="D3182" s="1"/>
      <c r="E3182" s="1"/>
      <c r="F3182" s="1"/>
      <c r="G3182" s="92"/>
      <c r="H3182" s="100"/>
      <c r="I3182" s="92"/>
      <c r="J3182" s="101"/>
      <c r="K3182" s="8"/>
      <c r="L3182" s="1"/>
    </row>
    <row r="3183" spans="1:12" ht="15.45" customHeight="1" x14ac:dyDescent="0.3">
      <c r="A3183" s="1"/>
      <c r="B3183" s="1"/>
      <c r="C3183" s="7"/>
      <c r="D3183" s="219" t="s">
        <v>30</v>
      </c>
      <c r="E3183" s="220"/>
      <c r="F3183" s="220"/>
      <c r="G3183" s="220"/>
      <c r="H3183" s="220"/>
      <c r="I3183" s="220"/>
      <c r="J3183" s="221"/>
      <c r="K3183" s="8"/>
      <c r="L3183" s="1"/>
    </row>
    <row r="3184" spans="1:12" ht="15.45" customHeight="1" x14ac:dyDescent="0.3">
      <c r="A3184" s="1"/>
      <c r="B3184" s="1"/>
      <c r="C3184" s="7"/>
      <c r="D3184" s="286" t="s">
        <v>20</v>
      </c>
      <c r="E3184" s="286"/>
      <c r="F3184" s="286"/>
      <c r="G3184" s="40" t="s">
        <v>14</v>
      </c>
      <c r="H3184" s="41" t="s">
        <v>31</v>
      </c>
      <c r="I3184" s="40" t="s">
        <v>22</v>
      </c>
      <c r="J3184" s="41" t="s">
        <v>23</v>
      </c>
      <c r="K3184" s="8"/>
      <c r="L3184" s="1"/>
    </row>
    <row r="3185" spans="1:12" ht="15.45" customHeight="1" x14ac:dyDescent="0.3">
      <c r="A3185" s="1"/>
      <c r="B3185" s="1"/>
      <c r="C3185" s="7"/>
      <c r="D3185" s="287" t="s">
        <v>32</v>
      </c>
      <c r="E3185" s="288"/>
      <c r="F3185" s="288"/>
      <c r="G3185" s="86" t="s">
        <v>33</v>
      </c>
      <c r="H3185" s="87">
        <v>31562.67</v>
      </c>
      <c r="I3185" s="88">
        <v>0.05</v>
      </c>
      <c r="J3185" s="30">
        <f>+ROUND(I3185*H3185,2)</f>
        <v>1578.13</v>
      </c>
      <c r="K3185" s="8"/>
      <c r="L3185" s="1"/>
    </row>
    <row r="3186" spans="1:12" ht="15.45" customHeight="1" x14ac:dyDescent="0.3">
      <c r="A3186" s="1"/>
      <c r="B3186" s="1"/>
      <c r="C3186" s="7"/>
      <c r="D3186" s="289"/>
      <c r="E3186" s="290"/>
      <c r="F3186" s="291"/>
      <c r="G3186" s="86" t="s">
        <v>28</v>
      </c>
      <c r="H3186" s="89" t="s">
        <v>28</v>
      </c>
      <c r="I3186" s="98"/>
      <c r="J3186" s="34" t="str">
        <f>+IF(D3186="","",H3186*I3186)</f>
        <v/>
      </c>
      <c r="K3186" s="8"/>
      <c r="L3186" s="1"/>
    </row>
    <row r="3187" spans="1:12" ht="15.45" customHeight="1" x14ac:dyDescent="0.3">
      <c r="A3187" s="1"/>
      <c r="B3187" s="1"/>
      <c r="C3187" s="7"/>
      <c r="D3187" s="289"/>
      <c r="E3187" s="290"/>
      <c r="F3187" s="291"/>
      <c r="G3187" s="86" t="s">
        <v>28</v>
      </c>
      <c r="H3187" s="89" t="s">
        <v>28</v>
      </c>
      <c r="I3187" s="99"/>
      <c r="J3187" s="34" t="str">
        <f>+IF(D3187="","",H3187*I3187)</f>
        <v/>
      </c>
      <c r="K3187" s="8"/>
      <c r="L3187" s="1"/>
    </row>
    <row r="3188" spans="1:12" ht="15.45" customHeight="1" x14ac:dyDescent="0.3">
      <c r="A3188" s="1"/>
      <c r="B3188" s="1"/>
      <c r="C3188" s="7"/>
      <c r="D3188" s="292"/>
      <c r="E3188" s="293"/>
      <c r="F3188" s="293"/>
      <c r="G3188" s="47" t="s">
        <v>28</v>
      </c>
      <c r="H3188" s="48" t="s">
        <v>28</v>
      </c>
      <c r="I3188" s="49"/>
      <c r="J3188" s="91" t="str">
        <f>+IF(D3188="","",H3188*I3188)</f>
        <v/>
      </c>
      <c r="K3188" s="8"/>
      <c r="L3188" s="1"/>
    </row>
    <row r="3189" spans="1:12" ht="15.45" customHeight="1" x14ac:dyDescent="0.3">
      <c r="A3189" s="1"/>
      <c r="B3189" s="1"/>
      <c r="C3189" s="7"/>
      <c r="D3189" s="1"/>
      <c r="E3189" s="1"/>
      <c r="F3189" s="1"/>
      <c r="G3189" s="294" t="s">
        <v>36</v>
      </c>
      <c r="H3189" s="294"/>
      <c r="I3189" s="295"/>
      <c r="J3189" s="51">
        <f>ROUND(+SUM(J3185:J3188),2)</f>
        <v>1578.13</v>
      </c>
      <c r="K3189" s="8"/>
      <c r="L3189" s="1"/>
    </row>
    <row r="3190" spans="1:12" ht="15.45" customHeight="1" x14ac:dyDescent="0.3">
      <c r="A3190" s="1"/>
      <c r="B3190" s="1"/>
      <c r="C3190" s="7"/>
      <c r="D3190" s="274"/>
      <c r="E3190" s="274"/>
      <c r="F3190" s="274"/>
      <c r="G3190" s="274"/>
      <c r="H3190" s="274"/>
      <c r="I3190" s="274"/>
      <c r="J3190" s="274"/>
      <c r="K3190" s="8"/>
      <c r="L3190" s="1"/>
    </row>
    <row r="3191" spans="1:12" ht="15.45" customHeight="1" x14ac:dyDescent="0.3">
      <c r="A3191" s="1"/>
      <c r="B3191" s="1"/>
      <c r="C3191" s="7"/>
      <c r="D3191" s="305" t="s">
        <v>37</v>
      </c>
      <c r="E3191" s="306"/>
      <c r="F3191" s="306"/>
      <c r="G3191" s="306"/>
      <c r="H3191" s="306"/>
      <c r="I3191" s="306"/>
      <c r="J3191" s="307"/>
      <c r="K3191" s="8"/>
      <c r="L3191" s="52"/>
    </row>
    <row r="3192" spans="1:12" ht="15.45" customHeight="1" x14ac:dyDescent="0.3">
      <c r="A3192" s="93"/>
      <c r="B3192" s="93"/>
      <c r="C3192" s="53"/>
      <c r="D3192" s="308" t="s">
        <v>20</v>
      </c>
      <c r="E3192" s="309"/>
      <c r="F3192" s="309"/>
      <c r="G3192" s="54" t="s">
        <v>14</v>
      </c>
      <c r="H3192" s="55" t="s">
        <v>31</v>
      </c>
      <c r="I3192" s="54" t="s">
        <v>22</v>
      </c>
      <c r="J3192" s="56" t="s">
        <v>23</v>
      </c>
      <c r="K3192" s="57"/>
      <c r="L3192" s="58"/>
    </row>
    <row r="3193" spans="1:12" ht="15.45" customHeight="1" x14ac:dyDescent="0.3">
      <c r="A3193" s="1"/>
      <c r="B3193" s="1"/>
      <c r="C3193" s="7"/>
      <c r="D3193" s="301" t="s">
        <v>218</v>
      </c>
      <c r="E3193" s="302"/>
      <c r="F3193" s="302"/>
      <c r="G3193" s="59" t="s">
        <v>39</v>
      </c>
      <c r="H3193" s="60">
        <v>35069.629374999997</v>
      </c>
      <c r="I3193" s="61">
        <v>0.9</v>
      </c>
      <c r="J3193" s="30">
        <f>+ROUND(I3193*H3193,2)</f>
        <v>31562.67</v>
      </c>
      <c r="K3193" s="8"/>
      <c r="L3193" s="52"/>
    </row>
    <row r="3194" spans="1:12" ht="15.45" customHeight="1" x14ac:dyDescent="0.3">
      <c r="A3194" s="1"/>
      <c r="B3194" s="1"/>
      <c r="C3194" s="7"/>
      <c r="D3194" s="301"/>
      <c r="E3194" s="302"/>
      <c r="F3194" s="302"/>
      <c r="G3194" s="59"/>
      <c r="H3194" s="60"/>
      <c r="I3194" s="61"/>
      <c r="J3194" s="62" t="str">
        <f>(+IF(D3194="","",(H3194*I3194)))</f>
        <v/>
      </c>
      <c r="K3194" s="8"/>
      <c r="L3194" s="52"/>
    </row>
    <row r="3195" spans="1:12" ht="15.45" customHeight="1" x14ac:dyDescent="0.3">
      <c r="A3195" s="1"/>
      <c r="B3195" s="1"/>
      <c r="C3195" s="7"/>
      <c r="D3195" s="301"/>
      <c r="E3195" s="302"/>
      <c r="F3195" s="302"/>
      <c r="G3195" s="59"/>
      <c r="H3195" s="60"/>
      <c r="I3195" s="61"/>
      <c r="J3195" s="62" t="str">
        <f>(+IF(D3195="","",(H3195*I3195)))</f>
        <v/>
      </c>
      <c r="K3195" s="8"/>
      <c r="L3195" s="52"/>
    </row>
    <row r="3196" spans="1:12" ht="15.45" customHeight="1" x14ac:dyDescent="0.3">
      <c r="A3196" s="1"/>
      <c r="B3196" s="1"/>
      <c r="C3196" s="7"/>
      <c r="D3196" s="303"/>
      <c r="E3196" s="304"/>
      <c r="F3196" s="304"/>
      <c r="G3196" s="94"/>
      <c r="H3196" s="95"/>
      <c r="I3196" s="96"/>
      <c r="J3196" s="97"/>
      <c r="K3196" s="8"/>
      <c r="L3196" s="52"/>
    </row>
    <row r="3197" spans="1:12" ht="15.45" customHeight="1" x14ac:dyDescent="0.3">
      <c r="A3197" s="1"/>
      <c r="B3197" s="1"/>
      <c r="C3197" s="7"/>
      <c r="D3197" s="1"/>
      <c r="E3197" s="1"/>
      <c r="F3197" s="1"/>
      <c r="G3197" s="216" t="s">
        <v>42</v>
      </c>
      <c r="H3197" s="216"/>
      <c r="I3197" s="217"/>
      <c r="J3197" s="39">
        <f>+ROUND(SUM(J3193:J3196),2)</f>
        <v>31562.67</v>
      </c>
      <c r="K3197" s="8"/>
      <c r="L3197" s="52"/>
    </row>
    <row r="3198" spans="1:12" ht="15.45" customHeight="1" x14ac:dyDescent="0.3">
      <c r="A3198" s="1"/>
      <c r="B3198" s="1"/>
      <c r="C3198" s="7"/>
      <c r="D3198" s="1"/>
      <c r="E3198" s="1"/>
      <c r="F3198" s="1"/>
      <c r="G3198" s="1"/>
      <c r="H3198" s="63"/>
      <c r="I3198" s="1"/>
      <c r="J3198" s="2"/>
      <c r="K3198" s="8"/>
      <c r="L3198" s="1"/>
    </row>
    <row r="3199" spans="1:12" ht="15.45" customHeight="1" x14ac:dyDescent="0.3">
      <c r="A3199" s="1"/>
      <c r="B3199" s="1"/>
      <c r="C3199" s="7"/>
      <c r="D3199" s="250" t="s">
        <v>43</v>
      </c>
      <c r="E3199" s="251"/>
      <c r="F3199" s="251"/>
      <c r="G3199" s="251"/>
      <c r="H3199" s="251"/>
      <c r="I3199" s="252"/>
      <c r="J3199" s="64">
        <f>ROUND((SUM(+J3181+J3189+J3197)),2)</f>
        <v>82624</v>
      </c>
      <c r="K3199" s="8"/>
      <c r="L3199" s="1"/>
    </row>
    <row r="3200" spans="1:12" ht="15.45" customHeight="1" x14ac:dyDescent="0.3">
      <c r="A3200" s="1"/>
      <c r="B3200" s="1"/>
      <c r="C3200" s="7"/>
      <c r="D3200" s="1"/>
      <c r="E3200" s="1"/>
      <c r="F3200" s="1"/>
      <c r="G3200" s="1"/>
      <c r="H3200" s="63"/>
      <c r="I3200" s="1"/>
      <c r="J3200" s="2"/>
      <c r="K3200" s="8"/>
      <c r="L3200" s="1"/>
    </row>
    <row r="3201" spans="1:12" ht="15.45" customHeight="1" x14ac:dyDescent="0.3">
      <c r="A3201" s="66"/>
      <c r="B3201" s="66"/>
      <c r="C3201" s="65"/>
      <c r="D3201" s="253" t="s">
        <v>44</v>
      </c>
      <c r="E3201" s="254"/>
      <c r="F3201" s="255"/>
      <c r="G3201" s="66"/>
      <c r="H3201" s="67"/>
      <c r="I3201" s="68">
        <v>0.01</v>
      </c>
      <c r="J3201" s="69">
        <f>ROUND(J3199*I3201,2)</f>
        <v>826.24</v>
      </c>
      <c r="K3201" s="70"/>
      <c r="L3201" s="66"/>
    </row>
    <row r="3202" spans="1:12" ht="15.45" customHeight="1" x14ac:dyDescent="0.3">
      <c r="A3202" s="1"/>
      <c r="B3202" s="1"/>
      <c r="C3202" s="7"/>
      <c r="D3202" s="250" t="s">
        <v>45</v>
      </c>
      <c r="E3202" s="251"/>
      <c r="F3202" s="251"/>
      <c r="G3202" s="251"/>
      <c r="H3202" s="251"/>
      <c r="I3202" s="252"/>
      <c r="J3202" s="64">
        <f>+J3201+J3199</f>
        <v>83450.240000000005</v>
      </c>
      <c r="K3202" s="8"/>
      <c r="L3202" s="1"/>
    </row>
    <row r="3203" spans="1:12" ht="15.45" customHeight="1" x14ac:dyDescent="0.3">
      <c r="A3203" s="1"/>
      <c r="B3203" s="1"/>
      <c r="C3203" s="7"/>
      <c r="D3203" s="1"/>
      <c r="E3203" s="1"/>
      <c r="F3203" s="1"/>
      <c r="G3203" s="1"/>
      <c r="H3203" s="63"/>
      <c r="I3203" s="1"/>
      <c r="J3203" s="2"/>
      <c r="K3203" s="8"/>
      <c r="L3203" s="1"/>
    </row>
    <row r="3204" spans="1:12" ht="15.45" customHeight="1" x14ac:dyDescent="0.3">
      <c r="A3204" s="66"/>
      <c r="B3204" s="66"/>
      <c r="C3204" s="65"/>
      <c r="D3204" s="313" t="s">
        <v>46</v>
      </c>
      <c r="E3204" s="314"/>
      <c r="F3204" s="314"/>
      <c r="G3204" s="71"/>
      <c r="H3204" s="72"/>
      <c r="I3204" s="170">
        <v>0.25</v>
      </c>
      <c r="J3204" s="74">
        <f>ROUND(J3202*I3204,2)</f>
        <v>20862.560000000001</v>
      </c>
      <c r="K3204" s="70"/>
      <c r="L3204" s="66"/>
    </row>
    <row r="3205" spans="1:12" ht="15.45" customHeight="1" x14ac:dyDescent="0.3">
      <c r="A3205" s="66"/>
      <c r="B3205" s="66"/>
      <c r="C3205" s="65"/>
      <c r="D3205" s="315" t="s">
        <v>47</v>
      </c>
      <c r="E3205" s="316"/>
      <c r="F3205" s="316"/>
      <c r="G3205" s="71"/>
      <c r="H3205" s="72"/>
      <c r="I3205" s="171">
        <v>0.01</v>
      </c>
      <c r="J3205" s="76">
        <f>ROUND(J3202*I3205,2)</f>
        <v>834.5</v>
      </c>
      <c r="K3205" s="70"/>
      <c r="L3205" s="66"/>
    </row>
    <row r="3206" spans="1:12" ht="15.45" customHeight="1" x14ac:dyDescent="0.3">
      <c r="A3206" s="66"/>
      <c r="B3206" s="66"/>
      <c r="C3206" s="65"/>
      <c r="D3206" s="315" t="s">
        <v>48</v>
      </c>
      <c r="E3206" s="316"/>
      <c r="F3206" s="316"/>
      <c r="G3206" s="77"/>
      <c r="H3206" s="78"/>
      <c r="I3206" s="171">
        <v>0.04</v>
      </c>
      <c r="J3206" s="76">
        <f>ROUND(J3202*I3206,2)</f>
        <v>3338.01</v>
      </c>
      <c r="K3206" s="70"/>
      <c r="L3206" s="66"/>
    </row>
    <row r="3207" spans="1:12" ht="15.45" customHeight="1" x14ac:dyDescent="0.3">
      <c r="A3207" s="1"/>
      <c r="B3207" s="1"/>
      <c r="C3207" s="7"/>
      <c r="D3207" s="317" t="s">
        <v>49</v>
      </c>
      <c r="E3207" s="318"/>
      <c r="F3207" s="318"/>
      <c r="G3207" s="318"/>
      <c r="H3207" s="318"/>
      <c r="I3207" s="318"/>
      <c r="J3207" s="79">
        <f>SUM(J3204:J3206)</f>
        <v>25035.07</v>
      </c>
      <c r="K3207" s="8"/>
      <c r="L3207" s="1"/>
    </row>
    <row r="3208" spans="1:12" ht="15.45" customHeight="1" x14ac:dyDescent="0.3">
      <c r="A3208" s="1"/>
      <c r="B3208" s="1"/>
      <c r="C3208" s="7"/>
      <c r="D3208" s="266"/>
      <c r="E3208" s="266"/>
      <c r="F3208" s="266"/>
      <c r="G3208" s="266"/>
      <c r="H3208" s="266"/>
      <c r="I3208" s="266"/>
      <c r="J3208" s="266"/>
      <c r="K3208" s="8"/>
      <c r="L3208" s="1"/>
    </row>
    <row r="3209" spans="1:12" ht="15.45" customHeight="1" x14ac:dyDescent="0.3">
      <c r="A3209" s="1"/>
      <c r="B3209" s="1"/>
      <c r="C3209" s="7"/>
      <c r="D3209" s="277" t="s">
        <v>50</v>
      </c>
      <c r="E3209" s="278"/>
      <c r="F3209" s="278"/>
      <c r="G3209" s="278"/>
      <c r="H3209" s="278"/>
      <c r="I3209" s="279"/>
      <c r="J3209" s="80">
        <f>SUM(J3202+J3207)</f>
        <v>108485.31</v>
      </c>
      <c r="K3209" s="8"/>
      <c r="L3209" s="1"/>
    </row>
    <row r="3210" spans="1:12" ht="15.45" customHeight="1" x14ac:dyDescent="0.3">
      <c r="A3210" s="1"/>
      <c r="B3210" s="1"/>
      <c r="C3210" s="7"/>
      <c r="D3210" s="266"/>
      <c r="E3210" s="266"/>
      <c r="F3210" s="266"/>
      <c r="G3210" s="266"/>
      <c r="H3210" s="266"/>
      <c r="I3210" s="266"/>
      <c r="J3210" s="266"/>
      <c r="K3210" s="8"/>
      <c r="L3210" s="1"/>
    </row>
    <row r="3211" spans="1:12" ht="15.45" customHeight="1" x14ac:dyDescent="0.3">
      <c r="A3211" s="1"/>
      <c r="B3211" s="1"/>
      <c r="C3211" s="7"/>
      <c r="D3211" s="280" t="s">
        <v>51</v>
      </c>
      <c r="E3211" s="281"/>
      <c r="F3211" s="282"/>
      <c r="G3211" s="283"/>
      <c r="H3211" s="284"/>
      <c r="I3211" s="284"/>
      <c r="J3211" s="285"/>
      <c r="K3211" s="8"/>
      <c r="L3211" s="1"/>
    </row>
    <row r="3212" spans="1:12" ht="15.45" customHeight="1" x14ac:dyDescent="0.3">
      <c r="A3212" s="1"/>
      <c r="B3212" s="1"/>
      <c r="C3212" s="7"/>
      <c r="D3212" s="262"/>
      <c r="E3212" s="310"/>
      <c r="F3212" s="311"/>
      <c r="G3212" s="265"/>
      <c r="H3212" s="275"/>
      <c r="I3212" s="275"/>
      <c r="J3212" s="276"/>
      <c r="K3212" s="8"/>
      <c r="L3212" s="1"/>
    </row>
    <row r="3213" spans="1:12" ht="15.45" customHeight="1" x14ac:dyDescent="0.3">
      <c r="A3213" s="1"/>
      <c r="B3213" s="1"/>
      <c r="C3213" s="7"/>
      <c r="D3213" s="262"/>
      <c r="E3213" s="310"/>
      <c r="F3213" s="311"/>
      <c r="G3213" s="312" t="s">
        <v>52</v>
      </c>
      <c r="H3213" s="266"/>
      <c r="I3213" s="266"/>
      <c r="J3213" s="267"/>
      <c r="K3213" s="8"/>
      <c r="L3213" s="1"/>
    </row>
    <row r="3214" spans="1:12" ht="15.45" customHeight="1" x14ac:dyDescent="0.3">
      <c r="A3214" s="1"/>
      <c r="B3214" s="1"/>
      <c r="C3214" s="7"/>
      <c r="D3214" s="262"/>
      <c r="E3214" s="310"/>
      <c r="F3214" s="311"/>
      <c r="G3214" s="312" t="s">
        <v>53</v>
      </c>
      <c r="H3214" s="266"/>
      <c r="I3214" s="266"/>
      <c r="J3214" s="267"/>
      <c r="K3214" s="8"/>
      <c r="L3214" s="1"/>
    </row>
    <row r="3215" spans="1:12" ht="15.45" customHeight="1" x14ac:dyDescent="0.3">
      <c r="A3215" s="1"/>
      <c r="B3215" s="1"/>
      <c r="C3215" s="7"/>
      <c r="D3215" s="262"/>
      <c r="E3215" s="310"/>
      <c r="F3215" s="311"/>
      <c r="G3215" s="312" t="s">
        <v>54</v>
      </c>
      <c r="H3215" s="266"/>
      <c r="I3215" s="266"/>
      <c r="J3215" s="267"/>
      <c r="K3215" s="8"/>
      <c r="L3215" s="1"/>
    </row>
    <row r="3216" spans="1:12" ht="15.45" customHeight="1" x14ac:dyDescent="0.3">
      <c r="A3216" s="1"/>
      <c r="B3216" s="1"/>
      <c r="C3216" s="7"/>
      <c r="D3216" s="319"/>
      <c r="E3216" s="320"/>
      <c r="F3216" s="321"/>
      <c r="G3216" s="312" t="s">
        <v>52</v>
      </c>
      <c r="H3216" s="266"/>
      <c r="I3216" s="266"/>
      <c r="J3216" s="267"/>
      <c r="K3216" s="8"/>
      <c r="L3216" s="1"/>
    </row>
    <row r="3217" spans="1:12" ht="15.45" customHeight="1" x14ac:dyDescent="0.3">
      <c r="A3217" s="1"/>
      <c r="B3217" s="1"/>
      <c r="C3217" s="7"/>
      <c r="D3217" s="268"/>
      <c r="E3217" s="322"/>
      <c r="F3217" s="323"/>
      <c r="G3217" s="324" t="s">
        <v>55</v>
      </c>
      <c r="H3217" s="272"/>
      <c r="I3217" s="272"/>
      <c r="J3217" s="273"/>
      <c r="K3217" s="8"/>
      <c r="L3217" s="1"/>
    </row>
    <row r="3218" spans="1:12" ht="15.45" customHeight="1" x14ac:dyDescent="0.3">
      <c r="A3218" s="1"/>
      <c r="B3218" s="1"/>
      <c r="C3218" s="81"/>
      <c r="D3218" s="82"/>
      <c r="E3218" s="82"/>
      <c r="F3218" s="82"/>
      <c r="G3218" s="82"/>
      <c r="H3218" s="83"/>
      <c r="I3218" s="82"/>
      <c r="J3218" s="83"/>
      <c r="K3218" s="84"/>
      <c r="L3218" s="1"/>
    </row>
    <row r="3219" spans="1:12" s="1" customFormat="1" ht="15.45" customHeight="1" x14ac:dyDescent="0.3">
      <c r="C3219" s="274"/>
      <c r="D3219" s="274"/>
      <c r="E3219" s="274"/>
      <c r="F3219" s="274"/>
      <c r="G3219" s="274"/>
      <c r="H3219" s="274"/>
      <c r="I3219" s="274"/>
      <c r="J3219" s="274"/>
    </row>
    <row r="3220" spans="1:12" ht="15.45" customHeight="1" x14ac:dyDescent="0.3"/>
    <row r="3221" spans="1:12" s="1" customFormat="1" ht="15.45" customHeight="1" x14ac:dyDescent="0.3">
      <c r="C3221" s="274"/>
      <c r="D3221" s="274"/>
      <c r="E3221" s="274"/>
      <c r="F3221" s="274"/>
      <c r="G3221" s="274"/>
      <c r="H3221" s="274"/>
      <c r="I3221" s="274"/>
      <c r="J3221" s="274"/>
    </row>
    <row r="3222" spans="1:12" s="1" customFormat="1" ht="15.45" customHeight="1" x14ac:dyDescent="0.3">
      <c r="C3222" s="3"/>
      <c r="D3222" s="4"/>
      <c r="E3222" s="4"/>
      <c r="F3222" s="4"/>
      <c r="G3222" s="4"/>
      <c r="H3222" s="5"/>
      <c r="I3222" s="4"/>
      <c r="J3222" s="5"/>
      <c r="K3222" s="6"/>
    </row>
    <row r="3223" spans="1:12" s="1" customFormat="1" ht="15.45" customHeight="1" x14ac:dyDescent="0.3">
      <c r="C3223" s="7"/>
      <c r="D3223" s="190"/>
      <c r="E3223" s="191"/>
      <c r="F3223" s="190" t="s">
        <v>0</v>
      </c>
      <c r="G3223" s="194"/>
      <c r="H3223" s="191"/>
      <c r="I3223" s="195" t="s">
        <v>1</v>
      </c>
      <c r="J3223" s="196"/>
      <c r="K3223" s="8"/>
    </row>
    <row r="3224" spans="1:12" s="1" customFormat="1" ht="15.45" customHeight="1" x14ac:dyDescent="0.3">
      <c r="C3224" s="7"/>
      <c r="D3224" s="192"/>
      <c r="E3224" s="193"/>
      <c r="F3224" s="192"/>
      <c r="G3224" s="189"/>
      <c r="H3224" s="193"/>
      <c r="I3224" s="197" t="s">
        <v>2</v>
      </c>
      <c r="J3224" s="198"/>
      <c r="K3224" s="8"/>
    </row>
    <row r="3225" spans="1:12" s="1" customFormat="1" ht="15.45" customHeight="1" x14ac:dyDescent="0.3">
      <c r="C3225" s="7"/>
      <c r="D3225" s="172" t="s">
        <v>3</v>
      </c>
      <c r="E3225" s="173"/>
      <c r="F3225" s="173"/>
      <c r="G3225" s="173"/>
      <c r="H3225" s="174"/>
      <c r="I3225" s="197" t="s">
        <v>4</v>
      </c>
      <c r="J3225" s="198"/>
      <c r="K3225" s="8"/>
    </row>
    <row r="3226" spans="1:12" s="1" customFormat="1" ht="15.45" customHeight="1" x14ac:dyDescent="0.3">
      <c r="C3226" s="7"/>
      <c r="D3226" s="298" t="s">
        <v>5</v>
      </c>
      <c r="E3226" s="299"/>
      <c r="F3226" s="299"/>
      <c r="G3226" s="299"/>
      <c r="H3226" s="299"/>
      <c r="I3226" s="299"/>
      <c r="J3226" s="300"/>
      <c r="K3226" s="8"/>
    </row>
    <row r="3227" spans="1:12" s="1" customFormat="1" ht="15.45" customHeight="1" x14ac:dyDescent="0.3">
      <c r="C3227" s="7"/>
      <c r="D3227" s="9"/>
      <c r="E3227" s="9"/>
      <c r="F3227" s="9"/>
      <c r="G3227" s="9"/>
      <c r="H3227" s="10"/>
      <c r="I3227" s="9"/>
      <c r="J3227" s="10"/>
      <c r="K3227" s="8"/>
    </row>
    <row r="3228" spans="1:12" s="14" customFormat="1" ht="15.45" customHeight="1" x14ac:dyDescent="0.3">
      <c r="C3228" s="11"/>
      <c r="D3228" s="12" t="s">
        <v>6</v>
      </c>
      <c r="E3228" s="175" t="s">
        <v>7</v>
      </c>
      <c r="F3228" s="176"/>
      <c r="G3228" s="176"/>
      <c r="H3228" s="176"/>
      <c r="I3228" s="176"/>
      <c r="J3228" s="177"/>
      <c r="K3228" s="13"/>
    </row>
    <row r="3229" spans="1:12" s="1" customFormat="1" ht="15.45" customHeight="1" x14ac:dyDescent="0.3">
      <c r="C3229" s="7"/>
      <c r="D3229" s="16">
        <v>2</v>
      </c>
      <c r="E3229" s="178" t="s">
        <v>8</v>
      </c>
      <c r="F3229" s="179"/>
      <c r="G3229" s="179"/>
      <c r="H3229" s="179"/>
      <c r="I3229" s="179"/>
      <c r="J3229" s="180"/>
      <c r="K3229" s="8"/>
    </row>
    <row r="3230" spans="1:12" s="14" customFormat="1" ht="15.45" customHeight="1" x14ac:dyDescent="0.3">
      <c r="C3230" s="11"/>
      <c r="D3230" s="12" t="s">
        <v>9</v>
      </c>
      <c r="E3230" s="175" t="s">
        <v>10</v>
      </c>
      <c r="F3230" s="176"/>
      <c r="G3230" s="176"/>
      <c r="H3230" s="176"/>
      <c r="I3230" s="176"/>
      <c r="J3230" s="177"/>
      <c r="K3230" s="13"/>
    </row>
    <row r="3231" spans="1:12" s="1" customFormat="1" ht="15.45" customHeight="1" x14ac:dyDescent="0.3">
      <c r="C3231" s="7"/>
      <c r="D3231" s="16">
        <v>2.14</v>
      </c>
      <c r="E3231" s="178" t="s">
        <v>301</v>
      </c>
      <c r="F3231" s="179"/>
      <c r="G3231" s="179"/>
      <c r="H3231" s="179"/>
      <c r="I3231" s="179"/>
      <c r="J3231" s="180"/>
      <c r="K3231" s="8"/>
    </row>
    <row r="3232" spans="1:12" s="14" customFormat="1" ht="15.45" customHeight="1" x14ac:dyDescent="0.3">
      <c r="C3232" s="11"/>
      <c r="D3232" s="17" t="s">
        <v>12</v>
      </c>
      <c r="E3232" s="181" t="s">
        <v>13</v>
      </c>
      <c r="F3232" s="182"/>
      <c r="G3232" s="182"/>
      <c r="H3232" s="182"/>
      <c r="I3232" s="183"/>
      <c r="J3232" s="187" t="s">
        <v>14</v>
      </c>
      <c r="K3232" s="13"/>
    </row>
    <row r="3233" spans="3:11" s="1" customFormat="1" ht="15.45" customHeight="1" x14ac:dyDescent="0.3">
      <c r="C3233" s="7"/>
      <c r="D3233" s="18" t="s">
        <v>302</v>
      </c>
      <c r="E3233" s="184"/>
      <c r="F3233" s="185"/>
      <c r="G3233" s="185"/>
      <c r="H3233" s="185"/>
      <c r="I3233" s="186"/>
      <c r="J3233" s="188"/>
      <c r="K3233" s="8"/>
    </row>
    <row r="3234" spans="3:11" s="14" customFormat="1" ht="15.45" customHeight="1" x14ac:dyDescent="0.3">
      <c r="C3234" s="11"/>
      <c r="D3234" s="17" t="s">
        <v>16</v>
      </c>
      <c r="E3234" s="296" t="s">
        <v>303</v>
      </c>
      <c r="F3234" s="223"/>
      <c r="G3234" s="223"/>
      <c r="H3234" s="223"/>
      <c r="I3234" s="224"/>
      <c r="J3234" s="297" t="s">
        <v>95</v>
      </c>
      <c r="K3234" s="13"/>
    </row>
    <row r="3235" spans="3:11" s="1" customFormat="1" ht="15.45" customHeight="1" x14ac:dyDescent="0.3">
      <c r="C3235" s="7"/>
      <c r="D3235" s="18" t="s">
        <v>302</v>
      </c>
      <c r="E3235" s="225"/>
      <c r="F3235" s="226"/>
      <c r="G3235" s="226"/>
      <c r="H3235" s="226"/>
      <c r="I3235" s="227"/>
      <c r="J3235" s="229"/>
      <c r="K3235" s="8"/>
    </row>
    <row r="3236" spans="3:11" s="1" customFormat="1" ht="15.45" customHeight="1" x14ac:dyDescent="0.3">
      <c r="C3236" s="7"/>
      <c r="D3236" s="189"/>
      <c r="E3236" s="189"/>
      <c r="F3236" s="189"/>
      <c r="G3236" s="189"/>
      <c r="H3236" s="189"/>
      <c r="I3236" s="189"/>
      <c r="J3236" s="189"/>
      <c r="K3236" s="8"/>
    </row>
    <row r="3237" spans="3:11" s="1" customFormat="1" ht="15.45" customHeight="1" x14ac:dyDescent="0.3">
      <c r="C3237" s="7"/>
      <c r="D3237" s="219" t="s">
        <v>19</v>
      </c>
      <c r="E3237" s="220"/>
      <c r="F3237" s="220"/>
      <c r="G3237" s="220"/>
      <c r="H3237" s="220"/>
      <c r="I3237" s="220"/>
      <c r="J3237" s="221"/>
      <c r="K3237" s="8"/>
    </row>
    <row r="3238" spans="3:11" s="1" customFormat="1" ht="15.45" customHeight="1" x14ac:dyDescent="0.3">
      <c r="C3238" s="7"/>
      <c r="D3238" s="230" t="s">
        <v>20</v>
      </c>
      <c r="E3238" s="231"/>
      <c r="F3238" s="231"/>
      <c r="G3238" s="23" t="s">
        <v>14</v>
      </c>
      <c r="H3238" s="24" t="s">
        <v>21</v>
      </c>
      <c r="I3238" s="25" t="s">
        <v>22</v>
      </c>
      <c r="J3238" s="26" t="s">
        <v>23</v>
      </c>
      <c r="K3238" s="8"/>
    </row>
    <row r="3239" spans="3:11" s="1" customFormat="1" ht="15.45" customHeight="1" x14ac:dyDescent="0.3">
      <c r="C3239" s="7"/>
      <c r="D3239" s="232" t="s">
        <v>304</v>
      </c>
      <c r="E3239" s="233"/>
      <c r="F3239" s="233"/>
      <c r="G3239" s="27" t="s">
        <v>95</v>
      </c>
      <c r="H3239" s="28">
        <v>2316436.75</v>
      </c>
      <c r="I3239" s="29">
        <v>1</v>
      </c>
      <c r="J3239" s="30">
        <f>+ROUND(I3239*H3239,2)</f>
        <v>2316436.75</v>
      </c>
      <c r="K3239" s="8"/>
    </row>
    <row r="3240" spans="3:11" s="1" customFormat="1" ht="15.45" customHeight="1" x14ac:dyDescent="0.3">
      <c r="C3240" s="7"/>
      <c r="D3240" s="211"/>
      <c r="E3240" s="212"/>
      <c r="F3240" s="212"/>
      <c r="G3240" s="31" t="s">
        <v>28</v>
      </c>
      <c r="H3240" s="32" t="s">
        <v>28</v>
      </c>
      <c r="I3240" s="33"/>
      <c r="J3240" s="34" t="str">
        <f t="shared" ref="J3240:J3245" si="59">+IF(D3240="","",H3240*I3240)</f>
        <v/>
      </c>
      <c r="K3240" s="8"/>
    </row>
    <row r="3241" spans="3:11" s="1" customFormat="1" ht="15.45" customHeight="1" x14ac:dyDescent="0.3">
      <c r="C3241" s="7"/>
      <c r="D3241" s="211"/>
      <c r="E3241" s="212"/>
      <c r="F3241" s="212"/>
      <c r="G3241" s="31" t="s">
        <v>28</v>
      </c>
      <c r="H3241" s="32" t="s">
        <v>28</v>
      </c>
      <c r="I3241" s="33"/>
      <c r="J3241" s="34" t="str">
        <f t="shared" si="59"/>
        <v/>
      </c>
      <c r="K3241" s="8"/>
    </row>
    <row r="3242" spans="3:11" s="1" customFormat="1" ht="15.45" customHeight="1" x14ac:dyDescent="0.3">
      <c r="C3242" s="7"/>
      <c r="D3242" s="211"/>
      <c r="E3242" s="212"/>
      <c r="F3242" s="212"/>
      <c r="G3242" s="31" t="s">
        <v>28</v>
      </c>
      <c r="H3242" s="32" t="s">
        <v>28</v>
      </c>
      <c r="I3242" s="33"/>
      <c r="J3242" s="34" t="str">
        <f t="shared" si="59"/>
        <v/>
      </c>
      <c r="K3242" s="8"/>
    </row>
    <row r="3243" spans="3:11" s="1" customFormat="1" ht="15.45" customHeight="1" x14ac:dyDescent="0.3">
      <c r="C3243" s="7"/>
      <c r="D3243" s="211"/>
      <c r="E3243" s="212"/>
      <c r="F3243" s="212"/>
      <c r="G3243" s="31" t="s">
        <v>28</v>
      </c>
      <c r="H3243" s="32" t="s">
        <v>28</v>
      </c>
      <c r="I3243" s="33"/>
      <c r="J3243" s="34" t="str">
        <f t="shared" si="59"/>
        <v/>
      </c>
      <c r="K3243" s="8"/>
    </row>
    <row r="3244" spans="3:11" s="1" customFormat="1" ht="15.45" customHeight="1" x14ac:dyDescent="0.3">
      <c r="C3244" s="7"/>
      <c r="D3244" s="211"/>
      <c r="E3244" s="212"/>
      <c r="F3244" s="212"/>
      <c r="G3244" s="31" t="s">
        <v>28</v>
      </c>
      <c r="H3244" s="32" t="s">
        <v>28</v>
      </c>
      <c r="I3244" s="33"/>
      <c r="J3244" s="34" t="str">
        <f t="shared" si="59"/>
        <v/>
      </c>
      <c r="K3244" s="8"/>
    </row>
    <row r="3245" spans="3:11" s="1" customFormat="1" ht="15.45" customHeight="1" x14ac:dyDescent="0.3">
      <c r="C3245" s="7"/>
      <c r="D3245" s="325"/>
      <c r="E3245" s="326"/>
      <c r="F3245" s="326"/>
      <c r="G3245" s="35" t="s">
        <v>28</v>
      </c>
      <c r="H3245" s="36" t="s">
        <v>28</v>
      </c>
      <c r="I3245" s="37"/>
      <c r="J3245" s="38" t="str">
        <f t="shared" si="59"/>
        <v/>
      </c>
      <c r="K3245" s="8"/>
    </row>
    <row r="3246" spans="3:11" s="1" customFormat="1" ht="15.45" customHeight="1" x14ac:dyDescent="0.3">
      <c r="C3246" s="7"/>
      <c r="G3246" s="294" t="s">
        <v>29</v>
      </c>
      <c r="H3246" s="294"/>
      <c r="I3246" s="295"/>
      <c r="J3246" s="39">
        <f>+ROUND(SUM(J3239:J3245),2)</f>
        <v>2316436.75</v>
      </c>
      <c r="K3246" s="8"/>
    </row>
    <row r="3247" spans="3:11" s="1" customFormat="1" ht="15.45" customHeight="1" x14ac:dyDescent="0.3">
      <c r="C3247" s="7"/>
      <c r="D3247" s="189"/>
      <c r="E3247" s="189"/>
      <c r="F3247" s="189"/>
      <c r="G3247" s="189"/>
      <c r="H3247" s="189"/>
      <c r="I3247" s="189"/>
      <c r="J3247" s="189"/>
      <c r="K3247" s="8"/>
    </row>
    <row r="3248" spans="3:11" s="1" customFormat="1" ht="15.45" customHeight="1" x14ac:dyDescent="0.3">
      <c r="C3248" s="7"/>
      <c r="D3248" s="219" t="s">
        <v>30</v>
      </c>
      <c r="E3248" s="220"/>
      <c r="F3248" s="220"/>
      <c r="G3248" s="220"/>
      <c r="H3248" s="220"/>
      <c r="I3248" s="220"/>
      <c r="J3248" s="221"/>
      <c r="K3248" s="8"/>
    </row>
    <row r="3249" spans="3:12" s="1" customFormat="1" ht="15.45" customHeight="1" x14ac:dyDescent="0.3">
      <c r="C3249" s="7"/>
      <c r="D3249" s="286" t="s">
        <v>20</v>
      </c>
      <c r="E3249" s="286"/>
      <c r="F3249" s="286"/>
      <c r="G3249" s="40" t="s">
        <v>14</v>
      </c>
      <c r="H3249" s="41" t="s">
        <v>31</v>
      </c>
      <c r="I3249" s="40" t="s">
        <v>22</v>
      </c>
      <c r="J3249" s="41" t="s">
        <v>23</v>
      </c>
      <c r="K3249" s="8"/>
    </row>
    <row r="3250" spans="3:12" s="1" customFormat="1" ht="15.45" customHeight="1" x14ac:dyDescent="0.3">
      <c r="C3250" s="7"/>
      <c r="D3250" s="364" t="s">
        <v>32</v>
      </c>
      <c r="E3250" s="365"/>
      <c r="F3250" s="365"/>
      <c r="G3250" s="105" t="s">
        <v>33</v>
      </c>
      <c r="H3250" s="87">
        <v>280557.03999999998</v>
      </c>
      <c r="I3250" s="88">
        <v>0.05</v>
      </c>
      <c r="J3250" s="30">
        <f>+ROUND(I3250*H3250,2)</f>
        <v>14027.85</v>
      </c>
      <c r="K3250" s="8"/>
    </row>
    <row r="3251" spans="3:12" s="1" customFormat="1" ht="15.45" customHeight="1" x14ac:dyDescent="0.3">
      <c r="C3251" s="7"/>
      <c r="D3251" s="366"/>
      <c r="E3251" s="367"/>
      <c r="F3251" s="367"/>
      <c r="G3251" s="105"/>
      <c r="H3251" s="89"/>
      <c r="I3251" s="99"/>
      <c r="J3251" s="50"/>
      <c r="K3251" s="8"/>
    </row>
    <row r="3252" spans="3:12" s="1" customFormat="1" ht="15.45" customHeight="1" x14ac:dyDescent="0.3">
      <c r="C3252" s="7"/>
      <c r="D3252" s="292"/>
      <c r="E3252" s="293"/>
      <c r="F3252" s="293"/>
      <c r="G3252" s="149" t="s">
        <v>28</v>
      </c>
      <c r="H3252" s="48" t="s">
        <v>28</v>
      </c>
      <c r="I3252" s="49"/>
      <c r="J3252" s="38" t="str">
        <f>+IF(D3252="","",H3252*I3252)</f>
        <v/>
      </c>
      <c r="K3252" s="8"/>
    </row>
    <row r="3253" spans="3:12" s="1" customFormat="1" ht="15.45" customHeight="1" x14ac:dyDescent="0.3">
      <c r="C3253" s="7"/>
      <c r="G3253" s="294" t="s">
        <v>36</v>
      </c>
      <c r="H3253" s="294"/>
      <c r="I3253" s="295"/>
      <c r="J3253" s="51">
        <f>ROUND(+SUM(J3250:J3252),2)</f>
        <v>14027.85</v>
      </c>
      <c r="K3253" s="8"/>
    </row>
    <row r="3254" spans="3:12" s="1" customFormat="1" ht="15.45" customHeight="1" x14ac:dyDescent="0.3">
      <c r="C3254" s="7"/>
      <c r="D3254" s="274"/>
      <c r="E3254" s="274"/>
      <c r="F3254" s="274"/>
      <c r="G3254" s="274"/>
      <c r="H3254" s="274"/>
      <c r="I3254" s="274"/>
      <c r="J3254" s="274"/>
      <c r="K3254" s="8"/>
    </row>
    <row r="3255" spans="3:12" s="1" customFormat="1" ht="15.45" customHeight="1" x14ac:dyDescent="0.3">
      <c r="C3255" s="7"/>
      <c r="D3255" s="305" t="s">
        <v>37</v>
      </c>
      <c r="E3255" s="306"/>
      <c r="F3255" s="306"/>
      <c r="G3255" s="306"/>
      <c r="H3255" s="306"/>
      <c r="I3255" s="306"/>
      <c r="J3255" s="307"/>
      <c r="K3255" s="8"/>
      <c r="L3255" s="52"/>
    </row>
    <row r="3256" spans="3:12" s="93" customFormat="1" ht="15.45" customHeight="1" x14ac:dyDescent="0.3">
      <c r="C3256" s="53"/>
      <c r="D3256" s="308" t="s">
        <v>20</v>
      </c>
      <c r="E3256" s="309"/>
      <c r="F3256" s="309"/>
      <c r="G3256" s="54" t="s">
        <v>14</v>
      </c>
      <c r="H3256" s="55" t="s">
        <v>31</v>
      </c>
      <c r="I3256" s="54" t="s">
        <v>22</v>
      </c>
      <c r="J3256" s="56" t="s">
        <v>23</v>
      </c>
      <c r="K3256" s="57"/>
      <c r="L3256" s="58"/>
    </row>
    <row r="3257" spans="3:12" s="1" customFormat="1" ht="15.45" customHeight="1" x14ac:dyDescent="0.3">
      <c r="C3257" s="7"/>
      <c r="D3257" s="301" t="s">
        <v>218</v>
      </c>
      <c r="E3257" s="302"/>
      <c r="F3257" s="302"/>
      <c r="G3257" s="59" t="s">
        <v>39</v>
      </c>
      <c r="H3257" s="60">
        <v>35069.629374999997</v>
      </c>
      <c r="I3257" s="61">
        <v>8</v>
      </c>
      <c r="J3257" s="62">
        <f>(+IF(D3257="","",(H3257*I3257)))</f>
        <v>280557.03499999997</v>
      </c>
      <c r="K3257" s="8"/>
      <c r="L3257" s="52"/>
    </row>
    <row r="3258" spans="3:12" s="1" customFormat="1" ht="15.45" customHeight="1" x14ac:dyDescent="0.3">
      <c r="C3258" s="7"/>
      <c r="D3258" s="301"/>
      <c r="E3258" s="302"/>
      <c r="F3258" s="302"/>
      <c r="G3258" s="59"/>
      <c r="H3258" s="60"/>
      <c r="I3258" s="61"/>
      <c r="J3258" s="62" t="str">
        <f>(+IF(D3258="","",(H3258*I3258)))</f>
        <v/>
      </c>
      <c r="K3258" s="8"/>
      <c r="L3258" s="52"/>
    </row>
    <row r="3259" spans="3:12" s="1" customFormat="1" ht="15.45" customHeight="1" x14ac:dyDescent="0.3">
      <c r="C3259" s="7"/>
      <c r="D3259" s="301"/>
      <c r="E3259" s="302"/>
      <c r="F3259" s="302"/>
      <c r="G3259" s="59"/>
      <c r="H3259" s="60"/>
      <c r="I3259" s="61"/>
      <c r="J3259" s="62" t="str">
        <f>(+IF(D3259="","",(H3259*I3259)))</f>
        <v/>
      </c>
      <c r="K3259" s="8"/>
      <c r="L3259" s="52"/>
    </row>
    <row r="3260" spans="3:12" s="1" customFormat="1" ht="15.45" customHeight="1" x14ac:dyDescent="0.3">
      <c r="C3260" s="7"/>
      <c r="D3260" s="303"/>
      <c r="E3260" s="304"/>
      <c r="F3260" s="304"/>
      <c r="G3260" s="94"/>
      <c r="H3260" s="95"/>
      <c r="I3260" s="96"/>
      <c r="J3260" s="97"/>
      <c r="K3260" s="8"/>
      <c r="L3260" s="52"/>
    </row>
    <row r="3261" spans="3:12" s="1" customFormat="1" ht="15.45" customHeight="1" x14ac:dyDescent="0.3">
      <c r="C3261" s="7"/>
      <c r="G3261" s="216" t="s">
        <v>42</v>
      </c>
      <c r="H3261" s="216"/>
      <c r="I3261" s="217"/>
      <c r="J3261" s="39">
        <f>+ROUND(SUM(J3257:J3260),2)</f>
        <v>280557.03999999998</v>
      </c>
      <c r="K3261" s="8"/>
      <c r="L3261" s="52"/>
    </row>
    <row r="3262" spans="3:12" s="1" customFormat="1" ht="15.45" customHeight="1" x14ac:dyDescent="0.3">
      <c r="C3262" s="7"/>
      <c r="D3262" s="274"/>
      <c r="E3262" s="274"/>
      <c r="F3262" s="274"/>
      <c r="G3262" s="274"/>
      <c r="H3262" s="274"/>
      <c r="I3262" s="274"/>
      <c r="J3262" s="274"/>
      <c r="K3262" s="8"/>
    </row>
    <row r="3263" spans="3:12" s="1" customFormat="1" ht="15.45" customHeight="1" x14ac:dyDescent="0.3">
      <c r="C3263" s="7"/>
      <c r="D3263" s="250" t="s">
        <v>43</v>
      </c>
      <c r="E3263" s="251"/>
      <c r="F3263" s="251"/>
      <c r="G3263" s="251"/>
      <c r="H3263" s="251"/>
      <c r="I3263" s="252"/>
      <c r="J3263" s="64">
        <f>ROUND((SUM(+J3246+J3253+J3261)),2)</f>
        <v>2611021.64</v>
      </c>
      <c r="K3263" s="8"/>
    </row>
    <row r="3264" spans="3:12" s="1" customFormat="1" ht="15.45" customHeight="1" x14ac:dyDescent="0.3">
      <c r="C3264" s="7"/>
      <c r="H3264" s="63"/>
      <c r="J3264" s="2"/>
      <c r="K3264" s="8"/>
    </row>
    <row r="3265" spans="3:11" s="66" customFormat="1" ht="15.45" customHeight="1" x14ac:dyDescent="0.3">
      <c r="C3265" s="65"/>
      <c r="D3265" s="253" t="s">
        <v>44</v>
      </c>
      <c r="E3265" s="254"/>
      <c r="F3265" s="255"/>
      <c r="H3265" s="67"/>
      <c r="I3265" s="68">
        <v>0.01</v>
      </c>
      <c r="J3265" s="69">
        <f>+ROUND(J3263*I3265,2)</f>
        <v>26110.22</v>
      </c>
      <c r="K3265" s="70"/>
    </row>
    <row r="3266" spans="3:11" s="1" customFormat="1" ht="15.45" customHeight="1" x14ac:dyDescent="0.3">
      <c r="C3266" s="7"/>
      <c r="D3266" s="250" t="s">
        <v>45</v>
      </c>
      <c r="E3266" s="251"/>
      <c r="F3266" s="251"/>
      <c r="G3266" s="251"/>
      <c r="H3266" s="251"/>
      <c r="I3266" s="252"/>
      <c r="J3266" s="64">
        <f>+J3265+J3263</f>
        <v>2637131.8600000003</v>
      </c>
      <c r="K3266" s="8"/>
    </row>
    <row r="3267" spans="3:11" s="1" customFormat="1" ht="15.45" customHeight="1" x14ac:dyDescent="0.3">
      <c r="C3267" s="7"/>
      <c r="H3267" s="63"/>
      <c r="J3267" s="2"/>
      <c r="K3267" s="8"/>
    </row>
    <row r="3268" spans="3:11" s="66" customFormat="1" ht="15.45" customHeight="1" x14ac:dyDescent="0.3">
      <c r="C3268" s="65"/>
      <c r="D3268" s="313" t="s">
        <v>46</v>
      </c>
      <c r="E3268" s="314"/>
      <c r="F3268" s="314"/>
      <c r="G3268" s="71"/>
      <c r="H3268" s="72"/>
      <c r="I3268" s="170">
        <v>0.25</v>
      </c>
      <c r="J3268" s="74">
        <f>ROUND(J3266*I3268,2)</f>
        <v>659282.97</v>
      </c>
      <c r="K3268" s="70"/>
    </row>
    <row r="3269" spans="3:11" s="66" customFormat="1" ht="15.45" customHeight="1" x14ac:dyDescent="0.3">
      <c r="C3269" s="65"/>
      <c r="D3269" s="315" t="s">
        <v>47</v>
      </c>
      <c r="E3269" s="316"/>
      <c r="F3269" s="316"/>
      <c r="G3269" s="71"/>
      <c r="H3269" s="72"/>
      <c r="I3269" s="171">
        <v>0.01</v>
      </c>
      <c r="J3269" s="76">
        <f>ROUNDDOWN(J3266*I3269,2)</f>
        <v>26371.31</v>
      </c>
      <c r="K3269" s="70"/>
    </row>
    <row r="3270" spans="3:11" s="66" customFormat="1" ht="15.45" customHeight="1" x14ac:dyDescent="0.3">
      <c r="C3270" s="65"/>
      <c r="D3270" s="315" t="s">
        <v>48</v>
      </c>
      <c r="E3270" s="316"/>
      <c r="F3270" s="316"/>
      <c r="G3270" s="77"/>
      <c r="H3270" s="78"/>
      <c r="I3270" s="171">
        <v>0.04</v>
      </c>
      <c r="J3270" s="76">
        <f>ROUND(J3266*I3270,2)</f>
        <v>105485.27</v>
      </c>
      <c r="K3270" s="70"/>
    </row>
    <row r="3271" spans="3:11" s="1" customFormat="1" ht="15.45" customHeight="1" x14ac:dyDescent="0.3">
      <c r="C3271" s="7"/>
      <c r="D3271" s="317" t="s">
        <v>49</v>
      </c>
      <c r="E3271" s="318"/>
      <c r="F3271" s="318"/>
      <c r="G3271" s="318"/>
      <c r="H3271" s="318"/>
      <c r="I3271" s="318"/>
      <c r="J3271" s="79">
        <f>SUM(J3268:J3270)</f>
        <v>791139.55</v>
      </c>
      <c r="K3271" s="8"/>
    </row>
    <row r="3272" spans="3:11" s="1" customFormat="1" ht="15.45" customHeight="1" x14ac:dyDescent="0.3">
      <c r="C3272" s="7"/>
      <c r="D3272" s="266"/>
      <c r="E3272" s="266"/>
      <c r="F3272" s="266"/>
      <c r="G3272" s="266"/>
      <c r="H3272" s="266"/>
      <c r="I3272" s="266"/>
      <c r="J3272" s="266"/>
      <c r="K3272" s="8"/>
    </row>
    <row r="3273" spans="3:11" s="1" customFormat="1" ht="15.45" customHeight="1" x14ac:dyDescent="0.3">
      <c r="C3273" s="7"/>
      <c r="D3273" s="277" t="s">
        <v>50</v>
      </c>
      <c r="E3273" s="278"/>
      <c r="F3273" s="278"/>
      <c r="G3273" s="278"/>
      <c r="H3273" s="278"/>
      <c r="I3273" s="279"/>
      <c r="J3273" s="80">
        <f>SUM(J3266+J3271)</f>
        <v>3428271.41</v>
      </c>
      <c r="K3273" s="8"/>
    </row>
    <row r="3274" spans="3:11" s="1" customFormat="1" ht="15.45" customHeight="1" x14ac:dyDescent="0.3">
      <c r="C3274" s="7"/>
      <c r="D3274" s="266"/>
      <c r="E3274" s="266"/>
      <c r="F3274" s="266"/>
      <c r="G3274" s="266"/>
      <c r="H3274" s="266"/>
      <c r="I3274" s="266"/>
      <c r="J3274" s="266"/>
      <c r="K3274" s="8"/>
    </row>
    <row r="3275" spans="3:11" s="1" customFormat="1" ht="15.45" customHeight="1" x14ac:dyDescent="0.3">
      <c r="C3275" s="7"/>
      <c r="D3275" s="280" t="s">
        <v>51</v>
      </c>
      <c r="E3275" s="281"/>
      <c r="F3275" s="282"/>
      <c r="G3275" s="283"/>
      <c r="H3275" s="284"/>
      <c r="I3275" s="284"/>
      <c r="J3275" s="285"/>
      <c r="K3275" s="8"/>
    </row>
    <row r="3276" spans="3:11" s="1" customFormat="1" ht="15.45" customHeight="1" x14ac:dyDescent="0.3">
      <c r="C3276" s="7"/>
      <c r="D3276" s="262"/>
      <c r="E3276" s="310"/>
      <c r="F3276" s="311"/>
      <c r="G3276" s="265"/>
      <c r="H3276" s="275"/>
      <c r="I3276" s="275"/>
      <c r="J3276" s="276"/>
      <c r="K3276" s="8"/>
    </row>
    <row r="3277" spans="3:11" s="1" customFormat="1" ht="15.45" customHeight="1" x14ac:dyDescent="0.3">
      <c r="C3277" s="7"/>
      <c r="D3277" s="262"/>
      <c r="E3277" s="310"/>
      <c r="F3277" s="311"/>
      <c r="G3277" s="312" t="s">
        <v>52</v>
      </c>
      <c r="H3277" s="266"/>
      <c r="I3277" s="266"/>
      <c r="J3277" s="267"/>
      <c r="K3277" s="8"/>
    </row>
    <row r="3278" spans="3:11" s="1" customFormat="1" ht="15.45" customHeight="1" x14ac:dyDescent="0.3">
      <c r="C3278" s="7"/>
      <c r="D3278" s="262"/>
      <c r="E3278" s="310"/>
      <c r="F3278" s="311"/>
      <c r="G3278" s="312" t="s">
        <v>53</v>
      </c>
      <c r="H3278" s="266"/>
      <c r="I3278" s="266"/>
      <c r="J3278" s="267"/>
      <c r="K3278" s="8"/>
    </row>
    <row r="3279" spans="3:11" s="1" customFormat="1" ht="15.45" customHeight="1" x14ac:dyDescent="0.3">
      <c r="C3279" s="7"/>
      <c r="D3279" s="262"/>
      <c r="E3279" s="310"/>
      <c r="F3279" s="311"/>
      <c r="G3279" s="312" t="s">
        <v>54</v>
      </c>
      <c r="H3279" s="266"/>
      <c r="I3279" s="266"/>
      <c r="J3279" s="267"/>
      <c r="K3279" s="8"/>
    </row>
    <row r="3280" spans="3:11" s="1" customFormat="1" ht="15.45" customHeight="1" x14ac:dyDescent="0.3">
      <c r="C3280" s="7"/>
      <c r="D3280" s="319"/>
      <c r="E3280" s="320"/>
      <c r="F3280" s="321"/>
      <c r="G3280" s="312" t="s">
        <v>52</v>
      </c>
      <c r="H3280" s="266"/>
      <c r="I3280" s="266"/>
      <c r="J3280" s="267"/>
      <c r="K3280" s="8"/>
    </row>
    <row r="3281" spans="1:12" s="1" customFormat="1" ht="15.45" customHeight="1" x14ac:dyDescent="0.3">
      <c r="C3281" s="7"/>
      <c r="D3281" s="268"/>
      <c r="E3281" s="322"/>
      <c r="F3281" s="323"/>
      <c r="G3281" s="324" t="s">
        <v>55</v>
      </c>
      <c r="H3281" s="272"/>
      <c r="I3281" s="272"/>
      <c r="J3281" s="273"/>
      <c r="K3281" s="8"/>
    </row>
    <row r="3282" spans="1:12" s="1" customFormat="1" ht="15.45" customHeight="1" x14ac:dyDescent="0.3">
      <c r="C3282" s="81"/>
      <c r="D3282" s="82"/>
      <c r="E3282" s="82"/>
      <c r="F3282" s="82"/>
      <c r="G3282" s="82"/>
      <c r="H3282" s="83"/>
      <c r="I3282" s="82"/>
      <c r="J3282" s="83"/>
      <c r="K3282" s="84"/>
    </row>
    <row r="3283" spans="1:12" s="1" customFormat="1" ht="15.45" customHeight="1" x14ac:dyDescent="0.3">
      <c r="H3283" s="2"/>
      <c r="J3283" s="2"/>
    </row>
    <row r="3284" spans="1:12" ht="15.45" customHeight="1" x14ac:dyDescent="0.3">
      <c r="A3284" s="1"/>
      <c r="B3284" s="1"/>
      <c r="C3284" s="274"/>
      <c r="D3284" s="274"/>
      <c r="E3284" s="274"/>
      <c r="F3284" s="274"/>
      <c r="G3284" s="274"/>
      <c r="H3284" s="274"/>
      <c r="I3284" s="274"/>
      <c r="J3284" s="274"/>
      <c r="K3284" s="1"/>
      <c r="L3284" s="1"/>
    </row>
    <row r="3285" spans="1:12" ht="15.45" customHeight="1" x14ac:dyDescent="0.3">
      <c r="A3285" s="1"/>
      <c r="B3285" s="1"/>
      <c r="C3285" s="3"/>
      <c r="D3285" s="4"/>
      <c r="E3285" s="4"/>
      <c r="F3285" s="4"/>
      <c r="G3285" s="4"/>
      <c r="H3285" s="5"/>
      <c r="I3285" s="4"/>
      <c r="J3285" s="5"/>
      <c r="K3285" s="6"/>
      <c r="L3285" s="1"/>
    </row>
    <row r="3286" spans="1:12" ht="15.45" customHeight="1" x14ac:dyDescent="0.3">
      <c r="A3286" s="1"/>
      <c r="B3286" s="1"/>
      <c r="C3286" s="7"/>
      <c r="D3286" s="190"/>
      <c r="E3286" s="191"/>
      <c r="F3286" s="190" t="s">
        <v>0</v>
      </c>
      <c r="G3286" s="194"/>
      <c r="H3286" s="191"/>
      <c r="I3286" s="195" t="s">
        <v>1</v>
      </c>
      <c r="J3286" s="196"/>
      <c r="K3286" s="8"/>
      <c r="L3286" s="1"/>
    </row>
    <row r="3287" spans="1:12" ht="15.45" customHeight="1" x14ac:dyDescent="0.3">
      <c r="A3287" s="1"/>
      <c r="B3287" s="1"/>
      <c r="C3287" s="7"/>
      <c r="D3287" s="192"/>
      <c r="E3287" s="193"/>
      <c r="F3287" s="192"/>
      <c r="G3287" s="189"/>
      <c r="H3287" s="193"/>
      <c r="I3287" s="197" t="s">
        <v>2</v>
      </c>
      <c r="J3287" s="198"/>
      <c r="K3287" s="8"/>
      <c r="L3287" s="1"/>
    </row>
    <row r="3288" spans="1:12" ht="15.45" customHeight="1" x14ac:dyDescent="0.3">
      <c r="A3288" s="1"/>
      <c r="B3288" s="1"/>
      <c r="C3288" s="7"/>
      <c r="D3288" s="172" t="s">
        <v>3</v>
      </c>
      <c r="E3288" s="173"/>
      <c r="F3288" s="173"/>
      <c r="G3288" s="173"/>
      <c r="H3288" s="174"/>
      <c r="I3288" s="197" t="s">
        <v>4</v>
      </c>
      <c r="J3288" s="198"/>
      <c r="K3288" s="8"/>
      <c r="L3288" s="1"/>
    </row>
    <row r="3289" spans="1:12" ht="15.45" customHeight="1" x14ac:dyDescent="0.3">
      <c r="A3289" s="1"/>
      <c r="B3289" s="1"/>
      <c r="C3289" s="7"/>
      <c r="D3289" s="298" t="s">
        <v>5</v>
      </c>
      <c r="E3289" s="299"/>
      <c r="F3289" s="299"/>
      <c r="G3289" s="299"/>
      <c r="H3289" s="299"/>
      <c r="I3289" s="299"/>
      <c r="J3289" s="300"/>
      <c r="K3289" s="8"/>
      <c r="L3289" s="1"/>
    </row>
    <row r="3290" spans="1:12" ht="15.45" customHeight="1" x14ac:dyDescent="0.3">
      <c r="A3290" s="1"/>
      <c r="B3290" s="1"/>
      <c r="C3290" s="7"/>
      <c r="D3290" s="9"/>
      <c r="E3290" s="9"/>
      <c r="F3290" s="9"/>
      <c r="G3290" s="9"/>
      <c r="H3290" s="10"/>
      <c r="I3290" s="9"/>
      <c r="J3290" s="10"/>
      <c r="K3290" s="8"/>
      <c r="L3290" s="1"/>
    </row>
    <row r="3291" spans="1:12" ht="15.45" customHeight="1" x14ac:dyDescent="0.3">
      <c r="A3291" s="14"/>
      <c r="B3291" s="14"/>
      <c r="C3291" s="11"/>
      <c r="D3291" s="12" t="s">
        <v>6</v>
      </c>
      <c r="E3291" s="175" t="s">
        <v>7</v>
      </c>
      <c r="F3291" s="176"/>
      <c r="G3291" s="176"/>
      <c r="H3291" s="176"/>
      <c r="I3291" s="176"/>
      <c r="J3291" s="177"/>
      <c r="K3291" s="13"/>
      <c r="L3291" s="14"/>
    </row>
    <row r="3292" spans="1:12" ht="15.45" customHeight="1" x14ac:dyDescent="0.3">
      <c r="A3292" s="1"/>
      <c r="B3292" s="1"/>
      <c r="C3292" s="7"/>
      <c r="D3292" s="16">
        <v>2</v>
      </c>
      <c r="E3292" s="178" t="s">
        <v>8</v>
      </c>
      <c r="F3292" s="179"/>
      <c r="G3292" s="179"/>
      <c r="H3292" s="179"/>
      <c r="I3292" s="179"/>
      <c r="J3292" s="180"/>
      <c r="K3292" s="8"/>
      <c r="L3292" s="1"/>
    </row>
    <row r="3293" spans="1:12" ht="15.45" customHeight="1" x14ac:dyDescent="0.3">
      <c r="A3293" s="14"/>
      <c r="B3293" s="14"/>
      <c r="C3293" s="11"/>
      <c r="D3293" s="12" t="s">
        <v>9</v>
      </c>
      <c r="E3293" s="175" t="s">
        <v>10</v>
      </c>
      <c r="F3293" s="176"/>
      <c r="G3293" s="176"/>
      <c r="H3293" s="176"/>
      <c r="I3293" s="176"/>
      <c r="J3293" s="177"/>
      <c r="K3293" s="13"/>
      <c r="L3293" s="14"/>
    </row>
    <row r="3294" spans="1:12" ht="15.45" customHeight="1" x14ac:dyDescent="0.3">
      <c r="A3294" s="1"/>
      <c r="B3294" s="1"/>
      <c r="C3294" s="7"/>
      <c r="D3294" s="16">
        <v>2.0099999999999998</v>
      </c>
      <c r="E3294" s="178" t="s">
        <v>11</v>
      </c>
      <c r="F3294" s="179"/>
      <c r="G3294" s="179"/>
      <c r="H3294" s="179"/>
      <c r="I3294" s="179"/>
      <c r="J3294" s="180"/>
      <c r="K3294" s="8"/>
      <c r="L3294" s="1"/>
    </row>
    <row r="3295" spans="1:12" ht="15.45" customHeight="1" x14ac:dyDescent="0.3">
      <c r="A3295" s="14"/>
      <c r="B3295" s="14"/>
      <c r="C3295" s="11"/>
      <c r="D3295" s="17" t="s">
        <v>12</v>
      </c>
      <c r="E3295" s="181" t="s">
        <v>13</v>
      </c>
      <c r="F3295" s="182"/>
      <c r="G3295" s="182"/>
      <c r="H3295" s="182"/>
      <c r="I3295" s="183"/>
      <c r="J3295" s="187" t="s">
        <v>14</v>
      </c>
      <c r="K3295" s="13"/>
      <c r="L3295" s="14"/>
    </row>
    <row r="3296" spans="1:12" ht="15.45" customHeight="1" x14ac:dyDescent="0.3">
      <c r="A3296" s="1"/>
      <c r="B3296" s="1"/>
      <c r="C3296" s="7"/>
      <c r="D3296" s="18" t="s">
        <v>305</v>
      </c>
      <c r="E3296" s="184"/>
      <c r="F3296" s="185"/>
      <c r="G3296" s="185"/>
      <c r="H3296" s="185"/>
      <c r="I3296" s="186"/>
      <c r="J3296" s="188"/>
      <c r="K3296" s="8"/>
      <c r="L3296" s="1"/>
    </row>
    <row r="3297" spans="1:12" ht="15.45" customHeight="1" x14ac:dyDescent="0.3">
      <c r="A3297" s="14"/>
      <c r="B3297" s="14"/>
      <c r="C3297" s="11"/>
      <c r="D3297" s="17" t="s">
        <v>16</v>
      </c>
      <c r="E3297" s="222" t="s">
        <v>306</v>
      </c>
      <c r="F3297" s="223"/>
      <c r="G3297" s="223"/>
      <c r="H3297" s="223"/>
      <c r="I3297" s="224"/>
      <c r="J3297" s="228" t="s">
        <v>60</v>
      </c>
      <c r="K3297" s="13"/>
      <c r="L3297" s="14"/>
    </row>
    <row r="3298" spans="1:12" ht="15.45" customHeight="1" x14ac:dyDescent="0.3">
      <c r="A3298" s="1"/>
      <c r="B3298" s="1"/>
      <c r="C3298" s="7"/>
      <c r="D3298" s="18" t="s">
        <v>305</v>
      </c>
      <c r="E3298" s="225"/>
      <c r="F3298" s="226"/>
      <c r="G3298" s="226"/>
      <c r="H3298" s="226"/>
      <c r="I3298" s="227"/>
      <c r="J3298" s="229"/>
      <c r="K3298" s="8"/>
      <c r="L3298" s="1"/>
    </row>
    <row r="3299" spans="1:12" ht="15.45" customHeight="1" x14ac:dyDescent="0.3">
      <c r="A3299" s="1"/>
      <c r="B3299" s="1"/>
      <c r="C3299" s="7"/>
      <c r="D3299" s="189"/>
      <c r="E3299" s="189"/>
      <c r="F3299" s="189"/>
      <c r="G3299" s="189"/>
      <c r="H3299" s="189"/>
      <c r="I3299" s="189"/>
      <c r="J3299" s="189"/>
      <c r="K3299" s="8"/>
      <c r="L3299" s="1"/>
    </row>
    <row r="3300" spans="1:12" ht="15.45" customHeight="1" x14ac:dyDescent="0.3">
      <c r="A3300" s="1"/>
      <c r="B3300" s="1"/>
      <c r="C3300" s="7"/>
      <c r="D3300" s="219" t="s">
        <v>30</v>
      </c>
      <c r="E3300" s="220"/>
      <c r="F3300" s="220"/>
      <c r="G3300" s="220"/>
      <c r="H3300" s="220"/>
      <c r="I3300" s="220"/>
      <c r="J3300" s="221"/>
      <c r="K3300" s="8"/>
      <c r="L3300" s="1"/>
    </row>
    <row r="3301" spans="1:12" ht="15.45" customHeight="1" x14ac:dyDescent="0.3">
      <c r="A3301" s="1"/>
      <c r="B3301" s="1"/>
      <c r="C3301" s="7"/>
      <c r="D3301" s="286" t="s">
        <v>20</v>
      </c>
      <c r="E3301" s="286"/>
      <c r="F3301" s="286"/>
      <c r="G3301" s="40" t="s">
        <v>14</v>
      </c>
      <c r="H3301" s="41" t="s">
        <v>31</v>
      </c>
      <c r="I3301" s="40" t="s">
        <v>22</v>
      </c>
      <c r="J3301" s="41" t="s">
        <v>23</v>
      </c>
      <c r="K3301" s="8"/>
      <c r="L3301" s="1"/>
    </row>
    <row r="3302" spans="1:12" ht="15.45" customHeight="1" x14ac:dyDescent="0.3">
      <c r="A3302" s="1"/>
      <c r="B3302" s="1"/>
      <c r="C3302" s="7"/>
      <c r="D3302" s="287" t="s">
        <v>32</v>
      </c>
      <c r="E3302" s="288"/>
      <c r="F3302" s="288"/>
      <c r="G3302" s="86" t="s">
        <v>33</v>
      </c>
      <c r="H3302" s="87">
        <v>67216.789999999994</v>
      </c>
      <c r="I3302" s="88">
        <v>0.05</v>
      </c>
      <c r="J3302" s="30">
        <f>+ROUND(I3302*H3302,2)</f>
        <v>3360.84</v>
      </c>
      <c r="K3302" s="8"/>
      <c r="L3302" s="1"/>
    </row>
    <row r="3303" spans="1:12" ht="15.45" customHeight="1" x14ac:dyDescent="0.3">
      <c r="A3303" s="1"/>
      <c r="B3303" s="1"/>
      <c r="C3303" s="7"/>
      <c r="D3303" s="289"/>
      <c r="E3303" s="290"/>
      <c r="F3303" s="291"/>
      <c r="G3303" s="86" t="s">
        <v>28</v>
      </c>
      <c r="H3303" s="89" t="s">
        <v>28</v>
      </c>
      <c r="I3303" s="98"/>
      <c r="J3303" s="34" t="str">
        <f>+IF(D3303="","",H3303*I3303)</f>
        <v/>
      </c>
      <c r="K3303" s="8"/>
      <c r="L3303" s="1"/>
    </row>
    <row r="3304" spans="1:12" ht="15.45" customHeight="1" x14ac:dyDescent="0.3">
      <c r="A3304" s="1"/>
      <c r="B3304" s="1"/>
      <c r="C3304" s="7"/>
      <c r="D3304" s="289"/>
      <c r="E3304" s="290"/>
      <c r="F3304" s="291"/>
      <c r="G3304" s="86" t="s">
        <v>28</v>
      </c>
      <c r="H3304" s="89" t="s">
        <v>28</v>
      </c>
      <c r="I3304" s="99"/>
      <c r="J3304" s="34" t="str">
        <f>+IF(D3304="","",H3304*I3304)</f>
        <v/>
      </c>
      <c r="K3304" s="8"/>
      <c r="L3304" s="1"/>
    </row>
    <row r="3305" spans="1:12" ht="15.45" customHeight="1" x14ac:dyDescent="0.3">
      <c r="A3305" s="1"/>
      <c r="B3305" s="1"/>
      <c r="C3305" s="7"/>
      <c r="D3305" s="292"/>
      <c r="E3305" s="293"/>
      <c r="F3305" s="293"/>
      <c r="G3305" s="47" t="s">
        <v>28</v>
      </c>
      <c r="H3305" s="48" t="s">
        <v>28</v>
      </c>
      <c r="I3305" s="49"/>
      <c r="J3305" s="91" t="str">
        <f>+IF(D3305="","",H3305*I3305)</f>
        <v/>
      </c>
      <c r="K3305" s="8"/>
      <c r="L3305" s="1"/>
    </row>
    <row r="3306" spans="1:12" ht="15.45" customHeight="1" x14ac:dyDescent="0.3">
      <c r="A3306" s="1"/>
      <c r="B3306" s="1"/>
      <c r="C3306" s="7"/>
      <c r="D3306" s="1"/>
      <c r="E3306" s="1"/>
      <c r="F3306" s="1"/>
      <c r="G3306" s="294" t="s">
        <v>36</v>
      </c>
      <c r="H3306" s="294"/>
      <c r="I3306" s="295"/>
      <c r="J3306" s="51">
        <f>ROUND(+SUM(J3302:J3305),2)</f>
        <v>3360.84</v>
      </c>
      <c r="K3306" s="8"/>
      <c r="L3306" s="1"/>
    </row>
    <row r="3307" spans="1:12" ht="15.45" customHeight="1" x14ac:dyDescent="0.3">
      <c r="A3307" s="1"/>
      <c r="B3307" s="1"/>
      <c r="C3307" s="7"/>
      <c r="D3307" s="274"/>
      <c r="E3307" s="274"/>
      <c r="F3307" s="274"/>
      <c r="G3307" s="274"/>
      <c r="H3307" s="274"/>
      <c r="I3307" s="274"/>
      <c r="J3307" s="274"/>
      <c r="K3307" s="8"/>
      <c r="L3307" s="1"/>
    </row>
    <row r="3308" spans="1:12" ht="15.45" customHeight="1" x14ac:dyDescent="0.3">
      <c r="A3308" s="1"/>
      <c r="B3308" s="1"/>
      <c r="C3308" s="7"/>
      <c r="D3308" s="305" t="s">
        <v>37</v>
      </c>
      <c r="E3308" s="306"/>
      <c r="F3308" s="306"/>
      <c r="G3308" s="306"/>
      <c r="H3308" s="306"/>
      <c r="I3308" s="306"/>
      <c r="J3308" s="307"/>
      <c r="K3308" s="8"/>
      <c r="L3308" s="52"/>
    </row>
    <row r="3309" spans="1:12" ht="15.45" customHeight="1" x14ac:dyDescent="0.3">
      <c r="A3309" s="93"/>
      <c r="B3309" s="93"/>
      <c r="C3309" s="53"/>
      <c r="D3309" s="308" t="s">
        <v>20</v>
      </c>
      <c r="E3309" s="309"/>
      <c r="F3309" s="309"/>
      <c r="G3309" s="54" t="s">
        <v>14</v>
      </c>
      <c r="H3309" s="55" t="s">
        <v>31</v>
      </c>
      <c r="I3309" s="54" t="s">
        <v>22</v>
      </c>
      <c r="J3309" s="56" t="s">
        <v>23</v>
      </c>
      <c r="K3309" s="57"/>
      <c r="L3309" s="58"/>
    </row>
    <row r="3310" spans="1:12" ht="15.45" customHeight="1" x14ac:dyDescent="0.3">
      <c r="A3310" s="1"/>
      <c r="B3310" s="1"/>
      <c r="C3310" s="7"/>
      <c r="D3310" s="301" t="s">
        <v>38</v>
      </c>
      <c r="E3310" s="302"/>
      <c r="F3310" s="302"/>
      <c r="G3310" s="59" t="s">
        <v>39</v>
      </c>
      <c r="H3310" s="60">
        <v>29224.691865875</v>
      </c>
      <c r="I3310" s="61">
        <v>2.2999999999999998</v>
      </c>
      <c r="J3310" s="30">
        <f>+ROUND(I3310*H3310,2)</f>
        <v>67216.789999999994</v>
      </c>
      <c r="K3310" s="8"/>
      <c r="L3310" s="52"/>
    </row>
    <row r="3311" spans="1:12" ht="15.45" customHeight="1" x14ac:dyDescent="0.3">
      <c r="A3311" s="1"/>
      <c r="B3311" s="1"/>
      <c r="C3311" s="7"/>
      <c r="D3311" s="301"/>
      <c r="E3311" s="302"/>
      <c r="F3311" s="302"/>
      <c r="G3311" s="59"/>
      <c r="H3311" s="60"/>
      <c r="I3311" s="61"/>
      <c r="J3311" s="62" t="str">
        <f>(+IF(D3311="","",(H3311*I3311)))</f>
        <v/>
      </c>
      <c r="K3311" s="8"/>
      <c r="L3311" s="52"/>
    </row>
    <row r="3312" spans="1:12" ht="15.45" customHeight="1" x14ac:dyDescent="0.3">
      <c r="A3312" s="1"/>
      <c r="B3312" s="1"/>
      <c r="C3312" s="7"/>
      <c r="D3312" s="301"/>
      <c r="E3312" s="302"/>
      <c r="F3312" s="302"/>
      <c r="G3312" s="59"/>
      <c r="H3312" s="60" t="s">
        <v>28</v>
      </c>
      <c r="I3312" s="61"/>
      <c r="J3312" s="62" t="str">
        <f>(+IF(D3312="","",(H3312*I3312)))</f>
        <v/>
      </c>
      <c r="K3312" s="8"/>
      <c r="L3312" s="52"/>
    </row>
    <row r="3313" spans="1:12" ht="15.45" customHeight="1" x14ac:dyDescent="0.3">
      <c r="A3313" s="1"/>
      <c r="B3313" s="1"/>
      <c r="C3313" s="7"/>
      <c r="D3313" s="303"/>
      <c r="E3313" s="304"/>
      <c r="F3313" s="304"/>
      <c r="G3313" s="94"/>
      <c r="H3313" s="95"/>
      <c r="I3313" s="96"/>
      <c r="J3313" s="97"/>
      <c r="K3313" s="8"/>
      <c r="L3313" s="52"/>
    </row>
    <row r="3314" spans="1:12" ht="15.45" customHeight="1" x14ac:dyDescent="0.3">
      <c r="A3314" s="1"/>
      <c r="B3314" s="1"/>
      <c r="C3314" s="7"/>
      <c r="D3314" s="1"/>
      <c r="E3314" s="1"/>
      <c r="F3314" s="1"/>
      <c r="G3314" s="216" t="s">
        <v>42</v>
      </c>
      <c r="H3314" s="216"/>
      <c r="I3314" s="217"/>
      <c r="J3314" s="39">
        <f>+ROUND(SUM(J3310:J3313),2)</f>
        <v>67216.789999999994</v>
      </c>
      <c r="K3314" s="8"/>
      <c r="L3314" s="52"/>
    </row>
    <row r="3315" spans="1:12" ht="15.45" customHeight="1" x14ac:dyDescent="0.3">
      <c r="A3315" s="1"/>
      <c r="B3315" s="1"/>
      <c r="C3315" s="7"/>
      <c r="D3315" s="1"/>
      <c r="E3315" s="1"/>
      <c r="F3315" s="1"/>
      <c r="G3315" s="1"/>
      <c r="H3315" s="63"/>
      <c r="I3315" s="1"/>
      <c r="J3315" s="2"/>
      <c r="K3315" s="8"/>
      <c r="L3315" s="1"/>
    </row>
    <row r="3316" spans="1:12" ht="15.45" customHeight="1" x14ac:dyDescent="0.3">
      <c r="A3316" s="1"/>
      <c r="B3316" s="1"/>
      <c r="C3316" s="7"/>
      <c r="D3316" s="250" t="s">
        <v>43</v>
      </c>
      <c r="E3316" s="251"/>
      <c r="F3316" s="251"/>
      <c r="G3316" s="251"/>
      <c r="H3316" s="251"/>
      <c r="I3316" s="252"/>
      <c r="J3316" s="64">
        <f>ROUND((SUM(+J3306+J3314)),2)</f>
        <v>70577.63</v>
      </c>
      <c r="K3316" s="8"/>
      <c r="L3316" s="1"/>
    </row>
    <row r="3317" spans="1:12" ht="15.45" customHeight="1" x14ac:dyDescent="0.3">
      <c r="A3317" s="1"/>
      <c r="B3317" s="1"/>
      <c r="C3317" s="7"/>
      <c r="D3317" s="1"/>
      <c r="E3317" s="1"/>
      <c r="F3317" s="1"/>
      <c r="G3317" s="1"/>
      <c r="H3317" s="63"/>
      <c r="I3317" s="1"/>
      <c r="J3317" s="2"/>
      <c r="K3317" s="8"/>
      <c r="L3317" s="1"/>
    </row>
    <row r="3318" spans="1:12" ht="15.45" customHeight="1" x14ac:dyDescent="0.3">
      <c r="A3318" s="66"/>
      <c r="B3318" s="66"/>
      <c r="C3318" s="65"/>
      <c r="D3318" s="253" t="s">
        <v>44</v>
      </c>
      <c r="E3318" s="254"/>
      <c r="F3318" s="255"/>
      <c r="G3318" s="66"/>
      <c r="H3318" s="67"/>
      <c r="I3318" s="68">
        <v>0</v>
      </c>
      <c r="J3318" s="69">
        <f>+J3316*I3318</f>
        <v>0</v>
      </c>
      <c r="K3318" s="70"/>
      <c r="L3318" s="66"/>
    </row>
    <row r="3319" spans="1:12" ht="15.45" customHeight="1" x14ac:dyDescent="0.3">
      <c r="A3319" s="1"/>
      <c r="B3319" s="1"/>
      <c r="C3319" s="7"/>
      <c r="D3319" s="250" t="s">
        <v>45</v>
      </c>
      <c r="E3319" s="251"/>
      <c r="F3319" s="251"/>
      <c r="G3319" s="251"/>
      <c r="H3319" s="251"/>
      <c r="I3319" s="252"/>
      <c r="J3319" s="64">
        <f>+J3318+J3316</f>
        <v>70577.63</v>
      </c>
      <c r="K3319" s="8"/>
      <c r="L3319" s="1"/>
    </row>
    <row r="3320" spans="1:12" ht="15.45" customHeight="1" x14ac:dyDescent="0.3">
      <c r="A3320" s="1"/>
      <c r="B3320" s="1"/>
      <c r="C3320" s="7"/>
      <c r="D3320" s="1"/>
      <c r="E3320" s="1"/>
      <c r="F3320" s="1"/>
      <c r="G3320" s="1"/>
      <c r="H3320" s="63"/>
      <c r="I3320" s="1"/>
      <c r="J3320" s="2"/>
      <c r="K3320" s="8"/>
      <c r="L3320" s="1"/>
    </row>
    <row r="3321" spans="1:12" ht="15.45" customHeight="1" x14ac:dyDescent="0.3">
      <c r="A3321" s="66"/>
      <c r="B3321" s="66"/>
      <c r="C3321" s="65"/>
      <c r="D3321" s="313" t="s">
        <v>46</v>
      </c>
      <c r="E3321" s="314"/>
      <c r="F3321" s="314"/>
      <c r="G3321" s="71"/>
      <c r="H3321" s="72"/>
      <c r="I3321" s="170">
        <v>0.25</v>
      </c>
      <c r="J3321" s="74">
        <f>ROUND(J3319*I3321,2)</f>
        <v>17644.41</v>
      </c>
      <c r="K3321" s="70"/>
      <c r="L3321" s="66"/>
    </row>
    <row r="3322" spans="1:12" ht="15.45" customHeight="1" x14ac:dyDescent="0.3">
      <c r="A3322" s="66"/>
      <c r="B3322" s="66"/>
      <c r="C3322" s="65"/>
      <c r="D3322" s="315" t="s">
        <v>47</v>
      </c>
      <c r="E3322" s="316"/>
      <c r="F3322" s="316"/>
      <c r="G3322" s="71"/>
      <c r="H3322" s="72"/>
      <c r="I3322" s="171">
        <v>0.01</v>
      </c>
      <c r="J3322" s="76">
        <f>ROUNDDOWN(J3319*I3322,2)</f>
        <v>705.77</v>
      </c>
      <c r="K3322" s="70"/>
      <c r="L3322" s="66"/>
    </row>
    <row r="3323" spans="1:12" ht="15.45" customHeight="1" x14ac:dyDescent="0.3">
      <c r="A3323" s="66"/>
      <c r="B3323" s="66"/>
      <c r="C3323" s="65"/>
      <c r="D3323" s="315" t="s">
        <v>48</v>
      </c>
      <c r="E3323" s="316"/>
      <c r="F3323" s="316"/>
      <c r="G3323" s="77"/>
      <c r="H3323" s="78"/>
      <c r="I3323" s="171">
        <v>0.04</v>
      </c>
      <c r="J3323" s="76">
        <f>ROUND(J3319*I3323,2)</f>
        <v>2823.11</v>
      </c>
      <c r="K3323" s="70"/>
      <c r="L3323" s="66"/>
    </row>
    <row r="3324" spans="1:12" ht="15.45" customHeight="1" x14ac:dyDescent="0.3">
      <c r="A3324" s="1"/>
      <c r="B3324" s="1"/>
      <c r="C3324" s="7"/>
      <c r="D3324" s="317" t="s">
        <v>49</v>
      </c>
      <c r="E3324" s="318"/>
      <c r="F3324" s="318"/>
      <c r="G3324" s="318"/>
      <c r="H3324" s="318"/>
      <c r="I3324" s="318"/>
      <c r="J3324" s="79">
        <f>SUM(J3321:J3323)</f>
        <v>21173.29</v>
      </c>
      <c r="K3324" s="8"/>
      <c r="L3324" s="1"/>
    </row>
    <row r="3325" spans="1:12" ht="15.45" customHeight="1" x14ac:dyDescent="0.3">
      <c r="A3325" s="1"/>
      <c r="B3325" s="1"/>
      <c r="C3325" s="7"/>
      <c r="D3325" s="266"/>
      <c r="E3325" s="266"/>
      <c r="F3325" s="266"/>
      <c r="G3325" s="266"/>
      <c r="H3325" s="266"/>
      <c r="I3325" s="266"/>
      <c r="J3325" s="266"/>
      <c r="K3325" s="8"/>
      <c r="L3325" s="1"/>
    </row>
    <row r="3326" spans="1:12" ht="15.45" customHeight="1" x14ac:dyDescent="0.3">
      <c r="A3326" s="1"/>
      <c r="B3326" s="1"/>
      <c r="C3326" s="7"/>
      <c r="D3326" s="277" t="s">
        <v>50</v>
      </c>
      <c r="E3326" s="278"/>
      <c r="F3326" s="278"/>
      <c r="G3326" s="278"/>
      <c r="H3326" s="278"/>
      <c r="I3326" s="279"/>
      <c r="J3326" s="80">
        <f>SUM(J3319+J3324)</f>
        <v>91750.920000000013</v>
      </c>
      <c r="K3326" s="8"/>
      <c r="L3326" s="1"/>
    </row>
    <row r="3327" spans="1:12" ht="15.45" customHeight="1" x14ac:dyDescent="0.3">
      <c r="A3327" s="1"/>
      <c r="B3327" s="1"/>
      <c r="C3327" s="7"/>
      <c r="D3327" s="266"/>
      <c r="E3327" s="266"/>
      <c r="F3327" s="266"/>
      <c r="G3327" s="266"/>
      <c r="H3327" s="266"/>
      <c r="I3327" s="266"/>
      <c r="J3327" s="266"/>
      <c r="K3327" s="8"/>
      <c r="L3327" s="1"/>
    </row>
    <row r="3328" spans="1:12" ht="15.45" customHeight="1" x14ac:dyDescent="0.3">
      <c r="A3328" s="1"/>
      <c r="B3328" s="1"/>
      <c r="C3328" s="7"/>
      <c r="D3328" s="280" t="s">
        <v>51</v>
      </c>
      <c r="E3328" s="281"/>
      <c r="F3328" s="282"/>
      <c r="G3328" s="283"/>
      <c r="H3328" s="284"/>
      <c r="I3328" s="284"/>
      <c r="J3328" s="285"/>
      <c r="K3328" s="8"/>
      <c r="L3328" s="1"/>
    </row>
    <row r="3329" spans="1:12" ht="15.45" customHeight="1" x14ac:dyDescent="0.3">
      <c r="A3329" s="1"/>
      <c r="B3329" s="1"/>
      <c r="C3329" s="7"/>
      <c r="D3329" s="262"/>
      <c r="E3329" s="310"/>
      <c r="F3329" s="311"/>
      <c r="G3329" s="265"/>
      <c r="H3329" s="275"/>
      <c r="I3329" s="275"/>
      <c r="J3329" s="276"/>
      <c r="K3329" s="8"/>
      <c r="L3329" s="1"/>
    </row>
    <row r="3330" spans="1:12" ht="15.45" customHeight="1" x14ac:dyDescent="0.3">
      <c r="A3330" s="1"/>
      <c r="B3330" s="1"/>
      <c r="C3330" s="7"/>
      <c r="D3330" s="262"/>
      <c r="E3330" s="310"/>
      <c r="F3330" s="311"/>
      <c r="G3330" s="312" t="s">
        <v>52</v>
      </c>
      <c r="H3330" s="266"/>
      <c r="I3330" s="266"/>
      <c r="J3330" s="267"/>
      <c r="K3330" s="8"/>
      <c r="L3330" s="1"/>
    </row>
    <row r="3331" spans="1:12" ht="15.45" customHeight="1" x14ac:dyDescent="0.3">
      <c r="A3331" s="1"/>
      <c r="B3331" s="1"/>
      <c r="C3331" s="7"/>
      <c r="D3331" s="262"/>
      <c r="E3331" s="310"/>
      <c r="F3331" s="311"/>
      <c r="G3331" s="312" t="s">
        <v>53</v>
      </c>
      <c r="H3331" s="266"/>
      <c r="I3331" s="266"/>
      <c r="J3331" s="267"/>
      <c r="K3331" s="8"/>
      <c r="L3331" s="1"/>
    </row>
    <row r="3332" spans="1:12" ht="15.45" customHeight="1" x14ac:dyDescent="0.3">
      <c r="A3332" s="1"/>
      <c r="B3332" s="1"/>
      <c r="C3332" s="7"/>
      <c r="D3332" s="262"/>
      <c r="E3332" s="310"/>
      <c r="F3332" s="311"/>
      <c r="G3332" s="312" t="s">
        <v>54</v>
      </c>
      <c r="H3332" s="266"/>
      <c r="I3332" s="266"/>
      <c r="J3332" s="267"/>
      <c r="K3332" s="8"/>
      <c r="L3332" s="1"/>
    </row>
    <row r="3333" spans="1:12" ht="15.45" customHeight="1" x14ac:dyDescent="0.3">
      <c r="A3333" s="1"/>
      <c r="B3333" s="1"/>
      <c r="C3333" s="7"/>
      <c r="D3333" s="319"/>
      <c r="E3333" s="320"/>
      <c r="F3333" s="321"/>
      <c r="G3333" s="312" t="s">
        <v>52</v>
      </c>
      <c r="H3333" s="266"/>
      <c r="I3333" s="266"/>
      <c r="J3333" s="267"/>
      <c r="K3333" s="8"/>
      <c r="L3333" s="1"/>
    </row>
    <row r="3334" spans="1:12" ht="15.45" customHeight="1" x14ac:dyDescent="0.3">
      <c r="A3334" s="1"/>
      <c r="B3334" s="1"/>
      <c r="C3334" s="7"/>
      <c r="D3334" s="268"/>
      <c r="E3334" s="322"/>
      <c r="F3334" s="323"/>
      <c r="G3334" s="324" t="s">
        <v>55</v>
      </c>
      <c r="H3334" s="272"/>
      <c r="I3334" s="272"/>
      <c r="J3334" s="273"/>
      <c r="K3334" s="8"/>
      <c r="L3334" s="1"/>
    </row>
    <row r="3335" spans="1:12" ht="15.45" customHeight="1" x14ac:dyDescent="0.3">
      <c r="A3335" s="1"/>
      <c r="B3335" s="1"/>
      <c r="C3335" s="81"/>
      <c r="D3335" s="82"/>
      <c r="E3335" s="82"/>
      <c r="F3335" s="82"/>
      <c r="G3335" s="82"/>
      <c r="H3335" s="83"/>
      <c r="I3335" s="82"/>
      <c r="J3335" s="83"/>
      <c r="K3335" s="84"/>
      <c r="L3335" s="1"/>
    </row>
    <row r="3336" spans="1:12" ht="15.45" customHeight="1" x14ac:dyDescent="0.3">
      <c r="A3336" s="1"/>
      <c r="B3336" s="1"/>
      <c r="C3336" s="274"/>
      <c r="D3336" s="274"/>
      <c r="E3336" s="274"/>
      <c r="F3336" s="274"/>
      <c r="G3336" s="274"/>
      <c r="H3336" s="274"/>
      <c r="I3336" s="274"/>
      <c r="J3336" s="274"/>
      <c r="K3336" s="1"/>
      <c r="L3336" s="1"/>
    </row>
    <row r="3337" spans="1:12" ht="15.45" customHeight="1" x14ac:dyDescent="0.3">
      <c r="A3337" s="1"/>
      <c r="B3337" s="1"/>
      <c r="C3337" s="3"/>
      <c r="D3337" s="4"/>
      <c r="E3337" s="4"/>
      <c r="F3337" s="4"/>
      <c r="G3337" s="4"/>
      <c r="H3337" s="5"/>
      <c r="I3337" s="4"/>
      <c r="J3337" s="5"/>
      <c r="K3337" s="6"/>
      <c r="L3337" s="1"/>
    </row>
    <row r="3338" spans="1:12" ht="15.45" customHeight="1" x14ac:dyDescent="0.3">
      <c r="A3338" s="1"/>
      <c r="B3338" s="1"/>
      <c r="C3338" s="7"/>
      <c r="D3338" s="190"/>
      <c r="E3338" s="191"/>
      <c r="F3338" s="190" t="s">
        <v>0</v>
      </c>
      <c r="G3338" s="194"/>
      <c r="H3338" s="191"/>
      <c r="I3338" s="195" t="s">
        <v>1</v>
      </c>
      <c r="J3338" s="196"/>
      <c r="K3338" s="8"/>
      <c r="L3338" s="1"/>
    </row>
    <row r="3339" spans="1:12" ht="15.45" customHeight="1" x14ac:dyDescent="0.3">
      <c r="A3339" s="1"/>
      <c r="B3339" s="1"/>
      <c r="C3339" s="7"/>
      <c r="D3339" s="192"/>
      <c r="E3339" s="193"/>
      <c r="F3339" s="192"/>
      <c r="G3339" s="189"/>
      <c r="H3339" s="193"/>
      <c r="I3339" s="197" t="s">
        <v>2</v>
      </c>
      <c r="J3339" s="198"/>
      <c r="K3339" s="8"/>
      <c r="L3339" s="1"/>
    </row>
    <row r="3340" spans="1:12" ht="15.45" customHeight="1" x14ac:dyDescent="0.3">
      <c r="A3340" s="1"/>
      <c r="B3340" s="1"/>
      <c r="C3340" s="7"/>
      <c r="D3340" s="172" t="s">
        <v>3</v>
      </c>
      <c r="E3340" s="173"/>
      <c r="F3340" s="173"/>
      <c r="G3340" s="173"/>
      <c r="H3340" s="174"/>
      <c r="I3340" s="197" t="s">
        <v>4</v>
      </c>
      <c r="J3340" s="198"/>
      <c r="K3340" s="8"/>
      <c r="L3340" s="1"/>
    </row>
    <row r="3341" spans="1:12" ht="15.45" customHeight="1" x14ac:dyDescent="0.3">
      <c r="A3341" s="1"/>
      <c r="B3341" s="1"/>
      <c r="C3341" s="7"/>
      <c r="D3341" s="298" t="s">
        <v>5</v>
      </c>
      <c r="E3341" s="299"/>
      <c r="F3341" s="299"/>
      <c r="G3341" s="299"/>
      <c r="H3341" s="299"/>
      <c r="I3341" s="299"/>
      <c r="J3341" s="300"/>
      <c r="K3341" s="8"/>
      <c r="L3341" s="1"/>
    </row>
    <row r="3342" spans="1:12" ht="15.45" customHeight="1" x14ac:dyDescent="0.3">
      <c r="A3342" s="1"/>
      <c r="B3342" s="1"/>
      <c r="C3342" s="7"/>
      <c r="D3342" s="9"/>
      <c r="E3342" s="9"/>
      <c r="F3342" s="9"/>
      <c r="G3342" s="9"/>
      <c r="H3342" s="10"/>
      <c r="I3342" s="9"/>
      <c r="J3342" s="10"/>
      <c r="K3342" s="8"/>
      <c r="L3342" s="1"/>
    </row>
    <row r="3343" spans="1:12" ht="15.45" customHeight="1" x14ac:dyDescent="0.3">
      <c r="A3343" s="14"/>
      <c r="B3343" s="14"/>
      <c r="C3343" s="11"/>
      <c r="D3343" s="12" t="s">
        <v>6</v>
      </c>
      <c r="E3343" s="175" t="s">
        <v>7</v>
      </c>
      <c r="F3343" s="176"/>
      <c r="G3343" s="176"/>
      <c r="H3343" s="176"/>
      <c r="I3343" s="176"/>
      <c r="J3343" s="177"/>
      <c r="K3343" s="13"/>
      <c r="L3343" s="14"/>
    </row>
    <row r="3344" spans="1:12" ht="15.45" customHeight="1" x14ac:dyDescent="0.3">
      <c r="A3344" s="1"/>
      <c r="B3344" s="1"/>
      <c r="C3344" s="7"/>
      <c r="D3344" s="16">
        <v>2</v>
      </c>
      <c r="E3344" s="178" t="s">
        <v>8</v>
      </c>
      <c r="F3344" s="179"/>
      <c r="G3344" s="179"/>
      <c r="H3344" s="179"/>
      <c r="I3344" s="179"/>
      <c r="J3344" s="180"/>
      <c r="K3344" s="8"/>
      <c r="L3344" s="1"/>
    </row>
    <row r="3345" spans="1:12" ht="15.45" customHeight="1" x14ac:dyDescent="0.3">
      <c r="A3345" s="14"/>
      <c r="B3345" s="14"/>
      <c r="C3345" s="11"/>
      <c r="D3345" s="12" t="s">
        <v>9</v>
      </c>
      <c r="E3345" s="175" t="s">
        <v>10</v>
      </c>
      <c r="F3345" s="176"/>
      <c r="G3345" s="176"/>
      <c r="H3345" s="176"/>
      <c r="I3345" s="176"/>
      <c r="J3345" s="177"/>
      <c r="K3345" s="13"/>
      <c r="L3345" s="14"/>
    </row>
    <row r="3346" spans="1:12" ht="15.45" customHeight="1" x14ac:dyDescent="0.3">
      <c r="A3346" s="1"/>
      <c r="B3346" s="1"/>
      <c r="C3346" s="7"/>
      <c r="D3346" s="16">
        <v>2.02</v>
      </c>
      <c r="E3346" s="178" t="s">
        <v>85</v>
      </c>
      <c r="F3346" s="179"/>
      <c r="G3346" s="179"/>
      <c r="H3346" s="179"/>
      <c r="I3346" s="179"/>
      <c r="J3346" s="180"/>
      <c r="K3346" s="8"/>
      <c r="L3346" s="1"/>
    </row>
    <row r="3347" spans="1:12" ht="15.45" customHeight="1" x14ac:dyDescent="0.3">
      <c r="A3347" s="14"/>
      <c r="B3347" s="14"/>
      <c r="C3347" s="11"/>
      <c r="D3347" s="17" t="s">
        <v>12</v>
      </c>
      <c r="E3347" s="181" t="s">
        <v>13</v>
      </c>
      <c r="F3347" s="182"/>
      <c r="G3347" s="182"/>
      <c r="H3347" s="182"/>
      <c r="I3347" s="183"/>
      <c r="J3347" s="187" t="s">
        <v>14</v>
      </c>
      <c r="K3347" s="13"/>
      <c r="L3347" s="14"/>
    </row>
    <row r="3348" spans="1:12" ht="15.45" customHeight="1" x14ac:dyDescent="0.3">
      <c r="A3348" s="1"/>
      <c r="B3348" s="1"/>
      <c r="C3348" s="7"/>
      <c r="D3348" s="18" t="s">
        <v>307</v>
      </c>
      <c r="E3348" s="184"/>
      <c r="F3348" s="185"/>
      <c r="G3348" s="185"/>
      <c r="H3348" s="185"/>
      <c r="I3348" s="186"/>
      <c r="J3348" s="188"/>
      <c r="K3348" s="8"/>
      <c r="L3348" s="1"/>
    </row>
    <row r="3349" spans="1:12" ht="15.45" customHeight="1" x14ac:dyDescent="0.3">
      <c r="A3349" s="14"/>
      <c r="B3349" s="14"/>
      <c r="C3349" s="11"/>
      <c r="D3349" s="17" t="s">
        <v>16</v>
      </c>
      <c r="E3349" s="296" t="s">
        <v>308</v>
      </c>
      <c r="F3349" s="223"/>
      <c r="G3349" s="223"/>
      <c r="H3349" s="223"/>
      <c r="I3349" s="224"/>
      <c r="J3349" s="297" t="s">
        <v>60</v>
      </c>
      <c r="K3349" s="13"/>
      <c r="L3349" s="14"/>
    </row>
    <row r="3350" spans="1:12" ht="15.45" customHeight="1" x14ac:dyDescent="0.3">
      <c r="A3350" s="1"/>
      <c r="B3350" s="1"/>
      <c r="C3350" s="7"/>
      <c r="D3350" s="18" t="s">
        <v>307</v>
      </c>
      <c r="E3350" s="225"/>
      <c r="F3350" s="226"/>
      <c r="G3350" s="226"/>
      <c r="H3350" s="226"/>
      <c r="I3350" s="227"/>
      <c r="J3350" s="229"/>
      <c r="K3350" s="8"/>
      <c r="L3350" s="1"/>
    </row>
    <row r="3351" spans="1:12" ht="15.45" customHeight="1" x14ac:dyDescent="0.3">
      <c r="A3351" s="1"/>
      <c r="B3351" s="1"/>
      <c r="C3351" s="7"/>
      <c r="D3351" s="189"/>
      <c r="E3351" s="189"/>
      <c r="F3351" s="189"/>
      <c r="G3351" s="189"/>
      <c r="H3351" s="189"/>
      <c r="I3351" s="189"/>
      <c r="J3351" s="189"/>
      <c r="K3351" s="8"/>
      <c r="L3351" s="1"/>
    </row>
    <row r="3352" spans="1:12" ht="15.45" customHeight="1" x14ac:dyDescent="0.3">
      <c r="A3352" s="1"/>
      <c r="B3352" s="1"/>
      <c r="C3352" s="7"/>
      <c r="D3352" s="219" t="s">
        <v>19</v>
      </c>
      <c r="E3352" s="220"/>
      <c r="F3352" s="220"/>
      <c r="G3352" s="220"/>
      <c r="H3352" s="220"/>
      <c r="I3352" s="220"/>
      <c r="J3352" s="221"/>
      <c r="K3352" s="8"/>
      <c r="L3352" s="1"/>
    </row>
    <row r="3353" spans="1:12" ht="15.45" customHeight="1" x14ac:dyDescent="0.3">
      <c r="A3353" s="1"/>
      <c r="B3353" s="1"/>
      <c r="C3353" s="7"/>
      <c r="D3353" s="230" t="s">
        <v>20</v>
      </c>
      <c r="E3353" s="231"/>
      <c r="F3353" s="231"/>
      <c r="G3353" s="23" t="s">
        <v>14</v>
      </c>
      <c r="H3353" s="24" t="s">
        <v>21</v>
      </c>
      <c r="I3353" s="25" t="s">
        <v>22</v>
      </c>
      <c r="J3353" s="26" t="s">
        <v>23</v>
      </c>
      <c r="K3353" s="8"/>
      <c r="L3353" s="1"/>
    </row>
    <row r="3354" spans="1:12" ht="15.45" customHeight="1" x14ac:dyDescent="0.3">
      <c r="A3354" s="1"/>
      <c r="B3354" s="1"/>
      <c r="C3354" s="7"/>
      <c r="D3354" s="232" t="s">
        <v>74</v>
      </c>
      <c r="E3354" s="233"/>
      <c r="F3354" s="233"/>
      <c r="G3354" s="27" t="s">
        <v>75</v>
      </c>
      <c r="H3354" s="28">
        <v>3.65</v>
      </c>
      <c r="I3354" s="29">
        <v>10</v>
      </c>
      <c r="J3354" s="30">
        <f>+ROUND(I3354*H3354,2)</f>
        <v>36.5</v>
      </c>
      <c r="K3354" s="8"/>
      <c r="L3354" s="1"/>
    </row>
    <row r="3355" spans="1:12" ht="15.45" customHeight="1" x14ac:dyDescent="0.3">
      <c r="A3355" s="1"/>
      <c r="B3355" s="1"/>
      <c r="C3355" s="7"/>
      <c r="D3355" s="211"/>
      <c r="E3355" s="212"/>
      <c r="F3355" s="212"/>
      <c r="G3355" s="31" t="s">
        <v>28</v>
      </c>
      <c r="H3355" s="32" t="s">
        <v>28</v>
      </c>
      <c r="I3355" s="33"/>
      <c r="J3355" s="34"/>
      <c r="K3355" s="8"/>
      <c r="L3355" s="1"/>
    </row>
    <row r="3356" spans="1:12" ht="15.45" customHeight="1" x14ac:dyDescent="0.3">
      <c r="A3356" s="1"/>
      <c r="B3356" s="1"/>
      <c r="C3356" s="7"/>
      <c r="D3356" s="211"/>
      <c r="E3356" s="212"/>
      <c r="F3356" s="212"/>
      <c r="G3356" s="31" t="s">
        <v>28</v>
      </c>
      <c r="H3356" s="32" t="s">
        <v>28</v>
      </c>
      <c r="I3356" s="33"/>
      <c r="J3356" s="34" t="str">
        <f>+IF(D3356="","",H3356*I3356)</f>
        <v/>
      </c>
      <c r="K3356" s="8"/>
      <c r="L3356" s="1"/>
    </row>
    <row r="3357" spans="1:12" ht="15.45" customHeight="1" x14ac:dyDescent="0.3">
      <c r="A3357" s="1"/>
      <c r="B3357" s="1"/>
      <c r="C3357" s="7"/>
      <c r="D3357" s="211"/>
      <c r="E3357" s="212"/>
      <c r="F3357" s="212"/>
      <c r="G3357" s="31" t="s">
        <v>28</v>
      </c>
      <c r="H3357" s="32" t="s">
        <v>28</v>
      </c>
      <c r="I3357" s="33"/>
      <c r="J3357" s="34" t="str">
        <f>+IF(D3357="","",H3357*I3357)</f>
        <v/>
      </c>
      <c r="K3357" s="8"/>
      <c r="L3357" s="1"/>
    </row>
    <row r="3358" spans="1:12" ht="15.45" customHeight="1" x14ac:dyDescent="0.3">
      <c r="A3358" s="1"/>
      <c r="B3358" s="1"/>
      <c r="C3358" s="7"/>
      <c r="D3358" s="211"/>
      <c r="E3358" s="212"/>
      <c r="F3358" s="212"/>
      <c r="G3358" s="31" t="s">
        <v>28</v>
      </c>
      <c r="H3358" s="32" t="s">
        <v>28</v>
      </c>
      <c r="I3358" s="33"/>
      <c r="J3358" s="34" t="str">
        <f>+IF(D3358="","",H3358*I3358)</f>
        <v/>
      </c>
      <c r="K3358" s="8"/>
      <c r="L3358" s="1"/>
    </row>
    <row r="3359" spans="1:12" ht="15.45" customHeight="1" x14ac:dyDescent="0.3">
      <c r="A3359" s="1"/>
      <c r="B3359" s="1"/>
      <c r="C3359" s="7"/>
      <c r="D3359" s="211"/>
      <c r="E3359" s="212"/>
      <c r="F3359" s="212"/>
      <c r="G3359" s="31" t="s">
        <v>28</v>
      </c>
      <c r="H3359" s="32" t="s">
        <v>28</v>
      </c>
      <c r="I3359" s="33"/>
      <c r="J3359" s="34" t="str">
        <f>+IF(D3359="","",H3359*I3359)</f>
        <v/>
      </c>
      <c r="K3359" s="8"/>
      <c r="L3359" s="1"/>
    </row>
    <row r="3360" spans="1:12" ht="15.45" customHeight="1" x14ac:dyDescent="0.3">
      <c r="A3360" s="1"/>
      <c r="B3360" s="1"/>
      <c r="C3360" s="7"/>
      <c r="D3360" s="325"/>
      <c r="E3360" s="326"/>
      <c r="F3360" s="326"/>
      <c r="G3360" s="35" t="s">
        <v>28</v>
      </c>
      <c r="H3360" s="36" t="s">
        <v>28</v>
      </c>
      <c r="I3360" s="37"/>
      <c r="J3360" s="38" t="str">
        <f>+IF(D3360="","",H3360*I3360)</f>
        <v/>
      </c>
      <c r="K3360" s="8"/>
      <c r="L3360" s="1"/>
    </row>
    <row r="3361" spans="1:12" ht="15.45" customHeight="1" x14ac:dyDescent="0.3">
      <c r="A3361" s="1"/>
      <c r="B3361" s="1"/>
      <c r="C3361" s="7"/>
      <c r="D3361" s="1"/>
      <c r="E3361" s="1"/>
      <c r="F3361" s="1"/>
      <c r="G3361" s="294" t="s">
        <v>29</v>
      </c>
      <c r="H3361" s="294"/>
      <c r="I3361" s="295"/>
      <c r="J3361" s="39">
        <f>+ROUND(SUM(J3354:J3360),2)</f>
        <v>36.5</v>
      </c>
      <c r="K3361" s="8"/>
      <c r="L3361" s="1"/>
    </row>
    <row r="3362" spans="1:12" ht="15.45" customHeight="1" x14ac:dyDescent="0.3">
      <c r="A3362" s="1"/>
      <c r="B3362" s="1"/>
      <c r="C3362" s="7"/>
      <c r="D3362" s="189"/>
      <c r="E3362" s="189"/>
      <c r="F3362" s="189"/>
      <c r="G3362" s="189"/>
      <c r="H3362" s="189"/>
      <c r="I3362" s="189"/>
      <c r="J3362" s="189"/>
      <c r="K3362" s="8"/>
      <c r="L3362" s="1"/>
    </row>
    <row r="3363" spans="1:12" ht="15.45" customHeight="1" x14ac:dyDescent="0.3">
      <c r="A3363" s="1"/>
      <c r="B3363" s="1"/>
      <c r="C3363" s="7"/>
      <c r="D3363" s="219" t="s">
        <v>30</v>
      </c>
      <c r="E3363" s="220"/>
      <c r="F3363" s="220"/>
      <c r="G3363" s="220"/>
      <c r="H3363" s="220"/>
      <c r="I3363" s="220"/>
      <c r="J3363" s="221"/>
      <c r="K3363" s="8"/>
      <c r="L3363" s="1"/>
    </row>
    <row r="3364" spans="1:12" ht="15.45" customHeight="1" x14ac:dyDescent="0.3">
      <c r="A3364" s="1"/>
      <c r="B3364" s="1"/>
      <c r="C3364" s="7"/>
      <c r="D3364" s="286" t="s">
        <v>20</v>
      </c>
      <c r="E3364" s="286"/>
      <c r="F3364" s="286"/>
      <c r="G3364" s="40" t="s">
        <v>14</v>
      </c>
      <c r="H3364" s="41" t="s">
        <v>31</v>
      </c>
      <c r="I3364" s="103" t="s">
        <v>22</v>
      </c>
      <c r="J3364" s="41" t="s">
        <v>23</v>
      </c>
      <c r="K3364" s="8"/>
      <c r="L3364" s="1"/>
    </row>
    <row r="3365" spans="1:12" ht="15.45" customHeight="1" x14ac:dyDescent="0.3">
      <c r="A3365" s="1"/>
      <c r="B3365" s="1"/>
      <c r="C3365" s="7"/>
      <c r="D3365" s="287" t="s">
        <v>32</v>
      </c>
      <c r="E3365" s="288"/>
      <c r="F3365" s="288"/>
      <c r="G3365" s="86" t="s">
        <v>33</v>
      </c>
      <c r="H3365" s="89">
        <v>14027.85</v>
      </c>
      <c r="I3365" s="104">
        <v>0.05</v>
      </c>
      <c r="J3365" s="30">
        <f>+ROUND(I3365*H3365,2)</f>
        <v>701.39</v>
      </c>
      <c r="K3365" s="8"/>
      <c r="L3365" s="1"/>
    </row>
    <row r="3366" spans="1:12" ht="15.45" customHeight="1" x14ac:dyDescent="0.3">
      <c r="A3366" s="1"/>
      <c r="B3366" s="1"/>
      <c r="C3366" s="7"/>
      <c r="D3366" s="287" t="s">
        <v>309</v>
      </c>
      <c r="E3366" s="288"/>
      <c r="F3366" s="288"/>
      <c r="G3366" s="105" t="s">
        <v>104</v>
      </c>
      <c r="H3366" s="89">
        <v>100000</v>
      </c>
      <c r="I3366" s="90">
        <v>0.13</v>
      </c>
      <c r="J3366" s="34">
        <f>+ROUND(I3366*H3366,2)</f>
        <v>13000</v>
      </c>
      <c r="K3366" s="8"/>
      <c r="L3366" s="1"/>
    </row>
    <row r="3367" spans="1:12" ht="15.45" customHeight="1" x14ac:dyDescent="0.3">
      <c r="A3367" s="1"/>
      <c r="B3367" s="1"/>
      <c r="C3367" s="7"/>
      <c r="D3367" s="333"/>
      <c r="E3367" s="334"/>
      <c r="F3367" s="335"/>
      <c r="G3367" s="105" t="s">
        <v>28</v>
      </c>
      <c r="H3367" s="89" t="s">
        <v>28</v>
      </c>
      <c r="I3367" s="106"/>
      <c r="J3367" s="38" t="str">
        <f>+IF(D3367="","",H3367*I3367)</f>
        <v/>
      </c>
      <c r="K3367" s="8"/>
      <c r="L3367" s="1"/>
    </row>
    <row r="3368" spans="1:12" ht="15.45" customHeight="1" x14ac:dyDescent="0.3">
      <c r="A3368" s="1"/>
      <c r="B3368" s="1"/>
      <c r="C3368" s="7"/>
      <c r="D3368" s="1"/>
      <c r="E3368" s="1"/>
      <c r="F3368" s="1"/>
      <c r="G3368" s="216" t="s">
        <v>36</v>
      </c>
      <c r="H3368" s="216"/>
      <c r="I3368" s="217"/>
      <c r="J3368" s="51">
        <f>ROUND(+SUM(J3365:J3367),2)</f>
        <v>13701.39</v>
      </c>
      <c r="K3368" s="8"/>
      <c r="L3368" s="1"/>
    </row>
    <row r="3369" spans="1:12" ht="15.45" customHeight="1" x14ac:dyDescent="0.3">
      <c r="A3369" s="1"/>
      <c r="B3369" s="1"/>
      <c r="C3369" s="7"/>
      <c r="D3369" s="274"/>
      <c r="E3369" s="274"/>
      <c r="F3369" s="274"/>
      <c r="G3369" s="274"/>
      <c r="H3369" s="274"/>
      <c r="I3369" s="274"/>
      <c r="J3369" s="274"/>
      <c r="K3369" s="8"/>
      <c r="L3369" s="1"/>
    </row>
    <row r="3370" spans="1:12" ht="15.45" customHeight="1" x14ac:dyDescent="0.3">
      <c r="A3370" s="1"/>
      <c r="B3370" s="1"/>
      <c r="C3370" s="7"/>
      <c r="D3370" s="305" t="s">
        <v>37</v>
      </c>
      <c r="E3370" s="306"/>
      <c r="F3370" s="306"/>
      <c r="G3370" s="306"/>
      <c r="H3370" s="306"/>
      <c r="I3370" s="306"/>
      <c r="J3370" s="307"/>
      <c r="K3370" s="8"/>
      <c r="L3370" s="52"/>
    </row>
    <row r="3371" spans="1:12" ht="15.45" customHeight="1" x14ac:dyDescent="0.3">
      <c r="A3371" s="93"/>
      <c r="B3371" s="93"/>
      <c r="C3371" s="53"/>
      <c r="D3371" s="308" t="s">
        <v>20</v>
      </c>
      <c r="E3371" s="309"/>
      <c r="F3371" s="309"/>
      <c r="G3371" s="54" t="s">
        <v>14</v>
      </c>
      <c r="H3371" s="55" t="s">
        <v>31</v>
      </c>
      <c r="I3371" s="54" t="s">
        <v>22</v>
      </c>
      <c r="J3371" s="56" t="s">
        <v>23</v>
      </c>
      <c r="K3371" s="57"/>
      <c r="L3371" s="58"/>
    </row>
    <row r="3372" spans="1:12" ht="15.45" customHeight="1" x14ac:dyDescent="0.3">
      <c r="A3372" s="1"/>
      <c r="B3372" s="1"/>
      <c r="C3372" s="7"/>
      <c r="D3372" s="301" t="s">
        <v>62</v>
      </c>
      <c r="E3372" s="302"/>
      <c r="F3372" s="302"/>
      <c r="G3372" s="59" t="s">
        <v>41</v>
      </c>
      <c r="H3372" s="60">
        <v>11689.877178375</v>
      </c>
      <c r="I3372" s="61">
        <v>1.2</v>
      </c>
      <c r="J3372" s="30">
        <f>+ROUND(I3372*H3372,2)</f>
        <v>14027.85</v>
      </c>
      <c r="K3372" s="8"/>
      <c r="L3372" s="52"/>
    </row>
    <row r="3373" spans="1:12" ht="15.45" customHeight="1" x14ac:dyDescent="0.3">
      <c r="A3373" s="1"/>
      <c r="B3373" s="1"/>
      <c r="C3373" s="7"/>
      <c r="D3373" s="301"/>
      <c r="E3373" s="302"/>
      <c r="F3373" s="302"/>
      <c r="G3373" s="59"/>
      <c r="H3373" s="60"/>
      <c r="I3373" s="61"/>
      <c r="J3373" s="62" t="str">
        <f>(+IF(D3373="","",(H3373*I3373)))</f>
        <v/>
      </c>
      <c r="K3373" s="8"/>
      <c r="L3373" s="52"/>
    </row>
    <row r="3374" spans="1:12" ht="15.45" customHeight="1" x14ac:dyDescent="0.3">
      <c r="A3374" s="1"/>
      <c r="B3374" s="1"/>
      <c r="C3374" s="7"/>
      <c r="D3374" s="301"/>
      <c r="E3374" s="302"/>
      <c r="F3374" s="302"/>
      <c r="G3374" s="59"/>
      <c r="H3374" s="60"/>
      <c r="I3374" s="61"/>
      <c r="J3374" s="62" t="str">
        <f>(+IF(D3374="","",(H3374*I3374)))</f>
        <v/>
      </c>
      <c r="K3374" s="8"/>
      <c r="L3374" s="52"/>
    </row>
    <row r="3375" spans="1:12" ht="15.45" customHeight="1" x14ac:dyDescent="0.3">
      <c r="A3375" s="1"/>
      <c r="B3375" s="1"/>
      <c r="C3375" s="7"/>
      <c r="D3375" s="303"/>
      <c r="E3375" s="304"/>
      <c r="F3375" s="304"/>
      <c r="G3375" s="94"/>
      <c r="H3375" s="95"/>
      <c r="I3375" s="96"/>
      <c r="J3375" s="97"/>
      <c r="K3375" s="8"/>
      <c r="L3375" s="52"/>
    </row>
    <row r="3376" spans="1:12" ht="15.45" customHeight="1" x14ac:dyDescent="0.3">
      <c r="A3376" s="1"/>
      <c r="B3376" s="1"/>
      <c r="C3376" s="7"/>
      <c r="D3376" s="1"/>
      <c r="E3376" s="1"/>
      <c r="F3376" s="1"/>
      <c r="G3376" s="216" t="s">
        <v>42</v>
      </c>
      <c r="H3376" s="216"/>
      <c r="I3376" s="217"/>
      <c r="J3376" s="39">
        <f>+ROUND(SUM(J3372:J3375),2)</f>
        <v>14027.85</v>
      </c>
      <c r="K3376" s="8"/>
      <c r="L3376" s="52"/>
    </row>
    <row r="3377" spans="1:12" ht="15.45" customHeight="1" x14ac:dyDescent="0.3">
      <c r="A3377" s="1"/>
      <c r="B3377" s="1"/>
      <c r="C3377" s="7"/>
      <c r="D3377" s="1"/>
      <c r="E3377" s="1"/>
      <c r="F3377" s="1"/>
      <c r="G3377" s="1"/>
      <c r="H3377" s="63"/>
      <c r="I3377" s="1"/>
      <c r="J3377" s="2"/>
      <c r="K3377" s="8"/>
      <c r="L3377" s="1"/>
    </row>
    <row r="3378" spans="1:12" ht="15.45" customHeight="1" x14ac:dyDescent="0.3">
      <c r="A3378" s="1"/>
      <c r="B3378" s="1"/>
      <c r="C3378" s="7"/>
      <c r="D3378" s="250" t="s">
        <v>43</v>
      </c>
      <c r="E3378" s="251"/>
      <c r="F3378" s="251"/>
      <c r="G3378" s="251"/>
      <c r="H3378" s="251"/>
      <c r="I3378" s="252"/>
      <c r="J3378" s="64">
        <f>ROUND((SUM(+J3361+J3368+J3376)),2)</f>
        <v>27765.74</v>
      </c>
      <c r="K3378" s="8"/>
      <c r="L3378" s="1"/>
    </row>
    <row r="3379" spans="1:12" ht="15.45" customHeight="1" x14ac:dyDescent="0.3">
      <c r="A3379" s="1"/>
      <c r="B3379" s="1"/>
      <c r="C3379" s="7"/>
      <c r="D3379" s="1"/>
      <c r="E3379" s="1"/>
      <c r="F3379" s="1"/>
      <c r="G3379" s="1"/>
      <c r="H3379" s="63"/>
      <c r="I3379" s="1"/>
      <c r="J3379" s="2"/>
      <c r="K3379" s="8"/>
      <c r="L3379" s="1"/>
    </row>
    <row r="3380" spans="1:12" ht="15.45" customHeight="1" x14ac:dyDescent="0.3">
      <c r="A3380" s="66"/>
      <c r="B3380" s="66"/>
      <c r="C3380" s="65"/>
      <c r="D3380" s="253" t="s">
        <v>44</v>
      </c>
      <c r="E3380" s="254"/>
      <c r="F3380" s="255"/>
      <c r="G3380" s="66"/>
      <c r="H3380" s="67"/>
      <c r="I3380" s="68">
        <v>0</v>
      </c>
      <c r="J3380" s="69">
        <f>+J3378*I3380</f>
        <v>0</v>
      </c>
      <c r="K3380" s="70"/>
      <c r="L3380" s="66"/>
    </row>
    <row r="3381" spans="1:12" ht="15.45" customHeight="1" x14ac:dyDescent="0.3">
      <c r="A3381" s="1"/>
      <c r="B3381" s="1"/>
      <c r="C3381" s="7"/>
      <c r="D3381" s="250" t="s">
        <v>45</v>
      </c>
      <c r="E3381" s="251"/>
      <c r="F3381" s="251"/>
      <c r="G3381" s="251"/>
      <c r="H3381" s="251"/>
      <c r="I3381" s="252"/>
      <c r="J3381" s="64">
        <f>+J3380+J3378</f>
        <v>27765.74</v>
      </c>
      <c r="K3381" s="8"/>
      <c r="L3381" s="1"/>
    </row>
    <row r="3382" spans="1:12" ht="15.45" customHeight="1" x14ac:dyDescent="0.3">
      <c r="A3382" s="1"/>
      <c r="B3382" s="1"/>
      <c r="C3382" s="7"/>
      <c r="D3382" s="1"/>
      <c r="E3382" s="1"/>
      <c r="F3382" s="1"/>
      <c r="G3382" s="1"/>
      <c r="H3382" s="63"/>
      <c r="I3382" s="1"/>
      <c r="J3382" s="2"/>
      <c r="K3382" s="8"/>
      <c r="L3382" s="1"/>
    </row>
    <row r="3383" spans="1:12" ht="15.45" customHeight="1" x14ac:dyDescent="0.3">
      <c r="A3383" s="66"/>
      <c r="B3383" s="66"/>
      <c r="C3383" s="65"/>
      <c r="D3383" s="234" t="s">
        <v>46</v>
      </c>
      <c r="E3383" s="235"/>
      <c r="F3383" s="236"/>
      <c r="G3383" s="71"/>
      <c r="H3383" s="72"/>
      <c r="I3383" s="170">
        <v>0.25</v>
      </c>
      <c r="J3383" s="74">
        <f>ROUND(J3381*I3383,2)</f>
        <v>6941.44</v>
      </c>
      <c r="K3383" s="70"/>
      <c r="L3383" s="66"/>
    </row>
    <row r="3384" spans="1:12" ht="15.45" customHeight="1" x14ac:dyDescent="0.3">
      <c r="A3384" s="66"/>
      <c r="B3384" s="66"/>
      <c r="C3384" s="65"/>
      <c r="D3384" s="315" t="s">
        <v>47</v>
      </c>
      <c r="E3384" s="316"/>
      <c r="F3384" s="316"/>
      <c r="G3384" s="71"/>
      <c r="H3384" s="72"/>
      <c r="I3384" s="171">
        <v>0.01</v>
      </c>
      <c r="J3384" s="76">
        <f>ROUNDDOWN(J3381*I3384,2)</f>
        <v>277.64999999999998</v>
      </c>
      <c r="K3384" s="70"/>
      <c r="L3384" s="66"/>
    </row>
    <row r="3385" spans="1:12" ht="15.45" customHeight="1" x14ac:dyDescent="0.3">
      <c r="A3385" s="66"/>
      <c r="B3385" s="66"/>
      <c r="C3385" s="65"/>
      <c r="D3385" s="315" t="s">
        <v>48</v>
      </c>
      <c r="E3385" s="316"/>
      <c r="F3385" s="316"/>
      <c r="G3385" s="77"/>
      <c r="H3385" s="78"/>
      <c r="I3385" s="171">
        <v>0.04</v>
      </c>
      <c r="J3385" s="76">
        <f>ROUND(J3381*I3385,2)</f>
        <v>1110.6300000000001</v>
      </c>
      <c r="K3385" s="70"/>
      <c r="L3385" s="66"/>
    </row>
    <row r="3386" spans="1:12" ht="15.45" customHeight="1" x14ac:dyDescent="0.3">
      <c r="A3386" s="1"/>
      <c r="B3386" s="1"/>
      <c r="C3386" s="7"/>
      <c r="D3386" s="317" t="s">
        <v>49</v>
      </c>
      <c r="E3386" s="318"/>
      <c r="F3386" s="318"/>
      <c r="G3386" s="318"/>
      <c r="H3386" s="318"/>
      <c r="I3386" s="318"/>
      <c r="J3386" s="79">
        <f>SUM(J3383:J3385)</f>
        <v>8329.7199999999993</v>
      </c>
      <c r="K3386" s="8"/>
      <c r="L3386" s="1"/>
    </row>
    <row r="3387" spans="1:12" ht="15.45" customHeight="1" x14ac:dyDescent="0.3">
      <c r="A3387" s="1"/>
      <c r="B3387" s="1"/>
      <c r="C3387" s="7"/>
      <c r="D3387" s="266"/>
      <c r="E3387" s="266"/>
      <c r="F3387" s="266"/>
      <c r="G3387" s="266"/>
      <c r="H3387" s="266"/>
      <c r="I3387" s="266"/>
      <c r="J3387" s="266"/>
      <c r="K3387" s="8"/>
      <c r="L3387" s="1"/>
    </row>
    <row r="3388" spans="1:12" ht="15.45" customHeight="1" x14ac:dyDescent="0.3">
      <c r="A3388" s="1"/>
      <c r="B3388" s="1"/>
      <c r="C3388" s="7"/>
      <c r="D3388" s="277" t="s">
        <v>50</v>
      </c>
      <c r="E3388" s="278"/>
      <c r="F3388" s="278"/>
      <c r="G3388" s="278"/>
      <c r="H3388" s="278"/>
      <c r="I3388" s="279"/>
      <c r="J3388" s="80">
        <f>SUM(J3381+J3386)</f>
        <v>36095.46</v>
      </c>
      <c r="K3388" s="8"/>
      <c r="L3388" s="1"/>
    </row>
    <row r="3389" spans="1:12" ht="15.45" customHeight="1" x14ac:dyDescent="0.3">
      <c r="A3389" s="1"/>
      <c r="B3389" s="1"/>
      <c r="C3389" s="7"/>
      <c r="D3389" s="266"/>
      <c r="E3389" s="266"/>
      <c r="F3389" s="266"/>
      <c r="G3389" s="266"/>
      <c r="H3389" s="266"/>
      <c r="I3389" s="266"/>
      <c r="J3389" s="266"/>
      <c r="K3389" s="8"/>
      <c r="L3389" s="1"/>
    </row>
    <row r="3390" spans="1:12" ht="15.45" customHeight="1" x14ac:dyDescent="0.3">
      <c r="A3390" s="1"/>
      <c r="B3390" s="1"/>
      <c r="C3390" s="7"/>
      <c r="D3390" s="280" t="s">
        <v>51</v>
      </c>
      <c r="E3390" s="281"/>
      <c r="F3390" s="282"/>
      <c r="G3390" s="283"/>
      <c r="H3390" s="284"/>
      <c r="I3390" s="284"/>
      <c r="J3390" s="285"/>
      <c r="K3390" s="8"/>
      <c r="L3390" s="1"/>
    </row>
    <row r="3391" spans="1:12" ht="15.45" customHeight="1" x14ac:dyDescent="0.3">
      <c r="A3391" s="1"/>
      <c r="B3391" s="1"/>
      <c r="C3391" s="7"/>
      <c r="D3391" s="262"/>
      <c r="E3391" s="310"/>
      <c r="F3391" s="311"/>
      <c r="G3391" s="265"/>
      <c r="H3391" s="275"/>
      <c r="I3391" s="275"/>
      <c r="J3391" s="276"/>
      <c r="K3391" s="8"/>
      <c r="L3391" s="1"/>
    </row>
    <row r="3392" spans="1:12" ht="15.45" customHeight="1" x14ac:dyDescent="0.3">
      <c r="A3392" s="1"/>
      <c r="B3392" s="1"/>
      <c r="C3392" s="7"/>
      <c r="D3392" s="262"/>
      <c r="E3392" s="310"/>
      <c r="F3392" s="311"/>
      <c r="G3392" s="312" t="s">
        <v>52</v>
      </c>
      <c r="H3392" s="266"/>
      <c r="I3392" s="266"/>
      <c r="J3392" s="267"/>
      <c r="K3392" s="8"/>
      <c r="L3392" s="1"/>
    </row>
    <row r="3393" spans="1:12" ht="15.45" customHeight="1" x14ac:dyDescent="0.3">
      <c r="A3393" s="1"/>
      <c r="B3393" s="1"/>
      <c r="C3393" s="7"/>
      <c r="D3393" s="262"/>
      <c r="E3393" s="310"/>
      <c r="F3393" s="311"/>
      <c r="G3393" s="312" t="s">
        <v>53</v>
      </c>
      <c r="H3393" s="266"/>
      <c r="I3393" s="266"/>
      <c r="J3393" s="267"/>
      <c r="K3393" s="8"/>
      <c r="L3393" s="1"/>
    </row>
    <row r="3394" spans="1:12" ht="15.45" customHeight="1" x14ac:dyDescent="0.3">
      <c r="A3394" s="1"/>
      <c r="B3394" s="1"/>
      <c r="C3394" s="7"/>
      <c r="D3394" s="262"/>
      <c r="E3394" s="310"/>
      <c r="F3394" s="311"/>
      <c r="G3394" s="312" t="s">
        <v>54</v>
      </c>
      <c r="H3394" s="266"/>
      <c r="I3394" s="266"/>
      <c r="J3394" s="267"/>
      <c r="K3394" s="8"/>
      <c r="L3394" s="1"/>
    </row>
    <row r="3395" spans="1:12" ht="15.45" customHeight="1" x14ac:dyDescent="0.3">
      <c r="A3395" s="1"/>
      <c r="B3395" s="1"/>
      <c r="C3395" s="7"/>
      <c r="D3395" s="319"/>
      <c r="E3395" s="320"/>
      <c r="F3395" s="321"/>
      <c r="G3395" s="312" t="s">
        <v>52</v>
      </c>
      <c r="H3395" s="266"/>
      <c r="I3395" s="266"/>
      <c r="J3395" s="267"/>
      <c r="K3395" s="8"/>
      <c r="L3395" s="1"/>
    </row>
    <row r="3396" spans="1:12" ht="15.45" customHeight="1" x14ac:dyDescent="0.3">
      <c r="A3396" s="1"/>
      <c r="B3396" s="1"/>
      <c r="C3396" s="7"/>
      <c r="D3396" s="268"/>
      <c r="E3396" s="322"/>
      <c r="F3396" s="323"/>
      <c r="G3396" s="324" t="s">
        <v>55</v>
      </c>
      <c r="H3396" s="272"/>
      <c r="I3396" s="272"/>
      <c r="J3396" s="273"/>
      <c r="K3396" s="8"/>
      <c r="L3396" s="1"/>
    </row>
    <row r="3397" spans="1:12" ht="15.45" customHeight="1" x14ac:dyDescent="0.3">
      <c r="A3397" s="1"/>
      <c r="B3397" s="1"/>
      <c r="C3397" s="81"/>
      <c r="D3397" s="82"/>
      <c r="E3397" s="82"/>
      <c r="F3397" s="82"/>
      <c r="G3397" s="82"/>
      <c r="H3397" s="83"/>
      <c r="I3397" s="82"/>
      <c r="J3397" s="83"/>
      <c r="K3397" s="84"/>
      <c r="L3397" s="1"/>
    </row>
    <row r="3398" spans="1:12" ht="15.45" customHeight="1" x14ac:dyDescent="0.3"/>
    <row r="3399" spans="1:12" ht="15.45" customHeight="1" x14ac:dyDescent="0.3">
      <c r="A3399" s="1"/>
      <c r="B3399" s="1"/>
      <c r="C3399" s="274"/>
      <c r="D3399" s="274"/>
      <c r="E3399" s="274"/>
      <c r="F3399" s="274"/>
      <c r="G3399" s="274"/>
      <c r="H3399" s="274"/>
      <c r="I3399" s="274"/>
      <c r="J3399" s="274"/>
      <c r="K3399" s="1"/>
      <c r="L3399" s="1"/>
    </row>
    <row r="3400" spans="1:12" ht="15.45" customHeight="1" x14ac:dyDescent="0.3">
      <c r="A3400" s="1"/>
      <c r="B3400" s="1"/>
      <c r="C3400" s="3"/>
      <c r="D3400" s="4"/>
      <c r="E3400" s="4"/>
      <c r="F3400" s="4"/>
      <c r="G3400" s="4"/>
      <c r="H3400" s="5"/>
      <c r="I3400" s="4"/>
      <c r="J3400" s="5"/>
      <c r="K3400" s="6"/>
      <c r="L3400" s="1"/>
    </row>
    <row r="3401" spans="1:12" ht="15.45" customHeight="1" x14ac:dyDescent="0.3">
      <c r="A3401" s="1"/>
      <c r="B3401" s="1"/>
      <c r="C3401" s="7"/>
      <c r="D3401" s="190"/>
      <c r="E3401" s="191"/>
      <c r="F3401" s="190" t="s">
        <v>0</v>
      </c>
      <c r="G3401" s="194"/>
      <c r="H3401" s="191"/>
      <c r="I3401" s="195" t="s">
        <v>1</v>
      </c>
      <c r="J3401" s="196"/>
      <c r="K3401" s="8"/>
      <c r="L3401" s="1"/>
    </row>
    <row r="3402" spans="1:12" ht="15.45" customHeight="1" x14ac:dyDescent="0.3">
      <c r="A3402" s="1"/>
      <c r="B3402" s="1"/>
      <c r="C3402" s="7"/>
      <c r="D3402" s="192"/>
      <c r="E3402" s="193"/>
      <c r="F3402" s="192"/>
      <c r="G3402" s="189"/>
      <c r="H3402" s="193"/>
      <c r="I3402" s="197" t="s">
        <v>2</v>
      </c>
      <c r="J3402" s="198"/>
      <c r="K3402" s="8"/>
      <c r="L3402" s="1"/>
    </row>
    <row r="3403" spans="1:12" ht="15.45" customHeight="1" x14ac:dyDescent="0.3">
      <c r="A3403" s="1"/>
      <c r="B3403" s="1"/>
      <c r="C3403" s="7"/>
      <c r="D3403" s="172" t="s">
        <v>3</v>
      </c>
      <c r="E3403" s="173"/>
      <c r="F3403" s="173"/>
      <c r="G3403" s="173"/>
      <c r="H3403" s="174"/>
      <c r="I3403" s="197" t="s">
        <v>4</v>
      </c>
      <c r="J3403" s="198"/>
      <c r="K3403" s="8"/>
      <c r="L3403" s="1"/>
    </row>
    <row r="3404" spans="1:12" ht="15.45" customHeight="1" x14ac:dyDescent="0.3">
      <c r="A3404" s="1"/>
      <c r="B3404" s="1"/>
      <c r="C3404" s="7"/>
      <c r="D3404" s="298" t="s">
        <v>5</v>
      </c>
      <c r="E3404" s="299"/>
      <c r="F3404" s="299"/>
      <c r="G3404" s="299"/>
      <c r="H3404" s="299"/>
      <c r="I3404" s="299"/>
      <c r="J3404" s="300"/>
      <c r="K3404" s="8"/>
      <c r="L3404" s="1"/>
    </row>
    <row r="3405" spans="1:12" ht="15.45" customHeight="1" x14ac:dyDescent="0.3">
      <c r="A3405" s="1"/>
      <c r="B3405" s="1"/>
      <c r="C3405" s="7"/>
      <c r="D3405" s="9"/>
      <c r="E3405" s="9"/>
      <c r="F3405" s="9"/>
      <c r="G3405" s="9"/>
      <c r="H3405" s="10"/>
      <c r="I3405" s="9"/>
      <c r="J3405" s="10"/>
      <c r="K3405" s="8"/>
      <c r="L3405" s="1"/>
    </row>
    <row r="3406" spans="1:12" ht="15.45" customHeight="1" x14ac:dyDescent="0.3">
      <c r="A3406" s="14"/>
      <c r="B3406" s="14"/>
      <c r="C3406" s="11"/>
      <c r="D3406" s="12" t="s">
        <v>6</v>
      </c>
      <c r="E3406" s="175" t="s">
        <v>7</v>
      </c>
      <c r="F3406" s="176"/>
      <c r="G3406" s="176"/>
      <c r="H3406" s="176"/>
      <c r="I3406" s="176"/>
      <c r="J3406" s="177"/>
      <c r="K3406" s="13"/>
      <c r="L3406" s="14"/>
    </row>
    <row r="3407" spans="1:12" ht="15.45" customHeight="1" x14ac:dyDescent="0.3">
      <c r="A3407" s="1"/>
      <c r="B3407" s="1"/>
      <c r="C3407" s="7"/>
      <c r="D3407" s="16">
        <v>2</v>
      </c>
      <c r="E3407" s="178" t="s">
        <v>8</v>
      </c>
      <c r="F3407" s="179"/>
      <c r="G3407" s="179"/>
      <c r="H3407" s="179"/>
      <c r="I3407" s="179"/>
      <c r="J3407" s="180"/>
      <c r="K3407" s="8"/>
      <c r="L3407" s="1"/>
    </row>
    <row r="3408" spans="1:12" ht="15.45" customHeight="1" x14ac:dyDescent="0.3">
      <c r="A3408" s="14"/>
      <c r="B3408" s="14"/>
      <c r="C3408" s="11"/>
      <c r="D3408" s="12" t="s">
        <v>9</v>
      </c>
      <c r="E3408" s="175" t="s">
        <v>10</v>
      </c>
      <c r="F3408" s="176"/>
      <c r="G3408" s="176"/>
      <c r="H3408" s="176"/>
      <c r="I3408" s="176"/>
      <c r="J3408" s="177"/>
      <c r="K3408" s="13"/>
      <c r="L3408" s="14"/>
    </row>
    <row r="3409" spans="1:12" ht="15.45" customHeight="1" x14ac:dyDescent="0.3">
      <c r="A3409" s="1"/>
      <c r="B3409" s="1"/>
      <c r="C3409" s="7"/>
      <c r="D3409" s="16">
        <v>2.14</v>
      </c>
      <c r="E3409" s="178" t="s">
        <v>301</v>
      </c>
      <c r="F3409" s="179"/>
      <c r="G3409" s="179"/>
      <c r="H3409" s="179"/>
      <c r="I3409" s="179"/>
      <c r="J3409" s="180"/>
      <c r="K3409" s="8"/>
      <c r="L3409" s="1"/>
    </row>
    <row r="3410" spans="1:12" ht="15.45" customHeight="1" x14ac:dyDescent="0.3">
      <c r="A3410" s="14"/>
      <c r="B3410" s="14"/>
      <c r="C3410" s="11"/>
      <c r="D3410" s="17" t="s">
        <v>12</v>
      </c>
      <c r="E3410" s="181" t="s">
        <v>13</v>
      </c>
      <c r="F3410" s="182"/>
      <c r="G3410" s="182"/>
      <c r="H3410" s="182"/>
      <c r="I3410" s="183"/>
      <c r="J3410" s="187" t="s">
        <v>14</v>
      </c>
      <c r="K3410" s="13"/>
      <c r="L3410" s="14"/>
    </row>
    <row r="3411" spans="1:12" ht="15.45" customHeight="1" x14ac:dyDescent="0.3">
      <c r="A3411" s="1"/>
      <c r="B3411" s="1"/>
      <c r="C3411" s="7"/>
      <c r="D3411" s="18" t="s">
        <v>310</v>
      </c>
      <c r="E3411" s="184"/>
      <c r="F3411" s="185"/>
      <c r="G3411" s="185"/>
      <c r="H3411" s="185"/>
      <c r="I3411" s="186"/>
      <c r="J3411" s="188"/>
      <c r="K3411" s="8"/>
      <c r="L3411" s="1"/>
    </row>
    <row r="3412" spans="1:12" ht="15.45" customHeight="1" x14ac:dyDescent="0.3">
      <c r="A3412" s="14"/>
      <c r="B3412" s="14"/>
      <c r="C3412" s="11"/>
      <c r="D3412" s="17" t="s">
        <v>16</v>
      </c>
      <c r="E3412" s="296" t="s">
        <v>311</v>
      </c>
      <c r="F3412" s="223"/>
      <c r="G3412" s="223"/>
      <c r="H3412" s="223"/>
      <c r="I3412" s="224"/>
      <c r="J3412" s="297" t="s">
        <v>95</v>
      </c>
      <c r="K3412" s="13"/>
      <c r="L3412" s="14"/>
    </row>
    <row r="3413" spans="1:12" ht="15.45" customHeight="1" x14ac:dyDescent="0.3">
      <c r="A3413" s="1"/>
      <c r="B3413" s="1"/>
      <c r="C3413" s="7"/>
      <c r="D3413" s="18" t="s">
        <v>310</v>
      </c>
      <c r="E3413" s="225"/>
      <c r="F3413" s="226"/>
      <c r="G3413" s="226"/>
      <c r="H3413" s="226"/>
      <c r="I3413" s="227"/>
      <c r="J3413" s="229"/>
      <c r="K3413" s="8"/>
      <c r="L3413" s="1"/>
    </row>
    <row r="3414" spans="1:12" ht="15.45" customHeight="1" x14ac:dyDescent="0.3">
      <c r="A3414" s="1"/>
      <c r="B3414" s="1"/>
      <c r="C3414" s="7"/>
      <c r="D3414" s="189"/>
      <c r="E3414" s="189"/>
      <c r="F3414" s="189"/>
      <c r="G3414" s="189"/>
      <c r="H3414" s="189"/>
      <c r="I3414" s="189"/>
      <c r="J3414" s="189"/>
      <c r="K3414" s="8"/>
      <c r="L3414" s="1"/>
    </row>
    <row r="3415" spans="1:12" ht="15.45" customHeight="1" x14ac:dyDescent="0.3">
      <c r="A3415" s="1"/>
      <c r="B3415" s="1"/>
      <c r="C3415" s="7"/>
      <c r="D3415" s="219" t="s">
        <v>19</v>
      </c>
      <c r="E3415" s="220"/>
      <c r="F3415" s="220"/>
      <c r="G3415" s="220"/>
      <c r="H3415" s="220"/>
      <c r="I3415" s="220"/>
      <c r="J3415" s="221"/>
      <c r="K3415" s="8"/>
      <c r="L3415" s="1"/>
    </row>
    <row r="3416" spans="1:12" ht="15.45" customHeight="1" x14ac:dyDescent="0.3">
      <c r="A3416" s="1"/>
      <c r="B3416" s="1"/>
      <c r="C3416" s="7"/>
      <c r="D3416" s="230" t="s">
        <v>20</v>
      </c>
      <c r="E3416" s="231"/>
      <c r="F3416" s="231"/>
      <c r="G3416" s="23" t="s">
        <v>14</v>
      </c>
      <c r="H3416" s="24" t="s">
        <v>21</v>
      </c>
      <c r="I3416" s="25" t="s">
        <v>22</v>
      </c>
      <c r="J3416" s="26" t="s">
        <v>23</v>
      </c>
      <c r="K3416" s="8"/>
      <c r="L3416" s="1"/>
    </row>
    <row r="3417" spans="1:12" ht="15.45" customHeight="1" x14ac:dyDescent="0.3">
      <c r="A3417" s="1"/>
      <c r="B3417" s="1"/>
      <c r="C3417" s="7"/>
      <c r="D3417" s="232" t="s">
        <v>312</v>
      </c>
      <c r="E3417" s="233"/>
      <c r="F3417" s="233"/>
      <c r="G3417" s="150" t="s">
        <v>25</v>
      </c>
      <c r="H3417" s="151">
        <v>7805</v>
      </c>
      <c r="I3417" s="29">
        <v>8</v>
      </c>
      <c r="J3417" s="30">
        <f>+ROUND(I3417*H3417,2)</f>
        <v>62440</v>
      </c>
      <c r="K3417" s="8"/>
      <c r="L3417" s="1"/>
    </row>
    <row r="3418" spans="1:12" ht="15.45" customHeight="1" x14ac:dyDescent="0.3">
      <c r="A3418" s="1"/>
      <c r="B3418" s="1"/>
      <c r="C3418" s="7"/>
      <c r="D3418" s="211" t="s">
        <v>313</v>
      </c>
      <c r="E3418" s="212"/>
      <c r="F3418" s="212"/>
      <c r="G3418" s="42" t="s">
        <v>314</v>
      </c>
      <c r="H3418" s="43">
        <v>3600</v>
      </c>
      <c r="I3418" s="33">
        <v>8.5</v>
      </c>
      <c r="J3418" s="34">
        <f>ROUND((+IF(D3418="","",H3418*I3418)),2)</f>
        <v>30600</v>
      </c>
      <c r="K3418" s="8"/>
      <c r="L3418" s="1"/>
    </row>
    <row r="3419" spans="1:12" ht="15.45" customHeight="1" x14ac:dyDescent="0.3">
      <c r="A3419" s="1"/>
      <c r="B3419" s="1"/>
      <c r="C3419" s="7"/>
      <c r="D3419" s="211" t="s">
        <v>315</v>
      </c>
      <c r="E3419" s="212"/>
      <c r="F3419" s="212"/>
      <c r="G3419" s="42" t="s">
        <v>95</v>
      </c>
      <c r="H3419" s="43">
        <v>22482</v>
      </c>
      <c r="I3419" s="33">
        <v>1</v>
      </c>
      <c r="J3419" s="34">
        <f t="shared" ref="J3419:J3426" si="60">+IF(D3419="","",H3419*I3419)</f>
        <v>22482</v>
      </c>
      <c r="K3419" s="8"/>
      <c r="L3419" s="1"/>
    </row>
    <row r="3420" spans="1:12" ht="15.45" customHeight="1" x14ac:dyDescent="0.3">
      <c r="A3420" s="1"/>
      <c r="B3420" s="1"/>
      <c r="C3420" s="7"/>
      <c r="D3420" s="211" t="s">
        <v>316</v>
      </c>
      <c r="E3420" s="212"/>
      <c r="F3420" s="212"/>
      <c r="G3420" s="42" t="s">
        <v>95</v>
      </c>
      <c r="H3420" s="43">
        <v>880</v>
      </c>
      <c r="I3420" s="33">
        <v>4</v>
      </c>
      <c r="J3420" s="34">
        <f t="shared" si="60"/>
        <v>3520</v>
      </c>
      <c r="K3420" s="8"/>
      <c r="L3420" s="1"/>
    </row>
    <row r="3421" spans="1:12" ht="15.45" customHeight="1" x14ac:dyDescent="0.3">
      <c r="A3421" s="1"/>
      <c r="B3421" s="1"/>
      <c r="C3421" s="7"/>
      <c r="D3421" s="211" t="s">
        <v>317</v>
      </c>
      <c r="E3421" s="212"/>
      <c r="F3421" s="212"/>
      <c r="G3421" s="42" t="s">
        <v>95</v>
      </c>
      <c r="H3421" s="43">
        <v>3599</v>
      </c>
      <c r="I3421" s="33">
        <v>1</v>
      </c>
      <c r="J3421" s="34">
        <f t="shared" si="60"/>
        <v>3599</v>
      </c>
      <c r="K3421" s="8"/>
      <c r="L3421" s="1"/>
    </row>
    <row r="3422" spans="1:12" ht="15.45" customHeight="1" x14ac:dyDescent="0.3">
      <c r="A3422" s="1"/>
      <c r="B3422" s="1"/>
      <c r="C3422" s="7"/>
      <c r="D3422" s="211" t="s">
        <v>318</v>
      </c>
      <c r="E3422" s="212"/>
      <c r="F3422" s="212"/>
      <c r="G3422" s="42" t="s">
        <v>95</v>
      </c>
      <c r="H3422" s="43">
        <v>2835</v>
      </c>
      <c r="I3422" s="33">
        <v>2</v>
      </c>
      <c r="J3422" s="34">
        <f t="shared" si="60"/>
        <v>5670</v>
      </c>
      <c r="K3422" s="8"/>
      <c r="L3422" s="1"/>
    </row>
    <row r="3423" spans="1:12" ht="15.45" customHeight="1" x14ac:dyDescent="0.3">
      <c r="A3423" s="1"/>
      <c r="B3423" s="1"/>
      <c r="C3423" s="7"/>
      <c r="D3423" s="211" t="s">
        <v>319</v>
      </c>
      <c r="E3423" s="212"/>
      <c r="F3423" s="212"/>
      <c r="G3423" s="31" t="s">
        <v>95</v>
      </c>
      <c r="H3423" s="32">
        <v>124.5</v>
      </c>
      <c r="I3423" s="33">
        <v>2</v>
      </c>
      <c r="J3423" s="34">
        <f t="shared" si="60"/>
        <v>249</v>
      </c>
      <c r="K3423" s="8"/>
      <c r="L3423" s="1"/>
    </row>
    <row r="3424" spans="1:12" ht="15.45" customHeight="1" x14ac:dyDescent="0.3">
      <c r="A3424" s="1"/>
      <c r="B3424" s="1"/>
      <c r="C3424" s="7"/>
      <c r="D3424" s="211" t="s">
        <v>320</v>
      </c>
      <c r="E3424" s="212"/>
      <c r="F3424" s="212"/>
      <c r="G3424" s="31" t="s">
        <v>95</v>
      </c>
      <c r="H3424" s="32">
        <v>85.5</v>
      </c>
      <c r="I3424" s="120">
        <v>8</v>
      </c>
      <c r="J3424" s="34">
        <f t="shared" si="60"/>
        <v>684</v>
      </c>
      <c r="K3424" s="8"/>
      <c r="L3424" s="1"/>
    </row>
    <row r="3425" spans="1:12" ht="15.45" customHeight="1" x14ac:dyDescent="0.3">
      <c r="A3425" s="1"/>
      <c r="B3425" s="1"/>
      <c r="C3425" s="7"/>
      <c r="D3425" s="211" t="s">
        <v>321</v>
      </c>
      <c r="E3425" s="212"/>
      <c r="F3425" s="212"/>
      <c r="G3425" s="31" t="s">
        <v>95</v>
      </c>
      <c r="H3425" s="32">
        <v>50</v>
      </c>
      <c r="I3425" s="120">
        <v>8</v>
      </c>
      <c r="J3425" s="34">
        <f t="shared" si="60"/>
        <v>400</v>
      </c>
      <c r="K3425" s="8"/>
      <c r="L3425" s="1"/>
    </row>
    <row r="3426" spans="1:12" ht="15.45" customHeight="1" x14ac:dyDescent="0.3">
      <c r="A3426" s="1"/>
      <c r="B3426" s="1"/>
      <c r="C3426" s="7"/>
      <c r="D3426" s="325"/>
      <c r="E3426" s="326"/>
      <c r="F3426" s="326"/>
      <c r="G3426" s="152" t="s">
        <v>28</v>
      </c>
      <c r="H3426" s="153" t="s">
        <v>28</v>
      </c>
      <c r="I3426" s="37"/>
      <c r="J3426" s="38" t="str">
        <f t="shared" si="60"/>
        <v/>
      </c>
      <c r="K3426" s="8"/>
      <c r="L3426" s="1"/>
    </row>
    <row r="3427" spans="1:12" ht="15.45" customHeight="1" x14ac:dyDescent="0.3">
      <c r="A3427" s="1"/>
      <c r="B3427" s="1"/>
      <c r="C3427" s="7"/>
      <c r="D3427" s="1"/>
      <c r="E3427" s="1"/>
      <c r="F3427" s="1"/>
      <c r="G3427" s="294" t="s">
        <v>29</v>
      </c>
      <c r="H3427" s="294"/>
      <c r="I3427" s="295"/>
      <c r="J3427" s="39">
        <f>+ROUND(SUM(J3417:J3426),2)</f>
        <v>129644</v>
      </c>
      <c r="K3427" s="8"/>
      <c r="L3427" s="1"/>
    </row>
    <row r="3428" spans="1:12" ht="15.45" customHeight="1" x14ac:dyDescent="0.3">
      <c r="A3428" s="1"/>
      <c r="B3428" s="1"/>
      <c r="C3428" s="7"/>
      <c r="D3428" s="1"/>
      <c r="E3428" s="1"/>
      <c r="F3428" s="1"/>
      <c r="G3428" s="92"/>
      <c r="H3428" s="100"/>
      <c r="I3428" s="92"/>
      <c r="J3428" s="101"/>
      <c r="K3428" s="8"/>
      <c r="L3428" s="1"/>
    </row>
    <row r="3429" spans="1:12" ht="15.45" customHeight="1" x14ac:dyDescent="0.3">
      <c r="A3429" s="1"/>
      <c r="B3429" s="1"/>
      <c r="C3429" s="7"/>
      <c r="D3429" s="219" t="s">
        <v>30</v>
      </c>
      <c r="E3429" s="220"/>
      <c r="F3429" s="220"/>
      <c r="G3429" s="220"/>
      <c r="H3429" s="220"/>
      <c r="I3429" s="220"/>
      <c r="J3429" s="221"/>
      <c r="K3429" s="8"/>
      <c r="L3429" s="1"/>
    </row>
    <row r="3430" spans="1:12" ht="15.45" customHeight="1" x14ac:dyDescent="0.3">
      <c r="A3430" s="1"/>
      <c r="B3430" s="1"/>
      <c r="C3430" s="7"/>
      <c r="D3430" s="286" t="s">
        <v>20</v>
      </c>
      <c r="E3430" s="286"/>
      <c r="F3430" s="286"/>
      <c r="G3430" s="40" t="s">
        <v>14</v>
      </c>
      <c r="H3430" s="41" t="s">
        <v>31</v>
      </c>
      <c r="I3430" s="40" t="s">
        <v>22</v>
      </c>
      <c r="J3430" s="41" t="s">
        <v>23</v>
      </c>
      <c r="K3430" s="8"/>
      <c r="L3430" s="1"/>
    </row>
    <row r="3431" spans="1:12" ht="15.45" customHeight="1" x14ac:dyDescent="0.3">
      <c r="A3431" s="1"/>
      <c r="B3431" s="1"/>
      <c r="C3431" s="7"/>
      <c r="D3431" s="287" t="s">
        <v>32</v>
      </c>
      <c r="E3431" s="288"/>
      <c r="F3431" s="288"/>
      <c r="G3431" s="154" t="s">
        <v>33</v>
      </c>
      <c r="H3431" s="87">
        <v>163658.26999999999</v>
      </c>
      <c r="I3431" s="88">
        <v>0.05</v>
      </c>
      <c r="J3431" s="30">
        <f>+ROUND(I3431*H3431,2)</f>
        <v>8182.91</v>
      </c>
      <c r="K3431" s="8"/>
      <c r="L3431" s="1"/>
    </row>
    <row r="3432" spans="1:12" ht="15.45" customHeight="1" x14ac:dyDescent="0.3">
      <c r="A3432" s="1"/>
      <c r="B3432" s="1"/>
      <c r="C3432" s="7"/>
      <c r="D3432" s="336" t="s">
        <v>139</v>
      </c>
      <c r="E3432" s="337"/>
      <c r="F3432" s="337"/>
      <c r="G3432" s="105" t="s">
        <v>35</v>
      </c>
      <c r="H3432" s="155">
        <v>4621</v>
      </c>
      <c r="I3432" s="99">
        <v>7.0000000000000007E-2</v>
      </c>
      <c r="J3432" s="34">
        <f>+IF(D3432="","",H3432*I3432)</f>
        <v>323.47000000000003</v>
      </c>
      <c r="K3432" s="8"/>
      <c r="L3432" s="1"/>
    </row>
    <row r="3433" spans="1:12" ht="15.45" customHeight="1" x14ac:dyDescent="0.3">
      <c r="A3433" s="1"/>
      <c r="B3433" s="1"/>
      <c r="C3433" s="7"/>
      <c r="D3433" s="205" t="s">
        <v>120</v>
      </c>
      <c r="E3433" s="206"/>
      <c r="F3433" s="207"/>
      <c r="G3433" s="105" t="s">
        <v>104</v>
      </c>
      <c r="H3433" s="155">
        <v>27700</v>
      </c>
      <c r="I3433" s="98">
        <v>0.2</v>
      </c>
      <c r="J3433" s="34">
        <f>+IF(D3433="","",H3433*I3433)</f>
        <v>5540</v>
      </c>
      <c r="K3433" s="8"/>
      <c r="L3433" s="1"/>
    </row>
    <row r="3434" spans="1:12" ht="15.45" customHeight="1" x14ac:dyDescent="0.3">
      <c r="A3434" s="1"/>
      <c r="B3434" s="1"/>
      <c r="C3434" s="7"/>
      <c r="D3434" s="292"/>
      <c r="E3434" s="293"/>
      <c r="F3434" s="293"/>
      <c r="G3434" s="47" t="s">
        <v>28</v>
      </c>
      <c r="H3434" s="48" t="s">
        <v>28</v>
      </c>
      <c r="I3434" s="49"/>
      <c r="J3434" s="91" t="str">
        <f>+IF(D3434="","",H3434*I3434)</f>
        <v/>
      </c>
      <c r="K3434" s="8"/>
      <c r="L3434" s="1"/>
    </row>
    <row r="3435" spans="1:12" ht="15.45" customHeight="1" x14ac:dyDescent="0.3">
      <c r="A3435" s="1"/>
      <c r="B3435" s="1"/>
      <c r="C3435" s="7"/>
      <c r="D3435" s="1"/>
      <c r="E3435" s="1"/>
      <c r="F3435" s="1"/>
      <c r="G3435" s="294" t="s">
        <v>36</v>
      </c>
      <c r="H3435" s="294"/>
      <c r="I3435" s="295"/>
      <c r="J3435" s="51">
        <f>ROUND(+SUM(J3431:J3434),2)</f>
        <v>14046.38</v>
      </c>
      <c r="K3435" s="8"/>
      <c r="L3435" s="1"/>
    </row>
    <row r="3436" spans="1:12" ht="15.45" customHeight="1" x14ac:dyDescent="0.3">
      <c r="A3436" s="1"/>
      <c r="B3436" s="1"/>
      <c r="C3436" s="7"/>
      <c r="D3436" s="274"/>
      <c r="E3436" s="274"/>
      <c r="F3436" s="274"/>
      <c r="G3436" s="274"/>
      <c r="H3436" s="274"/>
      <c r="I3436" s="274"/>
      <c r="J3436" s="274"/>
      <c r="K3436" s="8"/>
      <c r="L3436" s="1"/>
    </row>
    <row r="3437" spans="1:12" ht="15.45" customHeight="1" x14ac:dyDescent="0.3">
      <c r="A3437" s="1"/>
      <c r="B3437" s="1"/>
      <c r="C3437" s="7"/>
      <c r="D3437" s="305" t="s">
        <v>37</v>
      </c>
      <c r="E3437" s="306"/>
      <c r="F3437" s="306"/>
      <c r="G3437" s="306"/>
      <c r="H3437" s="306"/>
      <c r="I3437" s="306"/>
      <c r="J3437" s="307"/>
      <c r="K3437" s="8"/>
      <c r="L3437" s="52"/>
    </row>
    <row r="3438" spans="1:12" ht="15.45" customHeight="1" x14ac:dyDescent="0.3">
      <c r="A3438" s="93"/>
      <c r="B3438" s="93"/>
      <c r="C3438" s="53"/>
      <c r="D3438" s="308" t="s">
        <v>20</v>
      </c>
      <c r="E3438" s="309"/>
      <c r="F3438" s="309"/>
      <c r="G3438" s="54" t="s">
        <v>14</v>
      </c>
      <c r="H3438" s="55" t="s">
        <v>31</v>
      </c>
      <c r="I3438" s="54" t="s">
        <v>22</v>
      </c>
      <c r="J3438" s="56" t="s">
        <v>23</v>
      </c>
      <c r="K3438" s="57"/>
      <c r="L3438" s="58"/>
    </row>
    <row r="3439" spans="1:12" ht="15.45" customHeight="1" x14ac:dyDescent="0.3">
      <c r="A3439" s="1"/>
      <c r="B3439" s="1"/>
      <c r="C3439" s="7"/>
      <c r="D3439" s="301" t="s">
        <v>322</v>
      </c>
      <c r="E3439" s="302"/>
      <c r="F3439" s="302"/>
      <c r="G3439" s="59" t="s">
        <v>39</v>
      </c>
      <c r="H3439" s="60">
        <v>46759.506553375002</v>
      </c>
      <c r="I3439" s="61">
        <v>3.5</v>
      </c>
      <c r="J3439" s="30">
        <f>+ROUND(I3439*H3439,2)</f>
        <v>163658.26999999999</v>
      </c>
      <c r="K3439" s="8"/>
      <c r="L3439" s="52"/>
    </row>
    <row r="3440" spans="1:12" ht="15.45" customHeight="1" x14ac:dyDescent="0.3">
      <c r="A3440" s="1"/>
      <c r="B3440" s="1"/>
      <c r="C3440" s="7"/>
      <c r="D3440" s="301"/>
      <c r="E3440" s="302"/>
      <c r="F3440" s="302"/>
      <c r="G3440" s="59"/>
      <c r="H3440" s="60" t="s">
        <v>28</v>
      </c>
      <c r="I3440" s="61"/>
      <c r="J3440" s="62" t="str">
        <f>(+IF(D3440="","",(H3440*I3440)))</f>
        <v/>
      </c>
      <c r="K3440" s="8"/>
      <c r="L3440" s="52"/>
    </row>
    <row r="3441" spans="1:12" ht="15.45" customHeight="1" x14ac:dyDescent="0.3">
      <c r="A3441" s="1"/>
      <c r="B3441" s="1"/>
      <c r="C3441" s="7"/>
      <c r="D3441" s="301"/>
      <c r="E3441" s="302"/>
      <c r="F3441" s="302"/>
      <c r="G3441" s="59"/>
      <c r="H3441" s="60"/>
      <c r="I3441" s="61"/>
      <c r="J3441" s="62" t="str">
        <f>(+IF(D3441="","",(H3441*I3441)))</f>
        <v/>
      </c>
      <c r="K3441" s="8"/>
      <c r="L3441" s="52"/>
    </row>
    <row r="3442" spans="1:12" ht="15.45" customHeight="1" x14ac:dyDescent="0.3">
      <c r="A3442" s="1"/>
      <c r="B3442" s="1"/>
      <c r="C3442" s="7"/>
      <c r="D3442" s="303"/>
      <c r="E3442" s="304"/>
      <c r="F3442" s="304"/>
      <c r="G3442" s="94"/>
      <c r="H3442" s="95"/>
      <c r="I3442" s="96"/>
      <c r="J3442" s="97"/>
      <c r="K3442" s="8"/>
      <c r="L3442" s="52"/>
    </row>
    <row r="3443" spans="1:12" ht="15.45" customHeight="1" x14ac:dyDescent="0.3">
      <c r="A3443" s="1"/>
      <c r="B3443" s="1"/>
      <c r="C3443" s="7"/>
      <c r="D3443" s="1"/>
      <c r="E3443" s="1"/>
      <c r="F3443" s="1"/>
      <c r="G3443" s="216" t="s">
        <v>42</v>
      </c>
      <c r="H3443" s="216"/>
      <c r="I3443" s="217"/>
      <c r="J3443" s="39">
        <f>+ROUND(SUM(J3439:J3442),2)</f>
        <v>163658.26999999999</v>
      </c>
      <c r="K3443" s="8"/>
      <c r="L3443" s="52"/>
    </row>
    <row r="3444" spans="1:12" ht="15.45" customHeight="1" x14ac:dyDescent="0.3">
      <c r="A3444" s="1"/>
      <c r="B3444" s="1"/>
      <c r="C3444" s="7"/>
      <c r="D3444" s="1"/>
      <c r="E3444" s="1"/>
      <c r="F3444" s="1"/>
      <c r="G3444" s="1"/>
      <c r="H3444" s="63"/>
      <c r="I3444" s="1"/>
      <c r="J3444" s="2"/>
      <c r="K3444" s="8"/>
      <c r="L3444" s="1"/>
    </row>
    <row r="3445" spans="1:12" ht="15.45" customHeight="1" x14ac:dyDescent="0.3">
      <c r="A3445" s="1"/>
      <c r="B3445" s="1"/>
      <c r="C3445" s="7"/>
      <c r="D3445" s="250" t="s">
        <v>43</v>
      </c>
      <c r="E3445" s="251"/>
      <c r="F3445" s="251"/>
      <c r="G3445" s="251"/>
      <c r="H3445" s="251"/>
      <c r="I3445" s="252"/>
      <c r="J3445" s="64">
        <f>ROUND((SUM(+J3427+J3435+J3443)),2)</f>
        <v>307348.65000000002</v>
      </c>
      <c r="K3445" s="8"/>
      <c r="L3445" s="1"/>
    </row>
    <row r="3446" spans="1:12" ht="15.45" customHeight="1" x14ac:dyDescent="0.3">
      <c r="A3446" s="1"/>
      <c r="B3446" s="1"/>
      <c r="C3446" s="7"/>
      <c r="D3446" s="1"/>
      <c r="E3446" s="1"/>
      <c r="F3446" s="1"/>
      <c r="G3446" s="1"/>
      <c r="H3446" s="63"/>
      <c r="I3446" s="1"/>
      <c r="J3446" s="2"/>
      <c r="K3446" s="8"/>
      <c r="L3446" s="1"/>
    </row>
    <row r="3447" spans="1:12" ht="15.45" customHeight="1" x14ac:dyDescent="0.3">
      <c r="A3447" s="66"/>
      <c r="B3447" s="66"/>
      <c r="C3447" s="65"/>
      <c r="D3447" s="253" t="s">
        <v>44</v>
      </c>
      <c r="E3447" s="254"/>
      <c r="F3447" s="255"/>
      <c r="G3447" s="66"/>
      <c r="H3447" s="67"/>
      <c r="I3447" s="68">
        <v>0.01</v>
      </c>
      <c r="J3447" s="69">
        <f>ROUND(J3445*I3447,2)</f>
        <v>3073.49</v>
      </c>
      <c r="K3447" s="70"/>
      <c r="L3447" s="66"/>
    </row>
    <row r="3448" spans="1:12" ht="15.45" customHeight="1" x14ac:dyDescent="0.3">
      <c r="A3448" s="1"/>
      <c r="B3448" s="1"/>
      <c r="C3448" s="7"/>
      <c r="D3448" s="250" t="s">
        <v>45</v>
      </c>
      <c r="E3448" s="251"/>
      <c r="F3448" s="251"/>
      <c r="G3448" s="251"/>
      <c r="H3448" s="251"/>
      <c r="I3448" s="252"/>
      <c r="J3448" s="64">
        <f>+J3447+J3445</f>
        <v>310422.14</v>
      </c>
      <c r="K3448" s="8"/>
      <c r="L3448" s="1"/>
    </row>
    <row r="3449" spans="1:12" ht="15.45" customHeight="1" x14ac:dyDescent="0.3">
      <c r="A3449" s="1"/>
      <c r="B3449" s="1"/>
      <c r="C3449" s="7"/>
      <c r="D3449" s="1"/>
      <c r="E3449" s="1"/>
      <c r="F3449" s="1"/>
      <c r="G3449" s="1"/>
      <c r="H3449" s="63"/>
      <c r="I3449" s="1"/>
      <c r="J3449" s="2"/>
      <c r="K3449" s="8"/>
      <c r="L3449" s="1"/>
    </row>
    <row r="3450" spans="1:12" ht="15.45" customHeight="1" x14ac:dyDescent="0.3">
      <c r="A3450" s="66"/>
      <c r="B3450" s="66"/>
      <c r="C3450" s="65"/>
      <c r="D3450" s="313" t="s">
        <v>46</v>
      </c>
      <c r="E3450" s="314"/>
      <c r="F3450" s="314"/>
      <c r="G3450" s="71"/>
      <c r="H3450" s="72"/>
      <c r="I3450" s="170">
        <v>0.25</v>
      </c>
      <c r="J3450" s="74">
        <f>ROUND(J3448*I3450,2)</f>
        <v>77605.539999999994</v>
      </c>
      <c r="K3450" s="70"/>
      <c r="L3450" s="66"/>
    </row>
    <row r="3451" spans="1:12" ht="15.45" customHeight="1" x14ac:dyDescent="0.3">
      <c r="A3451" s="66"/>
      <c r="B3451" s="66"/>
      <c r="C3451" s="65"/>
      <c r="D3451" s="315" t="s">
        <v>47</v>
      </c>
      <c r="E3451" s="316"/>
      <c r="F3451" s="316"/>
      <c r="G3451" s="71"/>
      <c r="H3451" s="72"/>
      <c r="I3451" s="171">
        <v>0.01</v>
      </c>
      <c r="J3451" s="76">
        <v>3104.21</v>
      </c>
      <c r="K3451" s="70"/>
      <c r="L3451" s="66"/>
    </row>
    <row r="3452" spans="1:12" ht="15.45" customHeight="1" x14ac:dyDescent="0.3">
      <c r="A3452" s="66"/>
      <c r="B3452" s="66"/>
      <c r="C3452" s="65"/>
      <c r="D3452" s="315" t="s">
        <v>48</v>
      </c>
      <c r="E3452" s="316"/>
      <c r="F3452" s="316"/>
      <c r="G3452" s="77"/>
      <c r="H3452" s="78"/>
      <c r="I3452" s="171">
        <v>0.04</v>
      </c>
      <c r="J3452" s="76">
        <f>ROUND(J3448*I3452,2)</f>
        <v>12416.89</v>
      </c>
      <c r="K3452" s="70"/>
      <c r="L3452" s="66"/>
    </row>
    <row r="3453" spans="1:12" ht="15.45" customHeight="1" x14ac:dyDescent="0.3">
      <c r="A3453" s="1"/>
      <c r="B3453" s="1"/>
      <c r="C3453" s="7"/>
      <c r="D3453" s="317" t="s">
        <v>49</v>
      </c>
      <c r="E3453" s="318"/>
      <c r="F3453" s="318"/>
      <c r="G3453" s="318"/>
      <c r="H3453" s="318"/>
      <c r="I3453" s="318"/>
      <c r="J3453" s="79">
        <f>SUM(J3450:J3452)</f>
        <v>93126.64</v>
      </c>
      <c r="K3453" s="8"/>
      <c r="L3453" s="1"/>
    </row>
    <row r="3454" spans="1:12" ht="15.45" customHeight="1" x14ac:dyDescent="0.3">
      <c r="A3454" s="1"/>
      <c r="B3454" s="1"/>
      <c r="C3454" s="7"/>
      <c r="D3454" s="266"/>
      <c r="E3454" s="266"/>
      <c r="F3454" s="266"/>
      <c r="G3454" s="266"/>
      <c r="H3454" s="266"/>
      <c r="I3454" s="266"/>
      <c r="J3454" s="266"/>
      <c r="K3454" s="8"/>
      <c r="L3454" s="1"/>
    </row>
    <row r="3455" spans="1:12" ht="15.45" customHeight="1" x14ac:dyDescent="0.3">
      <c r="A3455" s="1"/>
      <c r="B3455" s="1"/>
      <c r="C3455" s="7"/>
      <c r="D3455" s="277" t="s">
        <v>50</v>
      </c>
      <c r="E3455" s="278"/>
      <c r="F3455" s="278"/>
      <c r="G3455" s="278"/>
      <c r="H3455" s="278"/>
      <c r="I3455" s="279"/>
      <c r="J3455" s="80">
        <f>SUM(J3448+J3453)</f>
        <v>403548.78</v>
      </c>
      <c r="K3455" s="8"/>
      <c r="L3455" s="1"/>
    </row>
    <row r="3456" spans="1:12" ht="15.45" customHeight="1" x14ac:dyDescent="0.3">
      <c r="A3456" s="1"/>
      <c r="B3456" s="1"/>
      <c r="C3456" s="7"/>
      <c r="D3456" s="266"/>
      <c r="E3456" s="266"/>
      <c r="F3456" s="266"/>
      <c r="G3456" s="266"/>
      <c r="H3456" s="266"/>
      <c r="I3456" s="266"/>
      <c r="J3456" s="266"/>
      <c r="K3456" s="8"/>
      <c r="L3456" s="1"/>
    </row>
    <row r="3457" spans="1:12" ht="15.45" customHeight="1" x14ac:dyDescent="0.3">
      <c r="A3457" s="1"/>
      <c r="B3457" s="1"/>
      <c r="C3457" s="7"/>
      <c r="D3457" s="280" t="s">
        <v>51</v>
      </c>
      <c r="E3457" s="281"/>
      <c r="F3457" s="282"/>
      <c r="G3457" s="283"/>
      <c r="H3457" s="284"/>
      <c r="I3457" s="284"/>
      <c r="J3457" s="285"/>
      <c r="K3457" s="8"/>
      <c r="L3457" s="1"/>
    </row>
    <row r="3458" spans="1:12" ht="15.45" customHeight="1" x14ac:dyDescent="0.3">
      <c r="A3458" s="1"/>
      <c r="B3458" s="1"/>
      <c r="C3458" s="7"/>
      <c r="D3458" s="262"/>
      <c r="E3458" s="310"/>
      <c r="F3458" s="311"/>
      <c r="G3458" s="265"/>
      <c r="H3458" s="275"/>
      <c r="I3458" s="275"/>
      <c r="J3458" s="276"/>
      <c r="K3458" s="8"/>
      <c r="L3458" s="1"/>
    </row>
    <row r="3459" spans="1:12" ht="15.45" customHeight="1" x14ac:dyDescent="0.3">
      <c r="A3459" s="1"/>
      <c r="B3459" s="1"/>
      <c r="C3459" s="7"/>
      <c r="D3459" s="262"/>
      <c r="E3459" s="310"/>
      <c r="F3459" s="311"/>
      <c r="G3459" s="312" t="s">
        <v>52</v>
      </c>
      <c r="H3459" s="266"/>
      <c r="I3459" s="266"/>
      <c r="J3459" s="267"/>
      <c r="K3459" s="8"/>
      <c r="L3459" s="1"/>
    </row>
    <row r="3460" spans="1:12" ht="15.45" customHeight="1" x14ac:dyDescent="0.3">
      <c r="A3460" s="1"/>
      <c r="B3460" s="1"/>
      <c r="C3460" s="7"/>
      <c r="D3460" s="262"/>
      <c r="E3460" s="310"/>
      <c r="F3460" s="311"/>
      <c r="G3460" s="312" t="s">
        <v>53</v>
      </c>
      <c r="H3460" s="266"/>
      <c r="I3460" s="266"/>
      <c r="J3460" s="267"/>
      <c r="K3460" s="8"/>
      <c r="L3460" s="1"/>
    </row>
    <row r="3461" spans="1:12" ht="15.45" customHeight="1" x14ac:dyDescent="0.3">
      <c r="A3461" s="1"/>
      <c r="B3461" s="1"/>
      <c r="C3461" s="7"/>
      <c r="D3461" s="262"/>
      <c r="E3461" s="310"/>
      <c r="F3461" s="311"/>
      <c r="G3461" s="312" t="s">
        <v>54</v>
      </c>
      <c r="H3461" s="266"/>
      <c r="I3461" s="266"/>
      <c r="J3461" s="267"/>
      <c r="K3461" s="8"/>
      <c r="L3461" s="1"/>
    </row>
    <row r="3462" spans="1:12" ht="15.45" customHeight="1" x14ac:dyDescent="0.3">
      <c r="A3462" s="1"/>
      <c r="B3462" s="1"/>
      <c r="C3462" s="7"/>
      <c r="D3462" s="319"/>
      <c r="E3462" s="320"/>
      <c r="F3462" s="321"/>
      <c r="G3462" s="312" t="s">
        <v>52</v>
      </c>
      <c r="H3462" s="266"/>
      <c r="I3462" s="266"/>
      <c r="J3462" s="267"/>
      <c r="K3462" s="8"/>
      <c r="L3462" s="1"/>
    </row>
    <row r="3463" spans="1:12" ht="15.45" customHeight="1" x14ac:dyDescent="0.3">
      <c r="A3463" s="1"/>
      <c r="B3463" s="1"/>
      <c r="C3463" s="7"/>
      <c r="D3463" s="268"/>
      <c r="E3463" s="322"/>
      <c r="F3463" s="323"/>
      <c r="G3463" s="324" t="s">
        <v>55</v>
      </c>
      <c r="H3463" s="272"/>
      <c r="I3463" s="272"/>
      <c r="J3463" s="273"/>
      <c r="K3463" s="8"/>
      <c r="L3463" s="1"/>
    </row>
    <row r="3464" spans="1:12" ht="15.45" customHeight="1" x14ac:dyDescent="0.3">
      <c r="A3464" s="1"/>
      <c r="B3464" s="1"/>
      <c r="C3464" s="81"/>
      <c r="D3464" s="82"/>
      <c r="E3464" s="82"/>
      <c r="F3464" s="82"/>
      <c r="G3464" s="82"/>
      <c r="H3464" s="83"/>
      <c r="I3464" s="82"/>
      <c r="J3464" s="83"/>
      <c r="K3464" s="84"/>
      <c r="L3464" s="1"/>
    </row>
    <row r="3465" spans="1:12" ht="15.45" customHeight="1" x14ac:dyDescent="0.3">
      <c r="A3465" s="1"/>
      <c r="B3465" s="1"/>
      <c r="C3465" s="1"/>
      <c r="D3465" s="1"/>
      <c r="E3465" s="1"/>
      <c r="F3465" s="1"/>
      <c r="G3465" s="1"/>
      <c r="H3465" s="2"/>
      <c r="I3465" s="1"/>
      <c r="J3465" s="2"/>
      <c r="K3465" s="1"/>
      <c r="L3465" s="1"/>
    </row>
    <row r="3466" spans="1:12" ht="15.45" customHeight="1" x14ac:dyDescent="0.3">
      <c r="A3466" s="1"/>
      <c r="B3466" s="1"/>
      <c r="C3466" s="3"/>
      <c r="D3466" s="4"/>
      <c r="E3466" s="4"/>
      <c r="F3466" s="4"/>
      <c r="G3466" s="4"/>
      <c r="H3466" s="5"/>
      <c r="I3466" s="4"/>
      <c r="J3466" s="5"/>
      <c r="K3466" s="6"/>
      <c r="L3466" s="1"/>
    </row>
    <row r="3467" spans="1:12" ht="15.45" customHeight="1" x14ac:dyDescent="0.3">
      <c r="A3467" s="1"/>
      <c r="B3467" s="1"/>
      <c r="C3467" s="7"/>
      <c r="D3467" s="190"/>
      <c r="E3467" s="191"/>
      <c r="F3467" s="190" t="s">
        <v>0</v>
      </c>
      <c r="G3467" s="194"/>
      <c r="H3467" s="191"/>
      <c r="I3467" s="195" t="s">
        <v>1</v>
      </c>
      <c r="J3467" s="196"/>
      <c r="K3467" s="8"/>
      <c r="L3467" s="1"/>
    </row>
    <row r="3468" spans="1:12" ht="15.45" customHeight="1" x14ac:dyDescent="0.3">
      <c r="A3468" s="1"/>
      <c r="B3468" s="1"/>
      <c r="C3468" s="7"/>
      <c r="D3468" s="192"/>
      <c r="E3468" s="193"/>
      <c r="F3468" s="192"/>
      <c r="G3468" s="189"/>
      <c r="H3468" s="193"/>
      <c r="I3468" s="197" t="s">
        <v>2</v>
      </c>
      <c r="J3468" s="198"/>
      <c r="K3468" s="8"/>
      <c r="L3468" s="1"/>
    </row>
    <row r="3469" spans="1:12" ht="15.45" customHeight="1" x14ac:dyDescent="0.3">
      <c r="A3469" s="1"/>
      <c r="B3469" s="1"/>
      <c r="C3469" s="7"/>
      <c r="D3469" s="172" t="s">
        <v>3</v>
      </c>
      <c r="E3469" s="173"/>
      <c r="F3469" s="173"/>
      <c r="G3469" s="173"/>
      <c r="H3469" s="174"/>
      <c r="I3469" s="197" t="s">
        <v>4</v>
      </c>
      <c r="J3469" s="198"/>
      <c r="K3469" s="8"/>
      <c r="L3469" s="1"/>
    </row>
    <row r="3470" spans="1:12" ht="15.45" customHeight="1" x14ac:dyDescent="0.3">
      <c r="A3470" s="1"/>
      <c r="B3470" s="1"/>
      <c r="C3470" s="7"/>
      <c r="D3470" s="298" t="s">
        <v>5</v>
      </c>
      <c r="E3470" s="299"/>
      <c r="F3470" s="299"/>
      <c r="G3470" s="299"/>
      <c r="H3470" s="299"/>
      <c r="I3470" s="299"/>
      <c r="J3470" s="300"/>
      <c r="K3470" s="8"/>
      <c r="L3470" s="1"/>
    </row>
    <row r="3471" spans="1:12" ht="15.45" customHeight="1" x14ac:dyDescent="0.3">
      <c r="A3471" s="1"/>
      <c r="B3471" s="1"/>
      <c r="C3471" s="7"/>
      <c r="D3471" s="9"/>
      <c r="E3471" s="9"/>
      <c r="F3471" s="9"/>
      <c r="G3471" s="9"/>
      <c r="H3471" s="10"/>
      <c r="I3471" s="9"/>
      <c r="J3471" s="10"/>
      <c r="K3471" s="8"/>
      <c r="L3471" s="1"/>
    </row>
    <row r="3472" spans="1:12" ht="15.45" customHeight="1" x14ac:dyDescent="0.3">
      <c r="A3472" s="14"/>
      <c r="B3472" s="14"/>
      <c r="C3472" s="11"/>
      <c r="D3472" s="12" t="s">
        <v>6</v>
      </c>
      <c r="E3472" s="175" t="s">
        <v>7</v>
      </c>
      <c r="F3472" s="176"/>
      <c r="G3472" s="176"/>
      <c r="H3472" s="176"/>
      <c r="I3472" s="176"/>
      <c r="J3472" s="177"/>
      <c r="K3472" s="13"/>
      <c r="L3472" s="14"/>
    </row>
    <row r="3473" spans="1:12" ht="15.45" customHeight="1" x14ac:dyDescent="0.3">
      <c r="A3473" s="1"/>
      <c r="B3473" s="1"/>
      <c r="C3473" s="7"/>
      <c r="D3473" s="16">
        <v>2</v>
      </c>
      <c r="E3473" s="178" t="s">
        <v>8</v>
      </c>
      <c r="F3473" s="179"/>
      <c r="G3473" s="179"/>
      <c r="H3473" s="179"/>
      <c r="I3473" s="179"/>
      <c r="J3473" s="180"/>
      <c r="K3473" s="8"/>
      <c r="L3473" s="1"/>
    </row>
    <row r="3474" spans="1:12" ht="15.45" customHeight="1" x14ac:dyDescent="0.3">
      <c r="A3474" s="14"/>
      <c r="B3474" s="14"/>
      <c r="C3474" s="11"/>
      <c r="D3474" s="12" t="s">
        <v>9</v>
      </c>
      <c r="E3474" s="175" t="s">
        <v>10</v>
      </c>
      <c r="F3474" s="176"/>
      <c r="G3474" s="176"/>
      <c r="H3474" s="176"/>
      <c r="I3474" s="176"/>
      <c r="J3474" s="177"/>
      <c r="K3474" s="13"/>
      <c r="L3474" s="14"/>
    </row>
    <row r="3475" spans="1:12" ht="15.45" customHeight="1" x14ac:dyDescent="0.3">
      <c r="A3475" s="1"/>
      <c r="B3475" s="1"/>
      <c r="C3475" s="7"/>
      <c r="D3475" s="16">
        <v>2.14</v>
      </c>
      <c r="E3475" s="178" t="s">
        <v>301</v>
      </c>
      <c r="F3475" s="179"/>
      <c r="G3475" s="179"/>
      <c r="H3475" s="179"/>
      <c r="I3475" s="179"/>
      <c r="J3475" s="180"/>
      <c r="K3475" s="8"/>
      <c r="L3475" s="1"/>
    </row>
    <row r="3476" spans="1:12" ht="15.45" customHeight="1" x14ac:dyDescent="0.3">
      <c r="A3476" s="14"/>
      <c r="B3476" s="14"/>
      <c r="C3476" s="11"/>
      <c r="D3476" s="17" t="s">
        <v>12</v>
      </c>
      <c r="E3476" s="181" t="s">
        <v>13</v>
      </c>
      <c r="F3476" s="182"/>
      <c r="G3476" s="182"/>
      <c r="H3476" s="182"/>
      <c r="I3476" s="183"/>
      <c r="J3476" s="187" t="s">
        <v>14</v>
      </c>
      <c r="K3476" s="13"/>
      <c r="L3476" s="14"/>
    </row>
    <row r="3477" spans="1:12" ht="15.45" customHeight="1" x14ac:dyDescent="0.3">
      <c r="A3477" s="1"/>
      <c r="B3477" s="1"/>
      <c r="C3477" s="7"/>
      <c r="D3477" s="18" t="s">
        <v>323</v>
      </c>
      <c r="E3477" s="184"/>
      <c r="F3477" s="185"/>
      <c r="G3477" s="185"/>
      <c r="H3477" s="185"/>
      <c r="I3477" s="186"/>
      <c r="J3477" s="188"/>
      <c r="K3477" s="8"/>
      <c r="L3477" s="1"/>
    </row>
    <row r="3478" spans="1:12" ht="15.45" customHeight="1" x14ac:dyDescent="0.3">
      <c r="A3478" s="14"/>
      <c r="B3478" s="14"/>
      <c r="C3478" s="11"/>
      <c r="D3478" s="17" t="s">
        <v>16</v>
      </c>
      <c r="E3478" s="296" t="s">
        <v>324</v>
      </c>
      <c r="F3478" s="223"/>
      <c r="G3478" s="223"/>
      <c r="H3478" s="223"/>
      <c r="I3478" s="224"/>
      <c r="J3478" s="297" t="s">
        <v>95</v>
      </c>
      <c r="K3478" s="13"/>
      <c r="L3478" s="14"/>
    </row>
    <row r="3479" spans="1:12" ht="15.45" customHeight="1" x14ac:dyDescent="0.3">
      <c r="A3479" s="1"/>
      <c r="B3479" s="1"/>
      <c r="C3479" s="7"/>
      <c r="D3479" s="18" t="s">
        <v>323</v>
      </c>
      <c r="E3479" s="225"/>
      <c r="F3479" s="226"/>
      <c r="G3479" s="226"/>
      <c r="H3479" s="226"/>
      <c r="I3479" s="227"/>
      <c r="J3479" s="229"/>
      <c r="K3479" s="8"/>
      <c r="L3479" s="1"/>
    </row>
    <row r="3480" spans="1:12" ht="15.45" customHeight="1" x14ac:dyDescent="0.3">
      <c r="A3480" s="1"/>
      <c r="B3480" s="1"/>
      <c r="C3480" s="7"/>
      <c r="D3480" s="189"/>
      <c r="E3480" s="189"/>
      <c r="F3480" s="189"/>
      <c r="G3480" s="189"/>
      <c r="H3480" s="189"/>
      <c r="I3480" s="189"/>
      <c r="J3480" s="189"/>
      <c r="K3480" s="8"/>
      <c r="L3480" s="1"/>
    </row>
    <row r="3481" spans="1:12" ht="15.45" customHeight="1" x14ac:dyDescent="0.3">
      <c r="A3481" s="1"/>
      <c r="B3481" s="1"/>
      <c r="C3481" s="7"/>
      <c r="D3481" s="219" t="s">
        <v>19</v>
      </c>
      <c r="E3481" s="220"/>
      <c r="F3481" s="220"/>
      <c r="G3481" s="220"/>
      <c r="H3481" s="220"/>
      <c r="I3481" s="220"/>
      <c r="J3481" s="221"/>
      <c r="K3481" s="8"/>
      <c r="L3481" s="1"/>
    </row>
    <row r="3482" spans="1:12" ht="15.45" customHeight="1" x14ac:dyDescent="0.3">
      <c r="A3482" s="1"/>
      <c r="B3482" s="1"/>
      <c r="C3482" s="7"/>
      <c r="D3482" s="230" t="s">
        <v>20</v>
      </c>
      <c r="E3482" s="231"/>
      <c r="F3482" s="231"/>
      <c r="G3482" s="23" t="s">
        <v>14</v>
      </c>
      <c r="H3482" s="24" t="s">
        <v>21</v>
      </c>
      <c r="I3482" s="25" t="s">
        <v>22</v>
      </c>
      <c r="J3482" s="26" t="s">
        <v>23</v>
      </c>
      <c r="K3482" s="8"/>
      <c r="L3482" s="1"/>
    </row>
    <row r="3483" spans="1:12" ht="15.45" customHeight="1" x14ac:dyDescent="0.3">
      <c r="A3483" s="1"/>
      <c r="B3483" s="1"/>
      <c r="C3483" s="7"/>
      <c r="D3483" s="232" t="s">
        <v>312</v>
      </c>
      <c r="E3483" s="233"/>
      <c r="F3483" s="233"/>
      <c r="G3483" s="150" t="s">
        <v>25</v>
      </c>
      <c r="H3483" s="151">
        <v>7805</v>
      </c>
      <c r="I3483" s="29">
        <v>8</v>
      </c>
      <c r="J3483" s="30">
        <f>+ROUND(I3483*H3483,2)</f>
        <v>62440</v>
      </c>
      <c r="K3483" s="8"/>
      <c r="L3483" s="1"/>
    </row>
    <row r="3484" spans="1:12" ht="15.45" customHeight="1" x14ac:dyDescent="0.3">
      <c r="A3484" s="1"/>
      <c r="B3484" s="1"/>
      <c r="C3484" s="7"/>
      <c r="D3484" s="211" t="s">
        <v>313</v>
      </c>
      <c r="E3484" s="212"/>
      <c r="F3484" s="212"/>
      <c r="G3484" s="42" t="s">
        <v>314</v>
      </c>
      <c r="H3484" s="43">
        <v>3600</v>
      </c>
      <c r="I3484" s="33">
        <v>8.5</v>
      </c>
      <c r="J3484" s="34">
        <f t="shared" ref="J3484:J3490" si="61">+ROUND(I3484*H3484,2)</f>
        <v>30600</v>
      </c>
      <c r="K3484" s="8"/>
      <c r="L3484" s="1"/>
    </row>
    <row r="3485" spans="1:12" ht="15.45" customHeight="1" x14ac:dyDescent="0.3">
      <c r="A3485" s="1"/>
      <c r="B3485" s="1"/>
      <c r="C3485" s="7"/>
      <c r="D3485" s="211" t="s">
        <v>315</v>
      </c>
      <c r="E3485" s="212"/>
      <c r="F3485" s="212"/>
      <c r="G3485" s="42" t="s">
        <v>95</v>
      </c>
      <c r="H3485" s="43">
        <v>22482</v>
      </c>
      <c r="I3485" s="33">
        <v>1</v>
      </c>
      <c r="J3485" s="34">
        <f t="shared" si="61"/>
        <v>22482</v>
      </c>
      <c r="K3485" s="8"/>
      <c r="L3485" s="1"/>
    </row>
    <row r="3486" spans="1:12" ht="15.45" customHeight="1" x14ac:dyDescent="0.3">
      <c r="A3486" s="1"/>
      <c r="B3486" s="1"/>
      <c r="C3486" s="7"/>
      <c r="D3486" s="211" t="s">
        <v>316</v>
      </c>
      <c r="E3486" s="212"/>
      <c r="F3486" s="212"/>
      <c r="G3486" s="42" t="s">
        <v>95</v>
      </c>
      <c r="H3486" s="43">
        <v>880</v>
      </c>
      <c r="I3486" s="33">
        <v>4</v>
      </c>
      <c r="J3486" s="34">
        <f t="shared" si="61"/>
        <v>3520</v>
      </c>
      <c r="K3486" s="8"/>
      <c r="L3486" s="1"/>
    </row>
    <row r="3487" spans="1:12" ht="15.45" customHeight="1" x14ac:dyDescent="0.3">
      <c r="A3487" s="1"/>
      <c r="B3487" s="1"/>
      <c r="C3487" s="7"/>
      <c r="D3487" s="211" t="s">
        <v>317</v>
      </c>
      <c r="E3487" s="212"/>
      <c r="F3487" s="212"/>
      <c r="G3487" s="42" t="s">
        <v>95</v>
      </c>
      <c r="H3487" s="43">
        <v>3599</v>
      </c>
      <c r="I3487" s="33">
        <v>1</v>
      </c>
      <c r="J3487" s="34">
        <f t="shared" si="61"/>
        <v>3599</v>
      </c>
      <c r="K3487" s="8"/>
      <c r="L3487" s="1"/>
    </row>
    <row r="3488" spans="1:12" ht="15.45" customHeight="1" x14ac:dyDescent="0.3">
      <c r="A3488" s="1"/>
      <c r="B3488" s="1"/>
      <c r="C3488" s="7"/>
      <c r="D3488" s="211" t="s">
        <v>318</v>
      </c>
      <c r="E3488" s="212"/>
      <c r="F3488" s="212"/>
      <c r="G3488" s="42" t="s">
        <v>95</v>
      </c>
      <c r="H3488" s="43">
        <v>2835</v>
      </c>
      <c r="I3488" s="33">
        <v>2</v>
      </c>
      <c r="J3488" s="34">
        <f t="shared" si="61"/>
        <v>5670</v>
      </c>
      <c r="K3488" s="8"/>
      <c r="L3488" s="1"/>
    </row>
    <row r="3489" spans="1:12" ht="15.45" customHeight="1" x14ac:dyDescent="0.3">
      <c r="A3489" s="1"/>
      <c r="B3489" s="1"/>
      <c r="C3489" s="7"/>
      <c r="D3489" s="211" t="s">
        <v>320</v>
      </c>
      <c r="E3489" s="212"/>
      <c r="F3489" s="212"/>
      <c r="G3489" s="31" t="s">
        <v>95</v>
      </c>
      <c r="H3489" s="32">
        <v>85.5</v>
      </c>
      <c r="I3489" s="120">
        <v>8</v>
      </c>
      <c r="J3489" s="34">
        <f t="shared" si="61"/>
        <v>684</v>
      </c>
      <c r="K3489" s="8"/>
      <c r="L3489" s="1"/>
    </row>
    <row r="3490" spans="1:12" ht="15.45" customHeight="1" x14ac:dyDescent="0.3">
      <c r="A3490" s="1"/>
      <c r="B3490" s="1"/>
      <c r="C3490" s="7"/>
      <c r="D3490" s="211" t="s">
        <v>321</v>
      </c>
      <c r="E3490" s="212"/>
      <c r="F3490" s="212"/>
      <c r="G3490" s="31" t="s">
        <v>95</v>
      </c>
      <c r="H3490" s="32">
        <v>50</v>
      </c>
      <c r="I3490" s="120">
        <v>8</v>
      </c>
      <c r="J3490" s="34">
        <f t="shared" si="61"/>
        <v>400</v>
      </c>
      <c r="K3490" s="8"/>
      <c r="L3490" s="1"/>
    </row>
    <row r="3491" spans="1:12" ht="15.45" customHeight="1" x14ac:dyDescent="0.3">
      <c r="A3491" s="1"/>
      <c r="B3491" s="1"/>
      <c r="C3491" s="7"/>
      <c r="D3491" s="211"/>
      <c r="E3491" s="212"/>
      <c r="F3491" s="212"/>
      <c r="G3491" s="42" t="s">
        <v>28</v>
      </c>
      <c r="H3491" s="43" t="s">
        <v>28</v>
      </c>
      <c r="I3491" s="33"/>
      <c r="J3491" s="34" t="str">
        <f t="shared" ref="J3491:J3493" si="62">+IF(D3491="","",H3491*I3491)</f>
        <v/>
      </c>
      <c r="K3491" s="8"/>
      <c r="L3491" s="1"/>
    </row>
    <row r="3492" spans="1:12" ht="15.45" customHeight="1" x14ac:dyDescent="0.3">
      <c r="A3492" s="1"/>
      <c r="B3492" s="1"/>
      <c r="C3492" s="7"/>
      <c r="D3492" s="211"/>
      <c r="E3492" s="212"/>
      <c r="F3492" s="212"/>
      <c r="G3492" s="42" t="s">
        <v>28</v>
      </c>
      <c r="H3492" s="43" t="s">
        <v>28</v>
      </c>
      <c r="I3492" s="33"/>
      <c r="J3492" s="34" t="str">
        <f t="shared" si="62"/>
        <v/>
      </c>
      <c r="K3492" s="8"/>
      <c r="L3492" s="1"/>
    </row>
    <row r="3493" spans="1:12" ht="15.45" customHeight="1" x14ac:dyDescent="0.3">
      <c r="A3493" s="1"/>
      <c r="B3493" s="1"/>
      <c r="C3493" s="7"/>
      <c r="D3493" s="325"/>
      <c r="E3493" s="326"/>
      <c r="F3493" s="326"/>
      <c r="G3493" s="152" t="s">
        <v>28</v>
      </c>
      <c r="H3493" s="153" t="s">
        <v>28</v>
      </c>
      <c r="I3493" s="37"/>
      <c r="J3493" s="38" t="str">
        <f t="shared" si="62"/>
        <v/>
      </c>
      <c r="K3493" s="8"/>
      <c r="L3493" s="1"/>
    </row>
    <row r="3494" spans="1:12" ht="15.45" customHeight="1" x14ac:dyDescent="0.3">
      <c r="A3494" s="1"/>
      <c r="B3494" s="1"/>
      <c r="C3494" s="7"/>
      <c r="D3494" s="1"/>
      <c r="E3494" s="1"/>
      <c r="F3494" s="1"/>
      <c r="G3494" s="294" t="s">
        <v>29</v>
      </c>
      <c r="H3494" s="294"/>
      <c r="I3494" s="295"/>
      <c r="J3494" s="39">
        <f>+ROUND(SUM(J3483:J3493),2)</f>
        <v>129395</v>
      </c>
      <c r="K3494" s="8"/>
      <c r="L3494" s="1"/>
    </row>
    <row r="3495" spans="1:12" ht="15.45" customHeight="1" x14ac:dyDescent="0.3">
      <c r="A3495" s="1"/>
      <c r="B3495" s="1"/>
      <c r="C3495" s="7"/>
      <c r="D3495" s="1"/>
      <c r="E3495" s="1"/>
      <c r="F3495" s="1"/>
      <c r="G3495" s="92"/>
      <c r="H3495" s="100"/>
      <c r="I3495" s="92"/>
      <c r="J3495" s="101"/>
      <c r="K3495" s="8"/>
      <c r="L3495" s="1"/>
    </row>
    <row r="3496" spans="1:12" ht="15.45" customHeight="1" x14ac:dyDescent="0.3">
      <c r="A3496" s="1"/>
      <c r="B3496" s="1"/>
      <c r="C3496" s="7"/>
      <c r="D3496" s="219" t="s">
        <v>30</v>
      </c>
      <c r="E3496" s="220"/>
      <c r="F3496" s="220"/>
      <c r="G3496" s="220"/>
      <c r="H3496" s="220"/>
      <c r="I3496" s="220"/>
      <c r="J3496" s="221"/>
      <c r="K3496" s="8"/>
      <c r="L3496" s="1"/>
    </row>
    <row r="3497" spans="1:12" ht="15.45" customHeight="1" x14ac:dyDescent="0.3">
      <c r="A3497" s="1"/>
      <c r="B3497" s="1"/>
      <c r="C3497" s="7"/>
      <c r="D3497" s="286" t="s">
        <v>20</v>
      </c>
      <c r="E3497" s="286"/>
      <c r="F3497" s="286"/>
      <c r="G3497" s="40" t="s">
        <v>14</v>
      </c>
      <c r="H3497" s="41" t="s">
        <v>31</v>
      </c>
      <c r="I3497" s="40" t="s">
        <v>22</v>
      </c>
      <c r="J3497" s="41" t="s">
        <v>23</v>
      </c>
      <c r="K3497" s="8"/>
      <c r="L3497" s="1"/>
    </row>
    <row r="3498" spans="1:12" ht="15.45" customHeight="1" x14ac:dyDescent="0.3">
      <c r="A3498" s="1"/>
      <c r="B3498" s="1"/>
      <c r="C3498" s="7"/>
      <c r="D3498" s="287" t="s">
        <v>32</v>
      </c>
      <c r="E3498" s="288"/>
      <c r="F3498" s="288"/>
      <c r="G3498" s="154" t="s">
        <v>33</v>
      </c>
      <c r="H3498" s="87">
        <v>163658.26999999999</v>
      </c>
      <c r="I3498" s="88">
        <v>0.05</v>
      </c>
      <c r="J3498" s="30">
        <f>+ROUND(I3498*H3498,2)</f>
        <v>8182.91</v>
      </c>
      <c r="K3498" s="8"/>
      <c r="L3498" s="1"/>
    </row>
    <row r="3499" spans="1:12" ht="15.45" customHeight="1" x14ac:dyDescent="0.3">
      <c r="A3499" s="1"/>
      <c r="B3499" s="1"/>
      <c r="C3499" s="7"/>
      <c r="D3499" s="336" t="s">
        <v>139</v>
      </c>
      <c r="E3499" s="337"/>
      <c r="F3499" s="337"/>
      <c r="G3499" s="105" t="s">
        <v>35</v>
      </c>
      <c r="H3499" s="155">
        <v>4621</v>
      </c>
      <c r="I3499" s="99">
        <v>7.0000000000000007E-2</v>
      </c>
      <c r="J3499" s="34">
        <f t="shared" ref="J3499:J3500" si="63">+ROUND(I3499*H3499,2)</f>
        <v>323.47000000000003</v>
      </c>
      <c r="K3499" s="8"/>
      <c r="L3499" s="1"/>
    </row>
    <row r="3500" spans="1:12" ht="15.45" customHeight="1" x14ac:dyDescent="0.3">
      <c r="A3500" s="1"/>
      <c r="B3500" s="1"/>
      <c r="C3500" s="7"/>
      <c r="D3500" s="205" t="s">
        <v>120</v>
      </c>
      <c r="E3500" s="206"/>
      <c r="F3500" s="207"/>
      <c r="G3500" s="105" t="s">
        <v>104</v>
      </c>
      <c r="H3500" s="155">
        <v>27700</v>
      </c>
      <c r="I3500" s="98">
        <v>0.2</v>
      </c>
      <c r="J3500" s="34">
        <f t="shared" si="63"/>
        <v>5540</v>
      </c>
      <c r="K3500" s="8"/>
      <c r="L3500" s="1"/>
    </row>
    <row r="3501" spans="1:12" ht="15.45" customHeight="1" x14ac:dyDescent="0.3">
      <c r="A3501" s="1"/>
      <c r="B3501" s="1"/>
      <c r="C3501" s="7"/>
      <c r="D3501" s="292"/>
      <c r="E3501" s="293"/>
      <c r="F3501" s="293"/>
      <c r="G3501" s="47" t="s">
        <v>28</v>
      </c>
      <c r="H3501" s="48" t="s">
        <v>28</v>
      </c>
      <c r="I3501" s="49"/>
      <c r="J3501" s="91" t="str">
        <f>+IF(D3501="","",H3501*I3501)</f>
        <v/>
      </c>
      <c r="K3501" s="8"/>
      <c r="L3501" s="1"/>
    </row>
    <row r="3502" spans="1:12" ht="15.45" customHeight="1" x14ac:dyDescent="0.3">
      <c r="A3502" s="1"/>
      <c r="B3502" s="1"/>
      <c r="C3502" s="7"/>
      <c r="D3502" s="1"/>
      <c r="E3502" s="1"/>
      <c r="F3502" s="1"/>
      <c r="G3502" s="294" t="s">
        <v>36</v>
      </c>
      <c r="H3502" s="294"/>
      <c r="I3502" s="295"/>
      <c r="J3502" s="51">
        <f>ROUND(+SUM(J3498:J3501),2)</f>
        <v>14046.38</v>
      </c>
      <c r="K3502" s="8"/>
      <c r="L3502" s="1"/>
    </row>
    <row r="3503" spans="1:12" ht="15.45" customHeight="1" x14ac:dyDescent="0.3">
      <c r="A3503" s="1"/>
      <c r="B3503" s="1"/>
      <c r="C3503" s="7"/>
      <c r="D3503" s="274"/>
      <c r="E3503" s="274"/>
      <c r="F3503" s="274"/>
      <c r="G3503" s="274"/>
      <c r="H3503" s="274"/>
      <c r="I3503" s="274"/>
      <c r="J3503" s="274"/>
      <c r="K3503" s="8"/>
      <c r="L3503" s="1"/>
    </row>
    <row r="3504" spans="1:12" ht="15.45" customHeight="1" x14ac:dyDescent="0.3">
      <c r="A3504" s="1"/>
      <c r="B3504" s="1"/>
      <c r="C3504" s="7"/>
      <c r="D3504" s="305" t="s">
        <v>37</v>
      </c>
      <c r="E3504" s="306"/>
      <c r="F3504" s="306"/>
      <c r="G3504" s="306"/>
      <c r="H3504" s="306"/>
      <c r="I3504" s="306"/>
      <c r="J3504" s="307"/>
      <c r="K3504" s="8"/>
      <c r="L3504" s="52"/>
    </row>
    <row r="3505" spans="1:12" ht="15.45" customHeight="1" x14ac:dyDescent="0.3">
      <c r="A3505" s="93"/>
      <c r="B3505" s="93"/>
      <c r="C3505" s="53"/>
      <c r="D3505" s="308" t="s">
        <v>20</v>
      </c>
      <c r="E3505" s="309"/>
      <c r="F3505" s="309"/>
      <c r="G3505" s="54" t="s">
        <v>14</v>
      </c>
      <c r="H3505" s="55" t="s">
        <v>31</v>
      </c>
      <c r="I3505" s="54" t="s">
        <v>22</v>
      </c>
      <c r="J3505" s="56" t="s">
        <v>23</v>
      </c>
      <c r="K3505" s="57"/>
      <c r="L3505" s="58"/>
    </row>
    <row r="3506" spans="1:12" ht="15.45" customHeight="1" x14ac:dyDescent="0.3">
      <c r="A3506" s="1"/>
      <c r="B3506" s="1"/>
      <c r="C3506" s="7"/>
      <c r="D3506" s="301" t="s">
        <v>322</v>
      </c>
      <c r="E3506" s="302"/>
      <c r="F3506" s="302"/>
      <c r="G3506" s="59" t="s">
        <v>39</v>
      </c>
      <c r="H3506" s="60">
        <v>46759.506553375002</v>
      </c>
      <c r="I3506" s="61">
        <v>3.5</v>
      </c>
      <c r="J3506" s="30">
        <f>+ROUND(I3506*H3506,2)</f>
        <v>163658.26999999999</v>
      </c>
      <c r="K3506" s="8"/>
      <c r="L3506" s="52"/>
    </row>
    <row r="3507" spans="1:12" ht="15.45" customHeight="1" x14ac:dyDescent="0.3">
      <c r="A3507" s="1"/>
      <c r="B3507" s="1"/>
      <c r="C3507" s="7"/>
      <c r="D3507" s="301"/>
      <c r="E3507" s="302"/>
      <c r="F3507" s="302"/>
      <c r="G3507" s="59"/>
      <c r="H3507" s="60" t="s">
        <v>28</v>
      </c>
      <c r="I3507" s="61"/>
      <c r="J3507" s="62" t="str">
        <f>(+IF(D3507="","",(H3507*I3507)))</f>
        <v/>
      </c>
      <c r="K3507" s="8"/>
      <c r="L3507" s="52"/>
    </row>
    <row r="3508" spans="1:12" ht="15.45" customHeight="1" x14ac:dyDescent="0.3">
      <c r="A3508" s="1"/>
      <c r="B3508" s="1"/>
      <c r="C3508" s="7"/>
      <c r="D3508" s="301"/>
      <c r="E3508" s="302"/>
      <c r="F3508" s="302"/>
      <c r="G3508" s="59"/>
      <c r="H3508" s="60"/>
      <c r="I3508" s="61"/>
      <c r="J3508" s="62" t="str">
        <f>(+IF(D3508="","",(H3508*I3508)))</f>
        <v/>
      </c>
      <c r="K3508" s="8"/>
      <c r="L3508" s="52"/>
    </row>
    <row r="3509" spans="1:12" ht="15.45" customHeight="1" x14ac:dyDescent="0.3">
      <c r="A3509" s="1"/>
      <c r="B3509" s="1"/>
      <c r="C3509" s="7"/>
      <c r="D3509" s="303"/>
      <c r="E3509" s="304"/>
      <c r="F3509" s="304"/>
      <c r="G3509" s="94"/>
      <c r="H3509" s="95"/>
      <c r="I3509" s="96"/>
      <c r="J3509" s="97"/>
      <c r="K3509" s="8"/>
      <c r="L3509" s="52"/>
    </row>
    <row r="3510" spans="1:12" ht="15.45" customHeight="1" x14ac:dyDescent="0.3">
      <c r="A3510" s="1"/>
      <c r="B3510" s="1"/>
      <c r="C3510" s="7"/>
      <c r="D3510" s="1"/>
      <c r="E3510" s="1"/>
      <c r="F3510" s="1"/>
      <c r="G3510" s="216" t="s">
        <v>42</v>
      </c>
      <c r="H3510" s="216"/>
      <c r="I3510" s="217"/>
      <c r="J3510" s="39">
        <f>+ROUND(SUM(J3506:J3509),2)</f>
        <v>163658.26999999999</v>
      </c>
      <c r="K3510" s="8"/>
      <c r="L3510" s="52"/>
    </row>
    <row r="3511" spans="1:12" ht="15.45" customHeight="1" x14ac:dyDescent="0.3">
      <c r="A3511" s="1"/>
      <c r="B3511" s="1"/>
      <c r="C3511" s="7"/>
      <c r="D3511" s="1"/>
      <c r="E3511" s="1"/>
      <c r="F3511" s="1"/>
      <c r="G3511" s="1"/>
      <c r="H3511" s="63"/>
      <c r="I3511" s="1"/>
      <c r="J3511" s="2"/>
      <c r="K3511" s="8"/>
      <c r="L3511" s="1"/>
    </row>
    <row r="3512" spans="1:12" ht="15.45" customHeight="1" x14ac:dyDescent="0.3">
      <c r="A3512" s="1"/>
      <c r="B3512" s="1"/>
      <c r="C3512" s="7"/>
      <c r="D3512" s="250" t="s">
        <v>43</v>
      </c>
      <c r="E3512" s="251"/>
      <c r="F3512" s="251"/>
      <c r="G3512" s="251"/>
      <c r="H3512" s="251"/>
      <c r="I3512" s="252"/>
      <c r="J3512" s="64">
        <f>ROUND((SUM(+J3494+J3502+J3510)),2)</f>
        <v>307099.65000000002</v>
      </c>
      <c r="K3512" s="8"/>
      <c r="L3512" s="1"/>
    </row>
    <row r="3513" spans="1:12" ht="15.45" customHeight="1" x14ac:dyDescent="0.3">
      <c r="A3513" s="1"/>
      <c r="B3513" s="1"/>
      <c r="C3513" s="7"/>
      <c r="D3513" s="1"/>
      <c r="E3513" s="1"/>
      <c r="F3513" s="1"/>
      <c r="G3513" s="1"/>
      <c r="H3513" s="63"/>
      <c r="I3513" s="1"/>
      <c r="J3513" s="2"/>
      <c r="K3513" s="8"/>
      <c r="L3513" s="1"/>
    </row>
    <row r="3514" spans="1:12" ht="15.45" customHeight="1" x14ac:dyDescent="0.3">
      <c r="A3514" s="66"/>
      <c r="B3514" s="66"/>
      <c r="C3514" s="65"/>
      <c r="D3514" s="253" t="s">
        <v>44</v>
      </c>
      <c r="E3514" s="254"/>
      <c r="F3514" s="255"/>
      <c r="G3514" s="66"/>
      <c r="H3514" s="67"/>
      <c r="I3514" s="68">
        <v>0.01</v>
      </c>
      <c r="J3514" s="69">
        <f>ROUND(J3512*I3514,2)</f>
        <v>3071</v>
      </c>
      <c r="K3514" s="70"/>
      <c r="L3514" s="66"/>
    </row>
    <row r="3515" spans="1:12" ht="15.45" customHeight="1" x14ac:dyDescent="0.3">
      <c r="A3515" s="1"/>
      <c r="B3515" s="1"/>
      <c r="C3515" s="7"/>
      <c r="D3515" s="250" t="s">
        <v>45</v>
      </c>
      <c r="E3515" s="251"/>
      <c r="F3515" s="251"/>
      <c r="G3515" s="251"/>
      <c r="H3515" s="251"/>
      <c r="I3515" s="252"/>
      <c r="J3515" s="64">
        <f>+J3514+J3512</f>
        <v>310170.65000000002</v>
      </c>
      <c r="K3515" s="8"/>
      <c r="L3515" s="1"/>
    </row>
    <row r="3516" spans="1:12" ht="15.45" customHeight="1" x14ac:dyDescent="0.3">
      <c r="A3516" s="1"/>
      <c r="B3516" s="1"/>
      <c r="C3516" s="7"/>
      <c r="D3516" s="1"/>
      <c r="E3516" s="1"/>
      <c r="F3516" s="1"/>
      <c r="G3516" s="1"/>
      <c r="H3516" s="63"/>
      <c r="I3516" s="1"/>
      <c r="J3516" s="2"/>
      <c r="K3516" s="8"/>
      <c r="L3516" s="1"/>
    </row>
    <row r="3517" spans="1:12" ht="15.45" customHeight="1" x14ac:dyDescent="0.3">
      <c r="A3517" s="66"/>
      <c r="B3517" s="66"/>
      <c r="C3517" s="65"/>
      <c r="D3517" s="313" t="s">
        <v>46</v>
      </c>
      <c r="E3517" s="314"/>
      <c r="F3517" s="314"/>
      <c r="G3517" s="71"/>
      <c r="H3517" s="72"/>
      <c r="I3517" s="170">
        <v>0.25</v>
      </c>
      <c r="J3517" s="74">
        <f>ROUND(J3515*I3517,2)</f>
        <v>77542.66</v>
      </c>
      <c r="K3517" s="70"/>
      <c r="L3517" s="66"/>
    </row>
    <row r="3518" spans="1:12" ht="15.45" customHeight="1" x14ac:dyDescent="0.3">
      <c r="A3518" s="66"/>
      <c r="B3518" s="66"/>
      <c r="C3518" s="65"/>
      <c r="D3518" s="315" t="s">
        <v>47</v>
      </c>
      <c r="E3518" s="316"/>
      <c r="F3518" s="316"/>
      <c r="G3518" s="71"/>
      <c r="H3518" s="72"/>
      <c r="I3518" s="171">
        <v>0.01</v>
      </c>
      <c r="J3518" s="76">
        <f>ROUNDDOWN(J3515*I3518,2)</f>
        <v>3101.7</v>
      </c>
      <c r="K3518" s="70"/>
      <c r="L3518" s="66"/>
    </row>
    <row r="3519" spans="1:12" ht="15.45" customHeight="1" x14ac:dyDescent="0.3">
      <c r="A3519" s="66"/>
      <c r="B3519" s="66"/>
      <c r="C3519" s="65"/>
      <c r="D3519" s="315" t="s">
        <v>48</v>
      </c>
      <c r="E3519" s="316"/>
      <c r="F3519" s="316"/>
      <c r="G3519" s="77"/>
      <c r="H3519" s="78"/>
      <c r="I3519" s="171">
        <v>0.04</v>
      </c>
      <c r="J3519" s="76">
        <f>ROUND(J3515*I3519,2)</f>
        <v>12406.83</v>
      </c>
      <c r="K3519" s="70"/>
      <c r="L3519" s="66"/>
    </row>
    <row r="3520" spans="1:12" ht="15.45" customHeight="1" x14ac:dyDescent="0.3">
      <c r="A3520" s="1"/>
      <c r="B3520" s="1"/>
      <c r="C3520" s="7"/>
      <c r="D3520" s="317" t="s">
        <v>49</v>
      </c>
      <c r="E3520" s="318"/>
      <c r="F3520" s="318"/>
      <c r="G3520" s="318"/>
      <c r="H3520" s="318"/>
      <c r="I3520" s="318"/>
      <c r="J3520" s="79">
        <f>SUM(J3517:J3519)</f>
        <v>93051.19</v>
      </c>
      <c r="K3520" s="8"/>
      <c r="L3520" s="1"/>
    </row>
    <row r="3521" spans="1:12" ht="15.45" customHeight="1" x14ac:dyDescent="0.3">
      <c r="A3521" s="1"/>
      <c r="B3521" s="1"/>
      <c r="C3521" s="7"/>
      <c r="D3521" s="266"/>
      <c r="E3521" s="266"/>
      <c r="F3521" s="266"/>
      <c r="G3521" s="266"/>
      <c r="H3521" s="266"/>
      <c r="I3521" s="266"/>
      <c r="J3521" s="266"/>
      <c r="K3521" s="8"/>
      <c r="L3521" s="1"/>
    </row>
    <row r="3522" spans="1:12" ht="15.45" customHeight="1" x14ac:dyDescent="0.3">
      <c r="A3522" s="1"/>
      <c r="B3522" s="1"/>
      <c r="C3522" s="7"/>
      <c r="D3522" s="277" t="s">
        <v>50</v>
      </c>
      <c r="E3522" s="278"/>
      <c r="F3522" s="278"/>
      <c r="G3522" s="278"/>
      <c r="H3522" s="278"/>
      <c r="I3522" s="279"/>
      <c r="J3522" s="80">
        <f>SUM(J3515+J3520)</f>
        <v>403221.84</v>
      </c>
      <c r="K3522" s="8"/>
      <c r="L3522" s="1"/>
    </row>
    <row r="3523" spans="1:12" ht="15.45" customHeight="1" x14ac:dyDescent="0.3">
      <c r="A3523" s="1"/>
      <c r="B3523" s="1"/>
      <c r="C3523" s="7"/>
      <c r="D3523" s="266"/>
      <c r="E3523" s="266"/>
      <c r="F3523" s="266"/>
      <c r="G3523" s="266"/>
      <c r="H3523" s="266"/>
      <c r="I3523" s="266"/>
      <c r="J3523" s="266"/>
      <c r="K3523" s="8"/>
      <c r="L3523" s="1"/>
    </row>
    <row r="3524" spans="1:12" ht="15.45" customHeight="1" x14ac:dyDescent="0.3">
      <c r="A3524" s="1"/>
      <c r="B3524" s="1"/>
      <c r="C3524" s="7"/>
      <c r="D3524" s="280" t="s">
        <v>51</v>
      </c>
      <c r="E3524" s="281"/>
      <c r="F3524" s="282"/>
      <c r="G3524" s="283"/>
      <c r="H3524" s="284"/>
      <c r="I3524" s="284"/>
      <c r="J3524" s="285"/>
      <c r="K3524" s="8"/>
      <c r="L3524" s="1"/>
    </row>
    <row r="3525" spans="1:12" ht="15.45" customHeight="1" x14ac:dyDescent="0.3">
      <c r="A3525" s="1"/>
      <c r="B3525" s="1"/>
      <c r="C3525" s="7"/>
      <c r="D3525" s="262"/>
      <c r="E3525" s="310"/>
      <c r="F3525" s="311"/>
      <c r="G3525" s="265"/>
      <c r="H3525" s="275"/>
      <c r="I3525" s="275"/>
      <c r="J3525" s="276"/>
      <c r="K3525" s="8"/>
      <c r="L3525" s="1"/>
    </row>
    <row r="3526" spans="1:12" ht="15.45" customHeight="1" x14ac:dyDescent="0.3">
      <c r="A3526" s="1"/>
      <c r="B3526" s="1"/>
      <c r="C3526" s="7"/>
      <c r="D3526" s="262"/>
      <c r="E3526" s="310"/>
      <c r="F3526" s="311"/>
      <c r="G3526" s="312" t="s">
        <v>52</v>
      </c>
      <c r="H3526" s="266"/>
      <c r="I3526" s="266"/>
      <c r="J3526" s="267"/>
      <c r="K3526" s="8"/>
      <c r="L3526" s="1"/>
    </row>
    <row r="3527" spans="1:12" ht="15.45" customHeight="1" x14ac:dyDescent="0.3">
      <c r="A3527" s="1"/>
      <c r="B3527" s="1"/>
      <c r="C3527" s="7"/>
      <c r="D3527" s="262"/>
      <c r="E3527" s="310"/>
      <c r="F3527" s="311"/>
      <c r="G3527" s="312" t="s">
        <v>53</v>
      </c>
      <c r="H3527" s="266"/>
      <c r="I3527" s="266"/>
      <c r="J3527" s="267"/>
      <c r="K3527" s="8"/>
      <c r="L3527" s="1"/>
    </row>
    <row r="3528" spans="1:12" ht="15.45" customHeight="1" x14ac:dyDescent="0.3">
      <c r="A3528" s="1"/>
      <c r="B3528" s="1"/>
      <c r="C3528" s="7"/>
      <c r="D3528" s="262"/>
      <c r="E3528" s="310"/>
      <c r="F3528" s="311"/>
      <c r="G3528" s="312" t="s">
        <v>54</v>
      </c>
      <c r="H3528" s="266"/>
      <c r="I3528" s="266"/>
      <c r="J3528" s="267"/>
      <c r="K3528" s="8"/>
      <c r="L3528" s="1"/>
    </row>
    <row r="3529" spans="1:12" ht="15.45" customHeight="1" x14ac:dyDescent="0.3">
      <c r="A3529" s="1"/>
      <c r="B3529" s="1"/>
      <c r="C3529" s="7"/>
      <c r="D3529" s="319"/>
      <c r="E3529" s="320"/>
      <c r="F3529" s="321"/>
      <c r="G3529" s="312" t="s">
        <v>52</v>
      </c>
      <c r="H3529" s="266"/>
      <c r="I3529" s="266"/>
      <c r="J3529" s="267"/>
      <c r="K3529" s="8"/>
      <c r="L3529" s="1"/>
    </row>
    <row r="3530" spans="1:12" ht="15.45" customHeight="1" x14ac:dyDescent="0.3">
      <c r="A3530" s="1"/>
      <c r="B3530" s="1"/>
      <c r="C3530" s="7"/>
      <c r="D3530" s="268"/>
      <c r="E3530" s="322"/>
      <c r="F3530" s="323"/>
      <c r="G3530" s="324" t="s">
        <v>55</v>
      </c>
      <c r="H3530" s="272"/>
      <c r="I3530" s="272"/>
      <c r="J3530" s="273"/>
      <c r="K3530" s="8"/>
      <c r="L3530" s="1"/>
    </row>
    <row r="3531" spans="1:12" ht="15.45" customHeight="1" x14ac:dyDescent="0.3">
      <c r="A3531" s="1"/>
      <c r="B3531" s="1"/>
      <c r="C3531" s="81"/>
      <c r="D3531" s="82"/>
      <c r="E3531" s="82"/>
      <c r="F3531" s="82"/>
      <c r="G3531" s="82"/>
      <c r="H3531" s="83"/>
      <c r="I3531" s="82"/>
      <c r="J3531" s="83"/>
      <c r="K3531" s="84"/>
      <c r="L3531" s="1"/>
    </row>
    <row r="3532" spans="1:12" ht="15.45" customHeight="1" x14ac:dyDescent="0.3">
      <c r="A3532" s="1"/>
      <c r="B3532" s="1"/>
      <c r="C3532" s="1"/>
      <c r="D3532" s="1"/>
      <c r="E3532" s="1"/>
      <c r="F3532" s="1"/>
      <c r="G3532" s="1"/>
      <c r="H3532" s="63"/>
      <c r="I3532" s="1"/>
      <c r="J3532" s="63"/>
      <c r="K3532" s="1"/>
      <c r="L3532" s="1"/>
    </row>
    <row r="3533" spans="1:12" ht="15.45" customHeight="1" x14ac:dyDescent="0.3">
      <c r="A3533" s="1"/>
      <c r="B3533" s="1"/>
      <c r="C3533" s="1"/>
      <c r="D3533" s="1"/>
      <c r="E3533" s="1"/>
      <c r="F3533" s="1"/>
      <c r="G3533" s="1"/>
      <c r="H3533" s="63"/>
      <c r="I3533" s="1"/>
      <c r="J3533" s="63"/>
      <c r="K3533" s="1"/>
      <c r="L3533" s="1"/>
    </row>
    <row r="3534" spans="1:12" ht="15.45" customHeight="1" x14ac:dyDescent="0.3">
      <c r="A3534" s="1"/>
      <c r="B3534" s="1"/>
      <c r="C3534" s="7"/>
      <c r="D3534" s="190"/>
      <c r="E3534" s="191"/>
      <c r="F3534" s="190" t="s">
        <v>0</v>
      </c>
      <c r="G3534" s="194"/>
      <c r="H3534" s="191"/>
      <c r="I3534" s="195" t="s">
        <v>1</v>
      </c>
      <c r="J3534" s="196"/>
      <c r="K3534" s="8"/>
      <c r="L3534" s="1"/>
    </row>
    <row r="3535" spans="1:12" ht="15.45" customHeight="1" x14ac:dyDescent="0.3">
      <c r="A3535" s="1"/>
      <c r="B3535" s="1"/>
      <c r="C3535" s="7"/>
      <c r="D3535" s="192"/>
      <c r="E3535" s="193"/>
      <c r="F3535" s="192"/>
      <c r="G3535" s="189"/>
      <c r="H3535" s="193"/>
      <c r="I3535" s="197" t="s">
        <v>2</v>
      </c>
      <c r="J3535" s="198"/>
      <c r="K3535" s="8"/>
      <c r="L3535" s="1"/>
    </row>
    <row r="3536" spans="1:12" ht="15.45" customHeight="1" x14ac:dyDescent="0.3">
      <c r="A3536" s="1"/>
      <c r="B3536" s="1"/>
      <c r="C3536" s="7"/>
      <c r="D3536" s="172" t="s">
        <v>3</v>
      </c>
      <c r="E3536" s="173"/>
      <c r="F3536" s="173"/>
      <c r="G3536" s="173"/>
      <c r="H3536" s="174"/>
      <c r="I3536" s="197" t="s">
        <v>4</v>
      </c>
      <c r="J3536" s="198"/>
      <c r="K3536" s="8"/>
      <c r="L3536" s="1"/>
    </row>
    <row r="3537" spans="1:12" ht="15.45" customHeight="1" x14ac:dyDescent="0.3">
      <c r="A3537" s="1"/>
      <c r="B3537" s="1"/>
      <c r="C3537" s="7"/>
      <c r="D3537" s="298" t="s">
        <v>5</v>
      </c>
      <c r="E3537" s="299"/>
      <c r="F3537" s="299"/>
      <c r="G3537" s="299"/>
      <c r="H3537" s="299"/>
      <c r="I3537" s="299"/>
      <c r="J3537" s="300"/>
      <c r="K3537" s="8"/>
      <c r="L3537" s="1"/>
    </row>
    <row r="3538" spans="1:12" ht="15.45" customHeight="1" x14ac:dyDescent="0.3">
      <c r="A3538" s="1"/>
      <c r="B3538" s="1"/>
      <c r="C3538" s="7"/>
      <c r="D3538" s="9"/>
      <c r="E3538" s="9"/>
      <c r="F3538" s="9"/>
      <c r="G3538" s="9"/>
      <c r="H3538" s="10"/>
      <c r="I3538" s="9"/>
      <c r="J3538" s="10"/>
      <c r="K3538" s="8"/>
      <c r="L3538" s="1"/>
    </row>
    <row r="3539" spans="1:12" ht="15.45" customHeight="1" x14ac:dyDescent="0.3">
      <c r="A3539" s="14"/>
      <c r="B3539" s="14"/>
      <c r="C3539" s="11"/>
      <c r="D3539" s="12" t="s">
        <v>6</v>
      </c>
      <c r="E3539" s="175" t="s">
        <v>7</v>
      </c>
      <c r="F3539" s="176"/>
      <c r="G3539" s="176"/>
      <c r="H3539" s="176"/>
      <c r="I3539" s="176"/>
      <c r="J3539" s="177"/>
      <c r="K3539" s="13"/>
      <c r="L3539" s="14"/>
    </row>
    <row r="3540" spans="1:12" ht="15.45" customHeight="1" x14ac:dyDescent="0.3">
      <c r="A3540" s="1"/>
      <c r="B3540" s="1"/>
      <c r="C3540" s="7"/>
      <c r="D3540" s="16">
        <v>2</v>
      </c>
      <c r="E3540" s="178" t="s">
        <v>8</v>
      </c>
      <c r="F3540" s="179"/>
      <c r="G3540" s="179"/>
      <c r="H3540" s="179"/>
      <c r="I3540" s="179"/>
      <c r="J3540" s="180"/>
      <c r="K3540" s="8"/>
      <c r="L3540" s="1"/>
    </row>
    <row r="3541" spans="1:12" ht="15.45" customHeight="1" x14ac:dyDescent="0.3">
      <c r="A3541" s="14"/>
      <c r="B3541" s="14"/>
      <c r="C3541" s="11"/>
      <c r="D3541" s="12" t="s">
        <v>9</v>
      </c>
      <c r="E3541" s="175" t="s">
        <v>10</v>
      </c>
      <c r="F3541" s="176"/>
      <c r="G3541" s="176"/>
      <c r="H3541" s="176"/>
      <c r="I3541" s="176"/>
      <c r="J3541" s="177"/>
      <c r="K3541" s="13"/>
      <c r="L3541" s="14"/>
    </row>
    <row r="3542" spans="1:12" ht="15.45" customHeight="1" x14ac:dyDescent="0.3">
      <c r="A3542" s="1"/>
      <c r="B3542" s="1"/>
      <c r="C3542" s="7"/>
      <c r="D3542" s="16">
        <v>2.14</v>
      </c>
      <c r="E3542" s="178" t="s">
        <v>301</v>
      </c>
      <c r="F3542" s="179"/>
      <c r="G3542" s="179"/>
      <c r="H3542" s="179"/>
      <c r="I3542" s="179"/>
      <c r="J3542" s="180"/>
      <c r="K3542" s="8"/>
      <c r="L3542" s="1"/>
    </row>
    <row r="3543" spans="1:12" ht="15.45" customHeight="1" x14ac:dyDescent="0.3">
      <c r="A3543" s="14"/>
      <c r="B3543" s="14"/>
      <c r="C3543" s="11"/>
      <c r="D3543" s="17" t="s">
        <v>12</v>
      </c>
      <c r="E3543" s="181" t="s">
        <v>13</v>
      </c>
      <c r="F3543" s="182"/>
      <c r="G3543" s="182"/>
      <c r="H3543" s="182"/>
      <c r="I3543" s="183"/>
      <c r="J3543" s="187" t="s">
        <v>14</v>
      </c>
      <c r="K3543" s="13"/>
      <c r="L3543" s="14"/>
    </row>
    <row r="3544" spans="1:12" ht="15.45" customHeight="1" x14ac:dyDescent="0.3">
      <c r="A3544" s="1"/>
      <c r="B3544" s="1"/>
      <c r="C3544" s="7"/>
      <c r="D3544" s="18" t="s">
        <v>325</v>
      </c>
      <c r="E3544" s="184"/>
      <c r="F3544" s="185"/>
      <c r="G3544" s="185"/>
      <c r="H3544" s="185"/>
      <c r="I3544" s="186"/>
      <c r="J3544" s="188"/>
      <c r="K3544" s="8"/>
      <c r="L3544" s="1"/>
    </row>
    <row r="3545" spans="1:12" ht="15.45" customHeight="1" x14ac:dyDescent="0.3">
      <c r="A3545" s="14"/>
      <c r="B3545" s="14"/>
      <c r="C3545" s="11"/>
      <c r="D3545" s="17" t="s">
        <v>16</v>
      </c>
      <c r="E3545" s="296" t="s">
        <v>326</v>
      </c>
      <c r="F3545" s="223"/>
      <c r="G3545" s="223"/>
      <c r="H3545" s="223"/>
      <c r="I3545" s="224"/>
      <c r="J3545" s="297" t="s">
        <v>25</v>
      </c>
      <c r="K3545" s="13"/>
      <c r="L3545" s="14"/>
    </row>
    <row r="3546" spans="1:12" ht="15.45" customHeight="1" x14ac:dyDescent="0.3">
      <c r="A3546" s="1"/>
      <c r="B3546" s="1"/>
      <c r="C3546" s="7"/>
      <c r="D3546" s="18" t="s">
        <v>325</v>
      </c>
      <c r="E3546" s="225"/>
      <c r="F3546" s="226"/>
      <c r="G3546" s="226"/>
      <c r="H3546" s="226"/>
      <c r="I3546" s="227"/>
      <c r="J3546" s="229"/>
      <c r="K3546" s="8"/>
      <c r="L3546" s="1"/>
    </row>
    <row r="3547" spans="1:12" ht="15.45" customHeight="1" x14ac:dyDescent="0.3">
      <c r="A3547" s="1"/>
      <c r="B3547" s="1"/>
      <c r="C3547" s="7"/>
      <c r="D3547" s="189"/>
      <c r="E3547" s="189"/>
      <c r="F3547" s="189"/>
      <c r="G3547" s="189"/>
      <c r="H3547" s="189"/>
      <c r="I3547" s="189"/>
      <c r="J3547" s="189"/>
      <c r="K3547" s="8"/>
      <c r="L3547" s="1"/>
    </row>
    <row r="3548" spans="1:12" ht="15.45" customHeight="1" x14ac:dyDescent="0.3">
      <c r="A3548" s="1"/>
      <c r="B3548" s="1"/>
      <c r="C3548" s="7"/>
      <c r="D3548" s="219" t="s">
        <v>19</v>
      </c>
      <c r="E3548" s="220"/>
      <c r="F3548" s="220"/>
      <c r="G3548" s="220"/>
      <c r="H3548" s="220"/>
      <c r="I3548" s="220"/>
      <c r="J3548" s="221"/>
      <c r="K3548" s="8"/>
      <c r="L3548" s="1"/>
    </row>
    <row r="3549" spans="1:12" ht="15.45" customHeight="1" x14ac:dyDescent="0.3">
      <c r="A3549" s="1"/>
      <c r="B3549" s="1"/>
      <c r="C3549" s="7"/>
      <c r="D3549" s="230" t="s">
        <v>20</v>
      </c>
      <c r="E3549" s="231"/>
      <c r="F3549" s="231"/>
      <c r="G3549" s="23" t="s">
        <v>14</v>
      </c>
      <c r="H3549" s="24" t="s">
        <v>21</v>
      </c>
      <c r="I3549" s="25" t="s">
        <v>22</v>
      </c>
      <c r="J3549" s="26" t="s">
        <v>23</v>
      </c>
      <c r="K3549" s="8"/>
      <c r="L3549" s="1"/>
    </row>
    <row r="3550" spans="1:12" ht="15.45" customHeight="1" x14ac:dyDescent="0.3">
      <c r="A3550" s="1"/>
      <c r="B3550" s="1"/>
      <c r="C3550" s="7"/>
      <c r="D3550" s="232" t="s">
        <v>327</v>
      </c>
      <c r="E3550" s="233"/>
      <c r="F3550" s="233"/>
      <c r="G3550" s="27" t="s">
        <v>25</v>
      </c>
      <c r="H3550" s="28">
        <v>58876.5</v>
      </c>
      <c r="I3550" s="29">
        <v>1.05</v>
      </c>
      <c r="J3550" s="30">
        <f>+ROUND(I3550*H3550,2)</f>
        <v>61820.33</v>
      </c>
      <c r="K3550" s="8"/>
      <c r="L3550" s="1"/>
    </row>
    <row r="3551" spans="1:12" ht="15.45" customHeight="1" x14ac:dyDescent="0.3">
      <c r="A3551" s="1"/>
      <c r="B3551" s="1"/>
      <c r="C3551" s="7"/>
      <c r="D3551" s="211" t="s">
        <v>328</v>
      </c>
      <c r="E3551" s="212"/>
      <c r="F3551" s="212"/>
      <c r="G3551" s="31" t="s">
        <v>95</v>
      </c>
      <c r="H3551" s="32">
        <v>2125.33</v>
      </c>
      <c r="I3551" s="33">
        <v>1</v>
      </c>
      <c r="J3551" s="34">
        <f t="shared" ref="J3551:J3556" si="64">+IF(D3551="","",H3551*I3551)</f>
        <v>2125.33</v>
      </c>
      <c r="K3551" s="8"/>
      <c r="L3551" s="1"/>
    </row>
    <row r="3552" spans="1:12" ht="15.45" customHeight="1" x14ac:dyDescent="0.3">
      <c r="A3552" s="1"/>
      <c r="B3552" s="1"/>
      <c r="C3552" s="7"/>
      <c r="D3552" s="211" t="s">
        <v>329</v>
      </c>
      <c r="E3552" s="212"/>
      <c r="F3552" s="212"/>
      <c r="G3552" s="31" t="s">
        <v>95</v>
      </c>
      <c r="H3552" s="32">
        <v>16269.33</v>
      </c>
      <c r="I3552" s="33">
        <v>0.16</v>
      </c>
      <c r="J3552" s="34">
        <f t="shared" si="64"/>
        <v>2603.0927999999999</v>
      </c>
      <c r="K3552" s="8"/>
      <c r="L3552" s="1"/>
    </row>
    <row r="3553" spans="1:12" ht="15.45" customHeight="1" x14ac:dyDescent="0.3">
      <c r="A3553" s="1"/>
      <c r="B3553" s="1"/>
      <c r="C3553" s="7"/>
      <c r="D3553" s="211" t="s">
        <v>330</v>
      </c>
      <c r="E3553" s="212"/>
      <c r="F3553" s="212"/>
      <c r="G3553" s="31" t="s">
        <v>95</v>
      </c>
      <c r="H3553" s="32">
        <v>14994</v>
      </c>
      <c r="I3553" s="33">
        <v>0.16</v>
      </c>
      <c r="J3553" s="34">
        <f t="shared" si="64"/>
        <v>2399.04</v>
      </c>
      <c r="K3553" s="8"/>
      <c r="L3553" s="1"/>
    </row>
    <row r="3554" spans="1:12" ht="15.45" customHeight="1" x14ac:dyDescent="0.3">
      <c r="A3554" s="1"/>
      <c r="B3554" s="1"/>
      <c r="C3554" s="7"/>
      <c r="D3554" s="211" t="s">
        <v>320</v>
      </c>
      <c r="E3554" s="212"/>
      <c r="F3554" s="212"/>
      <c r="G3554" s="31" t="s">
        <v>95</v>
      </c>
      <c r="H3554" s="32">
        <v>85.5</v>
      </c>
      <c r="I3554" s="120">
        <v>2</v>
      </c>
      <c r="J3554" s="34">
        <f t="shared" si="64"/>
        <v>171</v>
      </c>
      <c r="K3554" s="8"/>
      <c r="L3554" s="1"/>
    </row>
    <row r="3555" spans="1:12" ht="15.45" customHeight="1" x14ac:dyDescent="0.3">
      <c r="A3555" s="1"/>
      <c r="B3555" s="1"/>
      <c r="C3555" s="7"/>
      <c r="D3555" s="211" t="s">
        <v>321</v>
      </c>
      <c r="E3555" s="212"/>
      <c r="F3555" s="212"/>
      <c r="G3555" s="31" t="s">
        <v>95</v>
      </c>
      <c r="H3555" s="32">
        <v>50</v>
      </c>
      <c r="I3555" s="120">
        <v>2</v>
      </c>
      <c r="J3555" s="34">
        <f t="shared" si="64"/>
        <v>100</v>
      </c>
      <c r="K3555" s="8"/>
      <c r="L3555" s="1"/>
    </row>
    <row r="3556" spans="1:12" ht="15.45" customHeight="1" x14ac:dyDescent="0.3">
      <c r="A3556" s="1"/>
      <c r="B3556" s="1"/>
      <c r="C3556" s="7"/>
      <c r="D3556" s="325"/>
      <c r="E3556" s="326"/>
      <c r="F3556" s="326"/>
      <c r="G3556" s="35" t="s">
        <v>28</v>
      </c>
      <c r="H3556" s="36" t="s">
        <v>28</v>
      </c>
      <c r="I3556" s="37"/>
      <c r="J3556" s="38" t="str">
        <f t="shared" si="64"/>
        <v/>
      </c>
      <c r="K3556" s="8"/>
      <c r="L3556" s="1"/>
    </row>
    <row r="3557" spans="1:12" ht="15.45" customHeight="1" x14ac:dyDescent="0.3">
      <c r="A3557" s="1"/>
      <c r="B3557" s="1"/>
      <c r="C3557" s="7"/>
      <c r="D3557" s="1"/>
      <c r="E3557" s="1"/>
      <c r="F3557" s="1"/>
      <c r="G3557" s="294" t="s">
        <v>29</v>
      </c>
      <c r="H3557" s="294"/>
      <c r="I3557" s="295"/>
      <c r="J3557" s="39">
        <f>+ROUND(SUM(J3550:J3556),2)</f>
        <v>69218.789999999994</v>
      </c>
      <c r="K3557" s="8"/>
      <c r="L3557" s="1"/>
    </row>
    <row r="3558" spans="1:12" ht="15.45" customHeight="1" x14ac:dyDescent="0.3">
      <c r="A3558" s="1"/>
      <c r="B3558" s="1"/>
      <c r="C3558" s="7"/>
      <c r="D3558" s="189"/>
      <c r="E3558" s="189"/>
      <c r="F3558" s="189"/>
      <c r="G3558" s="189"/>
      <c r="H3558" s="189"/>
      <c r="I3558" s="189"/>
      <c r="J3558" s="189"/>
      <c r="K3558" s="8"/>
      <c r="L3558" s="1"/>
    </row>
    <row r="3559" spans="1:12" ht="15.45" customHeight="1" x14ac:dyDescent="0.3">
      <c r="A3559" s="1"/>
      <c r="B3559" s="1"/>
      <c r="C3559" s="7"/>
      <c r="D3559" s="219" t="s">
        <v>30</v>
      </c>
      <c r="E3559" s="220"/>
      <c r="F3559" s="220"/>
      <c r="G3559" s="220"/>
      <c r="H3559" s="220"/>
      <c r="I3559" s="220"/>
      <c r="J3559" s="221"/>
      <c r="K3559" s="8"/>
      <c r="L3559" s="1"/>
    </row>
    <row r="3560" spans="1:12" ht="15.45" customHeight="1" x14ac:dyDescent="0.3">
      <c r="A3560" s="1"/>
      <c r="B3560" s="1"/>
      <c r="C3560" s="7"/>
      <c r="D3560" s="286" t="s">
        <v>20</v>
      </c>
      <c r="E3560" s="286"/>
      <c r="F3560" s="286"/>
      <c r="G3560" s="40" t="s">
        <v>14</v>
      </c>
      <c r="H3560" s="41" t="s">
        <v>31</v>
      </c>
      <c r="I3560" s="40" t="s">
        <v>22</v>
      </c>
      <c r="J3560" s="41" t="s">
        <v>23</v>
      </c>
      <c r="K3560" s="8"/>
      <c r="L3560" s="1"/>
    </row>
    <row r="3561" spans="1:12" ht="15.45" customHeight="1" x14ac:dyDescent="0.3">
      <c r="A3561" s="1"/>
      <c r="B3561" s="1"/>
      <c r="C3561" s="7"/>
      <c r="D3561" s="364" t="s">
        <v>32</v>
      </c>
      <c r="E3561" s="365"/>
      <c r="F3561" s="365"/>
      <c r="G3561" s="105" t="s">
        <v>33</v>
      </c>
      <c r="H3561" s="87">
        <v>15781.33</v>
      </c>
      <c r="I3561" s="88">
        <v>0.05</v>
      </c>
      <c r="J3561" s="30">
        <f>+ROUND(I3561*H3561,2)</f>
        <v>789.07</v>
      </c>
      <c r="K3561" s="8"/>
      <c r="L3561" s="1"/>
    </row>
    <row r="3562" spans="1:12" ht="15.45" customHeight="1" x14ac:dyDescent="0.3">
      <c r="A3562" s="1"/>
      <c r="B3562" s="1"/>
      <c r="C3562" s="7"/>
      <c r="D3562" s="336" t="s">
        <v>139</v>
      </c>
      <c r="E3562" s="337"/>
      <c r="F3562" s="337"/>
      <c r="G3562" s="105" t="s">
        <v>35</v>
      </c>
      <c r="H3562" s="155">
        <v>4621</v>
      </c>
      <c r="I3562" s="99">
        <v>7.0000000000000007E-2</v>
      </c>
      <c r="J3562" s="34">
        <f>+IF(D3562="","",H3562*I3562)</f>
        <v>323.47000000000003</v>
      </c>
      <c r="K3562" s="8"/>
      <c r="L3562" s="1"/>
    </row>
    <row r="3563" spans="1:12" ht="15.45" customHeight="1" x14ac:dyDescent="0.3">
      <c r="A3563" s="1"/>
      <c r="B3563" s="1"/>
      <c r="C3563" s="7"/>
      <c r="D3563" s="366" t="s">
        <v>120</v>
      </c>
      <c r="E3563" s="367"/>
      <c r="F3563" s="367"/>
      <c r="G3563" s="105" t="s">
        <v>104</v>
      </c>
      <c r="H3563" s="89">
        <v>27700</v>
      </c>
      <c r="I3563" s="99">
        <v>0.05</v>
      </c>
      <c r="J3563" s="50">
        <f>+IF(D3563="","",H3563*I3563)</f>
        <v>1385</v>
      </c>
      <c r="K3563" s="8"/>
      <c r="L3563" s="1"/>
    </row>
    <row r="3564" spans="1:12" ht="15.45" customHeight="1" x14ac:dyDescent="0.3">
      <c r="A3564" s="1"/>
      <c r="B3564" s="1"/>
      <c r="C3564" s="7"/>
      <c r="D3564" s="292"/>
      <c r="E3564" s="293"/>
      <c r="F3564" s="293"/>
      <c r="G3564" s="149" t="s">
        <v>28</v>
      </c>
      <c r="H3564" s="48" t="s">
        <v>28</v>
      </c>
      <c r="I3564" s="49"/>
      <c r="J3564" s="38" t="str">
        <f>+IF(D3564="","",H3564*I3564)</f>
        <v/>
      </c>
      <c r="K3564" s="8"/>
      <c r="L3564" s="1"/>
    </row>
    <row r="3565" spans="1:12" ht="15.45" customHeight="1" x14ac:dyDescent="0.3">
      <c r="A3565" s="1"/>
      <c r="B3565" s="1"/>
      <c r="C3565" s="7"/>
      <c r="D3565" s="1"/>
      <c r="E3565" s="1"/>
      <c r="F3565" s="1"/>
      <c r="G3565" s="294" t="s">
        <v>36</v>
      </c>
      <c r="H3565" s="294"/>
      <c r="I3565" s="295"/>
      <c r="J3565" s="51">
        <f>ROUND(+SUM(J3561:J3564),2)</f>
        <v>2497.54</v>
      </c>
      <c r="K3565" s="8"/>
      <c r="L3565" s="1"/>
    </row>
    <row r="3566" spans="1:12" ht="15.45" customHeight="1" x14ac:dyDescent="0.3">
      <c r="A3566" s="1"/>
      <c r="B3566" s="1"/>
      <c r="C3566" s="7"/>
      <c r="D3566" s="274"/>
      <c r="E3566" s="274"/>
      <c r="F3566" s="274"/>
      <c r="G3566" s="274"/>
      <c r="H3566" s="274"/>
      <c r="I3566" s="274"/>
      <c r="J3566" s="274"/>
      <c r="K3566" s="8"/>
      <c r="L3566" s="1"/>
    </row>
    <row r="3567" spans="1:12" ht="15.45" customHeight="1" x14ac:dyDescent="0.3">
      <c r="A3567" s="1"/>
      <c r="B3567" s="1"/>
      <c r="C3567" s="7"/>
      <c r="D3567" s="305" t="s">
        <v>37</v>
      </c>
      <c r="E3567" s="306"/>
      <c r="F3567" s="306"/>
      <c r="G3567" s="306"/>
      <c r="H3567" s="306"/>
      <c r="I3567" s="306"/>
      <c r="J3567" s="307"/>
      <c r="K3567" s="8"/>
      <c r="L3567" s="52"/>
    </row>
    <row r="3568" spans="1:12" ht="15.45" customHeight="1" x14ac:dyDescent="0.3">
      <c r="A3568" s="93"/>
      <c r="B3568" s="93"/>
      <c r="C3568" s="53"/>
      <c r="D3568" s="308" t="s">
        <v>20</v>
      </c>
      <c r="E3568" s="309"/>
      <c r="F3568" s="309"/>
      <c r="G3568" s="54" t="s">
        <v>14</v>
      </c>
      <c r="H3568" s="55" t="s">
        <v>31</v>
      </c>
      <c r="I3568" s="54" t="s">
        <v>22</v>
      </c>
      <c r="J3568" s="56" t="s">
        <v>23</v>
      </c>
      <c r="K3568" s="57"/>
      <c r="L3568" s="58"/>
    </row>
    <row r="3569" spans="1:12" ht="15.45" customHeight="1" x14ac:dyDescent="0.3">
      <c r="A3569" s="1"/>
      <c r="B3569" s="1"/>
      <c r="C3569" s="7"/>
      <c r="D3569" s="301" t="s">
        <v>218</v>
      </c>
      <c r="E3569" s="302"/>
      <c r="F3569" s="302"/>
      <c r="G3569" s="59" t="s">
        <v>39</v>
      </c>
      <c r="H3569" s="60">
        <v>35069.629374999997</v>
      </c>
      <c r="I3569" s="61">
        <v>0.45</v>
      </c>
      <c r="J3569" s="30">
        <f>+ROUND(I3569*H3569,2)</f>
        <v>15781.33</v>
      </c>
      <c r="K3569" s="8"/>
      <c r="L3569" s="52"/>
    </row>
    <row r="3570" spans="1:12" ht="15.45" customHeight="1" x14ac:dyDescent="0.3">
      <c r="A3570" s="1"/>
      <c r="B3570" s="1"/>
      <c r="C3570" s="7"/>
      <c r="D3570" s="301"/>
      <c r="E3570" s="302"/>
      <c r="F3570" s="302"/>
      <c r="G3570" s="59"/>
      <c r="H3570" s="60"/>
      <c r="I3570" s="61"/>
      <c r="J3570" s="62" t="str">
        <f>(+IF(D3570="","",(H3570*I3570)))</f>
        <v/>
      </c>
      <c r="K3570" s="8"/>
      <c r="L3570" s="52"/>
    </row>
    <row r="3571" spans="1:12" ht="15.45" customHeight="1" x14ac:dyDescent="0.3">
      <c r="A3571" s="1"/>
      <c r="B3571" s="1"/>
      <c r="C3571" s="7"/>
      <c r="D3571" s="301"/>
      <c r="E3571" s="302"/>
      <c r="F3571" s="302"/>
      <c r="G3571" s="59"/>
      <c r="H3571" s="60"/>
      <c r="I3571" s="61"/>
      <c r="J3571" s="62" t="str">
        <f>(+IF(D3571="","",(H3571*I3571)))</f>
        <v/>
      </c>
      <c r="K3571" s="8"/>
      <c r="L3571" s="52"/>
    </row>
    <row r="3572" spans="1:12" ht="15.45" customHeight="1" x14ac:dyDescent="0.3">
      <c r="A3572" s="1"/>
      <c r="B3572" s="1"/>
      <c r="C3572" s="7"/>
      <c r="D3572" s="303"/>
      <c r="E3572" s="304"/>
      <c r="F3572" s="304"/>
      <c r="G3572" s="94"/>
      <c r="H3572" s="95"/>
      <c r="I3572" s="96"/>
      <c r="J3572" s="97"/>
      <c r="K3572" s="8"/>
      <c r="L3572" s="52"/>
    </row>
    <row r="3573" spans="1:12" ht="15.45" customHeight="1" x14ac:dyDescent="0.3">
      <c r="A3573" s="1"/>
      <c r="B3573" s="1"/>
      <c r="C3573" s="7"/>
      <c r="D3573" s="1"/>
      <c r="E3573" s="1"/>
      <c r="F3573" s="1"/>
      <c r="G3573" s="216" t="s">
        <v>42</v>
      </c>
      <c r="H3573" s="216"/>
      <c r="I3573" s="217"/>
      <c r="J3573" s="39">
        <f>+ROUND(SUM(J3569:J3572),2)</f>
        <v>15781.33</v>
      </c>
      <c r="K3573" s="8"/>
      <c r="L3573" s="52"/>
    </row>
    <row r="3574" spans="1:12" ht="15.45" customHeight="1" x14ac:dyDescent="0.3">
      <c r="A3574" s="1"/>
      <c r="B3574" s="1"/>
      <c r="C3574" s="7"/>
      <c r="D3574" s="274"/>
      <c r="E3574" s="274"/>
      <c r="F3574" s="274"/>
      <c r="G3574" s="274"/>
      <c r="H3574" s="274"/>
      <c r="I3574" s="274"/>
      <c r="J3574" s="274"/>
      <c r="K3574" s="8"/>
      <c r="L3574" s="1"/>
    </row>
    <row r="3575" spans="1:12" ht="15.45" customHeight="1" x14ac:dyDescent="0.3">
      <c r="A3575" s="1"/>
      <c r="B3575" s="1"/>
      <c r="C3575" s="7"/>
      <c r="D3575" s="250" t="s">
        <v>43</v>
      </c>
      <c r="E3575" s="251"/>
      <c r="F3575" s="251"/>
      <c r="G3575" s="251"/>
      <c r="H3575" s="251"/>
      <c r="I3575" s="252"/>
      <c r="J3575" s="64">
        <f>ROUND((SUM(+J3557+J3565+J3573)),2)</f>
        <v>87497.66</v>
      </c>
      <c r="K3575" s="8"/>
      <c r="L3575" s="1"/>
    </row>
    <row r="3576" spans="1:12" ht="15.45" customHeight="1" x14ac:dyDescent="0.3">
      <c r="A3576" s="1"/>
      <c r="B3576" s="1"/>
      <c r="C3576" s="7"/>
      <c r="D3576" s="1"/>
      <c r="E3576" s="1"/>
      <c r="F3576" s="1"/>
      <c r="G3576" s="1"/>
      <c r="H3576" s="63"/>
      <c r="I3576" s="1"/>
      <c r="J3576" s="2"/>
      <c r="K3576" s="8"/>
      <c r="L3576" s="1"/>
    </row>
    <row r="3577" spans="1:12" ht="15.45" customHeight="1" x14ac:dyDescent="0.3">
      <c r="A3577" s="66"/>
      <c r="B3577" s="66"/>
      <c r="C3577" s="65"/>
      <c r="D3577" s="253" t="s">
        <v>44</v>
      </c>
      <c r="E3577" s="254"/>
      <c r="F3577" s="255"/>
      <c r="G3577" s="66"/>
      <c r="H3577" s="67"/>
      <c r="I3577" s="68">
        <v>0.01</v>
      </c>
      <c r="J3577" s="69">
        <f>ROUND(J3575*I3577,2)</f>
        <v>874.98</v>
      </c>
      <c r="K3577" s="70"/>
      <c r="L3577" s="66"/>
    </row>
    <row r="3578" spans="1:12" ht="15.45" customHeight="1" x14ac:dyDescent="0.3">
      <c r="A3578" s="1"/>
      <c r="B3578" s="1"/>
      <c r="C3578" s="7"/>
      <c r="D3578" s="250" t="s">
        <v>45</v>
      </c>
      <c r="E3578" s="251"/>
      <c r="F3578" s="251"/>
      <c r="G3578" s="251"/>
      <c r="H3578" s="251"/>
      <c r="I3578" s="252"/>
      <c r="J3578" s="64">
        <f>+J3577+J3575</f>
        <v>88372.64</v>
      </c>
      <c r="K3578" s="8"/>
      <c r="L3578" s="1"/>
    </row>
    <row r="3579" spans="1:12" ht="15.45" customHeight="1" x14ac:dyDescent="0.3">
      <c r="A3579" s="1"/>
      <c r="B3579" s="1"/>
      <c r="C3579" s="7"/>
      <c r="D3579" s="1"/>
      <c r="E3579" s="1"/>
      <c r="F3579" s="1"/>
      <c r="G3579" s="1"/>
      <c r="H3579" s="63"/>
      <c r="I3579" s="1"/>
      <c r="J3579" s="2"/>
      <c r="K3579" s="8"/>
      <c r="L3579" s="1"/>
    </row>
    <row r="3580" spans="1:12" ht="15.45" customHeight="1" x14ac:dyDescent="0.3">
      <c r="A3580" s="66"/>
      <c r="B3580" s="66"/>
      <c r="C3580" s="65"/>
      <c r="D3580" s="313" t="s">
        <v>46</v>
      </c>
      <c r="E3580" s="314"/>
      <c r="F3580" s="314"/>
      <c r="G3580" s="71"/>
      <c r="H3580" s="72"/>
      <c r="I3580" s="170">
        <v>0.25</v>
      </c>
      <c r="J3580" s="74">
        <f>ROUND(J3578*I3580,2)</f>
        <v>22093.16</v>
      </c>
      <c r="K3580" s="70"/>
      <c r="L3580" s="66"/>
    </row>
    <row r="3581" spans="1:12" ht="15.45" customHeight="1" x14ac:dyDescent="0.3">
      <c r="A3581" s="66"/>
      <c r="B3581" s="66"/>
      <c r="C3581" s="65"/>
      <c r="D3581" s="315" t="s">
        <v>47</v>
      </c>
      <c r="E3581" s="316"/>
      <c r="F3581" s="316"/>
      <c r="G3581" s="71"/>
      <c r="H3581" s="72"/>
      <c r="I3581" s="171">
        <v>0.01</v>
      </c>
      <c r="J3581" s="76">
        <f>ROUNDDOWN(J3578*I3581,2)</f>
        <v>883.72</v>
      </c>
      <c r="K3581" s="70"/>
      <c r="L3581" s="66"/>
    </row>
    <row r="3582" spans="1:12" ht="15.45" customHeight="1" x14ac:dyDescent="0.3">
      <c r="A3582" s="66"/>
      <c r="B3582" s="66"/>
      <c r="C3582" s="65"/>
      <c r="D3582" s="315" t="s">
        <v>48</v>
      </c>
      <c r="E3582" s="316"/>
      <c r="F3582" s="316"/>
      <c r="G3582" s="77"/>
      <c r="H3582" s="78"/>
      <c r="I3582" s="171">
        <v>0.04</v>
      </c>
      <c r="J3582" s="76">
        <f>ROUND(J3578*I3582,2)</f>
        <v>3534.91</v>
      </c>
      <c r="K3582" s="70"/>
      <c r="L3582" s="66"/>
    </row>
    <row r="3583" spans="1:12" ht="15.45" customHeight="1" x14ac:dyDescent="0.3">
      <c r="A3583" s="1"/>
      <c r="B3583" s="1"/>
      <c r="C3583" s="7"/>
      <c r="D3583" s="317" t="s">
        <v>49</v>
      </c>
      <c r="E3583" s="318"/>
      <c r="F3583" s="318"/>
      <c r="G3583" s="318"/>
      <c r="H3583" s="318"/>
      <c r="I3583" s="318"/>
      <c r="J3583" s="79">
        <f>SUM(J3580:J3582)</f>
        <v>26511.79</v>
      </c>
      <c r="K3583" s="8"/>
      <c r="L3583" s="1"/>
    </row>
    <row r="3584" spans="1:12" ht="15.45" customHeight="1" x14ac:dyDescent="0.3">
      <c r="A3584" s="1"/>
      <c r="B3584" s="1"/>
      <c r="C3584" s="7"/>
      <c r="D3584" s="266"/>
      <c r="E3584" s="266"/>
      <c r="F3584" s="266"/>
      <c r="G3584" s="266"/>
      <c r="H3584" s="266"/>
      <c r="I3584" s="266"/>
      <c r="J3584" s="266"/>
      <c r="K3584" s="8"/>
      <c r="L3584" s="1"/>
    </row>
    <row r="3585" spans="1:12" ht="15.45" customHeight="1" x14ac:dyDescent="0.3">
      <c r="A3585" s="1"/>
      <c r="B3585" s="1"/>
      <c r="C3585" s="7"/>
      <c r="D3585" s="277" t="s">
        <v>50</v>
      </c>
      <c r="E3585" s="278"/>
      <c r="F3585" s="278"/>
      <c r="G3585" s="278"/>
      <c r="H3585" s="278"/>
      <c r="I3585" s="279"/>
      <c r="J3585" s="80">
        <f>SUM(J3578+J3583)</f>
        <v>114884.43</v>
      </c>
      <c r="K3585" s="8"/>
      <c r="L3585" s="1"/>
    </row>
    <row r="3586" spans="1:12" ht="15.45" customHeight="1" x14ac:dyDescent="0.3">
      <c r="A3586" s="1"/>
      <c r="B3586" s="1"/>
      <c r="C3586" s="7"/>
      <c r="D3586" s="266"/>
      <c r="E3586" s="266"/>
      <c r="F3586" s="266"/>
      <c r="G3586" s="266"/>
      <c r="H3586" s="266"/>
      <c r="I3586" s="266"/>
      <c r="J3586" s="266"/>
      <c r="K3586" s="8"/>
      <c r="L3586" s="1"/>
    </row>
    <row r="3587" spans="1:12" ht="15.45" customHeight="1" x14ac:dyDescent="0.3">
      <c r="A3587" s="1"/>
      <c r="B3587" s="1"/>
      <c r="C3587" s="7"/>
      <c r="D3587" s="280" t="s">
        <v>51</v>
      </c>
      <c r="E3587" s="281"/>
      <c r="F3587" s="282"/>
      <c r="G3587" s="283"/>
      <c r="H3587" s="284"/>
      <c r="I3587" s="284"/>
      <c r="J3587" s="285"/>
      <c r="K3587" s="8"/>
      <c r="L3587" s="1"/>
    </row>
    <row r="3588" spans="1:12" ht="15.45" customHeight="1" x14ac:dyDescent="0.3">
      <c r="A3588" s="1"/>
      <c r="B3588" s="1"/>
      <c r="C3588" s="7"/>
      <c r="D3588" s="262"/>
      <c r="E3588" s="310"/>
      <c r="F3588" s="311"/>
      <c r="G3588" s="265"/>
      <c r="H3588" s="275"/>
      <c r="I3588" s="275"/>
      <c r="J3588" s="276"/>
      <c r="K3588" s="8"/>
      <c r="L3588" s="1"/>
    </row>
    <row r="3589" spans="1:12" ht="15.45" customHeight="1" x14ac:dyDescent="0.3">
      <c r="A3589" s="1"/>
      <c r="B3589" s="1"/>
      <c r="C3589" s="7"/>
      <c r="D3589" s="262"/>
      <c r="E3589" s="310"/>
      <c r="F3589" s="311"/>
      <c r="G3589" s="312" t="s">
        <v>52</v>
      </c>
      <c r="H3589" s="266"/>
      <c r="I3589" s="266"/>
      <c r="J3589" s="267"/>
      <c r="K3589" s="8"/>
      <c r="L3589" s="1"/>
    </row>
    <row r="3590" spans="1:12" ht="15.45" customHeight="1" x14ac:dyDescent="0.3">
      <c r="A3590" s="1"/>
      <c r="B3590" s="1"/>
      <c r="C3590" s="7"/>
      <c r="D3590" s="262"/>
      <c r="E3590" s="310"/>
      <c r="F3590" s="311"/>
      <c r="G3590" s="312" t="s">
        <v>53</v>
      </c>
      <c r="H3590" s="266"/>
      <c r="I3590" s="266"/>
      <c r="J3590" s="267"/>
      <c r="K3590" s="8"/>
      <c r="L3590" s="1"/>
    </row>
    <row r="3591" spans="1:12" ht="15.45" customHeight="1" x14ac:dyDescent="0.3">
      <c r="A3591" s="1"/>
      <c r="B3591" s="1"/>
      <c r="C3591" s="7"/>
      <c r="D3591" s="262"/>
      <c r="E3591" s="310"/>
      <c r="F3591" s="311"/>
      <c r="G3591" s="312" t="s">
        <v>54</v>
      </c>
      <c r="H3591" s="266"/>
      <c r="I3591" s="266"/>
      <c r="J3591" s="267"/>
      <c r="K3591" s="8"/>
      <c r="L3591" s="1"/>
    </row>
    <row r="3592" spans="1:12" ht="15.45" customHeight="1" x14ac:dyDescent="0.3">
      <c r="A3592" s="1"/>
      <c r="B3592" s="1"/>
      <c r="C3592" s="7"/>
      <c r="D3592" s="319"/>
      <c r="E3592" s="320"/>
      <c r="F3592" s="321"/>
      <c r="G3592" s="312" t="s">
        <v>52</v>
      </c>
      <c r="H3592" s="266"/>
      <c r="I3592" s="266"/>
      <c r="J3592" s="267"/>
      <c r="K3592" s="8"/>
      <c r="L3592" s="1"/>
    </row>
    <row r="3593" spans="1:12" ht="15.45" customHeight="1" x14ac:dyDescent="0.3">
      <c r="A3593" s="1"/>
      <c r="B3593" s="1"/>
      <c r="C3593" s="7"/>
      <c r="D3593" s="268"/>
      <c r="E3593" s="322"/>
      <c r="F3593" s="323"/>
      <c r="G3593" s="324" t="s">
        <v>55</v>
      </c>
      <c r="H3593" s="272"/>
      <c r="I3593" s="272"/>
      <c r="J3593" s="273"/>
      <c r="K3593" s="8"/>
      <c r="L3593" s="1"/>
    </row>
    <row r="3594" spans="1:12" ht="15.45" customHeight="1" x14ac:dyDescent="0.3">
      <c r="A3594" s="1"/>
      <c r="B3594" s="1"/>
      <c r="C3594" s="81"/>
      <c r="D3594" s="82"/>
      <c r="E3594" s="82"/>
      <c r="F3594" s="82"/>
      <c r="G3594" s="82"/>
      <c r="H3594" s="83"/>
      <c r="I3594" s="82"/>
      <c r="J3594" s="83"/>
      <c r="K3594" s="84"/>
      <c r="L3594" s="1"/>
    </row>
    <row r="3595" spans="1:12" ht="15.45" customHeight="1" x14ac:dyDescent="0.3">
      <c r="A3595" s="1"/>
      <c r="B3595" s="1"/>
      <c r="C3595" s="3"/>
      <c r="D3595" s="4"/>
      <c r="E3595" s="4"/>
      <c r="F3595" s="4"/>
      <c r="G3595" s="4"/>
      <c r="H3595" s="5"/>
      <c r="I3595" s="4"/>
      <c r="J3595" s="5"/>
      <c r="K3595" s="6"/>
      <c r="L3595" s="1"/>
    </row>
    <row r="3596" spans="1:12" ht="15.45" customHeight="1" x14ac:dyDescent="0.3">
      <c r="A3596" s="1"/>
      <c r="B3596" s="1"/>
      <c r="C3596" s="7"/>
      <c r="D3596" s="190"/>
      <c r="E3596" s="191"/>
      <c r="F3596" s="190" t="s">
        <v>0</v>
      </c>
      <c r="G3596" s="194"/>
      <c r="H3596" s="191"/>
      <c r="I3596" s="195" t="s">
        <v>1</v>
      </c>
      <c r="J3596" s="196"/>
      <c r="K3596" s="8"/>
      <c r="L3596" s="1"/>
    </row>
    <row r="3597" spans="1:12" ht="15.45" customHeight="1" x14ac:dyDescent="0.3">
      <c r="A3597" s="1"/>
      <c r="B3597" s="1"/>
      <c r="C3597" s="7"/>
      <c r="D3597" s="192"/>
      <c r="E3597" s="193"/>
      <c r="F3597" s="192"/>
      <c r="G3597" s="189"/>
      <c r="H3597" s="193"/>
      <c r="I3597" s="197" t="s">
        <v>2</v>
      </c>
      <c r="J3597" s="198"/>
      <c r="K3597" s="8"/>
      <c r="L3597" s="1"/>
    </row>
    <row r="3598" spans="1:12" ht="15.45" customHeight="1" x14ac:dyDescent="0.3">
      <c r="A3598" s="1"/>
      <c r="B3598" s="1"/>
      <c r="C3598" s="7"/>
      <c r="D3598" s="172" t="s">
        <v>3</v>
      </c>
      <c r="E3598" s="173"/>
      <c r="F3598" s="173"/>
      <c r="G3598" s="173"/>
      <c r="H3598" s="174"/>
      <c r="I3598" s="197" t="s">
        <v>4</v>
      </c>
      <c r="J3598" s="198"/>
      <c r="K3598" s="8"/>
      <c r="L3598" s="1"/>
    </row>
    <row r="3599" spans="1:12" ht="15.45" customHeight="1" x14ac:dyDescent="0.3">
      <c r="A3599" s="1"/>
      <c r="B3599" s="1"/>
      <c r="C3599" s="7"/>
      <c r="D3599" s="298" t="s">
        <v>5</v>
      </c>
      <c r="E3599" s="299"/>
      <c r="F3599" s="299"/>
      <c r="G3599" s="299"/>
      <c r="H3599" s="299"/>
      <c r="I3599" s="299"/>
      <c r="J3599" s="300"/>
      <c r="K3599" s="8"/>
      <c r="L3599" s="1"/>
    </row>
    <row r="3600" spans="1:12" ht="15.45" customHeight="1" x14ac:dyDescent="0.3">
      <c r="A3600" s="1"/>
      <c r="B3600" s="1"/>
      <c r="C3600" s="7"/>
      <c r="D3600" s="9"/>
      <c r="E3600" s="9"/>
      <c r="F3600" s="9"/>
      <c r="G3600" s="9"/>
      <c r="H3600" s="10"/>
      <c r="I3600" s="9"/>
      <c r="J3600" s="10"/>
      <c r="K3600" s="8"/>
      <c r="L3600" s="1"/>
    </row>
    <row r="3601" spans="1:12" ht="15.45" customHeight="1" x14ac:dyDescent="0.3">
      <c r="A3601" s="14"/>
      <c r="B3601" s="14"/>
      <c r="C3601" s="11"/>
      <c r="D3601" s="12" t="s">
        <v>6</v>
      </c>
      <c r="E3601" s="175" t="s">
        <v>7</v>
      </c>
      <c r="F3601" s="176"/>
      <c r="G3601" s="176"/>
      <c r="H3601" s="176"/>
      <c r="I3601" s="176"/>
      <c r="J3601" s="177"/>
      <c r="K3601" s="13"/>
      <c r="L3601" s="14"/>
    </row>
    <row r="3602" spans="1:12" ht="15.45" customHeight="1" x14ac:dyDescent="0.3">
      <c r="A3602" s="1"/>
      <c r="B3602" s="1"/>
      <c r="C3602" s="7"/>
      <c r="D3602" s="16">
        <v>2</v>
      </c>
      <c r="E3602" s="178" t="s">
        <v>8</v>
      </c>
      <c r="F3602" s="179"/>
      <c r="G3602" s="179"/>
      <c r="H3602" s="179"/>
      <c r="I3602" s="179"/>
      <c r="J3602" s="180"/>
      <c r="K3602" s="8"/>
      <c r="L3602" s="1"/>
    </row>
    <row r="3603" spans="1:12" ht="15.45" customHeight="1" x14ac:dyDescent="0.3">
      <c r="A3603" s="14"/>
      <c r="B3603" s="14"/>
      <c r="C3603" s="11"/>
      <c r="D3603" s="12" t="s">
        <v>9</v>
      </c>
      <c r="E3603" s="175" t="s">
        <v>10</v>
      </c>
      <c r="F3603" s="176"/>
      <c r="G3603" s="176"/>
      <c r="H3603" s="176"/>
      <c r="I3603" s="176"/>
      <c r="J3603" s="177"/>
      <c r="K3603" s="13"/>
      <c r="L3603" s="14"/>
    </row>
    <row r="3604" spans="1:12" ht="15.45" customHeight="1" x14ac:dyDescent="0.3">
      <c r="A3604" s="1"/>
      <c r="B3604" s="1"/>
      <c r="C3604" s="7"/>
      <c r="D3604" s="16">
        <v>2.14</v>
      </c>
      <c r="E3604" s="178" t="s">
        <v>301</v>
      </c>
      <c r="F3604" s="179"/>
      <c r="G3604" s="179"/>
      <c r="H3604" s="179"/>
      <c r="I3604" s="179"/>
      <c r="J3604" s="180"/>
      <c r="K3604" s="8"/>
      <c r="L3604" s="1"/>
    </row>
    <row r="3605" spans="1:12" ht="15.45" customHeight="1" x14ac:dyDescent="0.3">
      <c r="A3605" s="14"/>
      <c r="B3605" s="14"/>
      <c r="C3605" s="11"/>
      <c r="D3605" s="17" t="s">
        <v>12</v>
      </c>
      <c r="E3605" s="181" t="s">
        <v>13</v>
      </c>
      <c r="F3605" s="182"/>
      <c r="G3605" s="182"/>
      <c r="H3605" s="182"/>
      <c r="I3605" s="183"/>
      <c r="J3605" s="187" t="s">
        <v>14</v>
      </c>
      <c r="K3605" s="13"/>
      <c r="L3605" s="14"/>
    </row>
    <row r="3606" spans="1:12" ht="15.45" customHeight="1" x14ac:dyDescent="0.3">
      <c r="A3606" s="1"/>
      <c r="B3606" s="1"/>
      <c r="C3606" s="7"/>
      <c r="D3606" s="18" t="s">
        <v>331</v>
      </c>
      <c r="E3606" s="184"/>
      <c r="F3606" s="185"/>
      <c r="G3606" s="185"/>
      <c r="H3606" s="185"/>
      <c r="I3606" s="186"/>
      <c r="J3606" s="188"/>
      <c r="K3606" s="8"/>
      <c r="L3606" s="1"/>
    </row>
    <row r="3607" spans="1:12" ht="15.45" customHeight="1" x14ac:dyDescent="0.3">
      <c r="A3607" s="14"/>
      <c r="B3607" s="14"/>
      <c r="C3607" s="11"/>
      <c r="D3607" s="17" t="s">
        <v>16</v>
      </c>
      <c r="E3607" s="296" t="s">
        <v>332</v>
      </c>
      <c r="F3607" s="223"/>
      <c r="G3607" s="223"/>
      <c r="H3607" s="223"/>
      <c r="I3607" s="224"/>
      <c r="J3607" s="297" t="s">
        <v>95</v>
      </c>
      <c r="K3607" s="13"/>
      <c r="L3607" s="14"/>
    </row>
    <row r="3608" spans="1:12" ht="15.45" customHeight="1" x14ac:dyDescent="0.3">
      <c r="A3608" s="1"/>
      <c r="B3608" s="1"/>
      <c r="C3608" s="7"/>
      <c r="D3608" s="18" t="s">
        <v>331</v>
      </c>
      <c r="E3608" s="225"/>
      <c r="F3608" s="226"/>
      <c r="G3608" s="226"/>
      <c r="H3608" s="226"/>
      <c r="I3608" s="227"/>
      <c r="J3608" s="229"/>
      <c r="K3608" s="8"/>
      <c r="L3608" s="1"/>
    </row>
    <row r="3609" spans="1:12" ht="15.45" customHeight="1" x14ac:dyDescent="0.3">
      <c r="A3609" s="1"/>
      <c r="B3609" s="1"/>
      <c r="C3609" s="7"/>
      <c r="D3609" s="189"/>
      <c r="E3609" s="189"/>
      <c r="F3609" s="189"/>
      <c r="G3609" s="189"/>
      <c r="H3609" s="189"/>
      <c r="I3609" s="189"/>
      <c r="J3609" s="189"/>
      <c r="K3609" s="8"/>
      <c r="L3609" s="1"/>
    </row>
    <row r="3610" spans="1:12" ht="15.45" customHeight="1" x14ac:dyDescent="0.3">
      <c r="A3610" s="1"/>
      <c r="B3610" s="1"/>
      <c r="C3610" s="7"/>
      <c r="D3610" s="219" t="s">
        <v>19</v>
      </c>
      <c r="E3610" s="220"/>
      <c r="F3610" s="220"/>
      <c r="G3610" s="220"/>
      <c r="H3610" s="220"/>
      <c r="I3610" s="220"/>
      <c r="J3610" s="221"/>
      <c r="K3610" s="8"/>
      <c r="L3610" s="1"/>
    </row>
    <row r="3611" spans="1:12" ht="15.45" customHeight="1" x14ac:dyDescent="0.3">
      <c r="A3611" s="1"/>
      <c r="B3611" s="1"/>
      <c r="C3611" s="7"/>
      <c r="D3611" s="230" t="s">
        <v>20</v>
      </c>
      <c r="E3611" s="231"/>
      <c r="F3611" s="231"/>
      <c r="G3611" s="23" t="s">
        <v>14</v>
      </c>
      <c r="H3611" s="24" t="s">
        <v>21</v>
      </c>
      <c r="I3611" s="25" t="s">
        <v>22</v>
      </c>
      <c r="J3611" s="26" t="s">
        <v>23</v>
      </c>
      <c r="K3611" s="8"/>
      <c r="L3611" s="1"/>
    </row>
    <row r="3612" spans="1:12" ht="15.45" customHeight="1" x14ac:dyDescent="0.3">
      <c r="A3612" s="1"/>
      <c r="B3612" s="1"/>
      <c r="C3612" s="7"/>
      <c r="D3612" s="232" t="s">
        <v>333</v>
      </c>
      <c r="E3612" s="233"/>
      <c r="F3612" s="233"/>
      <c r="G3612" s="27" t="s">
        <v>95</v>
      </c>
      <c r="H3612" s="28">
        <v>1421524.67</v>
      </c>
      <c r="I3612" s="29">
        <v>1</v>
      </c>
      <c r="J3612" s="30">
        <f>+ROUND(I3612*H3612,2)</f>
        <v>1421524.67</v>
      </c>
      <c r="K3612" s="8"/>
      <c r="L3612" s="1"/>
    </row>
    <row r="3613" spans="1:12" ht="15.45" customHeight="1" x14ac:dyDescent="0.3">
      <c r="A3613" s="1"/>
      <c r="B3613" s="1"/>
      <c r="C3613" s="7"/>
      <c r="D3613" s="211" t="s">
        <v>334</v>
      </c>
      <c r="E3613" s="212"/>
      <c r="F3613" s="212"/>
      <c r="G3613" s="31" t="s">
        <v>95</v>
      </c>
      <c r="H3613" s="32">
        <v>1872.5</v>
      </c>
      <c r="I3613" s="33">
        <v>4</v>
      </c>
      <c r="J3613" s="34">
        <f t="shared" ref="J3613:J3614" si="65">+ROUND(I3613*H3613,2)</f>
        <v>7490</v>
      </c>
      <c r="K3613" s="8"/>
      <c r="L3613" s="1"/>
    </row>
    <row r="3614" spans="1:12" ht="15.45" customHeight="1" x14ac:dyDescent="0.3">
      <c r="A3614" s="1"/>
      <c r="B3614" s="1"/>
      <c r="C3614" s="7"/>
      <c r="D3614" s="211" t="s">
        <v>335</v>
      </c>
      <c r="E3614" s="212"/>
      <c r="F3614" s="212"/>
      <c r="G3614" s="31" t="s">
        <v>95</v>
      </c>
      <c r="H3614" s="32">
        <v>22285</v>
      </c>
      <c r="I3614" s="33">
        <v>1</v>
      </c>
      <c r="J3614" s="34">
        <f t="shared" si="65"/>
        <v>22285</v>
      </c>
      <c r="K3614" s="8"/>
      <c r="L3614" s="1"/>
    </row>
    <row r="3615" spans="1:12" ht="15.45" customHeight="1" x14ac:dyDescent="0.3">
      <c r="A3615" s="1"/>
      <c r="B3615" s="1"/>
      <c r="C3615" s="7"/>
      <c r="D3615" s="211"/>
      <c r="E3615" s="212"/>
      <c r="F3615" s="212"/>
      <c r="G3615" s="31" t="s">
        <v>28</v>
      </c>
      <c r="H3615" s="32" t="s">
        <v>28</v>
      </c>
      <c r="I3615" s="33"/>
      <c r="J3615" s="34" t="str">
        <f t="shared" ref="J3615:J3618" si="66">+IF(D3615="","",H3615*I3615)</f>
        <v/>
      </c>
      <c r="K3615" s="8"/>
      <c r="L3615" s="1"/>
    </row>
    <row r="3616" spans="1:12" ht="15.45" customHeight="1" x14ac:dyDescent="0.3">
      <c r="A3616" s="1"/>
      <c r="B3616" s="1"/>
      <c r="C3616" s="7"/>
      <c r="D3616" s="211"/>
      <c r="E3616" s="212"/>
      <c r="F3616" s="212"/>
      <c r="G3616" s="31" t="s">
        <v>28</v>
      </c>
      <c r="H3616" s="32" t="s">
        <v>28</v>
      </c>
      <c r="I3616" s="33"/>
      <c r="J3616" s="34" t="str">
        <f t="shared" si="66"/>
        <v/>
      </c>
      <c r="K3616" s="8"/>
      <c r="L3616" s="1"/>
    </row>
    <row r="3617" spans="1:12" ht="15.45" customHeight="1" x14ac:dyDescent="0.3">
      <c r="A3617" s="1"/>
      <c r="B3617" s="1"/>
      <c r="C3617" s="7"/>
      <c r="D3617" s="211"/>
      <c r="E3617" s="212"/>
      <c r="F3617" s="212"/>
      <c r="G3617" s="31" t="s">
        <v>28</v>
      </c>
      <c r="H3617" s="32" t="s">
        <v>28</v>
      </c>
      <c r="I3617" s="33"/>
      <c r="J3617" s="34" t="str">
        <f t="shared" si="66"/>
        <v/>
      </c>
      <c r="K3617" s="8"/>
      <c r="L3617" s="1"/>
    </row>
    <row r="3618" spans="1:12" ht="15.45" customHeight="1" x14ac:dyDescent="0.3">
      <c r="A3618" s="1"/>
      <c r="B3618" s="1"/>
      <c r="C3618" s="7"/>
      <c r="D3618" s="325"/>
      <c r="E3618" s="326"/>
      <c r="F3618" s="326"/>
      <c r="G3618" s="35" t="s">
        <v>28</v>
      </c>
      <c r="H3618" s="36" t="s">
        <v>28</v>
      </c>
      <c r="I3618" s="37"/>
      <c r="J3618" s="38" t="str">
        <f t="shared" si="66"/>
        <v/>
      </c>
      <c r="K3618" s="8"/>
      <c r="L3618" s="1"/>
    </row>
    <row r="3619" spans="1:12" ht="15.45" customHeight="1" x14ac:dyDescent="0.3">
      <c r="A3619" s="1"/>
      <c r="B3619" s="1"/>
      <c r="C3619" s="7"/>
      <c r="D3619" s="1"/>
      <c r="E3619" s="1"/>
      <c r="F3619" s="1"/>
      <c r="G3619" s="294" t="s">
        <v>29</v>
      </c>
      <c r="H3619" s="294"/>
      <c r="I3619" s="295"/>
      <c r="J3619" s="39">
        <f>+ROUND(SUM(J3612:J3618),2)</f>
        <v>1451299.67</v>
      </c>
      <c r="K3619" s="8"/>
      <c r="L3619" s="1"/>
    </row>
    <row r="3620" spans="1:12" ht="15.45" customHeight="1" x14ac:dyDescent="0.3">
      <c r="A3620" s="1"/>
      <c r="B3620" s="1"/>
      <c r="C3620" s="7"/>
      <c r="D3620" s="189"/>
      <c r="E3620" s="189"/>
      <c r="F3620" s="189"/>
      <c r="G3620" s="189"/>
      <c r="H3620" s="189"/>
      <c r="I3620" s="189"/>
      <c r="J3620" s="189"/>
      <c r="K3620" s="8"/>
      <c r="L3620" s="1"/>
    </row>
    <row r="3621" spans="1:12" ht="15.45" customHeight="1" x14ac:dyDescent="0.3">
      <c r="A3621" s="1"/>
      <c r="B3621" s="1"/>
      <c r="C3621" s="7"/>
      <c r="D3621" s="219" t="s">
        <v>30</v>
      </c>
      <c r="E3621" s="220"/>
      <c r="F3621" s="220"/>
      <c r="G3621" s="220"/>
      <c r="H3621" s="220"/>
      <c r="I3621" s="220"/>
      <c r="J3621" s="221"/>
      <c r="K3621" s="8"/>
      <c r="L3621" s="1"/>
    </row>
    <row r="3622" spans="1:12" ht="15.45" customHeight="1" x14ac:dyDescent="0.3">
      <c r="A3622" s="1"/>
      <c r="B3622" s="1"/>
      <c r="C3622" s="7"/>
      <c r="D3622" s="286" t="s">
        <v>20</v>
      </c>
      <c r="E3622" s="286"/>
      <c r="F3622" s="286"/>
      <c r="G3622" s="40" t="s">
        <v>14</v>
      </c>
      <c r="H3622" s="41" t="s">
        <v>31</v>
      </c>
      <c r="I3622" s="40" t="s">
        <v>22</v>
      </c>
      <c r="J3622" s="41" t="s">
        <v>23</v>
      </c>
      <c r="K3622" s="8"/>
      <c r="L3622" s="1"/>
    </row>
    <row r="3623" spans="1:12" ht="15.45" customHeight="1" x14ac:dyDescent="0.3">
      <c r="A3623" s="1"/>
      <c r="B3623" s="1"/>
      <c r="C3623" s="7"/>
      <c r="D3623" s="364" t="s">
        <v>32</v>
      </c>
      <c r="E3623" s="365"/>
      <c r="F3623" s="365"/>
      <c r="G3623" s="105" t="s">
        <v>33</v>
      </c>
      <c r="H3623" s="87">
        <v>210417.78</v>
      </c>
      <c r="I3623" s="88">
        <v>0.05</v>
      </c>
      <c r="J3623" s="30">
        <f>+ROUND(I3623*H3623,2)</f>
        <v>10520.89</v>
      </c>
      <c r="K3623" s="8"/>
      <c r="L3623" s="1"/>
    </row>
    <row r="3624" spans="1:12" ht="15.45" customHeight="1" x14ac:dyDescent="0.3">
      <c r="A3624" s="1"/>
      <c r="B3624" s="1"/>
      <c r="C3624" s="7"/>
      <c r="D3624" s="336" t="s">
        <v>139</v>
      </c>
      <c r="E3624" s="337"/>
      <c r="F3624" s="337"/>
      <c r="G3624" s="105" t="s">
        <v>35</v>
      </c>
      <c r="H3624" s="155">
        <v>4621</v>
      </c>
      <c r="I3624" s="99">
        <v>7.0000000000000007E-2</v>
      </c>
      <c r="J3624" s="34">
        <f>+ROUND(I3624*H3624,2)</f>
        <v>323.47000000000003</v>
      </c>
      <c r="K3624" s="8"/>
      <c r="L3624" s="1"/>
    </row>
    <row r="3625" spans="1:12" ht="15.45" customHeight="1" x14ac:dyDescent="0.3">
      <c r="A3625" s="1"/>
      <c r="B3625" s="1"/>
      <c r="C3625" s="7"/>
      <c r="D3625" s="366"/>
      <c r="E3625" s="367"/>
      <c r="F3625" s="367"/>
      <c r="G3625" s="105"/>
      <c r="H3625" s="89"/>
      <c r="I3625" s="99"/>
      <c r="J3625" s="50"/>
      <c r="K3625" s="8"/>
      <c r="L3625" s="1"/>
    </row>
    <row r="3626" spans="1:12" ht="15.45" customHeight="1" x14ac:dyDescent="0.3">
      <c r="A3626" s="1"/>
      <c r="B3626" s="1"/>
      <c r="C3626" s="7"/>
      <c r="D3626" s="292"/>
      <c r="E3626" s="293"/>
      <c r="F3626" s="293"/>
      <c r="G3626" s="149" t="s">
        <v>28</v>
      </c>
      <c r="H3626" s="48" t="s">
        <v>28</v>
      </c>
      <c r="I3626" s="49"/>
      <c r="J3626" s="38" t="str">
        <f>+IF(D3626="","",H3626*I3626)</f>
        <v/>
      </c>
      <c r="K3626" s="8"/>
      <c r="L3626" s="1"/>
    </row>
    <row r="3627" spans="1:12" ht="15.45" customHeight="1" x14ac:dyDescent="0.3">
      <c r="A3627" s="1"/>
      <c r="B3627" s="1"/>
      <c r="C3627" s="7"/>
      <c r="D3627" s="1"/>
      <c r="E3627" s="1"/>
      <c r="F3627" s="1"/>
      <c r="G3627" s="294" t="s">
        <v>36</v>
      </c>
      <c r="H3627" s="294"/>
      <c r="I3627" s="295"/>
      <c r="J3627" s="51">
        <f>ROUND(+SUM(J3623:J3626),2)</f>
        <v>10844.36</v>
      </c>
      <c r="K3627" s="8"/>
      <c r="L3627" s="1"/>
    </row>
    <row r="3628" spans="1:12" ht="15.45" customHeight="1" x14ac:dyDescent="0.3">
      <c r="A3628" s="1"/>
      <c r="B3628" s="1"/>
      <c r="C3628" s="7"/>
      <c r="D3628" s="274"/>
      <c r="E3628" s="274"/>
      <c r="F3628" s="274"/>
      <c r="G3628" s="274"/>
      <c r="H3628" s="274"/>
      <c r="I3628" s="274"/>
      <c r="J3628" s="274"/>
      <c r="K3628" s="8"/>
      <c r="L3628" s="1"/>
    </row>
    <row r="3629" spans="1:12" ht="15.45" customHeight="1" x14ac:dyDescent="0.3">
      <c r="A3629" s="1"/>
      <c r="B3629" s="1"/>
      <c r="C3629" s="7"/>
      <c r="D3629" s="305" t="s">
        <v>37</v>
      </c>
      <c r="E3629" s="306"/>
      <c r="F3629" s="306"/>
      <c r="G3629" s="306"/>
      <c r="H3629" s="306"/>
      <c r="I3629" s="306"/>
      <c r="J3629" s="307"/>
      <c r="K3629" s="8"/>
      <c r="L3629" s="52"/>
    </row>
    <row r="3630" spans="1:12" ht="15.45" customHeight="1" x14ac:dyDescent="0.3">
      <c r="A3630" s="93"/>
      <c r="B3630" s="93"/>
      <c r="C3630" s="53"/>
      <c r="D3630" s="308" t="s">
        <v>20</v>
      </c>
      <c r="E3630" s="309"/>
      <c r="F3630" s="309"/>
      <c r="G3630" s="54" t="s">
        <v>14</v>
      </c>
      <c r="H3630" s="55" t="s">
        <v>31</v>
      </c>
      <c r="I3630" s="54" t="s">
        <v>22</v>
      </c>
      <c r="J3630" s="56" t="s">
        <v>23</v>
      </c>
      <c r="K3630" s="57"/>
      <c r="L3630" s="58"/>
    </row>
    <row r="3631" spans="1:12" ht="15.45" customHeight="1" x14ac:dyDescent="0.3">
      <c r="A3631" s="1"/>
      <c r="B3631" s="1"/>
      <c r="C3631" s="7"/>
      <c r="D3631" s="301" t="s">
        <v>218</v>
      </c>
      <c r="E3631" s="302"/>
      <c r="F3631" s="302"/>
      <c r="G3631" s="59" t="s">
        <v>39</v>
      </c>
      <c r="H3631" s="60">
        <v>35069.629374999997</v>
      </c>
      <c r="I3631" s="61">
        <v>6</v>
      </c>
      <c r="J3631" s="30">
        <f>+ROUND(I3631*H3631,2)</f>
        <v>210417.78</v>
      </c>
      <c r="K3631" s="8"/>
      <c r="L3631" s="52"/>
    </row>
    <row r="3632" spans="1:12" ht="15.45" customHeight="1" x14ac:dyDescent="0.3">
      <c r="A3632" s="1"/>
      <c r="B3632" s="1"/>
      <c r="C3632" s="7"/>
      <c r="D3632" s="301"/>
      <c r="E3632" s="302"/>
      <c r="F3632" s="302"/>
      <c r="G3632" s="59"/>
      <c r="H3632" s="60"/>
      <c r="I3632" s="61"/>
      <c r="J3632" s="62" t="str">
        <f>(+IF(D3632="","",(H3632*I3632)))</f>
        <v/>
      </c>
      <c r="K3632" s="8"/>
      <c r="L3632" s="52"/>
    </row>
    <row r="3633" spans="1:12" ht="15.45" customHeight="1" x14ac:dyDescent="0.3">
      <c r="A3633" s="1"/>
      <c r="B3633" s="1"/>
      <c r="C3633" s="7"/>
      <c r="D3633" s="301"/>
      <c r="E3633" s="302"/>
      <c r="F3633" s="302"/>
      <c r="G3633" s="59"/>
      <c r="H3633" s="60"/>
      <c r="I3633" s="61"/>
      <c r="J3633" s="62" t="str">
        <f>(+IF(D3633="","",(H3633*I3633)))</f>
        <v/>
      </c>
      <c r="K3633" s="8"/>
      <c r="L3633" s="52"/>
    </row>
    <row r="3634" spans="1:12" ht="15.45" customHeight="1" x14ac:dyDescent="0.3">
      <c r="A3634" s="1"/>
      <c r="B3634" s="1"/>
      <c r="C3634" s="7"/>
      <c r="D3634" s="303"/>
      <c r="E3634" s="304"/>
      <c r="F3634" s="304"/>
      <c r="G3634" s="94"/>
      <c r="H3634" s="95"/>
      <c r="I3634" s="96"/>
      <c r="J3634" s="97"/>
      <c r="K3634" s="8"/>
      <c r="L3634" s="52"/>
    </row>
    <row r="3635" spans="1:12" ht="15.45" customHeight="1" x14ac:dyDescent="0.3">
      <c r="A3635" s="1"/>
      <c r="B3635" s="1"/>
      <c r="C3635" s="7"/>
      <c r="D3635" s="1"/>
      <c r="E3635" s="1"/>
      <c r="F3635" s="1"/>
      <c r="G3635" s="216" t="s">
        <v>42</v>
      </c>
      <c r="H3635" s="216"/>
      <c r="I3635" s="217"/>
      <c r="J3635" s="39">
        <f>+ROUND(SUM(J3631:J3634),2)</f>
        <v>210417.78</v>
      </c>
      <c r="K3635" s="8"/>
      <c r="L3635" s="52"/>
    </row>
    <row r="3636" spans="1:12" ht="15.45" customHeight="1" x14ac:dyDescent="0.3">
      <c r="A3636" s="1"/>
      <c r="B3636" s="1"/>
      <c r="C3636" s="7"/>
      <c r="D3636" s="274"/>
      <c r="E3636" s="274"/>
      <c r="F3636" s="274"/>
      <c r="G3636" s="274"/>
      <c r="H3636" s="274"/>
      <c r="I3636" s="274"/>
      <c r="J3636" s="274"/>
      <c r="K3636" s="8"/>
      <c r="L3636" s="1"/>
    </row>
    <row r="3637" spans="1:12" ht="15.45" customHeight="1" x14ac:dyDescent="0.3">
      <c r="A3637" s="1"/>
      <c r="B3637" s="1"/>
      <c r="C3637" s="7"/>
      <c r="D3637" s="250" t="s">
        <v>43</v>
      </c>
      <c r="E3637" s="251"/>
      <c r="F3637" s="251"/>
      <c r="G3637" s="251"/>
      <c r="H3637" s="251"/>
      <c r="I3637" s="252"/>
      <c r="J3637" s="64">
        <f>ROUND((SUM(+J3619+J3627+J3635)),2)</f>
        <v>1672561.81</v>
      </c>
      <c r="K3637" s="8"/>
      <c r="L3637" s="1"/>
    </row>
    <row r="3638" spans="1:12" ht="15.45" customHeight="1" x14ac:dyDescent="0.3">
      <c r="A3638" s="1"/>
      <c r="B3638" s="1"/>
      <c r="C3638" s="7"/>
      <c r="D3638" s="1"/>
      <c r="E3638" s="1"/>
      <c r="F3638" s="1"/>
      <c r="G3638" s="1"/>
      <c r="H3638" s="63"/>
      <c r="I3638" s="1"/>
      <c r="J3638" s="2"/>
      <c r="K3638" s="8"/>
      <c r="L3638" s="1"/>
    </row>
    <row r="3639" spans="1:12" ht="15.45" customHeight="1" x14ac:dyDescent="0.3">
      <c r="A3639" s="66"/>
      <c r="B3639" s="66"/>
      <c r="C3639" s="65"/>
      <c r="D3639" s="253" t="s">
        <v>44</v>
      </c>
      <c r="E3639" s="254"/>
      <c r="F3639" s="255"/>
      <c r="G3639" s="66"/>
      <c r="H3639" s="67"/>
      <c r="I3639" s="68">
        <v>0.01</v>
      </c>
      <c r="J3639" s="69">
        <f>ROUND(J3637*I3639,2)</f>
        <v>16725.62</v>
      </c>
      <c r="K3639" s="70"/>
      <c r="L3639" s="66"/>
    </row>
    <row r="3640" spans="1:12" ht="15.45" customHeight="1" x14ac:dyDescent="0.3">
      <c r="A3640" s="1"/>
      <c r="B3640" s="1"/>
      <c r="C3640" s="7"/>
      <c r="D3640" s="250" t="s">
        <v>45</v>
      </c>
      <c r="E3640" s="251"/>
      <c r="F3640" s="251"/>
      <c r="G3640" s="251"/>
      <c r="H3640" s="251"/>
      <c r="I3640" s="252"/>
      <c r="J3640" s="64">
        <f>+J3639+J3637</f>
        <v>1689287.4300000002</v>
      </c>
      <c r="K3640" s="8"/>
      <c r="L3640" s="1"/>
    </row>
    <row r="3641" spans="1:12" ht="15.45" customHeight="1" x14ac:dyDescent="0.3">
      <c r="A3641" s="1"/>
      <c r="B3641" s="1"/>
      <c r="C3641" s="7"/>
      <c r="D3641" s="1"/>
      <c r="E3641" s="1"/>
      <c r="F3641" s="1"/>
      <c r="G3641" s="1"/>
      <c r="H3641" s="63"/>
      <c r="I3641" s="1"/>
      <c r="J3641" s="2"/>
      <c r="K3641" s="8"/>
      <c r="L3641" s="1"/>
    </row>
    <row r="3642" spans="1:12" ht="15.45" customHeight="1" x14ac:dyDescent="0.3">
      <c r="A3642" s="66"/>
      <c r="B3642" s="66"/>
      <c r="C3642" s="65"/>
      <c r="D3642" s="313" t="s">
        <v>46</v>
      </c>
      <c r="E3642" s="314"/>
      <c r="F3642" s="314"/>
      <c r="G3642" s="71"/>
      <c r="H3642" s="72"/>
      <c r="I3642" s="170">
        <v>0.25</v>
      </c>
      <c r="J3642" s="74">
        <f>ROUND(J3640*I3642,2)</f>
        <v>422321.86</v>
      </c>
      <c r="K3642" s="70"/>
      <c r="L3642" s="66"/>
    </row>
    <row r="3643" spans="1:12" ht="15.45" customHeight="1" x14ac:dyDescent="0.3">
      <c r="A3643" s="66"/>
      <c r="B3643" s="66"/>
      <c r="C3643" s="65"/>
      <c r="D3643" s="315" t="s">
        <v>47</v>
      </c>
      <c r="E3643" s="316"/>
      <c r="F3643" s="316"/>
      <c r="G3643" s="71"/>
      <c r="H3643" s="72"/>
      <c r="I3643" s="171">
        <v>0.01</v>
      </c>
      <c r="J3643" s="76">
        <f>ROUNDDOWN(J3640*I3643,2)</f>
        <v>16892.87</v>
      </c>
      <c r="K3643" s="70"/>
      <c r="L3643" s="66"/>
    </row>
    <row r="3644" spans="1:12" ht="15.45" customHeight="1" x14ac:dyDescent="0.3">
      <c r="A3644" s="66"/>
      <c r="B3644" s="66"/>
      <c r="C3644" s="65"/>
      <c r="D3644" s="315" t="s">
        <v>48</v>
      </c>
      <c r="E3644" s="316"/>
      <c r="F3644" s="316"/>
      <c r="G3644" s="77"/>
      <c r="H3644" s="78"/>
      <c r="I3644" s="171">
        <v>0.04</v>
      </c>
      <c r="J3644" s="76">
        <f>ROUND(J3640*I3644,2)</f>
        <v>67571.5</v>
      </c>
      <c r="K3644" s="70"/>
      <c r="L3644" s="66"/>
    </row>
    <row r="3645" spans="1:12" ht="15.45" customHeight="1" x14ac:dyDescent="0.3">
      <c r="A3645" s="1"/>
      <c r="B3645" s="1"/>
      <c r="C3645" s="7"/>
      <c r="D3645" s="317" t="s">
        <v>49</v>
      </c>
      <c r="E3645" s="318"/>
      <c r="F3645" s="318"/>
      <c r="G3645" s="318"/>
      <c r="H3645" s="318"/>
      <c r="I3645" s="318"/>
      <c r="J3645" s="79">
        <f>SUM(J3642:J3644)</f>
        <v>506786.23</v>
      </c>
      <c r="K3645" s="8"/>
      <c r="L3645" s="1"/>
    </row>
    <row r="3646" spans="1:12" ht="15.45" customHeight="1" x14ac:dyDescent="0.3">
      <c r="A3646" s="1"/>
      <c r="B3646" s="1"/>
      <c r="C3646" s="7"/>
      <c r="D3646" s="266"/>
      <c r="E3646" s="266"/>
      <c r="F3646" s="266"/>
      <c r="G3646" s="266"/>
      <c r="H3646" s="266"/>
      <c r="I3646" s="266"/>
      <c r="J3646" s="266"/>
      <c r="K3646" s="8"/>
      <c r="L3646" s="1"/>
    </row>
    <row r="3647" spans="1:12" ht="15.45" customHeight="1" x14ac:dyDescent="0.3">
      <c r="A3647" s="1"/>
      <c r="B3647" s="1"/>
      <c r="C3647" s="7"/>
      <c r="D3647" s="277" t="s">
        <v>50</v>
      </c>
      <c r="E3647" s="278"/>
      <c r="F3647" s="278"/>
      <c r="G3647" s="278"/>
      <c r="H3647" s="278"/>
      <c r="I3647" s="279"/>
      <c r="J3647" s="80">
        <f>SUM(J3640+J3645)</f>
        <v>2196073.66</v>
      </c>
      <c r="K3647" s="8"/>
      <c r="L3647" s="1"/>
    </row>
    <row r="3648" spans="1:12" ht="15.45" customHeight="1" x14ac:dyDescent="0.3">
      <c r="A3648" s="1"/>
      <c r="B3648" s="1"/>
      <c r="C3648" s="7"/>
      <c r="D3648" s="266"/>
      <c r="E3648" s="266"/>
      <c r="F3648" s="266"/>
      <c r="G3648" s="266"/>
      <c r="H3648" s="266"/>
      <c r="I3648" s="266"/>
      <c r="J3648" s="266"/>
      <c r="K3648" s="8"/>
      <c r="L3648" s="1"/>
    </row>
    <row r="3649" spans="1:12" ht="15.45" customHeight="1" x14ac:dyDescent="0.3">
      <c r="A3649" s="1"/>
      <c r="B3649" s="1"/>
      <c r="C3649" s="7"/>
      <c r="D3649" s="280" t="s">
        <v>51</v>
      </c>
      <c r="E3649" s="281"/>
      <c r="F3649" s="282"/>
      <c r="G3649" s="283"/>
      <c r="H3649" s="284"/>
      <c r="I3649" s="284"/>
      <c r="J3649" s="285"/>
      <c r="K3649" s="8"/>
      <c r="L3649" s="1"/>
    </row>
    <row r="3650" spans="1:12" ht="15.45" customHeight="1" x14ac:dyDescent="0.3">
      <c r="A3650" s="1"/>
      <c r="B3650" s="1"/>
      <c r="C3650" s="7"/>
      <c r="D3650" s="262"/>
      <c r="E3650" s="310"/>
      <c r="F3650" s="311"/>
      <c r="G3650" s="265"/>
      <c r="H3650" s="275"/>
      <c r="I3650" s="275"/>
      <c r="J3650" s="276"/>
      <c r="K3650" s="8"/>
      <c r="L3650" s="1"/>
    </row>
    <row r="3651" spans="1:12" ht="15.45" customHeight="1" x14ac:dyDescent="0.3">
      <c r="A3651" s="1"/>
      <c r="B3651" s="1"/>
      <c r="C3651" s="7"/>
      <c r="D3651" s="262"/>
      <c r="E3651" s="310"/>
      <c r="F3651" s="311"/>
      <c r="G3651" s="312" t="s">
        <v>52</v>
      </c>
      <c r="H3651" s="266"/>
      <c r="I3651" s="266"/>
      <c r="J3651" s="267"/>
      <c r="K3651" s="8"/>
      <c r="L3651" s="1"/>
    </row>
    <row r="3652" spans="1:12" ht="15.45" customHeight="1" x14ac:dyDescent="0.3">
      <c r="A3652" s="1"/>
      <c r="B3652" s="1"/>
      <c r="C3652" s="7"/>
      <c r="D3652" s="262"/>
      <c r="E3652" s="310"/>
      <c r="F3652" s="311"/>
      <c r="G3652" s="312" t="s">
        <v>53</v>
      </c>
      <c r="H3652" s="266"/>
      <c r="I3652" s="266"/>
      <c r="J3652" s="267"/>
      <c r="K3652" s="8"/>
      <c r="L3652" s="1"/>
    </row>
    <row r="3653" spans="1:12" ht="15.45" customHeight="1" x14ac:dyDescent="0.3">
      <c r="A3653" s="1"/>
      <c r="B3653" s="1"/>
      <c r="C3653" s="7"/>
      <c r="D3653" s="262"/>
      <c r="E3653" s="310"/>
      <c r="F3653" s="311"/>
      <c r="G3653" s="312" t="s">
        <v>54</v>
      </c>
      <c r="H3653" s="266"/>
      <c r="I3653" s="266"/>
      <c r="J3653" s="267"/>
      <c r="K3653" s="8"/>
      <c r="L3653" s="1"/>
    </row>
    <row r="3654" spans="1:12" ht="15.45" customHeight="1" x14ac:dyDescent="0.3">
      <c r="A3654" s="1"/>
      <c r="B3654" s="1"/>
      <c r="C3654" s="7"/>
      <c r="D3654" s="319"/>
      <c r="E3654" s="320"/>
      <c r="F3654" s="321"/>
      <c r="G3654" s="312" t="s">
        <v>52</v>
      </c>
      <c r="H3654" s="266"/>
      <c r="I3654" s="266"/>
      <c r="J3654" s="267"/>
      <c r="K3654" s="8"/>
      <c r="L3654" s="1"/>
    </row>
    <row r="3655" spans="1:12" ht="15.45" customHeight="1" x14ac:dyDescent="0.3">
      <c r="A3655" s="1"/>
      <c r="B3655" s="1"/>
      <c r="C3655" s="7"/>
      <c r="D3655" s="268"/>
      <c r="E3655" s="322"/>
      <c r="F3655" s="323"/>
      <c r="G3655" s="324" t="s">
        <v>55</v>
      </c>
      <c r="H3655" s="272"/>
      <c r="I3655" s="272"/>
      <c r="J3655" s="273"/>
      <c r="K3655" s="8"/>
      <c r="L3655" s="1"/>
    </row>
    <row r="3656" spans="1:12" ht="15.45" customHeight="1" x14ac:dyDescent="0.3">
      <c r="A3656" s="1"/>
      <c r="B3656" s="1"/>
      <c r="C3656" s="81"/>
      <c r="D3656" s="82"/>
      <c r="E3656" s="82"/>
      <c r="F3656" s="82"/>
      <c r="G3656" s="82"/>
      <c r="H3656" s="83"/>
      <c r="I3656" s="82"/>
      <c r="J3656" s="83"/>
      <c r="K3656" s="84"/>
      <c r="L3656" s="1"/>
    </row>
    <row r="3657" spans="1:12" ht="15.45" customHeight="1" x14ac:dyDescent="0.3">
      <c r="A3657" s="1"/>
      <c r="B3657" s="1"/>
      <c r="C3657" s="3"/>
      <c r="D3657" s="4"/>
      <c r="E3657" s="4"/>
      <c r="F3657" s="4"/>
      <c r="G3657" s="4"/>
      <c r="H3657" s="5"/>
      <c r="I3657" s="4"/>
      <c r="J3657" s="5"/>
      <c r="K3657" s="6"/>
      <c r="L3657" s="1"/>
    </row>
    <row r="3658" spans="1:12" ht="15.45" customHeight="1" x14ac:dyDescent="0.3">
      <c r="A3658" s="1"/>
      <c r="B3658" s="1"/>
      <c r="C3658" s="7"/>
      <c r="D3658" s="190"/>
      <c r="E3658" s="191"/>
      <c r="F3658" s="190" t="s">
        <v>0</v>
      </c>
      <c r="G3658" s="194"/>
      <c r="H3658" s="191"/>
      <c r="I3658" s="195" t="s">
        <v>1</v>
      </c>
      <c r="J3658" s="196"/>
      <c r="K3658" s="8"/>
      <c r="L3658" s="1"/>
    </row>
    <row r="3659" spans="1:12" ht="15.45" customHeight="1" x14ac:dyDescent="0.3">
      <c r="A3659" s="1"/>
      <c r="B3659" s="1"/>
      <c r="C3659" s="7"/>
      <c r="D3659" s="192"/>
      <c r="E3659" s="193"/>
      <c r="F3659" s="192"/>
      <c r="G3659" s="189"/>
      <c r="H3659" s="193"/>
      <c r="I3659" s="197" t="s">
        <v>2</v>
      </c>
      <c r="J3659" s="198"/>
      <c r="K3659" s="8"/>
      <c r="L3659" s="1"/>
    </row>
    <row r="3660" spans="1:12" ht="15.45" customHeight="1" x14ac:dyDescent="0.3">
      <c r="A3660" s="1"/>
      <c r="B3660" s="1"/>
      <c r="C3660" s="7"/>
      <c r="D3660" s="172" t="s">
        <v>3</v>
      </c>
      <c r="E3660" s="173"/>
      <c r="F3660" s="173"/>
      <c r="G3660" s="173"/>
      <c r="H3660" s="174"/>
      <c r="I3660" s="197" t="s">
        <v>4</v>
      </c>
      <c r="J3660" s="198"/>
      <c r="K3660" s="8"/>
      <c r="L3660" s="1"/>
    </row>
    <row r="3661" spans="1:12" ht="15.45" customHeight="1" x14ac:dyDescent="0.3">
      <c r="A3661" s="1"/>
      <c r="B3661" s="1"/>
      <c r="C3661" s="7"/>
      <c r="D3661" s="298" t="s">
        <v>5</v>
      </c>
      <c r="E3661" s="299"/>
      <c r="F3661" s="299"/>
      <c r="G3661" s="299"/>
      <c r="H3661" s="299"/>
      <c r="I3661" s="299"/>
      <c r="J3661" s="300"/>
      <c r="K3661" s="8"/>
      <c r="L3661" s="1"/>
    </row>
    <row r="3662" spans="1:12" ht="15.45" customHeight="1" x14ac:dyDescent="0.3">
      <c r="A3662" s="1"/>
      <c r="B3662" s="1"/>
      <c r="C3662" s="7"/>
      <c r="D3662" s="9"/>
      <c r="E3662" s="9"/>
      <c r="F3662" s="9"/>
      <c r="G3662" s="9"/>
      <c r="H3662" s="10"/>
      <c r="I3662" s="9"/>
      <c r="J3662" s="10"/>
      <c r="K3662" s="8"/>
      <c r="L3662" s="1"/>
    </row>
    <row r="3663" spans="1:12" ht="15.45" customHeight="1" x14ac:dyDescent="0.3">
      <c r="A3663" s="14"/>
      <c r="B3663" s="14"/>
      <c r="C3663" s="11"/>
      <c r="D3663" s="12" t="s">
        <v>6</v>
      </c>
      <c r="E3663" s="175" t="s">
        <v>7</v>
      </c>
      <c r="F3663" s="176"/>
      <c r="G3663" s="176"/>
      <c r="H3663" s="176"/>
      <c r="I3663" s="176"/>
      <c r="J3663" s="177"/>
      <c r="K3663" s="13"/>
      <c r="L3663" s="14"/>
    </row>
    <row r="3664" spans="1:12" ht="15.45" customHeight="1" x14ac:dyDescent="0.3">
      <c r="A3664" s="1"/>
      <c r="B3664" s="1"/>
      <c r="C3664" s="7"/>
      <c r="D3664" s="16">
        <v>4</v>
      </c>
      <c r="E3664" s="178" t="s">
        <v>336</v>
      </c>
      <c r="F3664" s="179"/>
      <c r="G3664" s="179"/>
      <c r="H3664" s="179"/>
      <c r="I3664" s="179"/>
      <c r="J3664" s="180"/>
      <c r="K3664" s="8"/>
      <c r="L3664" s="1"/>
    </row>
    <row r="3665" spans="1:12" ht="15.45" customHeight="1" x14ac:dyDescent="0.3">
      <c r="A3665" s="14"/>
      <c r="B3665" s="14"/>
      <c r="C3665" s="11"/>
      <c r="D3665" s="12" t="s">
        <v>9</v>
      </c>
      <c r="E3665" s="175" t="s">
        <v>10</v>
      </c>
      <c r="F3665" s="176"/>
      <c r="G3665" s="176"/>
      <c r="H3665" s="176"/>
      <c r="I3665" s="176"/>
      <c r="J3665" s="177"/>
      <c r="K3665" s="13"/>
      <c r="L3665" s="14"/>
    </row>
    <row r="3666" spans="1:12" ht="15.45" customHeight="1" x14ac:dyDescent="0.3">
      <c r="A3666" s="1"/>
      <c r="B3666" s="1"/>
      <c r="C3666" s="7"/>
      <c r="D3666" s="85">
        <v>4.0199999999999996</v>
      </c>
      <c r="E3666" s="178" t="s">
        <v>337</v>
      </c>
      <c r="F3666" s="179"/>
      <c r="G3666" s="179"/>
      <c r="H3666" s="179"/>
      <c r="I3666" s="179"/>
      <c r="J3666" s="180"/>
      <c r="K3666" s="8"/>
      <c r="L3666" s="1"/>
    </row>
    <row r="3667" spans="1:12" ht="15.45" customHeight="1" x14ac:dyDescent="0.3">
      <c r="A3667" s="14"/>
      <c r="B3667" s="14"/>
      <c r="C3667" s="11"/>
      <c r="D3667" s="17" t="s">
        <v>12</v>
      </c>
      <c r="E3667" s="181" t="s">
        <v>13</v>
      </c>
      <c r="F3667" s="182"/>
      <c r="G3667" s="182"/>
      <c r="H3667" s="182"/>
      <c r="I3667" s="183"/>
      <c r="J3667" s="187" t="s">
        <v>14</v>
      </c>
      <c r="K3667" s="13"/>
      <c r="L3667" s="14"/>
    </row>
    <row r="3668" spans="1:12" ht="15.45" customHeight="1" x14ac:dyDescent="0.3">
      <c r="A3668" s="1"/>
      <c r="B3668" s="1"/>
      <c r="C3668" s="7"/>
      <c r="D3668" s="18" t="s">
        <v>338</v>
      </c>
      <c r="E3668" s="184"/>
      <c r="F3668" s="185"/>
      <c r="G3668" s="185"/>
      <c r="H3668" s="185"/>
      <c r="I3668" s="186"/>
      <c r="J3668" s="188"/>
      <c r="K3668" s="8"/>
      <c r="L3668" s="1"/>
    </row>
    <row r="3669" spans="1:12" ht="15.45" customHeight="1" x14ac:dyDescent="0.3">
      <c r="A3669" s="14"/>
      <c r="B3669" s="14"/>
      <c r="C3669" s="11"/>
      <c r="D3669" s="17" t="s">
        <v>16</v>
      </c>
      <c r="E3669" s="296" t="s">
        <v>339</v>
      </c>
      <c r="F3669" s="223"/>
      <c r="G3669" s="223"/>
      <c r="H3669" s="223"/>
      <c r="I3669" s="224"/>
      <c r="J3669" s="297" t="s">
        <v>95</v>
      </c>
      <c r="K3669" s="13"/>
      <c r="L3669" s="14"/>
    </row>
    <row r="3670" spans="1:12" ht="15.45" customHeight="1" x14ac:dyDescent="0.3">
      <c r="A3670" s="1"/>
      <c r="B3670" s="1"/>
      <c r="C3670" s="7"/>
      <c r="D3670" s="18" t="s">
        <v>338</v>
      </c>
      <c r="E3670" s="225"/>
      <c r="F3670" s="226"/>
      <c r="G3670" s="226"/>
      <c r="H3670" s="226"/>
      <c r="I3670" s="227"/>
      <c r="J3670" s="229"/>
      <c r="K3670" s="8"/>
      <c r="L3670" s="1"/>
    </row>
    <row r="3671" spans="1:12" ht="15.45" customHeight="1" x14ac:dyDescent="0.3">
      <c r="A3671" s="1"/>
      <c r="B3671" s="1"/>
      <c r="C3671" s="7"/>
      <c r="D3671" s="189"/>
      <c r="E3671" s="189"/>
      <c r="F3671" s="189"/>
      <c r="G3671" s="189"/>
      <c r="H3671" s="189"/>
      <c r="I3671" s="189"/>
      <c r="J3671" s="189"/>
      <c r="K3671" s="8"/>
      <c r="L3671" s="1"/>
    </row>
    <row r="3672" spans="1:12" ht="15.45" customHeight="1" x14ac:dyDescent="0.3">
      <c r="A3672" s="1"/>
      <c r="B3672" s="1"/>
      <c r="C3672" s="7"/>
      <c r="D3672" s="219" t="s">
        <v>30</v>
      </c>
      <c r="E3672" s="220"/>
      <c r="F3672" s="220"/>
      <c r="G3672" s="220"/>
      <c r="H3672" s="220"/>
      <c r="I3672" s="220"/>
      <c r="J3672" s="221"/>
      <c r="K3672" s="8"/>
      <c r="L3672" s="1"/>
    </row>
    <row r="3673" spans="1:12" ht="15.45" customHeight="1" x14ac:dyDescent="0.3">
      <c r="A3673" s="1"/>
      <c r="B3673" s="1"/>
      <c r="C3673" s="7"/>
      <c r="D3673" s="286" t="s">
        <v>20</v>
      </c>
      <c r="E3673" s="286"/>
      <c r="F3673" s="286"/>
      <c r="G3673" s="40" t="s">
        <v>14</v>
      </c>
      <c r="H3673" s="41" t="s">
        <v>31</v>
      </c>
      <c r="I3673" s="40" t="s">
        <v>22</v>
      </c>
      <c r="J3673" s="41" t="s">
        <v>23</v>
      </c>
      <c r="K3673" s="8"/>
      <c r="L3673" s="1"/>
    </row>
    <row r="3674" spans="1:12" ht="15.45" customHeight="1" x14ac:dyDescent="0.3">
      <c r="A3674" s="1"/>
      <c r="B3674" s="1"/>
      <c r="C3674" s="7"/>
      <c r="D3674" s="287" t="s">
        <v>32</v>
      </c>
      <c r="E3674" s="288"/>
      <c r="F3674" s="288"/>
      <c r="G3674" s="86" t="s">
        <v>33</v>
      </c>
      <c r="H3674" s="87">
        <v>56594.19</v>
      </c>
      <c r="I3674" s="88">
        <v>0.05</v>
      </c>
      <c r="J3674" s="30">
        <f>+ROUND(I3674*H3674,2)</f>
        <v>2829.71</v>
      </c>
      <c r="K3674" s="8"/>
      <c r="L3674" s="1"/>
    </row>
    <row r="3675" spans="1:12" ht="15.45" customHeight="1" x14ac:dyDescent="0.3">
      <c r="A3675" s="1"/>
      <c r="B3675" s="1"/>
      <c r="C3675" s="7"/>
      <c r="D3675" s="289" t="s">
        <v>340</v>
      </c>
      <c r="E3675" s="290"/>
      <c r="F3675" s="291"/>
      <c r="G3675" s="86" t="s">
        <v>35</v>
      </c>
      <c r="H3675" s="89">
        <v>96084</v>
      </c>
      <c r="I3675" s="98">
        <v>0.6</v>
      </c>
      <c r="J3675" s="34">
        <f t="shared" ref="J3675:J3676" si="67">+ROUND(I3675*H3675,2)</f>
        <v>57650.400000000001</v>
      </c>
      <c r="K3675" s="8"/>
      <c r="L3675" s="1"/>
    </row>
    <row r="3676" spans="1:12" ht="15.45" customHeight="1" x14ac:dyDescent="0.3">
      <c r="A3676" s="1"/>
      <c r="B3676" s="1"/>
      <c r="C3676" s="7"/>
      <c r="D3676" s="289" t="s">
        <v>341</v>
      </c>
      <c r="E3676" s="290"/>
      <c r="F3676" s="291"/>
      <c r="G3676" s="86" t="s">
        <v>35</v>
      </c>
      <c r="H3676" s="89">
        <v>12441</v>
      </c>
      <c r="I3676" s="99">
        <v>0.6</v>
      </c>
      <c r="J3676" s="34">
        <f t="shared" si="67"/>
        <v>7464.6</v>
      </c>
      <c r="K3676" s="8"/>
      <c r="L3676" s="1"/>
    </row>
    <row r="3677" spans="1:12" ht="15.45" customHeight="1" x14ac:dyDescent="0.3">
      <c r="A3677" s="1"/>
      <c r="B3677" s="1"/>
      <c r="C3677" s="7"/>
      <c r="D3677" s="292"/>
      <c r="E3677" s="293"/>
      <c r="F3677" s="293"/>
      <c r="G3677" s="47" t="s">
        <v>28</v>
      </c>
      <c r="H3677" s="48" t="s">
        <v>28</v>
      </c>
      <c r="I3677" s="49"/>
      <c r="J3677" s="91" t="str">
        <f>+IF(D3677="","",H3677*I3677)</f>
        <v/>
      </c>
      <c r="K3677" s="8"/>
      <c r="L3677" s="1"/>
    </row>
    <row r="3678" spans="1:12" ht="15.45" customHeight="1" x14ac:dyDescent="0.3">
      <c r="A3678" s="1"/>
      <c r="B3678" s="1"/>
      <c r="C3678" s="7"/>
      <c r="D3678" s="1"/>
      <c r="E3678" s="1"/>
      <c r="F3678" s="1"/>
      <c r="G3678" s="294" t="s">
        <v>36</v>
      </c>
      <c r="H3678" s="294"/>
      <c r="I3678" s="295"/>
      <c r="J3678" s="51">
        <f>ROUND(+SUM(J3674:J3677),2)</f>
        <v>67944.710000000006</v>
      </c>
      <c r="K3678" s="8"/>
      <c r="L3678" s="1"/>
    </row>
    <row r="3679" spans="1:12" ht="15.45" customHeight="1" x14ac:dyDescent="0.3">
      <c r="A3679" s="1"/>
      <c r="B3679" s="1"/>
      <c r="C3679" s="7"/>
      <c r="D3679" s="274"/>
      <c r="E3679" s="274"/>
      <c r="F3679" s="274"/>
      <c r="G3679" s="274"/>
      <c r="H3679" s="274"/>
      <c r="I3679" s="274"/>
      <c r="J3679" s="274"/>
      <c r="K3679" s="8"/>
      <c r="L3679" s="1"/>
    </row>
    <row r="3680" spans="1:12" ht="15.45" customHeight="1" x14ac:dyDescent="0.3">
      <c r="A3680" s="1"/>
      <c r="B3680" s="1"/>
      <c r="C3680" s="7"/>
      <c r="D3680" s="305" t="s">
        <v>37</v>
      </c>
      <c r="E3680" s="306"/>
      <c r="F3680" s="306"/>
      <c r="G3680" s="306"/>
      <c r="H3680" s="306"/>
      <c r="I3680" s="306"/>
      <c r="J3680" s="307"/>
      <c r="K3680" s="8"/>
      <c r="L3680" s="52"/>
    </row>
    <row r="3681" spans="1:12" ht="15.45" customHeight="1" x14ac:dyDescent="0.3">
      <c r="A3681" s="93"/>
      <c r="B3681" s="93"/>
      <c r="C3681" s="53"/>
      <c r="D3681" s="308" t="s">
        <v>20</v>
      </c>
      <c r="E3681" s="309"/>
      <c r="F3681" s="309"/>
      <c r="G3681" s="54" t="s">
        <v>14</v>
      </c>
      <c r="H3681" s="55" t="s">
        <v>31</v>
      </c>
      <c r="I3681" s="54" t="s">
        <v>22</v>
      </c>
      <c r="J3681" s="56" t="s">
        <v>23</v>
      </c>
      <c r="K3681" s="57"/>
      <c r="L3681" s="58"/>
    </row>
    <row r="3682" spans="1:12" ht="15.45" customHeight="1" x14ac:dyDescent="0.3">
      <c r="A3682" s="1"/>
      <c r="B3682" s="1"/>
      <c r="C3682" s="7"/>
      <c r="D3682" s="301" t="s">
        <v>342</v>
      </c>
      <c r="E3682" s="302"/>
      <c r="F3682" s="302"/>
      <c r="G3682" s="59" t="s">
        <v>39</v>
      </c>
      <c r="H3682" s="60">
        <v>94323.657509124998</v>
      </c>
      <c r="I3682" s="61">
        <v>0.6</v>
      </c>
      <c r="J3682" s="30">
        <f>+ROUND(I3682*H3682,2)</f>
        <v>56594.19</v>
      </c>
      <c r="K3682" s="8"/>
      <c r="L3682" s="52"/>
    </row>
    <row r="3683" spans="1:12" ht="15.45" customHeight="1" x14ac:dyDescent="0.3">
      <c r="A3683" s="1"/>
      <c r="B3683" s="1"/>
      <c r="C3683" s="7"/>
      <c r="D3683" s="301"/>
      <c r="E3683" s="302"/>
      <c r="F3683" s="302"/>
      <c r="G3683" s="59"/>
      <c r="H3683" s="60" t="s">
        <v>28</v>
      </c>
      <c r="I3683" s="61"/>
      <c r="J3683" s="62" t="str">
        <f>(+IF(D3683="","",(H3683*I3683)))</f>
        <v/>
      </c>
      <c r="K3683" s="8"/>
      <c r="L3683" s="52"/>
    </row>
    <row r="3684" spans="1:12" ht="15.45" customHeight="1" x14ac:dyDescent="0.3">
      <c r="A3684" s="1"/>
      <c r="B3684" s="1"/>
      <c r="C3684" s="7"/>
      <c r="D3684" s="301"/>
      <c r="E3684" s="302"/>
      <c r="F3684" s="302"/>
      <c r="G3684" s="59"/>
      <c r="H3684" s="60"/>
      <c r="I3684" s="61"/>
      <c r="J3684" s="62" t="str">
        <f>(+IF(D3684="","",(H3684*I3684)))</f>
        <v/>
      </c>
      <c r="K3684" s="8"/>
      <c r="L3684" s="52"/>
    </row>
    <row r="3685" spans="1:12" ht="15.45" customHeight="1" x14ac:dyDescent="0.3">
      <c r="A3685" s="1"/>
      <c r="B3685" s="1"/>
      <c r="C3685" s="7"/>
      <c r="D3685" s="303"/>
      <c r="E3685" s="304"/>
      <c r="F3685" s="304"/>
      <c r="G3685" s="94"/>
      <c r="H3685" s="95"/>
      <c r="I3685" s="96"/>
      <c r="J3685" s="97"/>
      <c r="K3685" s="8"/>
      <c r="L3685" s="52"/>
    </row>
    <row r="3686" spans="1:12" ht="15.45" customHeight="1" x14ac:dyDescent="0.3">
      <c r="A3686" s="1"/>
      <c r="B3686" s="1"/>
      <c r="C3686" s="7"/>
      <c r="D3686" s="1"/>
      <c r="E3686" s="1"/>
      <c r="F3686" s="1"/>
      <c r="G3686" s="216" t="s">
        <v>42</v>
      </c>
      <c r="H3686" s="216"/>
      <c r="I3686" s="217"/>
      <c r="J3686" s="39">
        <f>+ROUND(SUM(J3682:J3685),2)</f>
        <v>56594.19</v>
      </c>
      <c r="K3686" s="8"/>
      <c r="L3686" s="52"/>
    </row>
    <row r="3687" spans="1:12" ht="15.45" customHeight="1" x14ac:dyDescent="0.3">
      <c r="A3687" s="1"/>
      <c r="B3687" s="1"/>
      <c r="C3687" s="7"/>
      <c r="D3687" s="1"/>
      <c r="E3687" s="1"/>
      <c r="F3687" s="1"/>
      <c r="G3687" s="1"/>
      <c r="H3687" s="63"/>
      <c r="I3687" s="1"/>
      <c r="J3687" s="2"/>
      <c r="K3687" s="8"/>
      <c r="L3687" s="1"/>
    </row>
    <row r="3688" spans="1:12" ht="15.45" customHeight="1" x14ac:dyDescent="0.3">
      <c r="A3688" s="1"/>
      <c r="B3688" s="1"/>
      <c r="C3688" s="7"/>
      <c r="D3688" s="250" t="s">
        <v>43</v>
      </c>
      <c r="E3688" s="251"/>
      <c r="F3688" s="251"/>
      <c r="G3688" s="251"/>
      <c r="H3688" s="251"/>
      <c r="I3688" s="252"/>
      <c r="J3688" s="64">
        <f>ROUND((SUM(J3678+J3686)),2)</f>
        <v>124538.9</v>
      </c>
      <c r="K3688" s="8"/>
      <c r="L3688" s="1"/>
    </row>
    <row r="3689" spans="1:12" ht="15.45" customHeight="1" x14ac:dyDescent="0.3">
      <c r="A3689" s="1"/>
      <c r="B3689" s="1"/>
      <c r="C3689" s="7"/>
      <c r="D3689" s="1"/>
      <c r="E3689" s="1"/>
      <c r="F3689" s="1"/>
      <c r="G3689" s="1"/>
      <c r="H3689" s="63"/>
      <c r="I3689" s="1"/>
      <c r="J3689" s="2"/>
      <c r="K3689" s="8"/>
      <c r="L3689" s="1"/>
    </row>
    <row r="3690" spans="1:12" ht="15.45" customHeight="1" x14ac:dyDescent="0.3">
      <c r="A3690" s="66"/>
      <c r="B3690" s="66"/>
      <c r="C3690" s="65"/>
      <c r="D3690" s="253" t="s">
        <v>44</v>
      </c>
      <c r="E3690" s="254"/>
      <c r="F3690" s="255"/>
      <c r="G3690" s="66"/>
      <c r="H3690" s="67"/>
      <c r="I3690" s="68">
        <v>0.01</v>
      </c>
      <c r="J3690" s="69">
        <f>ROUND(J3688*I3690,2)</f>
        <v>1245.3900000000001</v>
      </c>
      <c r="K3690" s="70"/>
      <c r="L3690" s="66"/>
    </row>
    <row r="3691" spans="1:12" ht="15.45" customHeight="1" x14ac:dyDescent="0.3">
      <c r="A3691" s="1"/>
      <c r="B3691" s="1"/>
      <c r="C3691" s="7"/>
      <c r="D3691" s="250" t="s">
        <v>45</v>
      </c>
      <c r="E3691" s="251"/>
      <c r="F3691" s="251"/>
      <c r="G3691" s="251"/>
      <c r="H3691" s="251"/>
      <c r="I3691" s="252"/>
      <c r="J3691" s="64">
        <f>+J3690+J3688</f>
        <v>125784.29</v>
      </c>
      <c r="K3691" s="8"/>
      <c r="L3691" s="1"/>
    </row>
    <row r="3692" spans="1:12" ht="15.45" customHeight="1" x14ac:dyDescent="0.3">
      <c r="A3692" s="1"/>
      <c r="B3692" s="1"/>
      <c r="C3692" s="7"/>
      <c r="D3692" s="1"/>
      <c r="E3692" s="1"/>
      <c r="F3692" s="1"/>
      <c r="G3692" s="1"/>
      <c r="H3692" s="63"/>
      <c r="I3692" s="1"/>
      <c r="J3692" s="2"/>
      <c r="K3692" s="8"/>
      <c r="L3692" s="1"/>
    </row>
    <row r="3693" spans="1:12" ht="15.45" customHeight="1" x14ac:dyDescent="0.3">
      <c r="A3693" s="66"/>
      <c r="B3693" s="66"/>
      <c r="C3693" s="65"/>
      <c r="D3693" s="313" t="s">
        <v>46</v>
      </c>
      <c r="E3693" s="314"/>
      <c r="F3693" s="314"/>
      <c r="G3693" s="71"/>
      <c r="H3693" s="72"/>
      <c r="I3693" s="170">
        <v>0.25</v>
      </c>
      <c r="J3693" s="74">
        <f>ROUND(J3691*I3693,2)</f>
        <v>31446.07</v>
      </c>
      <c r="K3693" s="70"/>
      <c r="L3693" s="66"/>
    </row>
    <row r="3694" spans="1:12" ht="15.45" customHeight="1" x14ac:dyDescent="0.3">
      <c r="A3694" s="66"/>
      <c r="B3694" s="66"/>
      <c r="C3694" s="65"/>
      <c r="D3694" s="315" t="s">
        <v>47</v>
      </c>
      <c r="E3694" s="316"/>
      <c r="F3694" s="316"/>
      <c r="G3694" s="71"/>
      <c r="H3694" s="72"/>
      <c r="I3694" s="171">
        <v>0.01</v>
      </c>
      <c r="J3694" s="76">
        <f>ROUNDDOWN(J3691*I3694,2)</f>
        <v>1257.8399999999999</v>
      </c>
      <c r="K3694" s="70"/>
      <c r="L3694" s="66"/>
    </row>
    <row r="3695" spans="1:12" ht="15.45" customHeight="1" x14ac:dyDescent="0.3">
      <c r="A3695" s="66"/>
      <c r="B3695" s="66"/>
      <c r="C3695" s="65"/>
      <c r="D3695" s="315" t="s">
        <v>48</v>
      </c>
      <c r="E3695" s="316"/>
      <c r="F3695" s="316"/>
      <c r="G3695" s="77"/>
      <c r="H3695" s="78"/>
      <c r="I3695" s="171">
        <v>0.04</v>
      </c>
      <c r="J3695" s="76">
        <f>ROUNDUP(J3691*I3695,2)</f>
        <v>5031.38</v>
      </c>
      <c r="K3695" s="70"/>
      <c r="L3695" s="66"/>
    </row>
    <row r="3696" spans="1:12" ht="15.45" customHeight="1" x14ac:dyDescent="0.3">
      <c r="A3696" s="1"/>
      <c r="B3696" s="1"/>
      <c r="C3696" s="7"/>
      <c r="D3696" s="317" t="s">
        <v>49</v>
      </c>
      <c r="E3696" s="318"/>
      <c r="F3696" s="318"/>
      <c r="G3696" s="318"/>
      <c r="H3696" s="318"/>
      <c r="I3696" s="318"/>
      <c r="J3696" s="79">
        <f>SUM(J3693:J3695)</f>
        <v>37735.29</v>
      </c>
      <c r="K3696" s="8"/>
      <c r="L3696" s="1"/>
    </row>
    <row r="3697" spans="1:12" ht="15.45" customHeight="1" x14ac:dyDescent="0.3">
      <c r="A3697" s="1"/>
      <c r="B3697" s="1"/>
      <c r="C3697" s="7"/>
      <c r="D3697" s="266"/>
      <c r="E3697" s="266"/>
      <c r="F3697" s="266"/>
      <c r="G3697" s="266"/>
      <c r="H3697" s="266"/>
      <c r="I3697" s="266"/>
      <c r="J3697" s="266"/>
      <c r="K3697" s="8"/>
      <c r="L3697" s="1"/>
    </row>
    <row r="3698" spans="1:12" ht="15.45" customHeight="1" x14ac:dyDescent="0.3">
      <c r="A3698" s="1"/>
      <c r="B3698" s="1"/>
      <c r="C3698" s="7"/>
      <c r="D3698" s="277" t="s">
        <v>50</v>
      </c>
      <c r="E3698" s="278"/>
      <c r="F3698" s="278"/>
      <c r="G3698" s="278"/>
      <c r="H3698" s="278"/>
      <c r="I3698" s="279"/>
      <c r="J3698" s="80">
        <f>SUM(J3691+J3696)</f>
        <v>163519.57999999999</v>
      </c>
      <c r="K3698" s="8"/>
      <c r="L3698" s="1"/>
    </row>
    <row r="3699" spans="1:12" ht="15.45" customHeight="1" x14ac:dyDescent="0.3">
      <c r="A3699" s="1"/>
      <c r="B3699" s="1"/>
      <c r="C3699" s="7"/>
      <c r="D3699" s="266"/>
      <c r="E3699" s="266"/>
      <c r="F3699" s="266"/>
      <c r="G3699" s="266"/>
      <c r="H3699" s="266"/>
      <c r="I3699" s="266"/>
      <c r="J3699" s="266"/>
      <c r="K3699" s="8"/>
      <c r="L3699" s="1"/>
    </row>
    <row r="3700" spans="1:12" ht="15.45" customHeight="1" x14ac:dyDescent="0.3">
      <c r="A3700" s="1"/>
      <c r="B3700" s="1"/>
      <c r="C3700" s="7"/>
      <c r="D3700" s="280" t="s">
        <v>51</v>
      </c>
      <c r="E3700" s="281"/>
      <c r="F3700" s="282"/>
      <c r="G3700" s="283"/>
      <c r="H3700" s="284"/>
      <c r="I3700" s="284"/>
      <c r="J3700" s="285"/>
      <c r="K3700" s="8"/>
      <c r="L3700" s="1"/>
    </row>
    <row r="3701" spans="1:12" ht="15.45" customHeight="1" x14ac:dyDescent="0.3">
      <c r="A3701" s="1"/>
      <c r="B3701" s="1"/>
      <c r="C3701" s="7"/>
      <c r="D3701" s="262"/>
      <c r="E3701" s="310"/>
      <c r="F3701" s="311"/>
      <c r="G3701" s="265"/>
      <c r="H3701" s="275"/>
      <c r="I3701" s="275"/>
      <c r="J3701" s="276"/>
      <c r="K3701" s="8"/>
      <c r="L3701" s="1"/>
    </row>
    <row r="3702" spans="1:12" ht="15.45" customHeight="1" x14ac:dyDescent="0.3">
      <c r="A3702" s="1"/>
      <c r="B3702" s="1"/>
      <c r="C3702" s="7"/>
      <c r="D3702" s="262"/>
      <c r="E3702" s="310"/>
      <c r="F3702" s="311"/>
      <c r="G3702" s="312" t="s">
        <v>52</v>
      </c>
      <c r="H3702" s="266"/>
      <c r="I3702" s="266"/>
      <c r="J3702" s="267"/>
      <c r="K3702" s="8"/>
      <c r="L3702" s="1"/>
    </row>
    <row r="3703" spans="1:12" ht="15.45" customHeight="1" x14ac:dyDescent="0.3">
      <c r="A3703" s="1"/>
      <c r="B3703" s="1"/>
      <c r="C3703" s="7"/>
      <c r="D3703" s="262"/>
      <c r="E3703" s="310"/>
      <c r="F3703" s="311"/>
      <c r="G3703" s="312" t="s">
        <v>53</v>
      </c>
      <c r="H3703" s="266"/>
      <c r="I3703" s="266"/>
      <c r="J3703" s="267"/>
      <c r="K3703" s="8"/>
      <c r="L3703" s="1"/>
    </row>
    <row r="3704" spans="1:12" ht="15.45" customHeight="1" x14ac:dyDescent="0.3">
      <c r="A3704" s="1"/>
      <c r="B3704" s="1"/>
      <c r="C3704" s="7"/>
      <c r="D3704" s="262"/>
      <c r="E3704" s="310"/>
      <c r="F3704" s="311"/>
      <c r="G3704" s="312" t="s">
        <v>54</v>
      </c>
      <c r="H3704" s="266"/>
      <c r="I3704" s="266"/>
      <c r="J3704" s="267"/>
      <c r="K3704" s="8"/>
      <c r="L3704" s="1"/>
    </row>
    <row r="3705" spans="1:12" ht="15.45" customHeight="1" x14ac:dyDescent="0.3">
      <c r="A3705" s="1"/>
      <c r="B3705" s="1"/>
      <c r="C3705" s="7"/>
      <c r="D3705" s="319"/>
      <c r="E3705" s="320"/>
      <c r="F3705" s="321"/>
      <c r="G3705" s="312" t="s">
        <v>52</v>
      </c>
      <c r="H3705" s="266"/>
      <c r="I3705" s="266"/>
      <c r="J3705" s="267"/>
      <c r="K3705" s="8"/>
      <c r="L3705" s="1"/>
    </row>
    <row r="3706" spans="1:12" ht="15.45" customHeight="1" x14ac:dyDescent="0.3">
      <c r="A3706" s="1"/>
      <c r="B3706" s="1"/>
      <c r="C3706" s="7"/>
      <c r="D3706" s="268"/>
      <c r="E3706" s="322"/>
      <c r="F3706" s="323"/>
      <c r="G3706" s="324" t="s">
        <v>55</v>
      </c>
      <c r="H3706" s="272"/>
      <c r="I3706" s="272"/>
      <c r="J3706" s="273"/>
      <c r="K3706" s="8"/>
      <c r="L3706" s="1"/>
    </row>
    <row r="3707" spans="1:12" ht="15.45" customHeight="1" x14ac:dyDescent="0.3">
      <c r="A3707" s="1"/>
      <c r="B3707" s="1"/>
      <c r="C3707" s="81"/>
      <c r="D3707" s="82"/>
      <c r="E3707" s="82"/>
      <c r="F3707" s="82"/>
      <c r="G3707" s="82"/>
      <c r="H3707" s="83"/>
      <c r="I3707" s="82"/>
      <c r="J3707" s="83"/>
      <c r="K3707" s="84"/>
      <c r="L3707" s="1"/>
    </row>
    <row r="3708" spans="1:12" ht="15.45" customHeight="1" x14ac:dyDescent="0.3">
      <c r="A3708" s="1"/>
      <c r="B3708" s="1"/>
      <c r="C3708" s="1"/>
      <c r="D3708" s="1"/>
      <c r="E3708" s="1"/>
      <c r="F3708" s="1"/>
      <c r="G3708" s="1"/>
      <c r="H3708" s="2"/>
      <c r="I3708" s="1"/>
      <c r="J3708" s="2"/>
      <c r="K3708" s="1"/>
      <c r="L3708" s="1"/>
    </row>
    <row r="3709" spans="1:12" ht="15.45" customHeight="1" x14ac:dyDescent="0.3">
      <c r="A3709" s="1"/>
      <c r="B3709" s="1"/>
      <c r="C3709" s="274"/>
      <c r="D3709" s="274"/>
      <c r="E3709" s="274"/>
      <c r="F3709" s="274"/>
      <c r="G3709" s="274"/>
      <c r="H3709" s="274"/>
      <c r="I3709" s="274"/>
      <c r="J3709" s="274"/>
      <c r="K3709" s="1"/>
      <c r="L3709" s="1"/>
    </row>
    <row r="3710" spans="1:12" ht="15.45" customHeight="1" x14ac:dyDescent="0.3">
      <c r="A3710" s="1"/>
      <c r="B3710" s="1"/>
      <c r="C3710" s="3"/>
      <c r="D3710" s="4"/>
      <c r="E3710" s="4"/>
      <c r="F3710" s="4"/>
      <c r="G3710" s="4"/>
      <c r="H3710" s="5"/>
      <c r="I3710" s="4"/>
      <c r="J3710" s="5"/>
      <c r="K3710" s="6"/>
      <c r="L3710" s="1"/>
    </row>
    <row r="3711" spans="1:12" ht="15.45" customHeight="1" x14ac:dyDescent="0.3">
      <c r="A3711" s="1"/>
      <c r="B3711" s="1"/>
      <c r="C3711" s="7"/>
      <c r="D3711" s="190"/>
      <c r="E3711" s="191"/>
      <c r="F3711" s="190" t="s">
        <v>0</v>
      </c>
      <c r="G3711" s="194"/>
      <c r="H3711" s="191"/>
      <c r="I3711" s="195" t="s">
        <v>1</v>
      </c>
      <c r="J3711" s="196"/>
      <c r="K3711" s="8"/>
      <c r="L3711" s="1"/>
    </row>
    <row r="3712" spans="1:12" ht="15.45" customHeight="1" x14ac:dyDescent="0.3">
      <c r="A3712" s="1"/>
      <c r="B3712" s="1"/>
      <c r="C3712" s="7"/>
      <c r="D3712" s="192"/>
      <c r="E3712" s="193"/>
      <c r="F3712" s="192"/>
      <c r="G3712" s="189"/>
      <c r="H3712" s="193"/>
      <c r="I3712" s="197" t="s">
        <v>2</v>
      </c>
      <c r="J3712" s="198"/>
      <c r="K3712" s="8"/>
      <c r="L3712" s="1"/>
    </row>
    <row r="3713" spans="1:12" ht="15.45" customHeight="1" x14ac:dyDescent="0.3">
      <c r="A3713" s="1"/>
      <c r="B3713" s="1"/>
      <c r="C3713" s="7"/>
      <c r="D3713" s="172" t="s">
        <v>3</v>
      </c>
      <c r="E3713" s="173"/>
      <c r="F3713" s="173"/>
      <c r="G3713" s="173"/>
      <c r="H3713" s="174"/>
      <c r="I3713" s="197" t="s">
        <v>4</v>
      </c>
      <c r="J3713" s="198"/>
      <c r="K3713" s="8"/>
      <c r="L3713" s="1"/>
    </row>
    <row r="3714" spans="1:12" ht="15.45" customHeight="1" x14ac:dyDescent="0.3">
      <c r="A3714" s="1"/>
      <c r="B3714" s="1"/>
      <c r="C3714" s="7"/>
      <c r="D3714" s="298" t="s">
        <v>5</v>
      </c>
      <c r="E3714" s="299"/>
      <c r="F3714" s="299"/>
      <c r="G3714" s="299"/>
      <c r="H3714" s="299"/>
      <c r="I3714" s="299"/>
      <c r="J3714" s="300"/>
      <c r="K3714" s="8"/>
      <c r="L3714" s="1"/>
    </row>
    <row r="3715" spans="1:12" ht="15.45" customHeight="1" x14ac:dyDescent="0.3">
      <c r="A3715" s="1"/>
      <c r="B3715" s="1"/>
      <c r="C3715" s="7"/>
      <c r="D3715" s="9"/>
      <c r="E3715" s="9"/>
      <c r="F3715" s="9"/>
      <c r="G3715" s="9"/>
      <c r="H3715" s="10"/>
      <c r="I3715" s="9"/>
      <c r="J3715" s="10"/>
      <c r="K3715" s="8"/>
      <c r="L3715" s="1"/>
    </row>
    <row r="3716" spans="1:12" ht="15.45" customHeight="1" x14ac:dyDescent="0.3">
      <c r="A3716" s="14"/>
      <c r="B3716" s="14"/>
      <c r="C3716" s="11"/>
      <c r="D3716" s="12" t="s">
        <v>6</v>
      </c>
      <c r="E3716" s="175" t="s">
        <v>7</v>
      </c>
      <c r="F3716" s="176"/>
      <c r="G3716" s="176"/>
      <c r="H3716" s="176"/>
      <c r="I3716" s="176"/>
      <c r="J3716" s="177"/>
      <c r="K3716" s="13"/>
      <c r="L3716" s="14"/>
    </row>
    <row r="3717" spans="1:12" ht="15.45" customHeight="1" x14ac:dyDescent="0.3">
      <c r="A3717" s="1"/>
      <c r="B3717" s="1"/>
      <c r="C3717" s="7"/>
      <c r="D3717" s="16">
        <v>4</v>
      </c>
      <c r="E3717" s="178" t="s">
        <v>336</v>
      </c>
      <c r="F3717" s="179"/>
      <c r="G3717" s="179"/>
      <c r="H3717" s="179"/>
      <c r="I3717" s="179"/>
      <c r="J3717" s="180"/>
      <c r="K3717" s="8"/>
      <c r="L3717" s="1"/>
    </row>
    <row r="3718" spans="1:12" ht="15.45" customHeight="1" x14ac:dyDescent="0.3">
      <c r="A3718" s="14"/>
      <c r="B3718" s="14"/>
      <c r="C3718" s="11"/>
      <c r="D3718" s="12" t="s">
        <v>9</v>
      </c>
      <c r="E3718" s="175" t="s">
        <v>10</v>
      </c>
      <c r="F3718" s="176"/>
      <c r="G3718" s="176"/>
      <c r="H3718" s="176"/>
      <c r="I3718" s="176"/>
      <c r="J3718" s="177"/>
      <c r="K3718" s="13"/>
      <c r="L3718" s="14"/>
    </row>
    <row r="3719" spans="1:12" ht="15.45" customHeight="1" x14ac:dyDescent="0.3">
      <c r="A3719" s="1"/>
      <c r="B3719" s="1"/>
      <c r="C3719" s="7"/>
      <c r="D3719" s="85">
        <v>4.0199999999999996</v>
      </c>
      <c r="E3719" s="178" t="s">
        <v>337</v>
      </c>
      <c r="F3719" s="179"/>
      <c r="G3719" s="179"/>
      <c r="H3719" s="179"/>
      <c r="I3719" s="179"/>
      <c r="J3719" s="180"/>
      <c r="K3719" s="8"/>
      <c r="L3719" s="1"/>
    </row>
    <row r="3720" spans="1:12" ht="15.45" customHeight="1" x14ac:dyDescent="0.3">
      <c r="A3720" s="14"/>
      <c r="B3720" s="14"/>
      <c r="C3720" s="11"/>
      <c r="D3720" s="17" t="s">
        <v>12</v>
      </c>
      <c r="E3720" s="181" t="s">
        <v>13</v>
      </c>
      <c r="F3720" s="182"/>
      <c r="G3720" s="182"/>
      <c r="H3720" s="182"/>
      <c r="I3720" s="183"/>
      <c r="J3720" s="187" t="s">
        <v>14</v>
      </c>
      <c r="K3720" s="13"/>
      <c r="L3720" s="14"/>
    </row>
    <row r="3721" spans="1:12" ht="15.45" customHeight="1" x14ac:dyDescent="0.3">
      <c r="A3721" s="1"/>
      <c r="B3721" s="1"/>
      <c r="C3721" s="7"/>
      <c r="D3721" s="18" t="s">
        <v>343</v>
      </c>
      <c r="E3721" s="184"/>
      <c r="F3721" s="185"/>
      <c r="G3721" s="185"/>
      <c r="H3721" s="185"/>
      <c r="I3721" s="186"/>
      <c r="J3721" s="188"/>
      <c r="K3721" s="8"/>
      <c r="L3721" s="1"/>
    </row>
    <row r="3722" spans="1:12" ht="15.45" customHeight="1" x14ac:dyDescent="0.3">
      <c r="A3722" s="14"/>
      <c r="B3722" s="14"/>
      <c r="C3722" s="11"/>
      <c r="D3722" s="17" t="s">
        <v>16</v>
      </c>
      <c r="E3722" s="296" t="s">
        <v>344</v>
      </c>
      <c r="F3722" s="223"/>
      <c r="G3722" s="223"/>
      <c r="H3722" s="223"/>
      <c r="I3722" s="224"/>
      <c r="J3722" s="297" t="s">
        <v>25</v>
      </c>
      <c r="K3722" s="13"/>
      <c r="L3722" s="14"/>
    </row>
    <row r="3723" spans="1:12" ht="15.45" customHeight="1" x14ac:dyDescent="0.3">
      <c r="A3723" s="1"/>
      <c r="B3723" s="1"/>
      <c r="C3723" s="7"/>
      <c r="D3723" s="18" t="s">
        <v>343</v>
      </c>
      <c r="E3723" s="225"/>
      <c r="F3723" s="226"/>
      <c r="G3723" s="226"/>
      <c r="H3723" s="226"/>
      <c r="I3723" s="227"/>
      <c r="J3723" s="229"/>
      <c r="K3723" s="8"/>
      <c r="L3723" s="1"/>
    </row>
    <row r="3724" spans="1:12" ht="15.45" customHeight="1" x14ac:dyDescent="0.3">
      <c r="A3724" s="1"/>
      <c r="B3724" s="1"/>
      <c r="C3724" s="7"/>
      <c r="D3724" s="189"/>
      <c r="E3724" s="189"/>
      <c r="F3724" s="189"/>
      <c r="G3724" s="189"/>
      <c r="H3724" s="189"/>
      <c r="I3724" s="189"/>
      <c r="J3724" s="189"/>
      <c r="K3724" s="8"/>
      <c r="L3724" s="1"/>
    </row>
    <row r="3725" spans="1:12" ht="15.45" customHeight="1" x14ac:dyDescent="0.3">
      <c r="A3725" s="1"/>
      <c r="B3725" s="1"/>
      <c r="C3725" s="7"/>
      <c r="D3725" s="219" t="s">
        <v>19</v>
      </c>
      <c r="E3725" s="220"/>
      <c r="F3725" s="220"/>
      <c r="G3725" s="220"/>
      <c r="H3725" s="220"/>
      <c r="I3725" s="220"/>
      <c r="J3725" s="221"/>
      <c r="K3725" s="8"/>
      <c r="L3725" s="1"/>
    </row>
    <row r="3726" spans="1:12" ht="15.45" customHeight="1" x14ac:dyDescent="0.3">
      <c r="A3726" s="1"/>
      <c r="B3726" s="1"/>
      <c r="C3726" s="7"/>
      <c r="D3726" s="230" t="s">
        <v>20</v>
      </c>
      <c r="E3726" s="231"/>
      <c r="F3726" s="231"/>
      <c r="G3726" s="23" t="s">
        <v>14</v>
      </c>
      <c r="H3726" s="24" t="s">
        <v>21</v>
      </c>
      <c r="I3726" s="25" t="s">
        <v>22</v>
      </c>
      <c r="J3726" s="26" t="s">
        <v>23</v>
      </c>
      <c r="K3726" s="8"/>
      <c r="L3726" s="1"/>
    </row>
    <row r="3727" spans="1:12" ht="15.45" customHeight="1" x14ac:dyDescent="0.3">
      <c r="A3727" s="1"/>
      <c r="B3727" s="1"/>
      <c r="C3727" s="7"/>
      <c r="D3727" s="232" t="s">
        <v>345</v>
      </c>
      <c r="E3727" s="233"/>
      <c r="F3727" s="233"/>
      <c r="G3727" s="27" t="s">
        <v>25</v>
      </c>
      <c r="H3727" s="28">
        <v>51275</v>
      </c>
      <c r="I3727" s="29">
        <v>1.05</v>
      </c>
      <c r="J3727" s="30">
        <f>+ROUND(I3727*H3727,2)</f>
        <v>53838.75</v>
      </c>
      <c r="K3727" s="8"/>
      <c r="L3727" s="1"/>
    </row>
    <row r="3728" spans="1:12" ht="15.45" customHeight="1" x14ac:dyDescent="0.3">
      <c r="A3728" s="1"/>
      <c r="B3728" s="1"/>
      <c r="C3728" s="7"/>
      <c r="D3728" s="211" t="s">
        <v>339</v>
      </c>
      <c r="E3728" s="212"/>
      <c r="F3728" s="212"/>
      <c r="G3728" s="31" t="s">
        <v>95</v>
      </c>
      <c r="H3728" s="32">
        <v>124538.9</v>
      </c>
      <c r="I3728" s="33">
        <v>0.02</v>
      </c>
      <c r="J3728" s="34">
        <f t="shared" ref="J3728:J3733" si="68">+IF(D3728="","",H3728*I3728)</f>
        <v>2490.7779999999998</v>
      </c>
      <c r="K3728" s="8"/>
      <c r="L3728" s="1"/>
    </row>
    <row r="3729" spans="1:12" ht="15.45" customHeight="1" x14ac:dyDescent="0.3">
      <c r="A3729" s="1"/>
      <c r="B3729" s="1"/>
      <c r="C3729" s="7"/>
      <c r="D3729" s="211"/>
      <c r="E3729" s="212"/>
      <c r="F3729" s="212"/>
      <c r="G3729" s="31" t="s">
        <v>28</v>
      </c>
      <c r="H3729" s="32" t="s">
        <v>28</v>
      </c>
      <c r="I3729" s="33"/>
      <c r="J3729" s="34" t="str">
        <f t="shared" si="68"/>
        <v/>
      </c>
      <c r="K3729" s="8"/>
      <c r="L3729" s="1"/>
    </row>
    <row r="3730" spans="1:12" ht="15.45" customHeight="1" x14ac:dyDescent="0.3">
      <c r="A3730" s="1"/>
      <c r="B3730" s="1"/>
      <c r="C3730" s="7"/>
      <c r="D3730" s="211"/>
      <c r="E3730" s="212"/>
      <c r="F3730" s="212"/>
      <c r="G3730" s="31" t="s">
        <v>28</v>
      </c>
      <c r="H3730" s="32" t="s">
        <v>28</v>
      </c>
      <c r="I3730" s="33"/>
      <c r="J3730" s="34" t="str">
        <f t="shared" si="68"/>
        <v/>
      </c>
      <c r="K3730" s="8"/>
      <c r="L3730" s="1"/>
    </row>
    <row r="3731" spans="1:12" ht="15.45" customHeight="1" x14ac:dyDescent="0.3">
      <c r="A3731" s="1"/>
      <c r="B3731" s="1"/>
      <c r="C3731" s="7"/>
      <c r="D3731" s="211"/>
      <c r="E3731" s="212"/>
      <c r="F3731" s="212"/>
      <c r="G3731" s="31" t="s">
        <v>28</v>
      </c>
      <c r="H3731" s="32" t="s">
        <v>28</v>
      </c>
      <c r="I3731" s="33"/>
      <c r="J3731" s="34" t="str">
        <f t="shared" si="68"/>
        <v/>
      </c>
      <c r="K3731" s="8"/>
      <c r="L3731" s="1"/>
    </row>
    <row r="3732" spans="1:12" ht="15.45" customHeight="1" x14ac:dyDescent="0.3">
      <c r="A3732" s="1"/>
      <c r="B3732" s="1"/>
      <c r="C3732" s="7"/>
      <c r="D3732" s="211"/>
      <c r="E3732" s="212"/>
      <c r="F3732" s="212"/>
      <c r="G3732" s="31" t="s">
        <v>28</v>
      </c>
      <c r="H3732" s="32" t="s">
        <v>28</v>
      </c>
      <c r="I3732" s="33"/>
      <c r="J3732" s="34" t="str">
        <f t="shared" si="68"/>
        <v/>
      </c>
      <c r="K3732" s="8"/>
      <c r="L3732" s="1"/>
    </row>
    <row r="3733" spans="1:12" ht="15.45" customHeight="1" x14ac:dyDescent="0.3">
      <c r="A3733" s="1"/>
      <c r="B3733" s="1"/>
      <c r="C3733" s="7"/>
      <c r="D3733" s="325"/>
      <c r="E3733" s="326"/>
      <c r="F3733" s="326"/>
      <c r="G3733" s="35" t="s">
        <v>28</v>
      </c>
      <c r="H3733" s="36" t="s">
        <v>28</v>
      </c>
      <c r="I3733" s="37"/>
      <c r="J3733" s="38" t="str">
        <f t="shared" si="68"/>
        <v/>
      </c>
      <c r="K3733" s="8"/>
      <c r="L3733" s="1"/>
    </row>
    <row r="3734" spans="1:12" ht="15.45" customHeight="1" x14ac:dyDescent="0.3">
      <c r="A3734" s="1"/>
      <c r="B3734" s="1"/>
      <c r="C3734" s="7"/>
      <c r="D3734" s="1"/>
      <c r="E3734" s="1"/>
      <c r="F3734" s="1"/>
      <c r="G3734" s="294" t="s">
        <v>29</v>
      </c>
      <c r="H3734" s="294"/>
      <c r="I3734" s="295"/>
      <c r="J3734" s="39">
        <f>+ROUND(SUM(J3727:J3733),2)</f>
        <v>56329.53</v>
      </c>
      <c r="K3734" s="8"/>
      <c r="L3734" s="1"/>
    </row>
    <row r="3735" spans="1:12" ht="15.45" customHeight="1" x14ac:dyDescent="0.3">
      <c r="A3735" s="1"/>
      <c r="B3735" s="1"/>
      <c r="C3735" s="7"/>
      <c r="D3735" s="1"/>
      <c r="E3735" s="1"/>
      <c r="F3735" s="1"/>
      <c r="G3735" s="92"/>
      <c r="H3735" s="100"/>
      <c r="I3735" s="92"/>
      <c r="J3735" s="101"/>
      <c r="K3735" s="8"/>
      <c r="L3735" s="1"/>
    </row>
    <row r="3736" spans="1:12" ht="15.45" customHeight="1" x14ac:dyDescent="0.3">
      <c r="A3736" s="1"/>
      <c r="B3736" s="1"/>
      <c r="C3736" s="7"/>
      <c r="D3736" s="219" t="s">
        <v>30</v>
      </c>
      <c r="E3736" s="220"/>
      <c r="F3736" s="220"/>
      <c r="G3736" s="220"/>
      <c r="H3736" s="220"/>
      <c r="I3736" s="220"/>
      <c r="J3736" s="221"/>
      <c r="K3736" s="8"/>
      <c r="L3736" s="1"/>
    </row>
    <row r="3737" spans="1:12" ht="15.45" customHeight="1" x14ac:dyDescent="0.3">
      <c r="A3737" s="1"/>
      <c r="B3737" s="1"/>
      <c r="C3737" s="7"/>
      <c r="D3737" s="286" t="s">
        <v>20</v>
      </c>
      <c r="E3737" s="286"/>
      <c r="F3737" s="286"/>
      <c r="G3737" s="40" t="s">
        <v>14</v>
      </c>
      <c r="H3737" s="41" t="s">
        <v>31</v>
      </c>
      <c r="I3737" s="40" t="s">
        <v>22</v>
      </c>
      <c r="J3737" s="41" t="s">
        <v>23</v>
      </c>
      <c r="K3737" s="8"/>
      <c r="L3737" s="1"/>
    </row>
    <row r="3738" spans="1:12" ht="15.45" customHeight="1" x14ac:dyDescent="0.3">
      <c r="A3738" s="1"/>
      <c r="B3738" s="1"/>
      <c r="C3738" s="7"/>
      <c r="D3738" s="287" t="s">
        <v>32</v>
      </c>
      <c r="E3738" s="288"/>
      <c r="F3738" s="288"/>
      <c r="G3738" s="86" t="s">
        <v>33</v>
      </c>
      <c r="H3738" s="87">
        <v>14027.85</v>
      </c>
      <c r="I3738" s="88">
        <v>0.05</v>
      </c>
      <c r="J3738" s="30">
        <f>+ROUND(I3738*H3738,2)</f>
        <v>701.39</v>
      </c>
      <c r="K3738" s="8"/>
      <c r="L3738" s="1"/>
    </row>
    <row r="3739" spans="1:12" ht="15.45" customHeight="1" x14ac:dyDescent="0.3">
      <c r="A3739" s="1"/>
      <c r="B3739" s="1"/>
      <c r="C3739" s="7"/>
      <c r="D3739" s="289"/>
      <c r="E3739" s="290"/>
      <c r="F3739" s="291"/>
      <c r="G3739" s="86"/>
      <c r="H3739" s="89"/>
      <c r="I3739" s="98"/>
      <c r="J3739" s="34"/>
      <c r="K3739" s="8"/>
      <c r="L3739" s="1"/>
    </row>
    <row r="3740" spans="1:12" ht="15.45" customHeight="1" x14ac:dyDescent="0.3">
      <c r="A3740" s="1"/>
      <c r="B3740" s="1"/>
      <c r="C3740" s="7"/>
      <c r="D3740" s="292"/>
      <c r="E3740" s="293"/>
      <c r="F3740" s="293"/>
      <c r="G3740" s="47" t="s">
        <v>28</v>
      </c>
      <c r="H3740" s="48" t="s">
        <v>28</v>
      </c>
      <c r="I3740" s="49"/>
      <c r="J3740" s="91" t="str">
        <f>+IF(D3740="","",H3740*I3740)</f>
        <v/>
      </c>
      <c r="K3740" s="8"/>
      <c r="L3740" s="1"/>
    </row>
    <row r="3741" spans="1:12" ht="15.45" customHeight="1" x14ac:dyDescent="0.3">
      <c r="A3741" s="1"/>
      <c r="B3741" s="1"/>
      <c r="C3741" s="7"/>
      <c r="D3741" s="1"/>
      <c r="E3741" s="1"/>
      <c r="F3741" s="1"/>
      <c r="G3741" s="294" t="s">
        <v>36</v>
      </c>
      <c r="H3741" s="294"/>
      <c r="I3741" s="295"/>
      <c r="J3741" s="51">
        <f>ROUND(+SUM(J3738:J3740),2)</f>
        <v>701.39</v>
      </c>
      <c r="K3741" s="8"/>
      <c r="L3741" s="1"/>
    </row>
    <row r="3742" spans="1:12" ht="15.45" customHeight="1" x14ac:dyDescent="0.3">
      <c r="A3742" s="1"/>
      <c r="B3742" s="1"/>
      <c r="C3742" s="7"/>
      <c r="D3742" s="274"/>
      <c r="E3742" s="274"/>
      <c r="F3742" s="274"/>
      <c r="G3742" s="274"/>
      <c r="H3742" s="274"/>
      <c r="I3742" s="274"/>
      <c r="J3742" s="274"/>
      <c r="K3742" s="8"/>
      <c r="L3742" s="1"/>
    </row>
    <row r="3743" spans="1:12" ht="15.45" customHeight="1" x14ac:dyDescent="0.3">
      <c r="A3743" s="1"/>
      <c r="B3743" s="1"/>
      <c r="C3743" s="7"/>
      <c r="D3743" s="305" t="s">
        <v>37</v>
      </c>
      <c r="E3743" s="306"/>
      <c r="F3743" s="306"/>
      <c r="G3743" s="306"/>
      <c r="H3743" s="306"/>
      <c r="I3743" s="306"/>
      <c r="J3743" s="307"/>
      <c r="K3743" s="8"/>
      <c r="L3743" s="52"/>
    </row>
    <row r="3744" spans="1:12" ht="15.45" customHeight="1" x14ac:dyDescent="0.3">
      <c r="A3744" s="93"/>
      <c r="B3744" s="93"/>
      <c r="C3744" s="53"/>
      <c r="D3744" s="308" t="s">
        <v>20</v>
      </c>
      <c r="E3744" s="309"/>
      <c r="F3744" s="309"/>
      <c r="G3744" s="54" t="s">
        <v>14</v>
      </c>
      <c r="H3744" s="55" t="s">
        <v>31</v>
      </c>
      <c r="I3744" s="54" t="s">
        <v>22</v>
      </c>
      <c r="J3744" s="56" t="s">
        <v>23</v>
      </c>
      <c r="K3744" s="57"/>
      <c r="L3744" s="58"/>
    </row>
    <row r="3745" spans="1:12" ht="15.45" customHeight="1" x14ac:dyDescent="0.3">
      <c r="A3745" s="1"/>
      <c r="B3745" s="1"/>
      <c r="C3745" s="7"/>
      <c r="D3745" s="301" t="s">
        <v>218</v>
      </c>
      <c r="E3745" s="302"/>
      <c r="F3745" s="302"/>
      <c r="G3745" s="59" t="s">
        <v>39</v>
      </c>
      <c r="H3745" s="60">
        <v>35069.629374999997</v>
      </c>
      <c r="I3745" s="61">
        <v>0.4</v>
      </c>
      <c r="J3745" s="30">
        <f>+ROUND(I3745*H3745,2)</f>
        <v>14027.85</v>
      </c>
      <c r="K3745" s="8"/>
      <c r="L3745" s="52"/>
    </row>
    <row r="3746" spans="1:12" ht="15.45" customHeight="1" x14ac:dyDescent="0.3">
      <c r="A3746" s="1"/>
      <c r="B3746" s="1"/>
      <c r="C3746" s="7"/>
      <c r="D3746" s="301"/>
      <c r="E3746" s="302"/>
      <c r="F3746" s="302"/>
      <c r="G3746" s="59"/>
      <c r="H3746" s="60"/>
      <c r="I3746" s="61"/>
      <c r="J3746" s="62" t="str">
        <f>(+IF(D3746="","",(H3746*I3746)))</f>
        <v/>
      </c>
      <c r="K3746" s="8"/>
      <c r="L3746" s="52"/>
    </row>
    <row r="3747" spans="1:12" ht="15.45" customHeight="1" x14ac:dyDescent="0.3">
      <c r="A3747" s="1"/>
      <c r="B3747" s="1"/>
      <c r="C3747" s="7"/>
      <c r="D3747" s="301"/>
      <c r="E3747" s="302"/>
      <c r="F3747" s="302"/>
      <c r="G3747" s="59"/>
      <c r="H3747" s="60"/>
      <c r="I3747" s="61"/>
      <c r="J3747" s="62" t="str">
        <f>(+IF(D3747="","",(H3747*I3747)))</f>
        <v/>
      </c>
      <c r="K3747" s="8"/>
      <c r="L3747" s="52"/>
    </row>
    <row r="3748" spans="1:12" ht="15.45" customHeight="1" x14ac:dyDescent="0.3">
      <c r="A3748" s="1"/>
      <c r="B3748" s="1"/>
      <c r="C3748" s="7"/>
      <c r="D3748" s="303"/>
      <c r="E3748" s="304"/>
      <c r="F3748" s="304"/>
      <c r="G3748" s="94"/>
      <c r="H3748" s="95"/>
      <c r="I3748" s="96"/>
      <c r="J3748" s="97"/>
      <c r="K3748" s="8"/>
      <c r="L3748" s="52"/>
    </row>
    <row r="3749" spans="1:12" ht="15.45" customHeight="1" x14ac:dyDescent="0.3">
      <c r="A3749" s="1"/>
      <c r="B3749" s="1"/>
      <c r="C3749" s="7"/>
      <c r="D3749" s="1"/>
      <c r="E3749" s="1"/>
      <c r="F3749" s="1"/>
      <c r="G3749" s="216" t="s">
        <v>42</v>
      </c>
      <c r="H3749" s="216"/>
      <c r="I3749" s="217"/>
      <c r="J3749" s="39">
        <f>+ROUND(SUM(J3745:J3748),2)</f>
        <v>14027.85</v>
      </c>
      <c r="K3749" s="8"/>
      <c r="L3749" s="52"/>
    </row>
    <row r="3750" spans="1:12" ht="15.45" customHeight="1" x14ac:dyDescent="0.3">
      <c r="A3750" s="1"/>
      <c r="B3750" s="1"/>
      <c r="C3750" s="7"/>
      <c r="D3750" s="1"/>
      <c r="E3750" s="1"/>
      <c r="F3750" s="1"/>
      <c r="G3750" s="1"/>
      <c r="H3750" s="63"/>
      <c r="I3750" s="1"/>
      <c r="J3750" s="2"/>
      <c r="K3750" s="8"/>
      <c r="L3750" s="1"/>
    </row>
    <row r="3751" spans="1:12" ht="15.45" customHeight="1" x14ac:dyDescent="0.3">
      <c r="A3751" s="1"/>
      <c r="B3751" s="1"/>
      <c r="C3751" s="7"/>
      <c r="D3751" s="250" t="s">
        <v>43</v>
      </c>
      <c r="E3751" s="251"/>
      <c r="F3751" s="251"/>
      <c r="G3751" s="251"/>
      <c r="H3751" s="251"/>
      <c r="I3751" s="252"/>
      <c r="J3751" s="64">
        <f>ROUND((SUM(+J3734+J3741+J3749)),2)</f>
        <v>71058.77</v>
      </c>
      <c r="K3751" s="8"/>
      <c r="L3751" s="1"/>
    </row>
    <row r="3752" spans="1:12" ht="15.45" customHeight="1" x14ac:dyDescent="0.3">
      <c r="A3752" s="1"/>
      <c r="B3752" s="1"/>
      <c r="C3752" s="7"/>
      <c r="D3752" s="1"/>
      <c r="E3752" s="1"/>
      <c r="F3752" s="1"/>
      <c r="G3752" s="1"/>
      <c r="H3752" s="63"/>
      <c r="I3752" s="1"/>
      <c r="J3752" s="2"/>
      <c r="K3752" s="8"/>
      <c r="L3752" s="1"/>
    </row>
    <row r="3753" spans="1:12" ht="15.45" customHeight="1" x14ac:dyDescent="0.3">
      <c r="A3753" s="66"/>
      <c r="B3753" s="66"/>
      <c r="C3753" s="65"/>
      <c r="D3753" s="253" t="s">
        <v>44</v>
      </c>
      <c r="E3753" s="254"/>
      <c r="F3753" s="255"/>
      <c r="G3753" s="66"/>
      <c r="H3753" s="67"/>
      <c r="I3753" s="68">
        <v>0.01</v>
      </c>
      <c r="J3753" s="69">
        <f>ROUND(J3751*I3753,2)</f>
        <v>710.59</v>
      </c>
      <c r="K3753" s="70"/>
      <c r="L3753" s="66"/>
    </row>
    <row r="3754" spans="1:12" ht="15.45" customHeight="1" x14ac:dyDescent="0.3">
      <c r="A3754" s="1"/>
      <c r="B3754" s="1"/>
      <c r="C3754" s="7"/>
      <c r="D3754" s="250" t="s">
        <v>45</v>
      </c>
      <c r="E3754" s="251"/>
      <c r="F3754" s="251"/>
      <c r="G3754" s="251"/>
      <c r="H3754" s="251"/>
      <c r="I3754" s="252"/>
      <c r="J3754" s="64">
        <f>+J3753+J3751</f>
        <v>71769.36</v>
      </c>
      <c r="K3754" s="8"/>
      <c r="L3754" s="1"/>
    </row>
    <row r="3755" spans="1:12" ht="15.45" customHeight="1" x14ac:dyDescent="0.3">
      <c r="A3755" s="1"/>
      <c r="B3755" s="1"/>
      <c r="C3755" s="7"/>
      <c r="D3755" s="1"/>
      <c r="E3755" s="1"/>
      <c r="F3755" s="1"/>
      <c r="G3755" s="1"/>
      <c r="H3755" s="63"/>
      <c r="I3755" s="1"/>
      <c r="J3755" s="2"/>
      <c r="K3755" s="8"/>
      <c r="L3755" s="1"/>
    </row>
    <row r="3756" spans="1:12" ht="15.45" customHeight="1" x14ac:dyDescent="0.3">
      <c r="A3756" s="66"/>
      <c r="B3756" s="66"/>
      <c r="C3756" s="65"/>
      <c r="D3756" s="313" t="s">
        <v>46</v>
      </c>
      <c r="E3756" s="314"/>
      <c r="F3756" s="314"/>
      <c r="G3756" s="71"/>
      <c r="H3756" s="72"/>
      <c r="I3756" s="170">
        <v>0.25</v>
      </c>
      <c r="J3756" s="74">
        <f>ROUND(J3754*I3756,2)</f>
        <v>17942.34</v>
      </c>
      <c r="K3756" s="70"/>
      <c r="L3756" s="66"/>
    </row>
    <row r="3757" spans="1:12" ht="15.45" customHeight="1" x14ac:dyDescent="0.3">
      <c r="A3757" s="66"/>
      <c r="B3757" s="66"/>
      <c r="C3757" s="65"/>
      <c r="D3757" s="315" t="s">
        <v>47</v>
      </c>
      <c r="E3757" s="316"/>
      <c r="F3757" s="316"/>
      <c r="G3757" s="71"/>
      <c r="H3757" s="72"/>
      <c r="I3757" s="171">
        <v>0.01</v>
      </c>
      <c r="J3757" s="76">
        <f>ROUNDUP(J3754*I3757,2)</f>
        <v>717.7</v>
      </c>
      <c r="K3757" s="70"/>
      <c r="L3757" s="66"/>
    </row>
    <row r="3758" spans="1:12" ht="15.45" customHeight="1" x14ac:dyDescent="0.3">
      <c r="A3758" s="66"/>
      <c r="B3758" s="66"/>
      <c r="C3758" s="65"/>
      <c r="D3758" s="315" t="s">
        <v>48</v>
      </c>
      <c r="E3758" s="316"/>
      <c r="F3758" s="316"/>
      <c r="G3758" s="77"/>
      <c r="H3758" s="78"/>
      <c r="I3758" s="171">
        <v>0.04</v>
      </c>
      <c r="J3758" s="76">
        <f>ROUND(J3754*I3758,2)</f>
        <v>2870.77</v>
      </c>
      <c r="K3758" s="70"/>
      <c r="L3758" s="66"/>
    </row>
    <row r="3759" spans="1:12" ht="15.45" customHeight="1" x14ac:dyDescent="0.3">
      <c r="A3759" s="1"/>
      <c r="B3759" s="1"/>
      <c r="C3759" s="7"/>
      <c r="D3759" s="317" t="s">
        <v>49</v>
      </c>
      <c r="E3759" s="318"/>
      <c r="F3759" s="318"/>
      <c r="G3759" s="318"/>
      <c r="H3759" s="318"/>
      <c r="I3759" s="318"/>
      <c r="J3759" s="79">
        <f>SUM(J3756:J3758)</f>
        <v>21530.81</v>
      </c>
      <c r="K3759" s="8"/>
      <c r="L3759" s="1"/>
    </row>
    <row r="3760" spans="1:12" ht="15.45" customHeight="1" x14ac:dyDescent="0.3">
      <c r="A3760" s="1"/>
      <c r="B3760" s="1"/>
      <c r="C3760" s="7"/>
      <c r="D3760" s="266"/>
      <c r="E3760" s="266"/>
      <c r="F3760" s="266"/>
      <c r="G3760" s="266"/>
      <c r="H3760" s="266"/>
      <c r="I3760" s="266"/>
      <c r="J3760" s="266"/>
      <c r="K3760" s="8"/>
      <c r="L3760" s="1"/>
    </row>
    <row r="3761" spans="1:12" ht="15.45" customHeight="1" x14ac:dyDescent="0.3">
      <c r="A3761" s="1"/>
      <c r="B3761" s="1"/>
      <c r="C3761" s="7"/>
      <c r="D3761" s="277" t="s">
        <v>50</v>
      </c>
      <c r="E3761" s="278"/>
      <c r="F3761" s="278"/>
      <c r="G3761" s="278"/>
      <c r="H3761" s="278"/>
      <c r="I3761" s="279"/>
      <c r="J3761" s="80">
        <f>SUM(J3754+J3759)</f>
        <v>93300.17</v>
      </c>
      <c r="K3761" s="8"/>
      <c r="L3761" s="1"/>
    </row>
    <row r="3762" spans="1:12" ht="15.45" customHeight="1" x14ac:dyDescent="0.3">
      <c r="A3762" s="1"/>
      <c r="B3762" s="1"/>
      <c r="C3762" s="7"/>
      <c r="D3762" s="266"/>
      <c r="E3762" s="266"/>
      <c r="F3762" s="266"/>
      <c r="G3762" s="266"/>
      <c r="H3762" s="266"/>
      <c r="I3762" s="266"/>
      <c r="J3762" s="266"/>
      <c r="K3762" s="8"/>
      <c r="L3762" s="1"/>
    </row>
    <row r="3763" spans="1:12" ht="15.45" customHeight="1" x14ac:dyDescent="0.3">
      <c r="A3763" s="1"/>
      <c r="B3763" s="1"/>
      <c r="C3763" s="7"/>
      <c r="D3763" s="280" t="s">
        <v>51</v>
      </c>
      <c r="E3763" s="281"/>
      <c r="F3763" s="282"/>
      <c r="G3763" s="283"/>
      <c r="H3763" s="284"/>
      <c r="I3763" s="284"/>
      <c r="J3763" s="285"/>
      <c r="K3763" s="8"/>
      <c r="L3763" s="1"/>
    </row>
    <row r="3764" spans="1:12" ht="15.45" customHeight="1" x14ac:dyDescent="0.3">
      <c r="A3764" s="1"/>
      <c r="B3764" s="1"/>
      <c r="C3764" s="7"/>
      <c r="D3764" s="262"/>
      <c r="E3764" s="310"/>
      <c r="F3764" s="311"/>
      <c r="G3764" s="265"/>
      <c r="H3764" s="275"/>
      <c r="I3764" s="275"/>
      <c r="J3764" s="276"/>
      <c r="K3764" s="8"/>
      <c r="L3764" s="1"/>
    </row>
    <row r="3765" spans="1:12" ht="15.45" customHeight="1" x14ac:dyDescent="0.3">
      <c r="A3765" s="1"/>
      <c r="B3765" s="1"/>
      <c r="C3765" s="7"/>
      <c r="D3765" s="262"/>
      <c r="E3765" s="310"/>
      <c r="F3765" s="311"/>
      <c r="G3765" s="312" t="s">
        <v>52</v>
      </c>
      <c r="H3765" s="266"/>
      <c r="I3765" s="266"/>
      <c r="J3765" s="267"/>
      <c r="K3765" s="8"/>
      <c r="L3765" s="1"/>
    </row>
    <row r="3766" spans="1:12" ht="15.45" customHeight="1" x14ac:dyDescent="0.3">
      <c r="A3766" s="1"/>
      <c r="B3766" s="1"/>
      <c r="C3766" s="7"/>
      <c r="D3766" s="262"/>
      <c r="E3766" s="310"/>
      <c r="F3766" s="311"/>
      <c r="G3766" s="312" t="s">
        <v>53</v>
      </c>
      <c r="H3766" s="266"/>
      <c r="I3766" s="266"/>
      <c r="J3766" s="267"/>
      <c r="K3766" s="8"/>
      <c r="L3766" s="1"/>
    </row>
    <row r="3767" spans="1:12" ht="15.45" customHeight="1" x14ac:dyDescent="0.3">
      <c r="A3767" s="1"/>
      <c r="B3767" s="1"/>
      <c r="C3767" s="7"/>
      <c r="D3767" s="262"/>
      <c r="E3767" s="310"/>
      <c r="F3767" s="311"/>
      <c r="G3767" s="312" t="s">
        <v>54</v>
      </c>
      <c r="H3767" s="266"/>
      <c r="I3767" s="266"/>
      <c r="J3767" s="267"/>
      <c r="K3767" s="8"/>
      <c r="L3767" s="1"/>
    </row>
    <row r="3768" spans="1:12" ht="15.45" customHeight="1" x14ac:dyDescent="0.3">
      <c r="A3768" s="1"/>
      <c r="B3768" s="1"/>
      <c r="C3768" s="7"/>
      <c r="D3768" s="319"/>
      <c r="E3768" s="320"/>
      <c r="F3768" s="321"/>
      <c r="G3768" s="312" t="s">
        <v>52</v>
      </c>
      <c r="H3768" s="266"/>
      <c r="I3768" s="266"/>
      <c r="J3768" s="267"/>
      <c r="K3768" s="8"/>
      <c r="L3768" s="1"/>
    </row>
    <row r="3769" spans="1:12" ht="15.45" customHeight="1" x14ac:dyDescent="0.3">
      <c r="A3769" s="1"/>
      <c r="B3769" s="1"/>
      <c r="C3769" s="7"/>
      <c r="D3769" s="268"/>
      <c r="E3769" s="322"/>
      <c r="F3769" s="323"/>
      <c r="G3769" s="324" t="s">
        <v>55</v>
      </c>
      <c r="H3769" s="272"/>
      <c r="I3769" s="272"/>
      <c r="J3769" s="273"/>
      <c r="K3769" s="8"/>
      <c r="L3769" s="1"/>
    </row>
    <row r="3770" spans="1:12" ht="15.45" customHeight="1" x14ac:dyDescent="0.3">
      <c r="A3770" s="1"/>
      <c r="B3770" s="1"/>
      <c r="C3770" s="81"/>
      <c r="D3770" s="82"/>
      <c r="E3770" s="82"/>
      <c r="F3770" s="82"/>
      <c r="G3770" s="82"/>
      <c r="H3770" s="83"/>
      <c r="I3770" s="82"/>
      <c r="J3770" s="83"/>
      <c r="K3770" s="84"/>
      <c r="L3770" s="1"/>
    </row>
    <row r="3771" spans="1:12" s="1" customFormat="1" ht="15.45" customHeight="1" x14ac:dyDescent="0.3">
      <c r="C3771" s="7"/>
      <c r="D3771" s="190"/>
      <c r="E3771" s="191"/>
      <c r="F3771" s="190" t="s">
        <v>0</v>
      </c>
      <c r="G3771" s="194"/>
      <c r="H3771" s="191"/>
      <c r="I3771" s="195" t="s">
        <v>1</v>
      </c>
      <c r="J3771" s="196"/>
      <c r="K3771" s="8"/>
    </row>
    <row r="3772" spans="1:12" s="1" customFormat="1" ht="15.45" customHeight="1" x14ac:dyDescent="0.3">
      <c r="C3772" s="7"/>
      <c r="D3772" s="192"/>
      <c r="E3772" s="193"/>
      <c r="F3772" s="192"/>
      <c r="G3772" s="189"/>
      <c r="H3772" s="193"/>
      <c r="I3772" s="197" t="s">
        <v>2</v>
      </c>
      <c r="J3772" s="198"/>
      <c r="K3772" s="8"/>
    </row>
    <row r="3773" spans="1:12" s="1" customFormat="1" ht="15.45" customHeight="1" x14ac:dyDescent="0.3">
      <c r="C3773" s="7"/>
      <c r="D3773" s="172" t="s">
        <v>3</v>
      </c>
      <c r="E3773" s="173"/>
      <c r="F3773" s="173"/>
      <c r="G3773" s="173"/>
      <c r="H3773" s="174"/>
      <c r="I3773" s="197" t="s">
        <v>4</v>
      </c>
      <c r="J3773" s="198"/>
      <c r="K3773" s="8"/>
    </row>
    <row r="3774" spans="1:12" s="1" customFormat="1" ht="15.45" customHeight="1" x14ac:dyDescent="0.3">
      <c r="C3774" s="7"/>
      <c r="D3774" s="298" t="s">
        <v>5</v>
      </c>
      <c r="E3774" s="299"/>
      <c r="F3774" s="299"/>
      <c r="G3774" s="299"/>
      <c r="H3774" s="299"/>
      <c r="I3774" s="299"/>
      <c r="J3774" s="300"/>
      <c r="K3774" s="8"/>
    </row>
    <row r="3775" spans="1:12" s="1" customFormat="1" ht="15.45" customHeight="1" x14ac:dyDescent="0.3">
      <c r="C3775" s="7"/>
      <c r="D3775" s="9"/>
      <c r="E3775" s="9"/>
      <c r="F3775" s="9"/>
      <c r="G3775" s="9"/>
      <c r="H3775" s="10"/>
      <c r="I3775" s="9"/>
      <c r="J3775" s="10"/>
      <c r="K3775" s="8"/>
    </row>
    <row r="3776" spans="1:12" s="14" customFormat="1" ht="15.45" customHeight="1" x14ac:dyDescent="0.3">
      <c r="C3776" s="11"/>
      <c r="D3776" s="12" t="s">
        <v>6</v>
      </c>
      <c r="E3776" s="175" t="s">
        <v>7</v>
      </c>
      <c r="F3776" s="176"/>
      <c r="G3776" s="176"/>
      <c r="H3776" s="176"/>
      <c r="I3776" s="176"/>
      <c r="J3776" s="177"/>
      <c r="K3776" s="13"/>
    </row>
    <row r="3777" spans="3:14" s="1" customFormat="1" ht="15.45" customHeight="1" x14ac:dyDescent="0.3">
      <c r="C3777" s="7"/>
      <c r="D3777" s="16"/>
      <c r="E3777" s="178"/>
      <c r="F3777" s="179"/>
      <c r="G3777" s="179"/>
      <c r="H3777" s="179"/>
      <c r="I3777" s="179"/>
      <c r="J3777" s="180"/>
      <c r="K3777" s="8"/>
    </row>
    <row r="3778" spans="3:14" s="14" customFormat="1" ht="15.45" customHeight="1" x14ac:dyDescent="0.3">
      <c r="C3778" s="11"/>
      <c r="D3778" s="12" t="s">
        <v>9</v>
      </c>
      <c r="E3778" s="175" t="s">
        <v>10</v>
      </c>
      <c r="F3778" s="176"/>
      <c r="G3778" s="176"/>
      <c r="H3778" s="176"/>
      <c r="I3778" s="176"/>
      <c r="J3778" s="177"/>
      <c r="K3778" s="13"/>
    </row>
    <row r="3779" spans="3:14" s="1" customFormat="1" ht="15.45" customHeight="1" x14ac:dyDescent="0.3">
      <c r="C3779" s="7"/>
      <c r="D3779" s="85"/>
      <c r="E3779" s="178"/>
      <c r="F3779" s="179"/>
      <c r="G3779" s="179"/>
      <c r="H3779" s="179"/>
      <c r="I3779" s="179"/>
      <c r="J3779" s="180"/>
      <c r="K3779" s="8"/>
    </row>
    <row r="3780" spans="3:14" s="14" customFormat="1" ht="15.45" customHeight="1" x14ac:dyDescent="0.3">
      <c r="C3780" s="11"/>
      <c r="D3780" s="17" t="s">
        <v>12</v>
      </c>
      <c r="E3780" s="181" t="s">
        <v>13</v>
      </c>
      <c r="F3780" s="182"/>
      <c r="G3780" s="182"/>
      <c r="H3780" s="182"/>
      <c r="I3780" s="183"/>
      <c r="J3780" s="187" t="s">
        <v>14</v>
      </c>
      <c r="K3780" s="13"/>
    </row>
    <row r="3781" spans="3:14" s="1" customFormat="1" ht="15.45" customHeight="1" x14ac:dyDescent="0.3">
      <c r="C3781" s="7"/>
      <c r="D3781" s="18"/>
      <c r="E3781" s="184"/>
      <c r="F3781" s="185"/>
      <c r="G3781" s="185"/>
      <c r="H3781" s="185"/>
      <c r="I3781" s="186"/>
      <c r="J3781" s="188"/>
      <c r="K3781" s="8"/>
    </row>
    <row r="3782" spans="3:14" s="14" customFormat="1" ht="15.45" customHeight="1" x14ac:dyDescent="0.3">
      <c r="C3782" s="11"/>
      <c r="D3782" s="17" t="s">
        <v>16</v>
      </c>
      <c r="E3782" s="296" t="s">
        <v>346</v>
      </c>
      <c r="F3782" s="223"/>
      <c r="G3782" s="223"/>
      <c r="H3782" s="223"/>
      <c r="I3782" s="224"/>
      <c r="J3782" s="297" t="s">
        <v>95</v>
      </c>
      <c r="K3782" s="13"/>
    </row>
    <row r="3783" spans="3:14" s="1" customFormat="1" ht="15.45" customHeight="1" x14ac:dyDescent="0.3">
      <c r="C3783" s="7"/>
      <c r="D3783" s="18"/>
      <c r="E3783" s="225"/>
      <c r="F3783" s="226"/>
      <c r="G3783" s="226"/>
      <c r="H3783" s="226"/>
      <c r="I3783" s="227"/>
      <c r="J3783" s="229"/>
      <c r="K3783" s="8"/>
    </row>
    <row r="3784" spans="3:14" s="1" customFormat="1" ht="15.45" customHeight="1" x14ac:dyDescent="0.3">
      <c r="C3784" s="7"/>
      <c r="D3784" s="189"/>
      <c r="E3784" s="189"/>
      <c r="F3784" s="189"/>
      <c r="G3784" s="189"/>
      <c r="H3784" s="189"/>
      <c r="I3784" s="189"/>
      <c r="J3784" s="189"/>
      <c r="K3784" s="8"/>
    </row>
    <row r="3785" spans="3:14" s="1" customFormat="1" ht="15.45" customHeight="1" x14ac:dyDescent="0.3">
      <c r="C3785" s="7"/>
      <c r="D3785" s="219" t="s">
        <v>19</v>
      </c>
      <c r="E3785" s="220"/>
      <c r="F3785" s="220"/>
      <c r="G3785" s="220"/>
      <c r="H3785" s="220"/>
      <c r="I3785" s="220"/>
      <c r="J3785" s="221"/>
      <c r="K3785" s="8"/>
    </row>
    <row r="3786" spans="3:14" s="1" customFormat="1" ht="15.45" customHeight="1" x14ac:dyDescent="0.3">
      <c r="C3786" s="7"/>
      <c r="D3786" s="230" t="s">
        <v>20</v>
      </c>
      <c r="E3786" s="231"/>
      <c r="F3786" s="231"/>
      <c r="G3786" s="23" t="s">
        <v>14</v>
      </c>
      <c r="H3786" s="24" t="s">
        <v>21</v>
      </c>
      <c r="I3786" s="25" t="s">
        <v>22</v>
      </c>
      <c r="J3786" s="26" t="s">
        <v>23</v>
      </c>
      <c r="K3786" s="8"/>
    </row>
    <row r="3787" spans="3:14" s="1" customFormat="1" ht="15.45" customHeight="1" x14ac:dyDescent="0.3">
      <c r="C3787" s="7"/>
      <c r="D3787" s="353" t="s">
        <v>346</v>
      </c>
      <c r="E3787" s="354"/>
      <c r="F3787" s="355"/>
      <c r="G3787" s="27" t="s">
        <v>95</v>
      </c>
      <c r="H3787" s="28">
        <v>84900000</v>
      </c>
      <c r="I3787" s="111">
        <v>1</v>
      </c>
      <c r="J3787" s="30">
        <f>+ROUND(I3787*H3787,2)</f>
        <v>84900000</v>
      </c>
      <c r="K3787" s="8"/>
      <c r="N3787" s="1">
        <v>85421190</v>
      </c>
    </row>
    <row r="3788" spans="3:14" s="1" customFormat="1" ht="15.45" customHeight="1" x14ac:dyDescent="0.3">
      <c r="C3788" s="7"/>
      <c r="D3788" s="356"/>
      <c r="E3788" s="357"/>
      <c r="F3788" s="358"/>
      <c r="G3788" s="31"/>
      <c r="H3788" s="32"/>
      <c r="I3788" s="113"/>
      <c r="J3788" s="34">
        <f t="shared" ref="J3788:J3792" si="69">+ROUND(I3788*H3788,2)</f>
        <v>0</v>
      </c>
      <c r="K3788" s="8"/>
    </row>
    <row r="3789" spans="3:14" s="1" customFormat="1" ht="15.45" customHeight="1" x14ac:dyDescent="0.3">
      <c r="C3789" s="7"/>
      <c r="D3789" s="356"/>
      <c r="E3789" s="357"/>
      <c r="F3789" s="358"/>
      <c r="G3789" s="31"/>
      <c r="H3789" s="32"/>
      <c r="I3789" s="33"/>
      <c r="J3789" s="34">
        <f t="shared" si="69"/>
        <v>0</v>
      </c>
      <c r="K3789" s="8"/>
    </row>
    <row r="3790" spans="3:14" s="1" customFormat="1" ht="15.45" customHeight="1" x14ac:dyDescent="0.3">
      <c r="C3790" s="7"/>
      <c r="D3790" s="356"/>
      <c r="E3790" s="357"/>
      <c r="F3790" s="358"/>
      <c r="G3790" s="31" t="s">
        <v>28</v>
      </c>
      <c r="H3790" s="32"/>
      <c r="I3790" s="33"/>
      <c r="J3790" s="34">
        <f t="shared" si="69"/>
        <v>0</v>
      </c>
      <c r="K3790" s="8"/>
    </row>
    <row r="3791" spans="3:14" s="1" customFormat="1" ht="15.45" customHeight="1" x14ac:dyDescent="0.3">
      <c r="C3791" s="7"/>
      <c r="D3791" s="356"/>
      <c r="E3791" s="357"/>
      <c r="F3791" s="358"/>
      <c r="G3791" s="31" t="s">
        <v>28</v>
      </c>
      <c r="H3791" s="32"/>
      <c r="I3791" s="33"/>
      <c r="J3791" s="34">
        <f t="shared" si="69"/>
        <v>0</v>
      </c>
      <c r="K3791" s="8"/>
    </row>
    <row r="3792" spans="3:14" s="1" customFormat="1" ht="15.45" customHeight="1" x14ac:dyDescent="0.3">
      <c r="C3792" s="7"/>
      <c r="D3792" s="359"/>
      <c r="E3792" s="360"/>
      <c r="F3792" s="361"/>
      <c r="G3792" s="35" t="s">
        <v>28</v>
      </c>
      <c r="H3792" s="36"/>
      <c r="I3792" s="37"/>
      <c r="J3792" s="38">
        <f t="shared" si="69"/>
        <v>0</v>
      </c>
      <c r="K3792" s="8"/>
    </row>
    <row r="3793" spans="3:12" s="1" customFormat="1" ht="15.45" customHeight="1" x14ac:dyDescent="0.3">
      <c r="C3793" s="7"/>
      <c r="G3793" s="294" t="s">
        <v>29</v>
      </c>
      <c r="H3793" s="294"/>
      <c r="I3793" s="295"/>
      <c r="J3793" s="39">
        <f>+ROUND(SUM(J3787:J3792),2)</f>
        <v>84900000</v>
      </c>
      <c r="K3793" s="8"/>
    </row>
    <row r="3794" spans="3:12" s="1" customFormat="1" ht="15.45" customHeight="1" x14ac:dyDescent="0.3">
      <c r="C3794" s="7"/>
      <c r="D3794" s="189"/>
      <c r="E3794" s="189"/>
      <c r="F3794" s="189"/>
      <c r="G3794" s="189"/>
      <c r="H3794" s="189"/>
      <c r="I3794" s="189"/>
      <c r="J3794" s="189"/>
      <c r="K3794" s="8"/>
    </row>
    <row r="3795" spans="3:12" s="1" customFormat="1" ht="15.45" customHeight="1" x14ac:dyDescent="0.3">
      <c r="C3795" s="7"/>
      <c r="D3795" s="219" t="s">
        <v>30</v>
      </c>
      <c r="E3795" s="220"/>
      <c r="F3795" s="220"/>
      <c r="G3795" s="220"/>
      <c r="H3795" s="220"/>
      <c r="I3795" s="220"/>
      <c r="J3795" s="221"/>
      <c r="K3795" s="8"/>
    </row>
    <row r="3796" spans="3:12" s="1" customFormat="1" ht="15.45" customHeight="1" x14ac:dyDescent="0.3">
      <c r="C3796" s="7"/>
      <c r="D3796" s="286" t="s">
        <v>20</v>
      </c>
      <c r="E3796" s="286"/>
      <c r="F3796" s="286"/>
      <c r="G3796" s="40" t="s">
        <v>14</v>
      </c>
      <c r="H3796" s="41" t="s">
        <v>31</v>
      </c>
      <c r="I3796" s="103" t="s">
        <v>22</v>
      </c>
      <c r="J3796" s="41" t="s">
        <v>23</v>
      </c>
      <c r="K3796" s="8"/>
    </row>
    <row r="3797" spans="3:12" s="1" customFormat="1" ht="15.45" customHeight="1" x14ac:dyDescent="0.3">
      <c r="C3797" s="7"/>
      <c r="D3797" s="287" t="s">
        <v>32</v>
      </c>
      <c r="E3797" s="288"/>
      <c r="F3797" s="288"/>
      <c r="G3797" s="105" t="s">
        <v>33</v>
      </c>
      <c r="H3797" s="89">
        <f>+J3808</f>
        <v>83926.41</v>
      </c>
      <c r="I3797" s="104">
        <v>0</v>
      </c>
      <c r="J3797" s="156">
        <f>+ROUND(I3797*H3797,2)</f>
        <v>0</v>
      </c>
      <c r="K3797" s="8"/>
    </row>
    <row r="3798" spans="3:12" s="1" customFormat="1" x14ac:dyDescent="0.3">
      <c r="C3798" s="7"/>
      <c r="D3798" s="287"/>
      <c r="E3798" s="288"/>
      <c r="F3798" s="288"/>
      <c r="G3798" s="105"/>
      <c r="H3798" s="89"/>
      <c r="I3798" s="98"/>
      <c r="J3798" s="34"/>
      <c r="K3798" s="8"/>
    </row>
    <row r="3799" spans="3:12" s="1" customFormat="1" ht="15.45" customHeight="1" x14ac:dyDescent="0.3">
      <c r="C3799" s="7"/>
      <c r="D3799" s="338"/>
      <c r="E3799" s="339"/>
      <c r="F3799" s="339"/>
      <c r="G3799" s="105"/>
      <c r="H3799" s="89"/>
      <c r="I3799" s="106"/>
      <c r="J3799" s="38"/>
      <c r="K3799" s="8"/>
    </row>
    <row r="3800" spans="3:12" s="1" customFormat="1" ht="15.45" customHeight="1" x14ac:dyDescent="0.3">
      <c r="C3800" s="7"/>
      <c r="G3800" s="216" t="s">
        <v>36</v>
      </c>
      <c r="H3800" s="216"/>
      <c r="I3800" s="217"/>
      <c r="J3800" s="51">
        <f>ROUND(+SUM(J3797:J3799),2)</f>
        <v>0</v>
      </c>
      <c r="K3800" s="8"/>
    </row>
    <row r="3801" spans="3:12" s="1" customFormat="1" ht="15.45" customHeight="1" x14ac:dyDescent="0.3">
      <c r="C3801" s="7"/>
      <c r="D3801" s="274"/>
      <c r="E3801" s="274"/>
      <c r="F3801" s="274"/>
      <c r="G3801" s="274"/>
      <c r="H3801" s="274"/>
      <c r="I3801" s="274"/>
      <c r="J3801" s="274"/>
      <c r="K3801" s="8"/>
    </row>
    <row r="3802" spans="3:12" s="1" customFormat="1" ht="15.45" customHeight="1" x14ac:dyDescent="0.3">
      <c r="C3802" s="7"/>
      <c r="D3802" s="305" t="s">
        <v>37</v>
      </c>
      <c r="E3802" s="306"/>
      <c r="F3802" s="306"/>
      <c r="G3802" s="306"/>
      <c r="H3802" s="306"/>
      <c r="I3802" s="306"/>
      <c r="J3802" s="307"/>
      <c r="K3802" s="8"/>
      <c r="L3802" s="52"/>
    </row>
    <row r="3803" spans="3:12" s="93" customFormat="1" ht="15.45" customHeight="1" x14ac:dyDescent="0.3">
      <c r="C3803" s="53"/>
      <c r="D3803" s="308" t="s">
        <v>20</v>
      </c>
      <c r="E3803" s="309"/>
      <c r="F3803" s="309"/>
      <c r="G3803" s="54" t="s">
        <v>14</v>
      </c>
      <c r="H3803" s="55" t="s">
        <v>31</v>
      </c>
      <c r="I3803" s="54" t="s">
        <v>22</v>
      </c>
      <c r="J3803" s="56" t="s">
        <v>23</v>
      </c>
      <c r="K3803" s="57"/>
      <c r="L3803" s="58"/>
    </row>
    <row r="3804" spans="3:12" s="1" customFormat="1" ht="15.45" customHeight="1" x14ac:dyDescent="0.3">
      <c r="C3804" s="7"/>
      <c r="D3804" s="301" t="s">
        <v>270</v>
      </c>
      <c r="E3804" s="302"/>
      <c r="F3804" s="302"/>
      <c r="G3804" s="59" t="s">
        <v>39</v>
      </c>
      <c r="H3804" s="60">
        <v>35069.629999999997</v>
      </c>
      <c r="I3804" s="61">
        <v>2.3931365136703033</v>
      </c>
      <c r="J3804" s="30">
        <f>+ROUND(I3804*H3804,2)</f>
        <v>83926.41</v>
      </c>
      <c r="K3804" s="8"/>
      <c r="L3804" s="52"/>
    </row>
    <row r="3805" spans="3:12" s="1" customFormat="1" ht="15.45" customHeight="1" x14ac:dyDescent="0.3">
      <c r="C3805" s="7"/>
      <c r="D3805" s="301"/>
      <c r="E3805" s="302"/>
      <c r="F3805" s="302"/>
      <c r="G3805" s="59"/>
      <c r="H3805" s="60"/>
      <c r="I3805" s="61"/>
      <c r="J3805" s="62" t="str">
        <f>(+IF(D3805="","",(H3805*I3805)))</f>
        <v/>
      </c>
      <c r="K3805" s="8"/>
      <c r="L3805" s="52"/>
    </row>
    <row r="3806" spans="3:12" s="1" customFormat="1" ht="15.45" customHeight="1" x14ac:dyDescent="0.3">
      <c r="C3806" s="7"/>
      <c r="D3806" s="301"/>
      <c r="E3806" s="302"/>
      <c r="F3806" s="302"/>
      <c r="G3806" s="59"/>
      <c r="H3806" s="60"/>
      <c r="I3806" s="61"/>
      <c r="J3806" s="62" t="str">
        <f>(+IF(D3806="","",(H3806*I3806)))</f>
        <v/>
      </c>
      <c r="K3806" s="8"/>
      <c r="L3806" s="52"/>
    </row>
    <row r="3807" spans="3:12" s="1" customFormat="1" ht="15.45" customHeight="1" x14ac:dyDescent="0.3">
      <c r="C3807" s="7"/>
      <c r="D3807" s="303"/>
      <c r="E3807" s="304"/>
      <c r="F3807" s="304"/>
      <c r="G3807" s="94"/>
      <c r="H3807" s="95"/>
      <c r="I3807" s="96"/>
      <c r="J3807" s="97"/>
      <c r="K3807" s="8"/>
      <c r="L3807" s="52"/>
    </row>
    <row r="3808" spans="3:12" s="1" customFormat="1" ht="15.45" customHeight="1" x14ac:dyDescent="0.3">
      <c r="C3808" s="7"/>
      <c r="G3808" s="216" t="s">
        <v>42</v>
      </c>
      <c r="H3808" s="216"/>
      <c r="I3808" s="217"/>
      <c r="J3808" s="39">
        <f>+ROUND(SUM(J3804:J3807),2)</f>
        <v>83926.41</v>
      </c>
      <c r="K3808" s="8"/>
      <c r="L3808" s="52"/>
    </row>
    <row r="3809" spans="3:14" s="1" customFormat="1" ht="15.45" customHeight="1" x14ac:dyDescent="0.3">
      <c r="C3809" s="7"/>
      <c r="H3809" s="63"/>
      <c r="J3809" s="2"/>
      <c r="K3809" s="8"/>
    </row>
    <row r="3810" spans="3:14" s="1" customFormat="1" ht="15.45" customHeight="1" x14ac:dyDescent="0.3">
      <c r="C3810" s="7"/>
      <c r="D3810" s="250" t="s">
        <v>43</v>
      </c>
      <c r="E3810" s="251"/>
      <c r="F3810" s="251"/>
      <c r="G3810" s="251"/>
      <c r="H3810" s="251"/>
      <c r="I3810" s="252"/>
      <c r="J3810" s="64">
        <f>ROUND((SUM(+J3793+J3800+J3808)),2)</f>
        <v>84983926.409999996</v>
      </c>
      <c r="K3810" s="8"/>
    </row>
    <row r="3811" spans="3:14" s="1" customFormat="1" ht="15.45" customHeight="1" x14ac:dyDescent="0.3">
      <c r="C3811" s="7"/>
      <c r="H3811" s="63"/>
      <c r="J3811" s="2"/>
      <c r="K3811" s="8"/>
    </row>
    <row r="3812" spans="3:14" s="66" customFormat="1" ht="15.45" customHeight="1" x14ac:dyDescent="0.3">
      <c r="C3812" s="65"/>
      <c r="D3812" s="253" t="s">
        <v>44</v>
      </c>
      <c r="E3812" s="254"/>
      <c r="F3812" s="255"/>
      <c r="H3812" s="67"/>
      <c r="I3812" s="68">
        <v>0.01</v>
      </c>
      <c r="J3812" s="69">
        <f>+ROUND(J3810*I3812,2)</f>
        <v>849839.26</v>
      </c>
      <c r="K3812" s="70"/>
    </row>
    <row r="3813" spans="3:14" s="1" customFormat="1" ht="15.45" customHeight="1" x14ac:dyDescent="0.3">
      <c r="C3813" s="7"/>
      <c r="D3813" s="250" t="s">
        <v>45</v>
      </c>
      <c r="E3813" s="251"/>
      <c r="F3813" s="251"/>
      <c r="G3813" s="251"/>
      <c r="H3813" s="251"/>
      <c r="I3813" s="252"/>
      <c r="J3813" s="64">
        <f>+J3812+J3810</f>
        <v>85833765.670000002</v>
      </c>
      <c r="K3813" s="8"/>
    </row>
    <row r="3814" spans="3:14" s="1" customFormat="1" ht="15.45" customHeight="1" x14ac:dyDescent="0.3">
      <c r="C3814" s="7"/>
      <c r="H3814" s="63"/>
      <c r="J3814" s="2"/>
      <c r="K3814" s="8"/>
    </row>
    <row r="3815" spans="3:14" s="66" customFormat="1" ht="15.45" customHeight="1" x14ac:dyDescent="0.3">
      <c r="C3815" s="65"/>
      <c r="D3815" s="234" t="s">
        <v>46</v>
      </c>
      <c r="E3815" s="235"/>
      <c r="F3815" s="236"/>
      <c r="G3815" s="71"/>
      <c r="H3815" s="72"/>
      <c r="I3815" s="170">
        <v>0.25</v>
      </c>
      <c r="J3815" s="74">
        <f>ROUND(J3813*I3815,2)</f>
        <v>21458441.420000002</v>
      </c>
      <c r="K3815" s="70"/>
    </row>
    <row r="3816" spans="3:14" s="66" customFormat="1" ht="15.45" customHeight="1" x14ac:dyDescent="0.3">
      <c r="C3816" s="65"/>
      <c r="D3816" s="315" t="s">
        <v>47</v>
      </c>
      <c r="E3816" s="316"/>
      <c r="F3816" s="316"/>
      <c r="G3816" s="71"/>
      <c r="H3816" s="72"/>
      <c r="I3816" s="171">
        <v>0.01</v>
      </c>
      <c r="J3816" s="76">
        <f>ROUNDUP(J3813*I3816,2)</f>
        <v>858337.66</v>
      </c>
      <c r="K3816" s="70"/>
    </row>
    <row r="3817" spans="3:14" s="66" customFormat="1" ht="15.45" customHeight="1" x14ac:dyDescent="0.3">
      <c r="C3817" s="65"/>
      <c r="D3817" s="315" t="s">
        <v>48</v>
      </c>
      <c r="E3817" s="316"/>
      <c r="F3817" s="316"/>
      <c r="G3817" s="77"/>
      <c r="H3817" s="78"/>
      <c r="I3817" s="171">
        <v>0.04</v>
      </c>
      <c r="J3817" s="76">
        <f>ROUND(J3813*I3817,2)</f>
        <v>3433350.63</v>
      </c>
      <c r="K3817" s="70"/>
    </row>
    <row r="3818" spans="3:14" s="1" customFormat="1" ht="15.45" customHeight="1" x14ac:dyDescent="0.3">
      <c r="C3818" s="7"/>
      <c r="D3818" s="317" t="s">
        <v>49</v>
      </c>
      <c r="E3818" s="318"/>
      <c r="F3818" s="318"/>
      <c r="G3818" s="318"/>
      <c r="H3818" s="318"/>
      <c r="I3818" s="318"/>
      <c r="J3818" s="79">
        <f>SUM(J3815:J3817)</f>
        <v>25750129.710000001</v>
      </c>
      <c r="K3818" s="8"/>
    </row>
    <row r="3819" spans="3:14" s="1" customFormat="1" ht="15.45" customHeight="1" x14ac:dyDescent="0.3">
      <c r="C3819" s="7"/>
      <c r="D3819" s="266"/>
      <c r="E3819" s="266"/>
      <c r="F3819" s="266"/>
      <c r="G3819" s="266"/>
      <c r="H3819" s="266"/>
      <c r="I3819" s="266"/>
      <c r="J3819" s="266"/>
      <c r="K3819" s="8"/>
    </row>
    <row r="3820" spans="3:14" s="1" customFormat="1" ht="15.45" customHeight="1" x14ac:dyDescent="0.3">
      <c r="C3820" s="7"/>
      <c r="D3820" s="277" t="s">
        <v>50</v>
      </c>
      <c r="E3820" s="278"/>
      <c r="F3820" s="278"/>
      <c r="G3820" s="278"/>
      <c r="H3820" s="278"/>
      <c r="I3820" s="279"/>
      <c r="J3820" s="80">
        <f>SUM(J3813+J3818)</f>
        <v>111583895.38</v>
      </c>
      <c r="K3820" s="8"/>
      <c r="N3820" s="167">
        <v>111583895.38</v>
      </c>
    </row>
    <row r="3821" spans="3:14" s="1" customFormat="1" ht="15.45" customHeight="1" x14ac:dyDescent="0.3">
      <c r="C3821" s="7"/>
      <c r="D3821" s="266"/>
      <c r="E3821" s="266"/>
      <c r="F3821" s="266"/>
      <c r="G3821" s="266"/>
      <c r="H3821" s="266"/>
      <c r="I3821" s="266"/>
      <c r="J3821" s="266"/>
      <c r="K3821" s="8"/>
    </row>
    <row r="3822" spans="3:14" s="1" customFormat="1" ht="15.45" customHeight="1" x14ac:dyDescent="0.3">
      <c r="C3822" s="7"/>
      <c r="D3822" s="280" t="s">
        <v>51</v>
      </c>
      <c r="E3822" s="281"/>
      <c r="F3822" s="282"/>
      <c r="G3822" s="283"/>
      <c r="H3822" s="284"/>
      <c r="I3822" s="284"/>
      <c r="J3822" s="285"/>
      <c r="K3822" s="8"/>
    </row>
    <row r="3823" spans="3:14" s="1" customFormat="1" ht="15.45" customHeight="1" x14ac:dyDescent="0.3">
      <c r="C3823" s="7"/>
      <c r="D3823" s="262"/>
      <c r="E3823" s="310"/>
      <c r="F3823" s="311"/>
      <c r="G3823" s="265"/>
      <c r="H3823" s="275"/>
      <c r="I3823" s="275"/>
      <c r="J3823" s="276"/>
      <c r="K3823" s="8"/>
    </row>
    <row r="3824" spans="3:14" s="1" customFormat="1" ht="15.45" customHeight="1" x14ac:dyDescent="0.3">
      <c r="C3824" s="7"/>
      <c r="D3824" s="262"/>
      <c r="E3824" s="310"/>
      <c r="F3824" s="311"/>
      <c r="G3824" s="312" t="s">
        <v>52</v>
      </c>
      <c r="H3824" s="266"/>
      <c r="I3824" s="266"/>
      <c r="J3824" s="267"/>
      <c r="K3824" s="8"/>
    </row>
    <row r="3825" spans="3:11" s="1" customFormat="1" ht="15.45" customHeight="1" x14ac:dyDescent="0.3">
      <c r="C3825" s="7"/>
      <c r="D3825" s="262"/>
      <c r="E3825" s="310"/>
      <c r="F3825" s="311"/>
      <c r="G3825" s="312" t="s">
        <v>53</v>
      </c>
      <c r="H3825" s="266"/>
      <c r="I3825" s="266"/>
      <c r="J3825" s="267"/>
      <c r="K3825" s="8"/>
    </row>
    <row r="3826" spans="3:11" s="1" customFormat="1" ht="15.45" customHeight="1" x14ac:dyDescent="0.3">
      <c r="C3826" s="7"/>
      <c r="D3826" s="262"/>
      <c r="E3826" s="310"/>
      <c r="F3826" s="311"/>
      <c r="G3826" s="312" t="s">
        <v>54</v>
      </c>
      <c r="H3826" s="266"/>
      <c r="I3826" s="266"/>
      <c r="J3826" s="267"/>
      <c r="K3826" s="8"/>
    </row>
    <row r="3827" spans="3:11" s="1" customFormat="1" ht="15.45" customHeight="1" x14ac:dyDescent="0.3">
      <c r="C3827" s="7"/>
      <c r="D3827" s="319"/>
      <c r="E3827" s="320"/>
      <c r="F3827" s="321"/>
      <c r="G3827" s="312" t="s">
        <v>52</v>
      </c>
      <c r="H3827" s="266"/>
      <c r="I3827" s="266"/>
      <c r="J3827" s="267"/>
      <c r="K3827" s="8"/>
    </row>
    <row r="3828" spans="3:11" s="1" customFormat="1" ht="15.45" customHeight="1" x14ac:dyDescent="0.3">
      <c r="C3828" s="7"/>
      <c r="D3828" s="268"/>
      <c r="E3828" s="322"/>
      <c r="F3828" s="323"/>
      <c r="G3828" s="324" t="s">
        <v>55</v>
      </c>
      <c r="H3828" s="272"/>
      <c r="I3828" s="272"/>
      <c r="J3828" s="273"/>
      <c r="K3828" s="8"/>
    </row>
    <row r="3829" spans="3:11" s="1" customFormat="1" ht="15.45" customHeight="1" x14ac:dyDescent="0.3">
      <c r="C3829" s="81"/>
      <c r="D3829" s="82"/>
      <c r="E3829" s="82"/>
      <c r="F3829" s="82"/>
      <c r="G3829" s="82"/>
      <c r="H3829" s="83"/>
      <c r="I3829" s="82"/>
      <c r="J3829" s="83"/>
      <c r="K3829" s="84"/>
    </row>
    <row r="3830" spans="3:11" s="1" customFormat="1" ht="15.45" customHeight="1" x14ac:dyDescent="0.3">
      <c r="C3830" s="7"/>
      <c r="D3830" s="190"/>
      <c r="E3830" s="191"/>
      <c r="F3830" s="190" t="s">
        <v>0</v>
      </c>
      <c r="G3830" s="194"/>
      <c r="H3830" s="191"/>
      <c r="I3830" s="195" t="s">
        <v>1</v>
      </c>
      <c r="J3830" s="196"/>
      <c r="K3830" s="8"/>
    </row>
    <row r="3831" spans="3:11" s="1" customFormat="1" ht="15.45" customHeight="1" x14ac:dyDescent="0.3">
      <c r="C3831" s="7"/>
      <c r="D3831" s="192"/>
      <c r="E3831" s="193"/>
      <c r="F3831" s="192"/>
      <c r="G3831" s="189"/>
      <c r="H3831" s="193"/>
      <c r="I3831" s="197" t="s">
        <v>2</v>
      </c>
      <c r="J3831" s="198"/>
      <c r="K3831" s="8"/>
    </row>
    <row r="3832" spans="3:11" s="1" customFormat="1" ht="15.45" customHeight="1" x14ac:dyDescent="0.3">
      <c r="C3832" s="7"/>
      <c r="D3832" s="172" t="s">
        <v>3</v>
      </c>
      <c r="E3832" s="173"/>
      <c r="F3832" s="173"/>
      <c r="G3832" s="173"/>
      <c r="H3832" s="174"/>
      <c r="I3832" s="197" t="s">
        <v>4</v>
      </c>
      <c r="J3832" s="198"/>
      <c r="K3832" s="8"/>
    </row>
    <row r="3833" spans="3:11" s="1" customFormat="1" ht="15.45" customHeight="1" x14ac:dyDescent="0.3">
      <c r="C3833" s="7"/>
      <c r="D3833" s="298" t="s">
        <v>5</v>
      </c>
      <c r="E3833" s="299"/>
      <c r="F3833" s="299"/>
      <c r="G3833" s="299"/>
      <c r="H3833" s="299"/>
      <c r="I3833" s="299"/>
      <c r="J3833" s="300"/>
      <c r="K3833" s="8"/>
    </row>
    <row r="3834" spans="3:11" s="1" customFormat="1" ht="15.45" customHeight="1" x14ac:dyDescent="0.3">
      <c r="C3834" s="7"/>
      <c r="D3834" s="9"/>
      <c r="E3834" s="9"/>
      <c r="F3834" s="9"/>
      <c r="G3834" s="9"/>
      <c r="H3834" s="10"/>
      <c r="I3834" s="9"/>
      <c r="J3834" s="10"/>
      <c r="K3834" s="8"/>
    </row>
    <row r="3835" spans="3:11" s="14" customFormat="1" ht="15.45" customHeight="1" x14ac:dyDescent="0.3">
      <c r="C3835" s="11"/>
      <c r="D3835" s="12" t="s">
        <v>6</v>
      </c>
      <c r="E3835" s="175" t="s">
        <v>7</v>
      </c>
      <c r="F3835" s="176"/>
      <c r="G3835" s="176"/>
      <c r="H3835" s="176"/>
      <c r="I3835" s="176"/>
      <c r="J3835" s="177"/>
      <c r="K3835" s="13"/>
    </row>
    <row r="3836" spans="3:11" s="1" customFormat="1" ht="15.45" customHeight="1" x14ac:dyDescent="0.3">
      <c r="C3836" s="7"/>
      <c r="D3836" s="16"/>
      <c r="E3836" s="178"/>
      <c r="F3836" s="179"/>
      <c r="G3836" s="179"/>
      <c r="H3836" s="179"/>
      <c r="I3836" s="179"/>
      <c r="J3836" s="180"/>
      <c r="K3836" s="8"/>
    </row>
    <row r="3837" spans="3:11" s="14" customFormat="1" ht="15.45" customHeight="1" x14ac:dyDescent="0.3">
      <c r="C3837" s="11"/>
      <c r="D3837" s="12" t="s">
        <v>9</v>
      </c>
      <c r="E3837" s="175" t="s">
        <v>10</v>
      </c>
      <c r="F3837" s="176"/>
      <c r="G3837" s="176"/>
      <c r="H3837" s="176"/>
      <c r="I3837" s="176"/>
      <c r="J3837" s="177"/>
      <c r="K3837" s="13"/>
    </row>
    <row r="3838" spans="3:11" s="1" customFormat="1" ht="15.45" customHeight="1" x14ac:dyDescent="0.3">
      <c r="C3838" s="7"/>
      <c r="D3838" s="85"/>
      <c r="E3838" s="178"/>
      <c r="F3838" s="179"/>
      <c r="G3838" s="179"/>
      <c r="H3838" s="179"/>
      <c r="I3838" s="179"/>
      <c r="J3838" s="180"/>
      <c r="K3838" s="8"/>
    </row>
    <row r="3839" spans="3:11" s="14" customFormat="1" ht="15.45" customHeight="1" x14ac:dyDescent="0.3">
      <c r="C3839" s="11"/>
      <c r="D3839" s="17" t="s">
        <v>12</v>
      </c>
      <c r="E3839" s="181" t="s">
        <v>13</v>
      </c>
      <c r="F3839" s="182"/>
      <c r="G3839" s="182"/>
      <c r="H3839" s="182"/>
      <c r="I3839" s="183"/>
      <c r="J3839" s="187" t="s">
        <v>14</v>
      </c>
      <c r="K3839" s="13"/>
    </row>
    <row r="3840" spans="3:11" s="1" customFormat="1" ht="15.45" customHeight="1" x14ac:dyDescent="0.3">
      <c r="C3840" s="7"/>
      <c r="D3840" s="18"/>
      <c r="E3840" s="184"/>
      <c r="F3840" s="185"/>
      <c r="G3840" s="185"/>
      <c r="H3840" s="185"/>
      <c r="I3840" s="186"/>
      <c r="J3840" s="188"/>
      <c r="K3840" s="8"/>
    </row>
    <row r="3841" spans="3:11" s="14" customFormat="1" ht="15.45" customHeight="1" x14ac:dyDescent="0.3">
      <c r="C3841" s="11"/>
      <c r="D3841" s="17" t="s">
        <v>16</v>
      </c>
      <c r="E3841" s="296" t="s">
        <v>347</v>
      </c>
      <c r="F3841" s="223"/>
      <c r="G3841" s="223"/>
      <c r="H3841" s="223"/>
      <c r="I3841" s="224"/>
      <c r="J3841" s="297" t="s">
        <v>95</v>
      </c>
      <c r="K3841" s="13"/>
    </row>
    <row r="3842" spans="3:11" s="1" customFormat="1" ht="15.45" customHeight="1" x14ac:dyDescent="0.3">
      <c r="C3842" s="7"/>
      <c r="D3842" s="18"/>
      <c r="E3842" s="225"/>
      <c r="F3842" s="226"/>
      <c r="G3842" s="226"/>
      <c r="H3842" s="226"/>
      <c r="I3842" s="227"/>
      <c r="J3842" s="229"/>
      <c r="K3842" s="8"/>
    </row>
    <row r="3843" spans="3:11" s="1" customFormat="1" ht="15.45" customHeight="1" x14ac:dyDescent="0.3">
      <c r="C3843" s="7"/>
      <c r="D3843" s="189"/>
      <c r="E3843" s="189"/>
      <c r="F3843" s="189"/>
      <c r="G3843" s="189"/>
      <c r="H3843" s="189"/>
      <c r="I3843" s="189"/>
      <c r="J3843" s="189"/>
      <c r="K3843" s="8"/>
    </row>
    <row r="3844" spans="3:11" s="1" customFormat="1" ht="15.45" customHeight="1" x14ac:dyDescent="0.3">
      <c r="C3844" s="7"/>
      <c r="D3844" s="219" t="s">
        <v>19</v>
      </c>
      <c r="E3844" s="220"/>
      <c r="F3844" s="220"/>
      <c r="G3844" s="220"/>
      <c r="H3844" s="220"/>
      <c r="I3844" s="220"/>
      <c r="J3844" s="221"/>
      <c r="K3844" s="8"/>
    </row>
    <row r="3845" spans="3:11" s="1" customFormat="1" ht="15.45" customHeight="1" x14ac:dyDescent="0.3">
      <c r="C3845" s="7"/>
      <c r="D3845" s="230" t="s">
        <v>20</v>
      </c>
      <c r="E3845" s="231"/>
      <c r="F3845" s="231"/>
      <c r="G3845" s="23" t="s">
        <v>14</v>
      </c>
      <c r="H3845" s="24" t="s">
        <v>21</v>
      </c>
      <c r="I3845" s="25" t="s">
        <v>22</v>
      </c>
      <c r="J3845" s="26" t="s">
        <v>23</v>
      </c>
      <c r="K3845" s="8"/>
    </row>
    <row r="3846" spans="3:11" s="1" customFormat="1" ht="15.45" customHeight="1" x14ac:dyDescent="0.3">
      <c r="C3846" s="7"/>
      <c r="D3846" s="353" t="s">
        <v>347</v>
      </c>
      <c r="E3846" s="354"/>
      <c r="F3846" s="355"/>
      <c r="G3846" s="27" t="s">
        <v>95</v>
      </c>
      <c r="H3846" s="28">
        <v>2800000</v>
      </c>
      <c r="I3846" s="111">
        <v>1</v>
      </c>
      <c r="J3846" s="30">
        <f>+ROUND(I3846*H3846,2)</f>
        <v>2800000</v>
      </c>
      <c r="K3846" s="8"/>
    </row>
    <row r="3847" spans="3:11" s="1" customFormat="1" ht="15.45" customHeight="1" x14ac:dyDescent="0.3">
      <c r="C3847" s="7"/>
      <c r="D3847" s="356"/>
      <c r="E3847" s="357"/>
      <c r="F3847" s="358"/>
      <c r="G3847" s="31"/>
      <c r="H3847" s="32"/>
      <c r="I3847" s="113"/>
      <c r="J3847" s="34">
        <f t="shared" ref="J3847:J3851" si="70">+ROUND(I3847*H3847,2)</f>
        <v>0</v>
      </c>
      <c r="K3847" s="8"/>
    </row>
    <row r="3848" spans="3:11" s="1" customFormat="1" ht="15.45" customHeight="1" x14ac:dyDescent="0.3">
      <c r="C3848" s="7"/>
      <c r="D3848" s="356"/>
      <c r="E3848" s="357"/>
      <c r="F3848" s="358"/>
      <c r="G3848" s="31"/>
      <c r="H3848" s="32"/>
      <c r="I3848" s="33"/>
      <c r="J3848" s="34">
        <f t="shared" si="70"/>
        <v>0</v>
      </c>
      <c r="K3848" s="8"/>
    </row>
    <row r="3849" spans="3:11" s="1" customFormat="1" ht="15.45" customHeight="1" x14ac:dyDescent="0.3">
      <c r="C3849" s="7"/>
      <c r="D3849" s="356"/>
      <c r="E3849" s="357"/>
      <c r="F3849" s="358"/>
      <c r="G3849" s="31" t="s">
        <v>28</v>
      </c>
      <c r="H3849" s="32"/>
      <c r="I3849" s="33"/>
      <c r="J3849" s="34">
        <f t="shared" si="70"/>
        <v>0</v>
      </c>
      <c r="K3849" s="8"/>
    </row>
    <row r="3850" spans="3:11" s="1" customFormat="1" ht="15.45" customHeight="1" x14ac:dyDescent="0.3">
      <c r="C3850" s="7"/>
      <c r="D3850" s="356"/>
      <c r="E3850" s="357"/>
      <c r="F3850" s="358"/>
      <c r="G3850" s="31" t="s">
        <v>28</v>
      </c>
      <c r="H3850" s="32"/>
      <c r="I3850" s="33"/>
      <c r="J3850" s="34">
        <f t="shared" si="70"/>
        <v>0</v>
      </c>
      <c r="K3850" s="8"/>
    </row>
    <row r="3851" spans="3:11" s="1" customFormat="1" ht="15.45" customHeight="1" x14ac:dyDescent="0.3">
      <c r="C3851" s="7"/>
      <c r="D3851" s="359"/>
      <c r="E3851" s="360"/>
      <c r="F3851" s="361"/>
      <c r="G3851" s="35" t="s">
        <v>28</v>
      </c>
      <c r="H3851" s="36"/>
      <c r="I3851" s="37"/>
      <c r="J3851" s="38">
        <f t="shared" si="70"/>
        <v>0</v>
      </c>
      <c r="K3851" s="8"/>
    </row>
    <row r="3852" spans="3:11" s="1" customFormat="1" ht="15.45" customHeight="1" x14ac:dyDescent="0.3">
      <c r="C3852" s="7"/>
      <c r="G3852" s="294" t="s">
        <v>29</v>
      </c>
      <c r="H3852" s="294"/>
      <c r="I3852" s="295"/>
      <c r="J3852" s="39">
        <f>+ROUND(SUM(J3846:J3851),2)</f>
        <v>2800000</v>
      </c>
      <c r="K3852" s="8"/>
    </row>
    <row r="3853" spans="3:11" s="1" customFormat="1" ht="15.45" customHeight="1" x14ac:dyDescent="0.3">
      <c r="C3853" s="7"/>
      <c r="D3853" s="189"/>
      <c r="E3853" s="189"/>
      <c r="F3853" s="189"/>
      <c r="G3853" s="189"/>
      <c r="H3853" s="189"/>
      <c r="I3853" s="189"/>
      <c r="J3853" s="189"/>
      <c r="K3853" s="8"/>
    </row>
    <row r="3854" spans="3:11" s="1" customFormat="1" ht="15.45" customHeight="1" x14ac:dyDescent="0.3">
      <c r="C3854" s="7"/>
      <c r="D3854" s="219" t="s">
        <v>30</v>
      </c>
      <c r="E3854" s="220"/>
      <c r="F3854" s="220"/>
      <c r="G3854" s="220"/>
      <c r="H3854" s="220"/>
      <c r="I3854" s="220"/>
      <c r="J3854" s="221"/>
      <c r="K3854" s="8"/>
    </row>
    <row r="3855" spans="3:11" s="1" customFormat="1" ht="15.45" customHeight="1" x14ac:dyDescent="0.3">
      <c r="C3855" s="7"/>
      <c r="D3855" s="286" t="s">
        <v>20</v>
      </c>
      <c r="E3855" s="286"/>
      <c r="F3855" s="286"/>
      <c r="G3855" s="40" t="s">
        <v>14</v>
      </c>
      <c r="H3855" s="41" t="s">
        <v>31</v>
      </c>
      <c r="I3855" s="103" t="s">
        <v>22</v>
      </c>
      <c r="J3855" s="41" t="s">
        <v>23</v>
      </c>
      <c r="K3855" s="8"/>
    </row>
    <row r="3856" spans="3:11" s="1" customFormat="1" ht="15.45" customHeight="1" x14ac:dyDescent="0.3">
      <c r="C3856" s="7"/>
      <c r="D3856" s="287" t="s">
        <v>32</v>
      </c>
      <c r="E3856" s="288"/>
      <c r="F3856" s="288"/>
      <c r="G3856" s="105" t="s">
        <v>33</v>
      </c>
      <c r="H3856" s="89">
        <f>+J3867</f>
        <v>45006.03</v>
      </c>
      <c r="I3856" s="104">
        <v>0</v>
      </c>
      <c r="J3856" s="30">
        <f>+ROUND(I3856*H3856,2)</f>
        <v>0</v>
      </c>
      <c r="K3856" s="8"/>
    </row>
    <row r="3857" spans="3:12" s="1" customFormat="1" x14ac:dyDescent="0.3">
      <c r="C3857" s="7"/>
      <c r="D3857" s="287"/>
      <c r="E3857" s="288"/>
      <c r="F3857" s="288"/>
      <c r="G3857" s="105"/>
      <c r="H3857" s="89"/>
      <c r="I3857" s="98"/>
      <c r="J3857" s="34"/>
      <c r="K3857" s="8"/>
    </row>
    <row r="3858" spans="3:12" s="1" customFormat="1" ht="15.45" customHeight="1" x14ac:dyDescent="0.3">
      <c r="C3858" s="7"/>
      <c r="D3858" s="338"/>
      <c r="E3858" s="339"/>
      <c r="F3858" s="339"/>
      <c r="G3858" s="105"/>
      <c r="H3858" s="89"/>
      <c r="I3858" s="106"/>
      <c r="J3858" s="38"/>
      <c r="K3858" s="8"/>
    </row>
    <row r="3859" spans="3:12" s="1" customFormat="1" ht="15.45" customHeight="1" x14ac:dyDescent="0.3">
      <c r="C3859" s="7"/>
      <c r="G3859" s="216" t="s">
        <v>36</v>
      </c>
      <c r="H3859" s="216"/>
      <c r="I3859" s="217"/>
      <c r="J3859" s="51">
        <f>ROUND(+SUM(J3856:J3858),2)</f>
        <v>0</v>
      </c>
      <c r="K3859" s="8"/>
    </row>
    <row r="3860" spans="3:12" s="1" customFormat="1" ht="15.45" customHeight="1" x14ac:dyDescent="0.3">
      <c r="C3860" s="7"/>
      <c r="D3860" s="274"/>
      <c r="E3860" s="274"/>
      <c r="F3860" s="274"/>
      <c r="G3860" s="274"/>
      <c r="H3860" s="274"/>
      <c r="I3860" s="274"/>
      <c r="J3860" s="274"/>
      <c r="K3860" s="8"/>
    </row>
    <row r="3861" spans="3:12" s="1" customFormat="1" ht="15.45" customHeight="1" x14ac:dyDescent="0.3">
      <c r="C3861" s="7"/>
      <c r="D3861" s="305" t="s">
        <v>37</v>
      </c>
      <c r="E3861" s="306"/>
      <c r="F3861" s="306"/>
      <c r="G3861" s="306"/>
      <c r="H3861" s="306"/>
      <c r="I3861" s="306"/>
      <c r="J3861" s="307"/>
      <c r="K3861" s="8"/>
      <c r="L3861" s="52"/>
    </row>
    <row r="3862" spans="3:12" s="93" customFormat="1" ht="15.45" customHeight="1" x14ac:dyDescent="0.3">
      <c r="C3862" s="53"/>
      <c r="D3862" s="308" t="s">
        <v>20</v>
      </c>
      <c r="E3862" s="309"/>
      <c r="F3862" s="309"/>
      <c r="G3862" s="54" t="s">
        <v>14</v>
      </c>
      <c r="H3862" s="55" t="s">
        <v>31</v>
      </c>
      <c r="I3862" s="54" t="s">
        <v>22</v>
      </c>
      <c r="J3862" s="56" t="s">
        <v>23</v>
      </c>
      <c r="K3862" s="57"/>
      <c r="L3862" s="58"/>
    </row>
    <row r="3863" spans="3:12" s="1" customFormat="1" ht="15.45" customHeight="1" x14ac:dyDescent="0.3">
      <c r="C3863" s="7"/>
      <c r="D3863" s="301" t="s">
        <v>270</v>
      </c>
      <c r="E3863" s="302"/>
      <c r="F3863" s="302"/>
      <c r="G3863" s="59" t="s">
        <v>39</v>
      </c>
      <c r="H3863" s="60">
        <v>35069.629999999997</v>
      </c>
      <c r="I3863" s="61">
        <v>1.2833334711543862</v>
      </c>
      <c r="J3863" s="30">
        <f>+ROUND(I3863*H3863,2)</f>
        <v>45006.03</v>
      </c>
      <c r="K3863" s="8"/>
      <c r="L3863" s="52"/>
    </row>
    <row r="3864" spans="3:12" s="1" customFormat="1" ht="15.45" customHeight="1" x14ac:dyDescent="0.3">
      <c r="C3864" s="7"/>
      <c r="D3864" s="301"/>
      <c r="E3864" s="302"/>
      <c r="F3864" s="302"/>
      <c r="G3864" s="59"/>
      <c r="H3864" s="60"/>
      <c r="I3864" s="61"/>
      <c r="J3864" s="62" t="str">
        <f>(+IF(D3864="","",(H3864*I3864)))</f>
        <v/>
      </c>
      <c r="K3864" s="8"/>
      <c r="L3864" s="52"/>
    </row>
    <row r="3865" spans="3:12" s="1" customFormat="1" ht="15.45" customHeight="1" x14ac:dyDescent="0.3">
      <c r="C3865" s="7"/>
      <c r="D3865" s="301"/>
      <c r="E3865" s="302"/>
      <c r="F3865" s="302"/>
      <c r="G3865" s="59"/>
      <c r="H3865" s="60"/>
      <c r="I3865" s="61"/>
      <c r="J3865" s="62" t="str">
        <f>(+IF(D3865="","",(H3865*I3865)))</f>
        <v/>
      </c>
      <c r="K3865" s="8"/>
      <c r="L3865" s="52"/>
    </row>
    <row r="3866" spans="3:12" s="1" customFormat="1" ht="15.45" customHeight="1" x14ac:dyDescent="0.3">
      <c r="C3866" s="7"/>
      <c r="D3866" s="303"/>
      <c r="E3866" s="304"/>
      <c r="F3866" s="304"/>
      <c r="G3866" s="94"/>
      <c r="H3866" s="95"/>
      <c r="I3866" s="96"/>
      <c r="J3866" s="97"/>
      <c r="K3866" s="8"/>
      <c r="L3866" s="52"/>
    </row>
    <row r="3867" spans="3:12" s="1" customFormat="1" ht="15.45" customHeight="1" x14ac:dyDescent="0.3">
      <c r="C3867" s="7"/>
      <c r="G3867" s="216" t="s">
        <v>42</v>
      </c>
      <c r="H3867" s="216"/>
      <c r="I3867" s="217"/>
      <c r="J3867" s="39">
        <f>+ROUND(SUM(J3863:J3866),2)</f>
        <v>45006.03</v>
      </c>
      <c r="K3867" s="8"/>
      <c r="L3867" s="52"/>
    </row>
    <row r="3868" spans="3:12" s="1" customFormat="1" ht="15.45" customHeight="1" x14ac:dyDescent="0.3">
      <c r="C3868" s="7"/>
      <c r="H3868" s="63"/>
      <c r="J3868" s="2"/>
      <c r="K3868" s="8"/>
    </row>
    <row r="3869" spans="3:12" s="1" customFormat="1" ht="15.45" customHeight="1" x14ac:dyDescent="0.3">
      <c r="C3869" s="7"/>
      <c r="D3869" s="250" t="s">
        <v>43</v>
      </c>
      <c r="E3869" s="251"/>
      <c r="F3869" s="251"/>
      <c r="G3869" s="251"/>
      <c r="H3869" s="251"/>
      <c r="I3869" s="252"/>
      <c r="J3869" s="64">
        <f>ROUND((SUM(+J3852+J3859+J3867)),2)</f>
        <v>2845006.03</v>
      </c>
      <c r="K3869" s="8"/>
    </row>
    <row r="3870" spans="3:12" s="1" customFormat="1" ht="15.45" customHeight="1" x14ac:dyDescent="0.3">
      <c r="C3870" s="7"/>
      <c r="H3870" s="63"/>
      <c r="J3870" s="2"/>
      <c r="K3870" s="8"/>
    </row>
    <row r="3871" spans="3:12" s="66" customFormat="1" ht="15.45" customHeight="1" x14ac:dyDescent="0.3">
      <c r="C3871" s="65"/>
      <c r="D3871" s="253" t="s">
        <v>44</v>
      </c>
      <c r="E3871" s="254"/>
      <c r="F3871" s="255"/>
      <c r="H3871" s="67"/>
      <c r="I3871" s="68">
        <v>0.01</v>
      </c>
      <c r="J3871" s="69">
        <f>ROUND(J3869*I3871,2)</f>
        <v>28450.06</v>
      </c>
      <c r="K3871" s="70"/>
    </row>
    <row r="3872" spans="3:12" s="1" customFormat="1" ht="15.45" customHeight="1" x14ac:dyDescent="0.3">
      <c r="C3872" s="7"/>
      <c r="D3872" s="250" t="s">
        <v>45</v>
      </c>
      <c r="E3872" s="251"/>
      <c r="F3872" s="251"/>
      <c r="G3872" s="251"/>
      <c r="H3872" s="251"/>
      <c r="I3872" s="252"/>
      <c r="J3872" s="64">
        <f>+J3871+J3869</f>
        <v>2873456.09</v>
      </c>
      <c r="K3872" s="8"/>
    </row>
    <row r="3873" spans="3:14" s="1" customFormat="1" ht="15.45" customHeight="1" x14ac:dyDescent="0.3">
      <c r="C3873" s="7"/>
      <c r="H3873" s="63"/>
      <c r="J3873" s="2"/>
      <c r="K3873" s="8"/>
    </row>
    <row r="3874" spans="3:14" s="66" customFormat="1" ht="15.45" customHeight="1" x14ac:dyDescent="0.3">
      <c r="C3874" s="65"/>
      <c r="D3874" s="234" t="s">
        <v>46</v>
      </c>
      <c r="E3874" s="235"/>
      <c r="F3874" s="236"/>
      <c r="G3874" s="71"/>
      <c r="H3874" s="72"/>
      <c r="I3874" s="170">
        <v>0.25</v>
      </c>
      <c r="J3874" s="74">
        <f>ROUNDUP(J3872*I3874,2)</f>
        <v>718364.03</v>
      </c>
      <c r="K3874" s="70"/>
    </row>
    <row r="3875" spans="3:14" s="66" customFormat="1" ht="15.45" customHeight="1" x14ac:dyDescent="0.3">
      <c r="C3875" s="65"/>
      <c r="D3875" s="315" t="s">
        <v>47</v>
      </c>
      <c r="E3875" s="316"/>
      <c r="F3875" s="316"/>
      <c r="G3875" s="71"/>
      <c r="H3875" s="72"/>
      <c r="I3875" s="171">
        <v>0.01</v>
      </c>
      <c r="J3875" s="76">
        <f>ROUNDDOWN(J3872*I3875,2)</f>
        <v>28734.560000000001</v>
      </c>
      <c r="K3875" s="70"/>
    </row>
    <row r="3876" spans="3:14" s="66" customFormat="1" ht="15.45" customHeight="1" x14ac:dyDescent="0.3">
      <c r="C3876" s="65"/>
      <c r="D3876" s="315" t="s">
        <v>48</v>
      </c>
      <c r="E3876" s="316"/>
      <c r="F3876" s="316"/>
      <c r="G3876" s="77"/>
      <c r="H3876" s="78"/>
      <c r="I3876" s="171">
        <v>0.04</v>
      </c>
      <c r="J3876" s="76">
        <f>ROUNDUP(J3872*I3876,2)</f>
        <v>114938.25</v>
      </c>
      <c r="K3876" s="70"/>
    </row>
    <row r="3877" spans="3:14" s="1" customFormat="1" ht="15.45" customHeight="1" x14ac:dyDescent="0.3">
      <c r="C3877" s="7"/>
      <c r="D3877" s="317" t="s">
        <v>49</v>
      </c>
      <c r="E3877" s="318"/>
      <c r="F3877" s="318"/>
      <c r="G3877" s="318"/>
      <c r="H3877" s="318"/>
      <c r="I3877" s="318"/>
      <c r="J3877" s="79">
        <f>SUM(J3874:J3876)</f>
        <v>862036.84000000008</v>
      </c>
      <c r="K3877" s="8"/>
    </row>
    <row r="3878" spans="3:14" s="1" customFormat="1" ht="15.45" customHeight="1" x14ac:dyDescent="0.3">
      <c r="C3878" s="7"/>
      <c r="D3878" s="266"/>
      <c r="E3878" s="266"/>
      <c r="F3878" s="266"/>
      <c r="G3878" s="266"/>
      <c r="H3878" s="266"/>
      <c r="I3878" s="266"/>
      <c r="J3878" s="266"/>
      <c r="K3878" s="8"/>
    </row>
    <row r="3879" spans="3:14" s="1" customFormat="1" ht="15.45" customHeight="1" x14ac:dyDescent="0.3">
      <c r="C3879" s="7"/>
      <c r="D3879" s="277" t="s">
        <v>50</v>
      </c>
      <c r="E3879" s="278"/>
      <c r="F3879" s="278"/>
      <c r="G3879" s="278"/>
      <c r="H3879" s="278"/>
      <c r="I3879" s="279"/>
      <c r="J3879" s="80">
        <f>SUM(J3872+J3877)</f>
        <v>3735492.9299999997</v>
      </c>
      <c r="K3879" s="8"/>
      <c r="M3879" s="1">
        <v>3735492.9299999997</v>
      </c>
      <c r="N3879" s="164">
        <f>+M3879-J3879</f>
        <v>0</v>
      </c>
    </row>
    <row r="3880" spans="3:14" s="1" customFormat="1" ht="15.45" customHeight="1" x14ac:dyDescent="0.3">
      <c r="C3880" s="7"/>
      <c r="D3880" s="266"/>
      <c r="E3880" s="266"/>
      <c r="F3880" s="266"/>
      <c r="G3880" s="266"/>
      <c r="H3880" s="266"/>
      <c r="I3880" s="266"/>
      <c r="J3880" s="266"/>
      <c r="K3880" s="8"/>
    </row>
    <row r="3881" spans="3:14" s="1" customFormat="1" ht="15.45" customHeight="1" x14ac:dyDescent="0.3">
      <c r="C3881" s="7"/>
      <c r="D3881" s="280" t="s">
        <v>51</v>
      </c>
      <c r="E3881" s="281"/>
      <c r="F3881" s="282"/>
      <c r="G3881" s="283"/>
      <c r="H3881" s="284"/>
      <c r="I3881" s="284"/>
      <c r="J3881" s="285"/>
      <c r="K3881" s="8"/>
    </row>
    <row r="3882" spans="3:14" s="1" customFormat="1" ht="15.45" customHeight="1" x14ac:dyDescent="0.3">
      <c r="C3882" s="7"/>
      <c r="D3882" s="262"/>
      <c r="E3882" s="310"/>
      <c r="F3882" s="311"/>
      <c r="G3882" s="265"/>
      <c r="H3882" s="275"/>
      <c r="I3882" s="275"/>
      <c r="J3882" s="276"/>
      <c r="K3882" s="8"/>
    </row>
    <row r="3883" spans="3:14" s="1" customFormat="1" ht="15.45" customHeight="1" x14ac:dyDescent="0.3">
      <c r="C3883" s="7"/>
      <c r="D3883" s="262"/>
      <c r="E3883" s="310"/>
      <c r="F3883" s="311"/>
      <c r="G3883" s="312" t="s">
        <v>52</v>
      </c>
      <c r="H3883" s="266"/>
      <c r="I3883" s="266"/>
      <c r="J3883" s="267"/>
      <c r="K3883" s="8"/>
    </row>
    <row r="3884" spans="3:14" s="1" customFormat="1" ht="15.45" customHeight="1" x14ac:dyDescent="0.3">
      <c r="C3884" s="7"/>
      <c r="D3884" s="262"/>
      <c r="E3884" s="310"/>
      <c r="F3884" s="311"/>
      <c r="G3884" s="312" t="s">
        <v>53</v>
      </c>
      <c r="H3884" s="266"/>
      <c r="I3884" s="266"/>
      <c r="J3884" s="267"/>
      <c r="K3884" s="8"/>
    </row>
    <row r="3885" spans="3:14" s="1" customFormat="1" ht="15.45" customHeight="1" x14ac:dyDescent="0.3">
      <c r="C3885" s="7"/>
      <c r="D3885" s="262"/>
      <c r="E3885" s="310"/>
      <c r="F3885" s="311"/>
      <c r="G3885" s="312" t="s">
        <v>54</v>
      </c>
      <c r="H3885" s="266"/>
      <c r="I3885" s="266"/>
      <c r="J3885" s="267"/>
      <c r="K3885" s="8"/>
    </row>
    <row r="3886" spans="3:14" s="1" customFormat="1" ht="15.45" customHeight="1" x14ac:dyDescent="0.3">
      <c r="C3886" s="7"/>
      <c r="D3886" s="319"/>
      <c r="E3886" s="320"/>
      <c r="F3886" s="321"/>
      <c r="G3886" s="312" t="s">
        <v>52</v>
      </c>
      <c r="H3886" s="266"/>
      <c r="I3886" s="266"/>
      <c r="J3886" s="267"/>
      <c r="K3886" s="8"/>
    </row>
    <row r="3887" spans="3:14" s="1" customFormat="1" ht="15.45" customHeight="1" x14ac:dyDescent="0.3">
      <c r="C3887" s="7"/>
      <c r="D3887" s="268"/>
      <c r="E3887" s="322"/>
      <c r="F3887" s="323"/>
      <c r="G3887" s="324" t="s">
        <v>55</v>
      </c>
      <c r="H3887" s="272"/>
      <c r="I3887" s="272"/>
      <c r="J3887" s="273"/>
      <c r="K3887" s="8"/>
    </row>
    <row r="3888" spans="3:14" s="1" customFormat="1" ht="15.45" customHeight="1" x14ac:dyDescent="0.3">
      <c r="C3888" s="81"/>
      <c r="D3888" s="82"/>
      <c r="E3888" s="82"/>
      <c r="F3888" s="82"/>
      <c r="G3888" s="82"/>
      <c r="H3888" s="83"/>
      <c r="I3888" s="82"/>
      <c r="J3888" s="83"/>
      <c r="K3888" s="84"/>
    </row>
    <row r="3889" spans="1:12" ht="15.45" customHeight="1" x14ac:dyDescent="0.3">
      <c r="A3889" s="1"/>
      <c r="B3889" s="1"/>
      <c r="C3889" s="1"/>
      <c r="D3889" s="1"/>
      <c r="E3889" s="1"/>
      <c r="F3889" s="1"/>
      <c r="G3889" s="1"/>
      <c r="H3889" s="2"/>
      <c r="I3889" s="1"/>
      <c r="J3889" s="2"/>
      <c r="K3889" s="1"/>
      <c r="L3889" s="1"/>
    </row>
    <row r="3890" spans="1:12" ht="15.45" customHeight="1" x14ac:dyDescent="0.3">
      <c r="A3890" s="1"/>
      <c r="B3890" s="1"/>
      <c r="C3890" s="14"/>
      <c r="D3890" s="14"/>
      <c r="E3890" s="14"/>
      <c r="F3890" s="14"/>
      <c r="G3890" s="14"/>
      <c r="H3890" s="15"/>
      <c r="I3890" s="14"/>
      <c r="J3890" s="15"/>
      <c r="K3890" s="1"/>
      <c r="L3890" s="1"/>
    </row>
    <row r="3891" spans="1:12" ht="15.45" customHeight="1" x14ac:dyDescent="0.3">
      <c r="A3891" s="1"/>
      <c r="B3891" s="1"/>
      <c r="C3891" s="3"/>
      <c r="D3891" s="4"/>
      <c r="E3891" s="4"/>
      <c r="F3891" s="4"/>
      <c r="G3891" s="4"/>
      <c r="H3891" s="5"/>
      <c r="I3891" s="4"/>
      <c r="J3891" s="5"/>
      <c r="K3891" s="6"/>
      <c r="L3891" s="1"/>
    </row>
    <row r="3892" spans="1:12" ht="15.45" customHeight="1" x14ac:dyDescent="0.3">
      <c r="A3892" s="1"/>
      <c r="B3892" s="1"/>
      <c r="C3892" s="7"/>
      <c r="D3892" s="190"/>
      <c r="E3892" s="191"/>
      <c r="F3892" s="190" t="s">
        <v>0</v>
      </c>
      <c r="G3892" s="194"/>
      <c r="H3892" s="191"/>
      <c r="I3892" s="195" t="s">
        <v>1</v>
      </c>
      <c r="J3892" s="196"/>
      <c r="K3892" s="8"/>
      <c r="L3892" s="1"/>
    </row>
    <row r="3893" spans="1:12" ht="15.45" customHeight="1" x14ac:dyDescent="0.3">
      <c r="A3893" s="1"/>
      <c r="B3893" s="1"/>
      <c r="C3893" s="7"/>
      <c r="D3893" s="192"/>
      <c r="E3893" s="193"/>
      <c r="F3893" s="192"/>
      <c r="G3893" s="189"/>
      <c r="H3893" s="193"/>
      <c r="I3893" s="197" t="s">
        <v>2</v>
      </c>
      <c r="J3893" s="198"/>
      <c r="K3893" s="8"/>
      <c r="L3893" s="1"/>
    </row>
    <row r="3894" spans="1:12" ht="15.45" customHeight="1" x14ac:dyDescent="0.3">
      <c r="A3894" s="1"/>
      <c r="B3894" s="1"/>
      <c r="C3894" s="7"/>
      <c r="D3894" s="172" t="s">
        <v>3</v>
      </c>
      <c r="E3894" s="173"/>
      <c r="F3894" s="173"/>
      <c r="G3894" s="173"/>
      <c r="H3894" s="174"/>
      <c r="I3894" s="197" t="s">
        <v>4</v>
      </c>
      <c r="J3894" s="198"/>
      <c r="K3894" s="8"/>
      <c r="L3894" s="1"/>
    </row>
    <row r="3895" spans="1:12" ht="15.45" customHeight="1" x14ac:dyDescent="0.3">
      <c r="A3895" s="1"/>
      <c r="B3895" s="1"/>
      <c r="C3895" s="7"/>
      <c r="D3895" s="298" t="s">
        <v>5</v>
      </c>
      <c r="E3895" s="299"/>
      <c r="F3895" s="299"/>
      <c r="G3895" s="299"/>
      <c r="H3895" s="299"/>
      <c r="I3895" s="299"/>
      <c r="J3895" s="300"/>
      <c r="K3895" s="8"/>
      <c r="L3895" s="1"/>
    </row>
    <row r="3896" spans="1:12" ht="15.45" customHeight="1" x14ac:dyDescent="0.3">
      <c r="A3896" s="1"/>
      <c r="B3896" s="1"/>
      <c r="C3896" s="7"/>
      <c r="D3896" s="9"/>
      <c r="E3896" s="9"/>
      <c r="F3896" s="9"/>
      <c r="G3896" s="9"/>
      <c r="H3896" s="10"/>
      <c r="I3896" s="9"/>
      <c r="J3896" s="10"/>
      <c r="K3896" s="8"/>
      <c r="L3896" s="1"/>
    </row>
    <row r="3897" spans="1:12" ht="15.45" customHeight="1" x14ac:dyDescent="0.3">
      <c r="A3897" s="14"/>
      <c r="B3897" s="14"/>
      <c r="C3897" s="11"/>
      <c r="D3897" s="12" t="s">
        <v>6</v>
      </c>
      <c r="E3897" s="175" t="s">
        <v>7</v>
      </c>
      <c r="F3897" s="176"/>
      <c r="G3897" s="176"/>
      <c r="H3897" s="176"/>
      <c r="I3897" s="176"/>
      <c r="J3897" s="177"/>
      <c r="K3897" s="13"/>
      <c r="L3897" s="14"/>
    </row>
    <row r="3898" spans="1:12" ht="15.45" customHeight="1" x14ac:dyDescent="0.3">
      <c r="A3898" s="1"/>
      <c r="B3898" s="1"/>
      <c r="C3898" s="7"/>
      <c r="D3898" s="16">
        <v>2</v>
      </c>
      <c r="E3898" s="178" t="s">
        <v>8</v>
      </c>
      <c r="F3898" s="179"/>
      <c r="G3898" s="179"/>
      <c r="H3898" s="179"/>
      <c r="I3898" s="179"/>
      <c r="J3898" s="180"/>
      <c r="K3898" s="8"/>
      <c r="L3898" s="1"/>
    </row>
    <row r="3899" spans="1:12" ht="15.45" customHeight="1" x14ac:dyDescent="0.3">
      <c r="A3899" s="14"/>
      <c r="B3899" s="14"/>
      <c r="C3899" s="11"/>
      <c r="D3899" s="12" t="s">
        <v>9</v>
      </c>
      <c r="E3899" s="175" t="s">
        <v>10</v>
      </c>
      <c r="F3899" s="176"/>
      <c r="G3899" s="176"/>
      <c r="H3899" s="176"/>
      <c r="I3899" s="176"/>
      <c r="J3899" s="177"/>
      <c r="K3899" s="13"/>
      <c r="L3899" s="14"/>
    </row>
    <row r="3900" spans="1:12" ht="15.45" customHeight="1" x14ac:dyDescent="0.3">
      <c r="A3900" s="1"/>
      <c r="B3900" s="1"/>
      <c r="C3900" s="7"/>
      <c r="D3900" s="85">
        <v>2.1</v>
      </c>
      <c r="E3900" s="178" t="s">
        <v>348</v>
      </c>
      <c r="F3900" s="179"/>
      <c r="G3900" s="179"/>
      <c r="H3900" s="179"/>
      <c r="I3900" s="179"/>
      <c r="J3900" s="180"/>
      <c r="K3900" s="8"/>
      <c r="L3900" s="1"/>
    </row>
    <row r="3901" spans="1:12" ht="15.45" customHeight="1" x14ac:dyDescent="0.3">
      <c r="A3901" s="14"/>
      <c r="B3901" s="14"/>
      <c r="C3901" s="11"/>
      <c r="D3901" s="17" t="s">
        <v>12</v>
      </c>
      <c r="E3901" s="181" t="s">
        <v>13</v>
      </c>
      <c r="F3901" s="182"/>
      <c r="G3901" s="182"/>
      <c r="H3901" s="182"/>
      <c r="I3901" s="183"/>
      <c r="J3901" s="187" t="s">
        <v>14</v>
      </c>
      <c r="K3901" s="13"/>
      <c r="L3901" s="14"/>
    </row>
    <row r="3902" spans="1:12" ht="15.45" customHeight="1" x14ac:dyDescent="0.3">
      <c r="A3902" s="1"/>
      <c r="B3902" s="1"/>
      <c r="C3902" s="7"/>
      <c r="D3902" s="18" t="s">
        <v>349</v>
      </c>
      <c r="E3902" s="184"/>
      <c r="F3902" s="185"/>
      <c r="G3902" s="185"/>
      <c r="H3902" s="185"/>
      <c r="I3902" s="186"/>
      <c r="J3902" s="188"/>
      <c r="K3902" s="8"/>
      <c r="L3902" s="1"/>
    </row>
    <row r="3903" spans="1:12" ht="15.45" customHeight="1" x14ac:dyDescent="0.3">
      <c r="A3903" s="14"/>
      <c r="B3903" s="14"/>
      <c r="C3903" s="11"/>
      <c r="D3903" s="17" t="s">
        <v>16</v>
      </c>
      <c r="E3903" s="296" t="s">
        <v>350</v>
      </c>
      <c r="F3903" s="223"/>
      <c r="G3903" s="223"/>
      <c r="H3903" s="223"/>
      <c r="I3903" s="224"/>
      <c r="J3903" s="297" t="s">
        <v>95</v>
      </c>
      <c r="K3903" s="13"/>
      <c r="L3903" s="14"/>
    </row>
    <row r="3904" spans="1:12" ht="15.45" customHeight="1" x14ac:dyDescent="0.3">
      <c r="A3904" s="1"/>
      <c r="B3904" s="1"/>
      <c r="C3904" s="7"/>
      <c r="D3904" s="18" t="s">
        <v>349</v>
      </c>
      <c r="E3904" s="225"/>
      <c r="F3904" s="226"/>
      <c r="G3904" s="226"/>
      <c r="H3904" s="226"/>
      <c r="I3904" s="227"/>
      <c r="J3904" s="229"/>
      <c r="K3904" s="8"/>
      <c r="L3904" s="1"/>
    </row>
    <row r="3905" spans="1:12" ht="15.45" customHeight="1" x14ac:dyDescent="0.3">
      <c r="A3905" s="1"/>
      <c r="B3905" s="1"/>
      <c r="C3905" s="7"/>
      <c r="D3905" s="189"/>
      <c r="E3905" s="189"/>
      <c r="F3905" s="189"/>
      <c r="G3905" s="189"/>
      <c r="H3905" s="189"/>
      <c r="I3905" s="189"/>
      <c r="J3905" s="189"/>
      <c r="K3905" s="8"/>
      <c r="L3905" s="1"/>
    </row>
    <row r="3906" spans="1:12" ht="15.45" customHeight="1" x14ac:dyDescent="0.3">
      <c r="A3906" s="1"/>
      <c r="B3906" s="1"/>
      <c r="C3906" s="7"/>
      <c r="D3906" s="219" t="s">
        <v>19</v>
      </c>
      <c r="E3906" s="220"/>
      <c r="F3906" s="220"/>
      <c r="G3906" s="220"/>
      <c r="H3906" s="220"/>
      <c r="I3906" s="220"/>
      <c r="J3906" s="221"/>
      <c r="K3906" s="8"/>
      <c r="L3906" s="1"/>
    </row>
    <row r="3907" spans="1:12" ht="15.45" customHeight="1" x14ac:dyDescent="0.3">
      <c r="A3907" s="1"/>
      <c r="B3907" s="1"/>
      <c r="C3907" s="7"/>
      <c r="D3907" s="230" t="s">
        <v>20</v>
      </c>
      <c r="E3907" s="231"/>
      <c r="F3907" s="231"/>
      <c r="G3907" s="23" t="s">
        <v>14</v>
      </c>
      <c r="H3907" s="24" t="s">
        <v>21</v>
      </c>
      <c r="I3907" s="25" t="s">
        <v>22</v>
      </c>
      <c r="J3907" s="26" t="s">
        <v>23</v>
      </c>
      <c r="K3907" s="8"/>
      <c r="L3907" s="1"/>
    </row>
    <row r="3908" spans="1:12" ht="15.45" customHeight="1" x14ac:dyDescent="0.3">
      <c r="A3908" s="1"/>
      <c r="B3908" s="1"/>
      <c r="C3908" s="7"/>
      <c r="D3908" s="368" t="s">
        <v>312</v>
      </c>
      <c r="E3908" s="369"/>
      <c r="F3908" s="370"/>
      <c r="G3908" s="150" t="s">
        <v>25</v>
      </c>
      <c r="H3908" s="151">
        <v>7805</v>
      </c>
      <c r="I3908" s="29">
        <v>3</v>
      </c>
      <c r="J3908" s="30">
        <f>+ROUND(I3908*H3908,2)</f>
        <v>23415</v>
      </c>
      <c r="K3908" s="8"/>
      <c r="L3908" s="1"/>
    </row>
    <row r="3909" spans="1:12" ht="15.45" customHeight="1" x14ac:dyDescent="0.3">
      <c r="A3909" s="1"/>
      <c r="B3909" s="1"/>
      <c r="C3909" s="7"/>
      <c r="D3909" s="340" t="s">
        <v>351</v>
      </c>
      <c r="E3909" s="341"/>
      <c r="F3909" s="342"/>
      <c r="G3909" s="42" t="s">
        <v>95</v>
      </c>
      <c r="H3909" s="43">
        <v>17120</v>
      </c>
      <c r="I3909" s="33">
        <v>1</v>
      </c>
      <c r="J3909" s="34">
        <f t="shared" ref="J3909:J3918" si="71">+IF(D3909="","",H3909*I3909)</f>
        <v>17120</v>
      </c>
      <c r="K3909" s="8"/>
      <c r="L3909" s="1"/>
    </row>
    <row r="3910" spans="1:12" ht="15.45" customHeight="1" x14ac:dyDescent="0.3">
      <c r="A3910" s="1"/>
      <c r="B3910" s="1"/>
      <c r="C3910" s="7"/>
      <c r="D3910" s="340" t="s">
        <v>316</v>
      </c>
      <c r="E3910" s="341"/>
      <c r="F3910" s="342"/>
      <c r="G3910" s="42" t="s">
        <v>95</v>
      </c>
      <c r="H3910" s="43">
        <v>880</v>
      </c>
      <c r="I3910" s="33">
        <v>3</v>
      </c>
      <c r="J3910" s="34">
        <f t="shared" si="71"/>
        <v>2640</v>
      </c>
      <c r="K3910" s="8"/>
      <c r="L3910" s="1"/>
    </row>
    <row r="3911" spans="1:12" ht="15.45" customHeight="1" x14ac:dyDescent="0.3">
      <c r="A3911" s="1"/>
      <c r="B3911" s="1"/>
      <c r="C3911" s="7"/>
      <c r="D3911" s="340" t="s">
        <v>352</v>
      </c>
      <c r="E3911" s="341"/>
      <c r="F3911" s="342"/>
      <c r="G3911" s="42" t="s">
        <v>95</v>
      </c>
      <c r="H3911" s="43">
        <v>600</v>
      </c>
      <c r="I3911" s="33">
        <v>3</v>
      </c>
      <c r="J3911" s="34">
        <f t="shared" si="71"/>
        <v>1800</v>
      </c>
      <c r="K3911" s="8"/>
      <c r="L3911" s="1"/>
    </row>
    <row r="3912" spans="1:12" ht="15.45" customHeight="1" x14ac:dyDescent="0.3">
      <c r="A3912" s="1"/>
      <c r="B3912" s="1"/>
      <c r="C3912" s="7"/>
      <c r="D3912" s="340" t="s">
        <v>317</v>
      </c>
      <c r="E3912" s="341"/>
      <c r="F3912" s="342"/>
      <c r="G3912" s="42" t="s">
        <v>95</v>
      </c>
      <c r="H3912" s="43">
        <v>3599</v>
      </c>
      <c r="I3912" s="33">
        <v>1</v>
      </c>
      <c r="J3912" s="34">
        <f t="shared" si="71"/>
        <v>3599</v>
      </c>
      <c r="K3912" s="8"/>
      <c r="L3912" s="1"/>
    </row>
    <row r="3913" spans="1:12" ht="15.45" customHeight="1" x14ac:dyDescent="0.3">
      <c r="A3913" s="1"/>
      <c r="B3913" s="1"/>
      <c r="C3913" s="7"/>
      <c r="D3913" s="340" t="s">
        <v>318</v>
      </c>
      <c r="E3913" s="341"/>
      <c r="F3913" s="342"/>
      <c r="G3913" s="42" t="s">
        <v>95</v>
      </c>
      <c r="H3913" s="43">
        <v>2835</v>
      </c>
      <c r="I3913" s="33">
        <v>2</v>
      </c>
      <c r="J3913" s="34">
        <f t="shared" si="71"/>
        <v>5670</v>
      </c>
      <c r="K3913" s="8"/>
      <c r="L3913" s="1"/>
    </row>
    <row r="3914" spans="1:12" ht="15.45" customHeight="1" x14ac:dyDescent="0.3">
      <c r="A3914" s="1"/>
      <c r="B3914" s="1"/>
      <c r="C3914" s="7"/>
      <c r="D3914" s="211" t="s">
        <v>353</v>
      </c>
      <c r="E3914" s="212"/>
      <c r="F3914" s="212"/>
      <c r="G3914" s="42" t="s">
        <v>25</v>
      </c>
      <c r="H3914" s="43">
        <v>2765</v>
      </c>
      <c r="I3914" s="33">
        <v>9.4499999999999993</v>
      </c>
      <c r="J3914" s="34">
        <f t="shared" si="71"/>
        <v>26129.249999999996</v>
      </c>
      <c r="K3914" s="8"/>
      <c r="L3914" s="1"/>
    </row>
    <row r="3915" spans="1:12" ht="15.45" customHeight="1" x14ac:dyDescent="0.3">
      <c r="A3915" s="1"/>
      <c r="B3915" s="1"/>
      <c r="C3915" s="7"/>
      <c r="D3915" s="211" t="s">
        <v>354</v>
      </c>
      <c r="E3915" s="212"/>
      <c r="F3915" s="212"/>
      <c r="G3915" s="31" t="s">
        <v>95</v>
      </c>
      <c r="H3915" s="32">
        <v>32700</v>
      </c>
      <c r="I3915" s="113">
        <v>2.1000000000000001E-2</v>
      </c>
      <c r="J3915" s="34">
        <f t="shared" si="71"/>
        <v>686.7</v>
      </c>
      <c r="K3915" s="8"/>
      <c r="L3915" s="1"/>
    </row>
    <row r="3916" spans="1:12" ht="15.45" customHeight="1" x14ac:dyDescent="0.3">
      <c r="A3916" s="1"/>
      <c r="B3916" s="1"/>
      <c r="C3916" s="7"/>
      <c r="D3916" s="211" t="s">
        <v>319</v>
      </c>
      <c r="E3916" s="212"/>
      <c r="F3916" s="212"/>
      <c r="G3916" s="31" t="s">
        <v>95</v>
      </c>
      <c r="H3916" s="32">
        <v>124.5</v>
      </c>
      <c r="I3916" s="33">
        <v>6</v>
      </c>
      <c r="J3916" s="34">
        <f t="shared" si="71"/>
        <v>747</v>
      </c>
      <c r="K3916" s="8"/>
      <c r="L3916" s="1"/>
    </row>
    <row r="3917" spans="1:12" ht="15.45" customHeight="1" x14ac:dyDescent="0.3">
      <c r="A3917" s="1"/>
      <c r="B3917" s="1"/>
      <c r="C3917" s="7"/>
      <c r="D3917" s="340"/>
      <c r="E3917" s="341"/>
      <c r="F3917" s="342"/>
      <c r="G3917" s="42" t="s">
        <v>28</v>
      </c>
      <c r="H3917" s="43" t="s">
        <v>28</v>
      </c>
      <c r="I3917" s="33"/>
      <c r="J3917" s="34" t="str">
        <f t="shared" si="71"/>
        <v/>
      </c>
      <c r="K3917" s="8"/>
      <c r="L3917" s="1"/>
    </row>
    <row r="3918" spans="1:12" ht="15.45" customHeight="1" x14ac:dyDescent="0.3">
      <c r="A3918" s="1"/>
      <c r="B3918" s="1"/>
      <c r="C3918" s="7"/>
      <c r="D3918" s="325"/>
      <c r="E3918" s="326"/>
      <c r="F3918" s="326"/>
      <c r="G3918" s="152" t="s">
        <v>28</v>
      </c>
      <c r="H3918" s="153" t="s">
        <v>28</v>
      </c>
      <c r="I3918" s="37"/>
      <c r="J3918" s="38" t="str">
        <f t="shared" si="71"/>
        <v/>
      </c>
      <c r="K3918" s="8"/>
      <c r="L3918" s="1"/>
    </row>
    <row r="3919" spans="1:12" ht="15.45" customHeight="1" x14ac:dyDescent="0.3">
      <c r="A3919" s="1"/>
      <c r="B3919" s="1"/>
      <c r="C3919" s="7"/>
      <c r="D3919" s="1"/>
      <c r="E3919" s="1"/>
      <c r="F3919" s="1"/>
      <c r="G3919" s="294" t="s">
        <v>29</v>
      </c>
      <c r="H3919" s="294"/>
      <c r="I3919" s="295"/>
      <c r="J3919" s="39">
        <f>+ROUND(SUM(J3908:J3918),2)</f>
        <v>81806.95</v>
      </c>
      <c r="K3919" s="8"/>
      <c r="L3919" s="1"/>
    </row>
    <row r="3920" spans="1:12" ht="15.45" customHeight="1" x14ac:dyDescent="0.3">
      <c r="A3920" s="1"/>
      <c r="B3920" s="1"/>
      <c r="C3920" s="7"/>
      <c r="D3920" s="1"/>
      <c r="E3920" s="1"/>
      <c r="F3920" s="1"/>
      <c r="G3920" s="92"/>
      <c r="H3920" s="100"/>
      <c r="I3920" s="92"/>
      <c r="J3920" s="101"/>
      <c r="K3920" s="8"/>
      <c r="L3920" s="1"/>
    </row>
    <row r="3921" spans="1:12" ht="15.45" customHeight="1" x14ac:dyDescent="0.3">
      <c r="A3921" s="1"/>
      <c r="B3921" s="1"/>
      <c r="C3921" s="7"/>
      <c r="D3921" s="219" t="s">
        <v>30</v>
      </c>
      <c r="E3921" s="220"/>
      <c r="F3921" s="220"/>
      <c r="G3921" s="220"/>
      <c r="H3921" s="220"/>
      <c r="I3921" s="220"/>
      <c r="J3921" s="221"/>
      <c r="K3921" s="8"/>
      <c r="L3921" s="1"/>
    </row>
    <row r="3922" spans="1:12" ht="15.45" customHeight="1" x14ac:dyDescent="0.3">
      <c r="A3922" s="1"/>
      <c r="B3922" s="1"/>
      <c r="C3922" s="7"/>
      <c r="D3922" s="286" t="s">
        <v>20</v>
      </c>
      <c r="E3922" s="286"/>
      <c r="F3922" s="286"/>
      <c r="G3922" s="40" t="s">
        <v>14</v>
      </c>
      <c r="H3922" s="41" t="s">
        <v>31</v>
      </c>
      <c r="I3922" s="40" t="s">
        <v>22</v>
      </c>
      <c r="J3922" s="41" t="s">
        <v>23</v>
      </c>
      <c r="K3922" s="8"/>
      <c r="L3922" s="1"/>
    </row>
    <row r="3923" spans="1:12" ht="15.45" customHeight="1" x14ac:dyDescent="0.3">
      <c r="A3923" s="1"/>
      <c r="B3923" s="1"/>
      <c r="C3923" s="7"/>
      <c r="D3923" s="289" t="s">
        <v>32</v>
      </c>
      <c r="E3923" s="290"/>
      <c r="F3923" s="291"/>
      <c r="G3923" s="157" t="s">
        <v>33</v>
      </c>
      <c r="H3923" s="158">
        <v>60787.360000000001</v>
      </c>
      <c r="I3923" s="159">
        <v>0.05</v>
      </c>
      <c r="J3923" s="30">
        <f>+ROUND(I3923*H3923,2)</f>
        <v>3039.37</v>
      </c>
      <c r="K3923" s="8"/>
      <c r="L3923" s="1"/>
    </row>
    <row r="3924" spans="1:12" ht="15.45" customHeight="1" x14ac:dyDescent="0.3">
      <c r="A3924" s="1"/>
      <c r="B3924" s="1"/>
      <c r="C3924" s="7"/>
      <c r="D3924" s="211" t="s">
        <v>139</v>
      </c>
      <c r="E3924" s="212"/>
      <c r="F3924" s="212"/>
      <c r="G3924" s="42" t="s">
        <v>35</v>
      </c>
      <c r="H3924" s="43">
        <v>4621</v>
      </c>
      <c r="I3924" s="33">
        <v>7.0000000000000007E-2</v>
      </c>
      <c r="J3924" s="34">
        <f>+IF(D3924="","",H3924*I3924)</f>
        <v>323.47000000000003</v>
      </c>
      <c r="K3924" s="8"/>
      <c r="L3924" s="1"/>
    </row>
    <row r="3925" spans="1:12" ht="28.05" customHeight="1" x14ac:dyDescent="0.3">
      <c r="A3925" s="1"/>
      <c r="B3925" s="1"/>
      <c r="C3925" s="7"/>
      <c r="D3925" s="292" t="s">
        <v>120</v>
      </c>
      <c r="E3925" s="293"/>
      <c r="F3925" s="293"/>
      <c r="G3925" s="47" t="s">
        <v>104</v>
      </c>
      <c r="H3925" s="48">
        <v>27700</v>
      </c>
      <c r="I3925" s="49">
        <v>0.15</v>
      </c>
      <c r="J3925" s="91">
        <f>+IF(D3925="","",H3925*I3925)</f>
        <v>4155</v>
      </c>
      <c r="K3925" s="8"/>
      <c r="L3925" s="1"/>
    </row>
    <row r="3926" spans="1:12" ht="15.45" customHeight="1" x14ac:dyDescent="0.3">
      <c r="A3926" s="1"/>
      <c r="B3926" s="1"/>
      <c r="C3926" s="7"/>
      <c r="D3926" s="1"/>
      <c r="E3926" s="1"/>
      <c r="F3926" s="1"/>
      <c r="G3926" s="294" t="s">
        <v>36</v>
      </c>
      <c r="H3926" s="294"/>
      <c r="I3926" s="295"/>
      <c r="J3926" s="51">
        <f>ROUND(+SUM(J3923:J3925),2)</f>
        <v>7517.84</v>
      </c>
      <c r="K3926" s="8"/>
      <c r="L3926" s="1"/>
    </row>
    <row r="3927" spans="1:12" ht="15.45" customHeight="1" x14ac:dyDescent="0.3">
      <c r="A3927" s="1"/>
      <c r="B3927" s="1"/>
      <c r="C3927" s="7"/>
      <c r="D3927" s="274"/>
      <c r="E3927" s="274"/>
      <c r="F3927" s="274"/>
      <c r="G3927" s="274"/>
      <c r="H3927" s="274"/>
      <c r="I3927" s="274"/>
      <c r="J3927" s="274"/>
      <c r="K3927" s="8"/>
      <c r="L3927" s="1"/>
    </row>
    <row r="3928" spans="1:12" ht="15.45" customHeight="1" x14ac:dyDescent="0.3">
      <c r="A3928" s="1"/>
      <c r="B3928" s="1"/>
      <c r="C3928" s="7"/>
      <c r="D3928" s="305" t="s">
        <v>37</v>
      </c>
      <c r="E3928" s="306"/>
      <c r="F3928" s="306"/>
      <c r="G3928" s="306"/>
      <c r="H3928" s="306"/>
      <c r="I3928" s="306"/>
      <c r="J3928" s="307"/>
      <c r="K3928" s="8"/>
      <c r="L3928" s="52"/>
    </row>
    <row r="3929" spans="1:12" ht="15.45" customHeight="1" x14ac:dyDescent="0.3">
      <c r="A3929" s="93"/>
      <c r="B3929" s="93"/>
      <c r="C3929" s="53"/>
      <c r="D3929" s="308" t="s">
        <v>20</v>
      </c>
      <c r="E3929" s="309"/>
      <c r="F3929" s="309"/>
      <c r="G3929" s="54" t="s">
        <v>14</v>
      </c>
      <c r="H3929" s="55" t="s">
        <v>31</v>
      </c>
      <c r="I3929" s="54" t="s">
        <v>22</v>
      </c>
      <c r="J3929" s="56" t="s">
        <v>23</v>
      </c>
      <c r="K3929" s="57"/>
      <c r="L3929" s="58"/>
    </row>
    <row r="3930" spans="1:12" ht="15.45" customHeight="1" x14ac:dyDescent="0.3">
      <c r="A3930" s="1"/>
      <c r="B3930" s="1"/>
      <c r="C3930" s="7"/>
      <c r="D3930" s="301" t="s">
        <v>322</v>
      </c>
      <c r="E3930" s="302"/>
      <c r="F3930" s="302"/>
      <c r="G3930" s="59" t="s">
        <v>39</v>
      </c>
      <c r="H3930" s="60">
        <v>46759.506553375002</v>
      </c>
      <c r="I3930" s="61">
        <v>1.3</v>
      </c>
      <c r="J3930" s="30">
        <f>+ROUND(I3930*H3930,2)</f>
        <v>60787.360000000001</v>
      </c>
      <c r="K3930" s="8"/>
      <c r="L3930" s="52"/>
    </row>
    <row r="3931" spans="1:12" ht="15.45" customHeight="1" x14ac:dyDescent="0.3">
      <c r="A3931" s="1"/>
      <c r="B3931" s="1"/>
      <c r="C3931" s="7"/>
      <c r="D3931" s="301"/>
      <c r="E3931" s="302"/>
      <c r="F3931" s="302"/>
      <c r="G3931" s="59"/>
      <c r="H3931" s="60" t="s">
        <v>28</v>
      </c>
      <c r="I3931" s="61"/>
      <c r="J3931" s="62" t="str">
        <f>(+IF(D3931="","",(H3931*I3931)))</f>
        <v/>
      </c>
      <c r="K3931" s="8"/>
      <c r="L3931" s="52"/>
    </row>
    <row r="3932" spans="1:12" ht="15.45" customHeight="1" x14ac:dyDescent="0.3">
      <c r="A3932" s="1"/>
      <c r="B3932" s="1"/>
      <c r="C3932" s="7"/>
      <c r="D3932" s="303"/>
      <c r="E3932" s="304"/>
      <c r="F3932" s="304"/>
      <c r="G3932" s="59"/>
      <c r="H3932" s="60"/>
      <c r="I3932" s="96"/>
      <c r="J3932" s="97" t="str">
        <f>(+IF(D3932="","",(H3932*I3932)))</f>
        <v/>
      </c>
      <c r="K3932" s="8"/>
      <c r="L3932" s="52"/>
    </row>
    <row r="3933" spans="1:12" ht="15.45" customHeight="1" x14ac:dyDescent="0.3">
      <c r="A3933" s="1"/>
      <c r="B3933" s="1"/>
      <c r="C3933" s="7"/>
      <c r="D3933" s="1"/>
      <c r="E3933" s="1"/>
      <c r="F3933" s="1"/>
      <c r="G3933" s="216" t="s">
        <v>42</v>
      </c>
      <c r="H3933" s="216"/>
      <c r="I3933" s="217"/>
      <c r="J3933" s="39">
        <f>+ROUND(SUM(J3930:J3932),2)</f>
        <v>60787.360000000001</v>
      </c>
      <c r="K3933" s="8"/>
      <c r="L3933" s="52"/>
    </row>
    <row r="3934" spans="1:12" ht="15.45" customHeight="1" x14ac:dyDescent="0.3">
      <c r="A3934" s="1"/>
      <c r="B3934" s="1"/>
      <c r="C3934" s="7"/>
      <c r="D3934" s="1"/>
      <c r="E3934" s="1"/>
      <c r="F3934" s="1"/>
      <c r="G3934" s="1"/>
      <c r="H3934" s="63"/>
      <c r="I3934" s="1"/>
      <c r="J3934" s="2"/>
      <c r="K3934" s="8"/>
      <c r="L3934" s="1"/>
    </row>
    <row r="3935" spans="1:12" ht="15.45" customHeight="1" x14ac:dyDescent="0.3">
      <c r="A3935" s="1"/>
      <c r="B3935" s="1"/>
      <c r="C3935" s="7"/>
      <c r="D3935" s="250" t="s">
        <v>43</v>
      </c>
      <c r="E3935" s="251"/>
      <c r="F3935" s="251"/>
      <c r="G3935" s="251"/>
      <c r="H3935" s="251"/>
      <c r="I3935" s="252"/>
      <c r="J3935" s="64">
        <f>ROUND((SUM(+J3919+J3926+J3933)),2)</f>
        <v>150112.15</v>
      </c>
      <c r="K3935" s="8"/>
      <c r="L3935" s="1"/>
    </row>
    <row r="3936" spans="1:12" ht="15.45" customHeight="1" x14ac:dyDescent="0.3">
      <c r="A3936" s="1"/>
      <c r="B3936" s="1"/>
      <c r="C3936" s="7"/>
      <c r="D3936" s="1"/>
      <c r="E3936" s="1"/>
      <c r="F3936" s="1"/>
      <c r="G3936" s="1"/>
      <c r="H3936" s="63"/>
      <c r="I3936" s="1"/>
      <c r="J3936" s="2"/>
      <c r="K3936" s="8"/>
      <c r="L3936" s="1"/>
    </row>
    <row r="3937" spans="1:12" ht="15.45" customHeight="1" x14ac:dyDescent="0.3">
      <c r="A3937" s="66"/>
      <c r="B3937" s="66"/>
      <c r="C3937" s="65"/>
      <c r="D3937" s="253" t="s">
        <v>44</v>
      </c>
      <c r="E3937" s="254"/>
      <c r="F3937" s="255"/>
      <c r="G3937" s="66"/>
      <c r="H3937" s="67"/>
      <c r="I3937" s="68">
        <v>0.01</v>
      </c>
      <c r="J3937" s="69">
        <f>ROUND(J3935*I3937,2)</f>
        <v>1501.12</v>
      </c>
      <c r="K3937" s="70"/>
      <c r="L3937" s="66"/>
    </row>
    <row r="3938" spans="1:12" ht="15.45" customHeight="1" x14ac:dyDescent="0.3">
      <c r="A3938" s="1"/>
      <c r="B3938" s="1"/>
      <c r="C3938" s="7"/>
      <c r="D3938" s="250" t="s">
        <v>45</v>
      </c>
      <c r="E3938" s="251"/>
      <c r="F3938" s="251"/>
      <c r="G3938" s="251"/>
      <c r="H3938" s="251"/>
      <c r="I3938" s="252"/>
      <c r="J3938" s="64">
        <f>+J3937+J3935</f>
        <v>151613.26999999999</v>
      </c>
      <c r="K3938" s="8"/>
      <c r="L3938" s="1"/>
    </row>
    <row r="3939" spans="1:12" ht="15.45" customHeight="1" x14ac:dyDescent="0.3">
      <c r="A3939" s="1"/>
      <c r="B3939" s="1"/>
      <c r="C3939" s="7"/>
      <c r="D3939" s="1"/>
      <c r="E3939" s="1"/>
      <c r="F3939" s="1"/>
      <c r="G3939" s="1"/>
      <c r="H3939" s="63"/>
      <c r="I3939" s="1"/>
      <c r="J3939" s="2"/>
      <c r="K3939" s="8"/>
      <c r="L3939" s="1"/>
    </row>
    <row r="3940" spans="1:12" ht="15.45" customHeight="1" x14ac:dyDescent="0.3">
      <c r="A3940" s="66"/>
      <c r="B3940" s="66"/>
      <c r="C3940" s="65"/>
      <c r="D3940" s="313" t="s">
        <v>46</v>
      </c>
      <c r="E3940" s="314"/>
      <c r="F3940" s="314"/>
      <c r="G3940" s="71"/>
      <c r="H3940" s="72"/>
      <c r="I3940" s="170">
        <v>0.25</v>
      </c>
      <c r="J3940" s="74">
        <f>ROUND(J3938*I3940,2)</f>
        <v>37903.32</v>
      </c>
      <c r="K3940" s="70"/>
      <c r="L3940" s="66"/>
    </row>
    <row r="3941" spans="1:12" ht="15.45" customHeight="1" x14ac:dyDescent="0.3">
      <c r="A3941" s="66"/>
      <c r="B3941" s="66"/>
      <c r="C3941" s="65"/>
      <c r="D3941" s="315" t="s">
        <v>47</v>
      </c>
      <c r="E3941" s="316"/>
      <c r="F3941" s="316"/>
      <c r="G3941" s="71"/>
      <c r="H3941" s="72"/>
      <c r="I3941" s="171">
        <v>0.01</v>
      </c>
      <c r="J3941" s="76">
        <f>ROUND(J3938*I3941,2)</f>
        <v>1516.13</v>
      </c>
      <c r="K3941" s="70"/>
      <c r="L3941" s="66"/>
    </row>
    <row r="3942" spans="1:12" ht="15.45" customHeight="1" x14ac:dyDescent="0.3">
      <c r="A3942" s="66"/>
      <c r="B3942" s="66"/>
      <c r="C3942" s="65"/>
      <c r="D3942" s="315" t="s">
        <v>48</v>
      </c>
      <c r="E3942" s="316"/>
      <c r="F3942" s="316"/>
      <c r="G3942" s="77"/>
      <c r="H3942" s="78"/>
      <c r="I3942" s="171">
        <v>0.04</v>
      </c>
      <c r="J3942" s="76">
        <f>ROUND(J3938*I3942,2)</f>
        <v>6064.53</v>
      </c>
      <c r="K3942" s="70"/>
      <c r="L3942" s="66"/>
    </row>
    <row r="3943" spans="1:12" ht="15.45" customHeight="1" x14ac:dyDescent="0.3">
      <c r="A3943" s="1"/>
      <c r="B3943" s="1"/>
      <c r="C3943" s="7"/>
      <c r="D3943" s="317" t="s">
        <v>49</v>
      </c>
      <c r="E3943" s="318"/>
      <c r="F3943" s="318"/>
      <c r="G3943" s="318"/>
      <c r="H3943" s="318"/>
      <c r="I3943" s="318"/>
      <c r="J3943" s="79">
        <f>SUM(J3940:J3942)</f>
        <v>45483.979999999996</v>
      </c>
      <c r="K3943" s="8"/>
      <c r="L3943" s="1"/>
    </row>
    <row r="3944" spans="1:12" ht="15.45" customHeight="1" x14ac:dyDescent="0.3">
      <c r="A3944" s="1"/>
      <c r="B3944" s="1"/>
      <c r="C3944" s="7"/>
      <c r="D3944" s="266"/>
      <c r="E3944" s="266"/>
      <c r="F3944" s="266"/>
      <c r="G3944" s="266"/>
      <c r="H3944" s="266"/>
      <c r="I3944" s="266"/>
      <c r="J3944" s="266"/>
      <c r="K3944" s="8"/>
      <c r="L3944" s="1"/>
    </row>
    <row r="3945" spans="1:12" ht="15.45" customHeight="1" x14ac:dyDescent="0.3">
      <c r="A3945" s="1"/>
      <c r="B3945" s="1"/>
      <c r="C3945" s="7"/>
      <c r="D3945" s="277" t="s">
        <v>50</v>
      </c>
      <c r="E3945" s="278"/>
      <c r="F3945" s="278"/>
      <c r="G3945" s="278"/>
      <c r="H3945" s="278"/>
      <c r="I3945" s="279"/>
      <c r="J3945" s="80">
        <f>SUM(J3938+J3943)</f>
        <v>197097.25</v>
      </c>
      <c r="K3945" s="8"/>
      <c r="L3945" s="1"/>
    </row>
    <row r="3946" spans="1:12" ht="15.45" customHeight="1" x14ac:dyDescent="0.3">
      <c r="A3946" s="1"/>
      <c r="B3946" s="1"/>
      <c r="C3946" s="7"/>
      <c r="D3946" s="266"/>
      <c r="E3946" s="266"/>
      <c r="F3946" s="266"/>
      <c r="G3946" s="266"/>
      <c r="H3946" s="266"/>
      <c r="I3946" s="266"/>
      <c r="J3946" s="266"/>
      <c r="K3946" s="8"/>
      <c r="L3946" s="1"/>
    </row>
    <row r="3947" spans="1:12" ht="15.45" customHeight="1" x14ac:dyDescent="0.3">
      <c r="A3947" s="1"/>
      <c r="B3947" s="1"/>
      <c r="C3947" s="7"/>
      <c r="D3947" s="280" t="s">
        <v>51</v>
      </c>
      <c r="E3947" s="281"/>
      <c r="F3947" s="282"/>
      <c r="G3947" s="283"/>
      <c r="H3947" s="284"/>
      <c r="I3947" s="284"/>
      <c r="J3947" s="285"/>
      <c r="K3947" s="8"/>
      <c r="L3947" s="1"/>
    </row>
    <row r="3948" spans="1:12" ht="15.45" customHeight="1" x14ac:dyDescent="0.3">
      <c r="A3948" s="1"/>
      <c r="B3948" s="1"/>
      <c r="C3948" s="7"/>
      <c r="D3948" s="262"/>
      <c r="E3948" s="310"/>
      <c r="F3948" s="311"/>
      <c r="G3948" s="265"/>
      <c r="H3948" s="275"/>
      <c r="I3948" s="275"/>
      <c r="J3948" s="276"/>
      <c r="K3948" s="8"/>
      <c r="L3948" s="1"/>
    </row>
    <row r="3949" spans="1:12" ht="15.45" customHeight="1" x14ac:dyDescent="0.3">
      <c r="A3949" s="1"/>
      <c r="B3949" s="1"/>
      <c r="C3949" s="7"/>
      <c r="D3949" s="262"/>
      <c r="E3949" s="310"/>
      <c r="F3949" s="311"/>
      <c r="G3949" s="312" t="s">
        <v>52</v>
      </c>
      <c r="H3949" s="266"/>
      <c r="I3949" s="266"/>
      <c r="J3949" s="267"/>
      <c r="K3949" s="8"/>
      <c r="L3949" s="1"/>
    </row>
    <row r="3950" spans="1:12" ht="15.45" customHeight="1" x14ac:dyDescent="0.3">
      <c r="A3950" s="1"/>
      <c r="B3950" s="1"/>
      <c r="C3950" s="7"/>
      <c r="D3950" s="262"/>
      <c r="E3950" s="310"/>
      <c r="F3950" s="311"/>
      <c r="G3950" s="312" t="s">
        <v>53</v>
      </c>
      <c r="H3950" s="266"/>
      <c r="I3950" s="266"/>
      <c r="J3950" s="267"/>
      <c r="K3950" s="8"/>
      <c r="L3950" s="1"/>
    </row>
    <row r="3951" spans="1:12" ht="15.45" customHeight="1" x14ac:dyDescent="0.3">
      <c r="A3951" s="1"/>
      <c r="B3951" s="1"/>
      <c r="C3951" s="7"/>
      <c r="D3951" s="262"/>
      <c r="E3951" s="310"/>
      <c r="F3951" s="311"/>
      <c r="G3951" s="312" t="s">
        <v>54</v>
      </c>
      <c r="H3951" s="266"/>
      <c r="I3951" s="266"/>
      <c r="J3951" s="267"/>
      <c r="K3951" s="8"/>
      <c r="L3951" s="1"/>
    </row>
    <row r="3952" spans="1:12" ht="15.45" customHeight="1" x14ac:dyDescent="0.3">
      <c r="A3952" s="1"/>
      <c r="B3952" s="1"/>
      <c r="C3952" s="7"/>
      <c r="D3952" s="319"/>
      <c r="E3952" s="320"/>
      <c r="F3952" s="321"/>
      <c r="G3952" s="312" t="s">
        <v>52</v>
      </c>
      <c r="H3952" s="266"/>
      <c r="I3952" s="266"/>
      <c r="J3952" s="267"/>
      <c r="K3952" s="8"/>
      <c r="L3952" s="1"/>
    </row>
    <row r="3953" spans="1:12" ht="15.45" customHeight="1" x14ac:dyDescent="0.3">
      <c r="A3953" s="1"/>
      <c r="B3953" s="1"/>
      <c r="C3953" s="7"/>
      <c r="D3953" s="268"/>
      <c r="E3953" s="322"/>
      <c r="F3953" s="323"/>
      <c r="G3953" s="324" t="s">
        <v>55</v>
      </c>
      <c r="H3953" s="272"/>
      <c r="I3953" s="272"/>
      <c r="J3953" s="273"/>
      <c r="K3953" s="8"/>
      <c r="L3953" s="1"/>
    </row>
    <row r="3954" spans="1:12" ht="15.45" customHeight="1" x14ac:dyDescent="0.3">
      <c r="A3954" s="1"/>
      <c r="B3954" s="1"/>
      <c r="C3954" s="81"/>
      <c r="D3954" s="82"/>
      <c r="E3954" s="82"/>
      <c r="F3954" s="82"/>
      <c r="G3954" s="82"/>
      <c r="H3954" s="83"/>
      <c r="I3954" s="82"/>
      <c r="J3954" s="83"/>
      <c r="K3954" s="84"/>
      <c r="L3954" s="1"/>
    </row>
    <row r="3955" spans="1:12" ht="15.45" customHeight="1" x14ac:dyDescent="0.3">
      <c r="A3955" s="1"/>
      <c r="B3955" s="1"/>
      <c r="C3955" s="14"/>
      <c r="D3955" s="14"/>
      <c r="E3955" s="14"/>
      <c r="F3955" s="14"/>
      <c r="G3955" s="14"/>
      <c r="H3955" s="15"/>
      <c r="I3955" s="14"/>
      <c r="J3955" s="15"/>
      <c r="K3955" s="1"/>
      <c r="L3955" s="1"/>
    </row>
    <row r="3956" spans="1:12" ht="15.45" customHeight="1" x14ac:dyDescent="0.3">
      <c r="A3956" s="1"/>
      <c r="B3956" s="1"/>
      <c r="C3956" s="3"/>
      <c r="D3956" s="4"/>
      <c r="E3956" s="4"/>
      <c r="F3956" s="4"/>
      <c r="G3956" s="4"/>
      <c r="H3956" s="5"/>
      <c r="I3956" s="4"/>
      <c r="J3956" s="5"/>
      <c r="K3956" s="6"/>
      <c r="L3956" s="1"/>
    </row>
    <row r="3957" spans="1:12" ht="15.45" customHeight="1" x14ac:dyDescent="0.3">
      <c r="A3957" s="1"/>
      <c r="B3957" s="1"/>
      <c r="C3957" s="7"/>
      <c r="D3957" s="190"/>
      <c r="E3957" s="191"/>
      <c r="F3957" s="190" t="s">
        <v>0</v>
      </c>
      <c r="G3957" s="194"/>
      <c r="H3957" s="191"/>
      <c r="I3957" s="195" t="s">
        <v>1</v>
      </c>
      <c r="J3957" s="196"/>
      <c r="K3957" s="8"/>
      <c r="L3957" s="1"/>
    </row>
    <row r="3958" spans="1:12" ht="15.45" customHeight="1" x14ac:dyDescent="0.3">
      <c r="A3958" s="1"/>
      <c r="B3958" s="1"/>
      <c r="C3958" s="7"/>
      <c r="D3958" s="192"/>
      <c r="E3958" s="193"/>
      <c r="F3958" s="192"/>
      <c r="G3958" s="189"/>
      <c r="H3958" s="193"/>
      <c r="I3958" s="197" t="s">
        <v>2</v>
      </c>
      <c r="J3958" s="198"/>
      <c r="K3958" s="8"/>
      <c r="L3958" s="1"/>
    </row>
    <row r="3959" spans="1:12" ht="15.45" customHeight="1" x14ac:dyDescent="0.3">
      <c r="A3959" s="1"/>
      <c r="B3959" s="1"/>
      <c r="C3959" s="7"/>
      <c r="D3959" s="172" t="s">
        <v>3</v>
      </c>
      <c r="E3959" s="173"/>
      <c r="F3959" s="173"/>
      <c r="G3959" s="173"/>
      <c r="H3959" s="174"/>
      <c r="I3959" s="197" t="s">
        <v>4</v>
      </c>
      <c r="J3959" s="198"/>
      <c r="K3959" s="8"/>
      <c r="L3959" s="1"/>
    </row>
    <row r="3960" spans="1:12" ht="15.45" customHeight="1" x14ac:dyDescent="0.3">
      <c r="A3960" s="1"/>
      <c r="B3960" s="1"/>
      <c r="C3960" s="7"/>
      <c r="D3960" s="298" t="s">
        <v>5</v>
      </c>
      <c r="E3960" s="299"/>
      <c r="F3960" s="299"/>
      <c r="G3960" s="299"/>
      <c r="H3960" s="299"/>
      <c r="I3960" s="299"/>
      <c r="J3960" s="300"/>
      <c r="K3960" s="8"/>
      <c r="L3960" s="1"/>
    </row>
    <row r="3961" spans="1:12" ht="15.45" customHeight="1" x14ac:dyDescent="0.3">
      <c r="A3961" s="1"/>
      <c r="B3961" s="1"/>
      <c r="C3961" s="7"/>
      <c r="D3961" s="9"/>
      <c r="E3961" s="9"/>
      <c r="F3961" s="9"/>
      <c r="G3961" s="9"/>
      <c r="H3961" s="10"/>
      <c r="I3961" s="9"/>
      <c r="J3961" s="10"/>
      <c r="K3961" s="8"/>
      <c r="L3961" s="1"/>
    </row>
    <row r="3962" spans="1:12" ht="15.45" customHeight="1" x14ac:dyDescent="0.3">
      <c r="A3962" s="14"/>
      <c r="B3962" s="14"/>
      <c r="C3962" s="11"/>
      <c r="D3962" s="12" t="s">
        <v>6</v>
      </c>
      <c r="E3962" s="175" t="s">
        <v>7</v>
      </c>
      <c r="F3962" s="176"/>
      <c r="G3962" s="176"/>
      <c r="H3962" s="176"/>
      <c r="I3962" s="176"/>
      <c r="J3962" s="177"/>
      <c r="K3962" s="13"/>
      <c r="L3962" s="14"/>
    </row>
    <row r="3963" spans="1:12" ht="15.45" customHeight="1" x14ac:dyDescent="0.3">
      <c r="A3963" s="1"/>
      <c r="B3963" s="1"/>
      <c r="C3963" s="7"/>
      <c r="D3963" s="16">
        <v>2</v>
      </c>
      <c r="E3963" s="178" t="s">
        <v>8</v>
      </c>
      <c r="F3963" s="179"/>
      <c r="G3963" s="179"/>
      <c r="H3963" s="179"/>
      <c r="I3963" s="179"/>
      <c r="J3963" s="180"/>
      <c r="K3963" s="8"/>
      <c r="L3963" s="1"/>
    </row>
    <row r="3964" spans="1:12" ht="15.45" customHeight="1" x14ac:dyDescent="0.3">
      <c r="A3964" s="14"/>
      <c r="B3964" s="14"/>
      <c r="C3964" s="11"/>
      <c r="D3964" s="12" t="s">
        <v>9</v>
      </c>
      <c r="E3964" s="175" t="s">
        <v>10</v>
      </c>
      <c r="F3964" s="176"/>
      <c r="G3964" s="176"/>
      <c r="H3964" s="176"/>
      <c r="I3964" s="176"/>
      <c r="J3964" s="177"/>
      <c r="K3964" s="13"/>
      <c r="L3964" s="14"/>
    </row>
    <row r="3965" spans="1:12" ht="15.45" customHeight="1" x14ac:dyDescent="0.3">
      <c r="A3965" s="1"/>
      <c r="B3965" s="1"/>
      <c r="C3965" s="7"/>
      <c r="D3965" s="85">
        <v>2.1</v>
      </c>
      <c r="E3965" s="178" t="s">
        <v>348</v>
      </c>
      <c r="F3965" s="179"/>
      <c r="G3965" s="179"/>
      <c r="H3965" s="179"/>
      <c r="I3965" s="179"/>
      <c r="J3965" s="180"/>
      <c r="K3965" s="8"/>
      <c r="L3965" s="1"/>
    </row>
    <row r="3966" spans="1:12" ht="15.45" customHeight="1" x14ac:dyDescent="0.3">
      <c r="A3966" s="14"/>
      <c r="B3966" s="14"/>
      <c r="C3966" s="11"/>
      <c r="D3966" s="17" t="s">
        <v>12</v>
      </c>
      <c r="E3966" s="181" t="s">
        <v>13</v>
      </c>
      <c r="F3966" s="182"/>
      <c r="G3966" s="182"/>
      <c r="H3966" s="182"/>
      <c r="I3966" s="183"/>
      <c r="J3966" s="187" t="s">
        <v>14</v>
      </c>
      <c r="K3966" s="13"/>
      <c r="L3966" s="14"/>
    </row>
    <row r="3967" spans="1:12" ht="15.45" customHeight="1" x14ac:dyDescent="0.3">
      <c r="A3967" s="1"/>
      <c r="B3967" s="1"/>
      <c r="C3967" s="7"/>
      <c r="D3967" s="18" t="s">
        <v>355</v>
      </c>
      <c r="E3967" s="184"/>
      <c r="F3967" s="185"/>
      <c r="G3967" s="185"/>
      <c r="H3967" s="185"/>
      <c r="I3967" s="186"/>
      <c r="J3967" s="188"/>
      <c r="K3967" s="8"/>
      <c r="L3967" s="1"/>
    </row>
    <row r="3968" spans="1:12" ht="15.45" customHeight="1" x14ac:dyDescent="0.3">
      <c r="A3968" s="14"/>
      <c r="B3968" s="14"/>
      <c r="C3968" s="11"/>
      <c r="D3968" s="17" t="s">
        <v>16</v>
      </c>
      <c r="E3968" s="296" t="s">
        <v>356</v>
      </c>
      <c r="F3968" s="223"/>
      <c r="G3968" s="223"/>
      <c r="H3968" s="223"/>
      <c r="I3968" s="224"/>
      <c r="J3968" s="297" t="s">
        <v>95</v>
      </c>
      <c r="K3968" s="13"/>
      <c r="L3968" s="14"/>
    </row>
    <row r="3969" spans="1:12" ht="15.45" customHeight="1" x14ac:dyDescent="0.3">
      <c r="A3969" s="1"/>
      <c r="B3969" s="1"/>
      <c r="C3969" s="7"/>
      <c r="D3969" s="18" t="s">
        <v>355</v>
      </c>
      <c r="E3969" s="225"/>
      <c r="F3969" s="226"/>
      <c r="G3969" s="226"/>
      <c r="H3969" s="226"/>
      <c r="I3969" s="227"/>
      <c r="J3969" s="229"/>
      <c r="K3969" s="8"/>
      <c r="L3969" s="1"/>
    </row>
    <row r="3970" spans="1:12" ht="15.45" customHeight="1" x14ac:dyDescent="0.3">
      <c r="A3970" s="1"/>
      <c r="B3970" s="1"/>
      <c r="C3970" s="7"/>
      <c r="D3970" s="189"/>
      <c r="E3970" s="189"/>
      <c r="F3970" s="189"/>
      <c r="G3970" s="189"/>
      <c r="H3970" s="189"/>
      <c r="I3970" s="189"/>
      <c r="J3970" s="189"/>
      <c r="K3970" s="8"/>
      <c r="L3970" s="1"/>
    </row>
    <row r="3971" spans="1:12" ht="15.45" customHeight="1" x14ac:dyDescent="0.3">
      <c r="A3971" s="1"/>
      <c r="B3971" s="1"/>
      <c r="C3971" s="7"/>
      <c r="D3971" s="219" t="s">
        <v>19</v>
      </c>
      <c r="E3971" s="220"/>
      <c r="F3971" s="220"/>
      <c r="G3971" s="220"/>
      <c r="H3971" s="220"/>
      <c r="I3971" s="220"/>
      <c r="J3971" s="221"/>
      <c r="K3971" s="8"/>
      <c r="L3971" s="1"/>
    </row>
    <row r="3972" spans="1:12" ht="15.45" customHeight="1" x14ac:dyDescent="0.3">
      <c r="A3972" s="1"/>
      <c r="B3972" s="1"/>
      <c r="C3972" s="7"/>
      <c r="D3972" s="230" t="s">
        <v>20</v>
      </c>
      <c r="E3972" s="231"/>
      <c r="F3972" s="231"/>
      <c r="G3972" s="23" t="s">
        <v>14</v>
      </c>
      <c r="H3972" s="24" t="s">
        <v>21</v>
      </c>
      <c r="I3972" s="25" t="s">
        <v>22</v>
      </c>
      <c r="J3972" s="26" t="s">
        <v>23</v>
      </c>
      <c r="K3972" s="8"/>
      <c r="L3972" s="1"/>
    </row>
    <row r="3973" spans="1:12" ht="15.45" customHeight="1" x14ac:dyDescent="0.3">
      <c r="A3973" s="1"/>
      <c r="B3973" s="1"/>
      <c r="C3973" s="7"/>
      <c r="D3973" s="368" t="s">
        <v>357</v>
      </c>
      <c r="E3973" s="369"/>
      <c r="F3973" s="370"/>
      <c r="G3973" s="150" t="s">
        <v>95</v>
      </c>
      <c r="H3973" s="151">
        <v>8965</v>
      </c>
      <c r="I3973" s="29">
        <v>1</v>
      </c>
      <c r="J3973" s="30">
        <f>+ROUND(I3973*H3973,2)</f>
        <v>8965</v>
      </c>
      <c r="K3973" s="8"/>
      <c r="L3973" s="1"/>
    </row>
    <row r="3974" spans="1:12" ht="15.45" customHeight="1" x14ac:dyDescent="0.3">
      <c r="A3974" s="1"/>
      <c r="B3974" s="1"/>
      <c r="C3974" s="7"/>
      <c r="D3974" s="340" t="s">
        <v>358</v>
      </c>
      <c r="E3974" s="341"/>
      <c r="F3974" s="342"/>
      <c r="G3974" s="42" t="s">
        <v>95</v>
      </c>
      <c r="H3974" s="43">
        <v>965</v>
      </c>
      <c r="I3974" s="33">
        <v>1</v>
      </c>
      <c r="J3974" s="34">
        <f t="shared" ref="J3974:J3982" si="72">+ROUND(I3974*H3974,2)</f>
        <v>965</v>
      </c>
      <c r="K3974" s="8"/>
      <c r="L3974" s="1"/>
    </row>
    <row r="3975" spans="1:12" ht="15.45" customHeight="1" x14ac:dyDescent="0.3">
      <c r="A3975" s="1"/>
      <c r="B3975" s="1"/>
      <c r="C3975" s="7"/>
      <c r="D3975" s="340" t="s">
        <v>359</v>
      </c>
      <c r="E3975" s="341"/>
      <c r="F3975" s="342"/>
      <c r="G3975" s="42" t="s">
        <v>25</v>
      </c>
      <c r="H3975" s="43">
        <v>2646</v>
      </c>
      <c r="I3975" s="33">
        <v>3.09</v>
      </c>
      <c r="J3975" s="34">
        <f t="shared" si="72"/>
        <v>8176.14</v>
      </c>
      <c r="K3975" s="8"/>
      <c r="L3975" s="1"/>
    </row>
    <row r="3976" spans="1:12" ht="15.45" customHeight="1" x14ac:dyDescent="0.3">
      <c r="A3976" s="1"/>
      <c r="B3976" s="1"/>
      <c r="C3976" s="7"/>
      <c r="D3976" s="340" t="s">
        <v>360</v>
      </c>
      <c r="E3976" s="341"/>
      <c r="F3976" s="342"/>
      <c r="G3976" s="42" t="s">
        <v>25</v>
      </c>
      <c r="H3976" s="43">
        <v>4791</v>
      </c>
      <c r="I3976" s="33">
        <v>9.4499999999999993</v>
      </c>
      <c r="J3976" s="34">
        <f t="shared" si="72"/>
        <v>45274.95</v>
      </c>
      <c r="K3976" s="8"/>
      <c r="L3976" s="1"/>
    </row>
    <row r="3977" spans="1:12" ht="15.45" customHeight="1" x14ac:dyDescent="0.3">
      <c r="A3977" s="1"/>
      <c r="B3977" s="1"/>
      <c r="C3977" s="7"/>
      <c r="D3977" s="340" t="s">
        <v>352</v>
      </c>
      <c r="E3977" s="341"/>
      <c r="F3977" s="342"/>
      <c r="G3977" s="42" t="s">
        <v>95</v>
      </c>
      <c r="H3977" s="43">
        <v>600</v>
      </c>
      <c r="I3977" s="33">
        <v>3</v>
      </c>
      <c r="J3977" s="34">
        <f t="shared" si="72"/>
        <v>1800</v>
      </c>
      <c r="K3977" s="8"/>
      <c r="L3977" s="1"/>
    </row>
    <row r="3978" spans="1:12" ht="15.45" customHeight="1" x14ac:dyDescent="0.3">
      <c r="A3978" s="1"/>
      <c r="B3978" s="1"/>
      <c r="C3978" s="7"/>
      <c r="D3978" s="340" t="s">
        <v>361</v>
      </c>
      <c r="E3978" s="341"/>
      <c r="F3978" s="342"/>
      <c r="G3978" s="42" t="s">
        <v>95</v>
      </c>
      <c r="H3978" s="43">
        <v>2614</v>
      </c>
      <c r="I3978" s="33">
        <v>1</v>
      </c>
      <c r="J3978" s="34">
        <f t="shared" si="72"/>
        <v>2614</v>
      </c>
      <c r="K3978" s="8"/>
      <c r="L3978" s="1"/>
    </row>
    <row r="3979" spans="1:12" ht="15.45" customHeight="1" x14ac:dyDescent="0.3">
      <c r="A3979" s="1"/>
      <c r="B3979" s="1"/>
      <c r="C3979" s="7"/>
      <c r="D3979" s="340" t="s">
        <v>362</v>
      </c>
      <c r="E3979" s="341"/>
      <c r="F3979" s="342"/>
      <c r="G3979" s="42" t="s">
        <v>95</v>
      </c>
      <c r="H3979" s="43">
        <v>801</v>
      </c>
      <c r="I3979" s="33">
        <v>2</v>
      </c>
      <c r="J3979" s="34">
        <f t="shared" si="72"/>
        <v>1602</v>
      </c>
      <c r="K3979" s="8"/>
      <c r="L3979" s="1"/>
    </row>
    <row r="3980" spans="1:12" ht="15.45" customHeight="1" x14ac:dyDescent="0.3">
      <c r="A3980" s="1"/>
      <c r="B3980" s="1"/>
      <c r="C3980" s="7"/>
      <c r="D3980" s="211" t="s">
        <v>354</v>
      </c>
      <c r="E3980" s="212"/>
      <c r="F3980" s="212"/>
      <c r="G3980" s="31" t="s">
        <v>95</v>
      </c>
      <c r="H3980" s="32">
        <v>32700</v>
      </c>
      <c r="I3980" s="113">
        <v>2.1000000000000001E-2</v>
      </c>
      <c r="J3980" s="34">
        <f t="shared" si="72"/>
        <v>686.7</v>
      </c>
      <c r="K3980" s="8"/>
      <c r="L3980" s="1"/>
    </row>
    <row r="3981" spans="1:12" ht="15.45" customHeight="1" x14ac:dyDescent="0.3">
      <c r="A3981" s="1"/>
      <c r="B3981" s="1"/>
      <c r="C3981" s="7"/>
      <c r="D3981" s="340" t="s">
        <v>363</v>
      </c>
      <c r="E3981" s="341"/>
      <c r="F3981" s="342"/>
      <c r="G3981" s="42" t="s">
        <v>127</v>
      </c>
      <c r="H3981" s="43">
        <v>45646</v>
      </c>
      <c r="I3981" s="33">
        <v>0.01</v>
      </c>
      <c r="J3981" s="34">
        <f t="shared" si="72"/>
        <v>456.46</v>
      </c>
      <c r="K3981" s="8"/>
      <c r="L3981" s="1"/>
    </row>
    <row r="3982" spans="1:12" ht="15.45" customHeight="1" x14ac:dyDescent="0.3">
      <c r="A3982" s="1"/>
      <c r="B3982" s="1"/>
      <c r="C3982" s="7"/>
      <c r="D3982" s="340" t="s">
        <v>364</v>
      </c>
      <c r="E3982" s="341"/>
      <c r="F3982" s="342"/>
      <c r="G3982" s="42" t="s">
        <v>127</v>
      </c>
      <c r="H3982" s="43">
        <v>100925</v>
      </c>
      <c r="I3982" s="33">
        <v>0.01</v>
      </c>
      <c r="J3982" s="34">
        <f t="shared" si="72"/>
        <v>1009.25</v>
      </c>
      <c r="K3982" s="8"/>
      <c r="L3982" s="1"/>
    </row>
    <row r="3983" spans="1:12" ht="15.45" customHeight="1" x14ac:dyDescent="0.3">
      <c r="A3983" s="1"/>
      <c r="B3983" s="1"/>
      <c r="C3983" s="7"/>
      <c r="D3983" s="325"/>
      <c r="E3983" s="326"/>
      <c r="F3983" s="326"/>
      <c r="G3983" s="152" t="s">
        <v>28</v>
      </c>
      <c r="H3983" s="153" t="s">
        <v>28</v>
      </c>
      <c r="I3983" s="37"/>
      <c r="J3983" s="38" t="str">
        <f t="shared" ref="J3983" si="73">+IF(D3983="","",H3983*I3983)</f>
        <v/>
      </c>
      <c r="K3983" s="8"/>
      <c r="L3983" s="1"/>
    </row>
    <row r="3984" spans="1:12" ht="15.45" customHeight="1" x14ac:dyDescent="0.3">
      <c r="A3984" s="1"/>
      <c r="B3984" s="1"/>
      <c r="C3984" s="7"/>
      <c r="D3984" s="1"/>
      <c r="E3984" s="1"/>
      <c r="F3984" s="1"/>
      <c r="G3984" s="294" t="s">
        <v>29</v>
      </c>
      <c r="H3984" s="294"/>
      <c r="I3984" s="295"/>
      <c r="J3984" s="39">
        <f>+ROUND(SUM(J3973:J3983),2)</f>
        <v>71549.5</v>
      </c>
      <c r="K3984" s="8"/>
      <c r="L3984" s="1"/>
    </row>
    <row r="3985" spans="1:12" ht="15.45" customHeight="1" x14ac:dyDescent="0.3">
      <c r="A3985" s="1"/>
      <c r="B3985" s="1"/>
      <c r="C3985" s="7"/>
      <c r="D3985" s="1"/>
      <c r="E3985" s="1"/>
      <c r="F3985" s="1"/>
      <c r="G3985" s="92"/>
      <c r="H3985" s="100"/>
      <c r="I3985" s="92"/>
      <c r="J3985" s="101"/>
      <c r="K3985" s="8"/>
      <c r="L3985" s="1"/>
    </row>
    <row r="3986" spans="1:12" ht="15.45" customHeight="1" x14ac:dyDescent="0.3">
      <c r="A3986" s="1"/>
      <c r="B3986" s="1"/>
      <c r="C3986" s="7"/>
      <c r="D3986" s="219" t="s">
        <v>30</v>
      </c>
      <c r="E3986" s="220"/>
      <c r="F3986" s="220"/>
      <c r="G3986" s="220"/>
      <c r="H3986" s="220"/>
      <c r="I3986" s="220"/>
      <c r="J3986" s="221"/>
      <c r="K3986" s="8"/>
      <c r="L3986" s="1"/>
    </row>
    <row r="3987" spans="1:12" ht="15.45" customHeight="1" x14ac:dyDescent="0.3">
      <c r="A3987" s="1"/>
      <c r="B3987" s="1"/>
      <c r="C3987" s="7"/>
      <c r="D3987" s="286" t="s">
        <v>20</v>
      </c>
      <c r="E3987" s="286"/>
      <c r="F3987" s="286"/>
      <c r="G3987" s="40" t="s">
        <v>14</v>
      </c>
      <c r="H3987" s="41" t="s">
        <v>31</v>
      </c>
      <c r="I3987" s="40" t="s">
        <v>22</v>
      </c>
      <c r="J3987" s="41" t="s">
        <v>23</v>
      </c>
      <c r="K3987" s="8"/>
      <c r="L3987" s="1"/>
    </row>
    <row r="3988" spans="1:12" ht="15.45" customHeight="1" x14ac:dyDescent="0.3">
      <c r="A3988" s="1"/>
      <c r="B3988" s="1"/>
      <c r="C3988" s="7"/>
      <c r="D3988" s="289" t="s">
        <v>32</v>
      </c>
      <c r="E3988" s="290"/>
      <c r="F3988" s="291"/>
      <c r="G3988" s="86" t="s">
        <v>33</v>
      </c>
      <c r="H3988" s="89">
        <v>60787.360000000001</v>
      </c>
      <c r="I3988" s="159">
        <v>0.05</v>
      </c>
      <c r="J3988" s="30">
        <f>+ROUND(I3988*H3988,2)</f>
        <v>3039.37</v>
      </c>
      <c r="K3988" s="8"/>
      <c r="L3988" s="1"/>
    </row>
    <row r="3989" spans="1:12" ht="15.45" customHeight="1" x14ac:dyDescent="0.3">
      <c r="A3989" s="1"/>
      <c r="B3989" s="1"/>
      <c r="C3989" s="7"/>
      <c r="D3989" s="338"/>
      <c r="E3989" s="339"/>
      <c r="F3989" s="339"/>
      <c r="G3989" s="47"/>
      <c r="H3989" s="48"/>
      <c r="I3989" s="49"/>
      <c r="J3989" s="38"/>
      <c r="K3989" s="8"/>
      <c r="L3989" s="1"/>
    </row>
    <row r="3990" spans="1:12" ht="15.45" customHeight="1" x14ac:dyDescent="0.3">
      <c r="A3990" s="1"/>
      <c r="B3990" s="1"/>
      <c r="C3990" s="7"/>
      <c r="D3990" s="1"/>
      <c r="E3990" s="1"/>
      <c r="F3990" s="1"/>
      <c r="G3990" s="294" t="s">
        <v>36</v>
      </c>
      <c r="H3990" s="294"/>
      <c r="I3990" s="295"/>
      <c r="J3990" s="51">
        <f>ROUND(+SUM(J3988:J3989),2)</f>
        <v>3039.37</v>
      </c>
      <c r="K3990" s="8"/>
      <c r="L3990" s="1"/>
    </row>
    <row r="3991" spans="1:12" ht="15.45" customHeight="1" x14ac:dyDescent="0.3">
      <c r="A3991" s="1"/>
      <c r="B3991" s="1"/>
      <c r="C3991" s="7"/>
      <c r="D3991" s="274"/>
      <c r="E3991" s="274"/>
      <c r="F3991" s="274"/>
      <c r="G3991" s="274"/>
      <c r="H3991" s="274"/>
      <c r="I3991" s="274"/>
      <c r="J3991" s="274"/>
      <c r="K3991" s="8"/>
      <c r="L3991" s="1"/>
    </row>
    <row r="3992" spans="1:12" ht="15.45" customHeight="1" x14ac:dyDescent="0.3">
      <c r="A3992" s="1"/>
      <c r="B3992" s="1"/>
      <c r="C3992" s="7"/>
      <c r="D3992" s="305" t="s">
        <v>37</v>
      </c>
      <c r="E3992" s="306"/>
      <c r="F3992" s="306"/>
      <c r="G3992" s="306"/>
      <c r="H3992" s="306"/>
      <c r="I3992" s="306"/>
      <c r="J3992" s="307"/>
      <c r="K3992" s="8"/>
      <c r="L3992" s="52"/>
    </row>
    <row r="3993" spans="1:12" ht="15.45" customHeight="1" x14ac:dyDescent="0.3">
      <c r="A3993" s="93"/>
      <c r="B3993" s="93"/>
      <c r="C3993" s="53"/>
      <c r="D3993" s="308" t="s">
        <v>20</v>
      </c>
      <c r="E3993" s="309"/>
      <c r="F3993" s="309"/>
      <c r="G3993" s="54" t="s">
        <v>14</v>
      </c>
      <c r="H3993" s="55" t="s">
        <v>31</v>
      </c>
      <c r="I3993" s="54" t="s">
        <v>22</v>
      </c>
      <c r="J3993" s="56" t="s">
        <v>23</v>
      </c>
      <c r="K3993" s="57"/>
      <c r="L3993" s="58"/>
    </row>
    <row r="3994" spans="1:12" ht="15.45" customHeight="1" x14ac:dyDescent="0.3">
      <c r="A3994" s="1"/>
      <c r="B3994" s="1"/>
      <c r="C3994" s="7"/>
      <c r="D3994" s="301" t="s">
        <v>322</v>
      </c>
      <c r="E3994" s="302"/>
      <c r="F3994" s="302"/>
      <c r="G3994" s="59" t="s">
        <v>39</v>
      </c>
      <c r="H3994" s="60">
        <v>46759.506553375002</v>
      </c>
      <c r="I3994" s="61">
        <v>1.3</v>
      </c>
      <c r="J3994" s="30">
        <f>+ROUND(I3994*H3994,2)</f>
        <v>60787.360000000001</v>
      </c>
      <c r="K3994" s="8"/>
      <c r="L3994" s="52"/>
    </row>
    <row r="3995" spans="1:12" ht="15.45" customHeight="1" x14ac:dyDescent="0.3">
      <c r="A3995" s="1"/>
      <c r="B3995" s="1"/>
      <c r="C3995" s="7"/>
      <c r="D3995" s="301"/>
      <c r="E3995" s="302"/>
      <c r="F3995" s="302"/>
      <c r="G3995" s="59"/>
      <c r="H3995" s="60" t="s">
        <v>28</v>
      </c>
      <c r="I3995" s="61"/>
      <c r="J3995" s="62" t="str">
        <f>(+IF(D3995="","",(H3995*I3995)))</f>
        <v/>
      </c>
      <c r="K3995" s="8"/>
      <c r="L3995" s="52"/>
    </row>
    <row r="3996" spans="1:12" ht="15.45" customHeight="1" x14ac:dyDescent="0.3">
      <c r="A3996" s="1"/>
      <c r="B3996" s="1"/>
      <c r="C3996" s="7"/>
      <c r="D3996" s="301"/>
      <c r="E3996" s="302"/>
      <c r="F3996" s="302"/>
      <c r="G3996" s="59"/>
      <c r="H3996" s="60"/>
      <c r="I3996" s="61"/>
      <c r="J3996" s="62" t="str">
        <f>(+IF(D3996="","",(H3996*I3996)))</f>
        <v/>
      </c>
      <c r="K3996" s="8"/>
      <c r="L3996" s="52"/>
    </row>
    <row r="3997" spans="1:12" ht="15.45" customHeight="1" x14ac:dyDescent="0.3">
      <c r="A3997" s="1"/>
      <c r="B3997" s="1"/>
      <c r="C3997" s="7"/>
      <c r="D3997" s="303"/>
      <c r="E3997" s="304"/>
      <c r="F3997" s="304"/>
      <c r="G3997" s="59"/>
      <c r="H3997" s="60"/>
      <c r="I3997" s="96"/>
      <c r="J3997" s="97" t="str">
        <f>(+IF(D3997="","",(H3997*I3997)))</f>
        <v/>
      </c>
      <c r="K3997" s="8"/>
      <c r="L3997" s="52"/>
    </row>
    <row r="3998" spans="1:12" ht="15.45" customHeight="1" x14ac:dyDescent="0.3">
      <c r="A3998" s="1"/>
      <c r="B3998" s="1"/>
      <c r="C3998" s="7"/>
      <c r="D3998" s="1"/>
      <c r="E3998" s="1"/>
      <c r="F3998" s="1"/>
      <c r="G3998" s="216" t="s">
        <v>42</v>
      </c>
      <c r="H3998" s="216"/>
      <c r="I3998" s="217"/>
      <c r="J3998" s="39">
        <f>+ROUND(SUM(J3994:J3997),2)</f>
        <v>60787.360000000001</v>
      </c>
      <c r="K3998" s="8"/>
      <c r="L3998" s="52"/>
    </row>
    <row r="3999" spans="1:12" ht="15.45" customHeight="1" x14ac:dyDescent="0.3">
      <c r="A3999" s="1"/>
      <c r="B3999" s="1"/>
      <c r="C3999" s="7"/>
      <c r="D3999" s="1"/>
      <c r="E3999" s="1"/>
      <c r="F3999" s="1"/>
      <c r="G3999" s="1"/>
      <c r="H3999" s="63"/>
      <c r="I3999" s="1"/>
      <c r="J3999" s="2"/>
      <c r="K3999" s="8"/>
      <c r="L3999" s="1"/>
    </row>
    <row r="4000" spans="1:12" ht="15.45" customHeight="1" x14ac:dyDescent="0.3">
      <c r="A4000" s="1"/>
      <c r="B4000" s="1"/>
      <c r="C4000" s="7"/>
      <c r="D4000" s="250" t="s">
        <v>43</v>
      </c>
      <c r="E4000" s="251"/>
      <c r="F4000" s="251"/>
      <c r="G4000" s="251"/>
      <c r="H4000" s="251"/>
      <c r="I4000" s="252"/>
      <c r="J4000" s="64">
        <f>ROUND((SUM(+J3984+J3990+J3998)),2)</f>
        <v>135376.23000000001</v>
      </c>
      <c r="K4000" s="8"/>
      <c r="L4000" s="1"/>
    </row>
    <row r="4001" spans="1:12" ht="15.45" customHeight="1" x14ac:dyDescent="0.3">
      <c r="A4001" s="1"/>
      <c r="B4001" s="1"/>
      <c r="C4001" s="7"/>
      <c r="D4001" s="1"/>
      <c r="E4001" s="1"/>
      <c r="F4001" s="1"/>
      <c r="G4001" s="1"/>
      <c r="H4001" s="63"/>
      <c r="I4001" s="1"/>
      <c r="J4001" s="2"/>
      <c r="K4001" s="8"/>
      <c r="L4001" s="1"/>
    </row>
    <row r="4002" spans="1:12" ht="15.45" customHeight="1" x14ac:dyDescent="0.3">
      <c r="A4002" s="66"/>
      <c r="B4002" s="66"/>
      <c r="C4002" s="65"/>
      <c r="D4002" s="253" t="s">
        <v>44</v>
      </c>
      <c r="E4002" s="254"/>
      <c r="F4002" s="255"/>
      <c r="G4002" s="66"/>
      <c r="H4002" s="67"/>
      <c r="I4002" s="68">
        <v>0.01</v>
      </c>
      <c r="J4002" s="69">
        <f>+ROUND(J4000*I4002,2)</f>
        <v>1353.76</v>
      </c>
      <c r="K4002" s="70"/>
      <c r="L4002" s="66"/>
    </row>
    <row r="4003" spans="1:12" ht="15.45" customHeight="1" x14ac:dyDescent="0.3">
      <c r="A4003" s="1"/>
      <c r="B4003" s="1"/>
      <c r="C4003" s="7"/>
      <c r="D4003" s="250" t="s">
        <v>45</v>
      </c>
      <c r="E4003" s="251"/>
      <c r="F4003" s="251"/>
      <c r="G4003" s="251"/>
      <c r="H4003" s="251"/>
      <c r="I4003" s="252"/>
      <c r="J4003" s="64">
        <f>+J4002+J4000</f>
        <v>136729.99000000002</v>
      </c>
      <c r="K4003" s="8"/>
      <c r="L4003" s="1"/>
    </row>
    <row r="4004" spans="1:12" ht="15.45" customHeight="1" x14ac:dyDescent="0.3">
      <c r="A4004" s="1"/>
      <c r="B4004" s="1"/>
      <c r="C4004" s="7"/>
      <c r="D4004" s="1"/>
      <c r="E4004" s="1"/>
      <c r="F4004" s="1"/>
      <c r="G4004" s="1"/>
      <c r="H4004" s="63"/>
      <c r="I4004" s="1"/>
      <c r="J4004" s="2"/>
      <c r="K4004" s="8"/>
      <c r="L4004" s="1"/>
    </row>
    <row r="4005" spans="1:12" ht="15.45" customHeight="1" x14ac:dyDescent="0.3">
      <c r="A4005" s="66"/>
      <c r="B4005" s="66"/>
      <c r="C4005" s="65"/>
      <c r="D4005" s="313" t="s">
        <v>46</v>
      </c>
      <c r="E4005" s="314"/>
      <c r="F4005" s="314"/>
      <c r="G4005" s="71"/>
      <c r="H4005" s="72"/>
      <c r="I4005" s="170">
        <v>0.25</v>
      </c>
      <c r="J4005" s="74">
        <f>ROUND(J4003*I4005,2)</f>
        <v>34182.5</v>
      </c>
      <c r="K4005" s="70"/>
      <c r="L4005" s="66"/>
    </row>
    <row r="4006" spans="1:12" ht="15.45" customHeight="1" x14ac:dyDescent="0.3">
      <c r="A4006" s="66"/>
      <c r="B4006" s="66"/>
      <c r="C4006" s="65"/>
      <c r="D4006" s="315" t="s">
        <v>47</v>
      </c>
      <c r="E4006" s="316"/>
      <c r="F4006" s="316"/>
      <c r="G4006" s="71"/>
      <c r="H4006" s="72"/>
      <c r="I4006" s="171">
        <v>0.01</v>
      </c>
      <c r="J4006" s="76">
        <f>ROUND(J4003*I4006,2)</f>
        <v>1367.3</v>
      </c>
      <c r="K4006" s="70"/>
      <c r="L4006" s="66"/>
    </row>
    <row r="4007" spans="1:12" ht="15.45" customHeight="1" x14ac:dyDescent="0.3">
      <c r="A4007" s="66"/>
      <c r="B4007" s="66"/>
      <c r="C4007" s="65"/>
      <c r="D4007" s="315" t="s">
        <v>48</v>
      </c>
      <c r="E4007" s="316"/>
      <c r="F4007" s="316"/>
      <c r="G4007" s="77"/>
      <c r="H4007" s="78"/>
      <c r="I4007" s="171">
        <v>0.04</v>
      </c>
      <c r="J4007" s="76">
        <f>ROUND(J4003*I4007,2)</f>
        <v>5469.2</v>
      </c>
      <c r="K4007" s="70"/>
      <c r="L4007" s="66"/>
    </row>
    <row r="4008" spans="1:12" ht="15.45" customHeight="1" x14ac:dyDescent="0.3">
      <c r="A4008" s="1"/>
      <c r="B4008" s="1"/>
      <c r="C4008" s="7"/>
      <c r="D4008" s="317" t="s">
        <v>49</v>
      </c>
      <c r="E4008" s="318"/>
      <c r="F4008" s="318"/>
      <c r="G4008" s="318"/>
      <c r="H4008" s="318"/>
      <c r="I4008" s="318"/>
      <c r="J4008" s="79">
        <f>SUM(J4005:J4007)</f>
        <v>41019</v>
      </c>
      <c r="K4008" s="8"/>
      <c r="L4008" s="1"/>
    </row>
    <row r="4009" spans="1:12" ht="15.45" customHeight="1" x14ac:dyDescent="0.3">
      <c r="A4009" s="1"/>
      <c r="B4009" s="1"/>
      <c r="C4009" s="7"/>
      <c r="D4009" s="266"/>
      <c r="E4009" s="266"/>
      <c r="F4009" s="266"/>
      <c r="G4009" s="266"/>
      <c r="H4009" s="266"/>
      <c r="I4009" s="266"/>
      <c r="J4009" s="266"/>
      <c r="K4009" s="8"/>
      <c r="L4009" s="1"/>
    </row>
    <row r="4010" spans="1:12" ht="15.45" customHeight="1" x14ac:dyDescent="0.3">
      <c r="A4010" s="1"/>
      <c r="B4010" s="1"/>
      <c r="C4010" s="7"/>
      <c r="D4010" s="277" t="s">
        <v>50</v>
      </c>
      <c r="E4010" s="278"/>
      <c r="F4010" s="278"/>
      <c r="G4010" s="278"/>
      <c r="H4010" s="278"/>
      <c r="I4010" s="279"/>
      <c r="J4010" s="80">
        <f>SUM(J4003+J4008)</f>
        <v>177748.99000000002</v>
      </c>
      <c r="K4010" s="8"/>
      <c r="L4010" s="1"/>
    </row>
    <row r="4011" spans="1:12" ht="15.45" customHeight="1" x14ac:dyDescent="0.3">
      <c r="A4011" s="1"/>
      <c r="B4011" s="1"/>
      <c r="C4011" s="7"/>
      <c r="D4011" s="266"/>
      <c r="E4011" s="266"/>
      <c r="F4011" s="266"/>
      <c r="G4011" s="266"/>
      <c r="H4011" s="266"/>
      <c r="I4011" s="266"/>
      <c r="J4011" s="266"/>
      <c r="K4011" s="8"/>
      <c r="L4011" s="1"/>
    </row>
    <row r="4012" spans="1:12" ht="15.45" customHeight="1" x14ac:dyDescent="0.3">
      <c r="A4012" s="1"/>
      <c r="B4012" s="1"/>
      <c r="C4012" s="7"/>
      <c r="D4012" s="280" t="s">
        <v>51</v>
      </c>
      <c r="E4012" s="281"/>
      <c r="F4012" s="282"/>
      <c r="G4012" s="283"/>
      <c r="H4012" s="284"/>
      <c r="I4012" s="284"/>
      <c r="J4012" s="285"/>
      <c r="K4012" s="8"/>
      <c r="L4012" s="1"/>
    </row>
    <row r="4013" spans="1:12" ht="15.45" customHeight="1" x14ac:dyDescent="0.3">
      <c r="A4013" s="1"/>
      <c r="B4013" s="1"/>
      <c r="C4013" s="7"/>
      <c r="D4013" s="262"/>
      <c r="E4013" s="310"/>
      <c r="F4013" s="311"/>
      <c r="G4013" s="265"/>
      <c r="H4013" s="275"/>
      <c r="I4013" s="275"/>
      <c r="J4013" s="276"/>
      <c r="K4013" s="8"/>
      <c r="L4013" s="1"/>
    </row>
    <row r="4014" spans="1:12" ht="15.45" customHeight="1" x14ac:dyDescent="0.3">
      <c r="A4014" s="1"/>
      <c r="B4014" s="1"/>
      <c r="C4014" s="7"/>
      <c r="D4014" s="262"/>
      <c r="E4014" s="310"/>
      <c r="F4014" s="311"/>
      <c r="G4014" s="312" t="s">
        <v>52</v>
      </c>
      <c r="H4014" s="266"/>
      <c r="I4014" s="266"/>
      <c r="J4014" s="267"/>
      <c r="K4014" s="8"/>
      <c r="L4014" s="1"/>
    </row>
    <row r="4015" spans="1:12" ht="15.45" customHeight="1" x14ac:dyDescent="0.3">
      <c r="A4015" s="1"/>
      <c r="B4015" s="1"/>
      <c r="C4015" s="7"/>
      <c r="D4015" s="262"/>
      <c r="E4015" s="310"/>
      <c r="F4015" s="311"/>
      <c r="G4015" s="312" t="s">
        <v>53</v>
      </c>
      <c r="H4015" s="266"/>
      <c r="I4015" s="266"/>
      <c r="J4015" s="267"/>
      <c r="K4015" s="8"/>
      <c r="L4015" s="1"/>
    </row>
    <row r="4016" spans="1:12" ht="15.45" customHeight="1" x14ac:dyDescent="0.3">
      <c r="A4016" s="1"/>
      <c r="B4016" s="1"/>
      <c r="C4016" s="7"/>
      <c r="D4016" s="262"/>
      <c r="E4016" s="310"/>
      <c r="F4016" s="311"/>
      <c r="G4016" s="312" t="s">
        <v>54</v>
      </c>
      <c r="H4016" s="266"/>
      <c r="I4016" s="266"/>
      <c r="J4016" s="267"/>
      <c r="K4016" s="8"/>
      <c r="L4016" s="1"/>
    </row>
    <row r="4017" spans="1:12" ht="15.45" customHeight="1" x14ac:dyDescent="0.3">
      <c r="A4017" s="1"/>
      <c r="B4017" s="1"/>
      <c r="C4017" s="7"/>
      <c r="D4017" s="319"/>
      <c r="E4017" s="320"/>
      <c r="F4017" s="321"/>
      <c r="G4017" s="312" t="s">
        <v>52</v>
      </c>
      <c r="H4017" s="266"/>
      <c r="I4017" s="266"/>
      <c r="J4017" s="267"/>
      <c r="K4017" s="8"/>
      <c r="L4017" s="1"/>
    </row>
    <row r="4018" spans="1:12" ht="15.45" customHeight="1" x14ac:dyDescent="0.3">
      <c r="A4018" s="1"/>
      <c r="B4018" s="1"/>
      <c r="C4018" s="7"/>
      <c r="D4018" s="268"/>
      <c r="E4018" s="322"/>
      <c r="F4018" s="323"/>
      <c r="G4018" s="324" t="s">
        <v>55</v>
      </c>
      <c r="H4018" s="272"/>
      <c r="I4018" s="272"/>
      <c r="J4018" s="273"/>
      <c r="K4018" s="8"/>
      <c r="L4018" s="1"/>
    </row>
    <row r="4019" spans="1:12" ht="15.45" customHeight="1" x14ac:dyDescent="0.3">
      <c r="A4019" s="1"/>
      <c r="B4019" s="1"/>
      <c r="C4019" s="81"/>
      <c r="D4019" s="82"/>
      <c r="E4019" s="82"/>
      <c r="F4019" s="82"/>
      <c r="G4019" s="82"/>
      <c r="H4019" s="83"/>
      <c r="I4019" s="82"/>
      <c r="J4019" s="83"/>
      <c r="K4019" s="84"/>
      <c r="L4019" s="1"/>
    </row>
    <row r="4020" spans="1:12" ht="15.45" customHeight="1" x14ac:dyDescent="0.3">
      <c r="A4020" s="1"/>
      <c r="B4020" s="1"/>
      <c r="C4020" s="1"/>
      <c r="D4020" s="1"/>
      <c r="E4020" s="1"/>
      <c r="F4020" s="1"/>
      <c r="G4020" s="1"/>
      <c r="H4020" s="2"/>
      <c r="I4020" s="1"/>
      <c r="J4020" s="2"/>
      <c r="K4020" s="1"/>
      <c r="L4020" s="1"/>
    </row>
    <row r="4021" spans="1:12" ht="15.45" customHeight="1" x14ac:dyDescent="0.3"/>
    <row r="4022" spans="1:12" ht="15.45" customHeight="1" x14ac:dyDescent="0.3">
      <c r="A4022" s="1"/>
      <c r="B4022" s="1"/>
      <c r="C4022" s="14"/>
      <c r="D4022" s="14"/>
      <c r="E4022" s="14"/>
      <c r="F4022" s="14"/>
      <c r="G4022" s="14"/>
      <c r="H4022" s="15"/>
      <c r="I4022" s="14"/>
      <c r="J4022" s="15"/>
      <c r="K4022" s="1"/>
      <c r="L4022" s="1"/>
    </row>
    <row r="4023" spans="1:12" ht="15.45" customHeight="1" x14ac:dyDescent="0.3">
      <c r="A4023" s="1"/>
      <c r="B4023" s="1"/>
      <c r="C4023" s="3"/>
      <c r="D4023" s="4"/>
      <c r="E4023" s="4"/>
      <c r="F4023" s="4"/>
      <c r="G4023" s="4"/>
      <c r="H4023" s="5"/>
      <c r="I4023" s="4"/>
      <c r="J4023" s="5"/>
      <c r="K4023" s="6"/>
      <c r="L4023" s="1"/>
    </row>
    <row r="4024" spans="1:12" ht="15.45" customHeight="1" x14ac:dyDescent="0.3">
      <c r="A4024" s="1"/>
      <c r="B4024" s="1"/>
      <c r="C4024" s="7"/>
      <c r="D4024" s="190"/>
      <c r="E4024" s="191"/>
      <c r="F4024" s="190" t="s">
        <v>0</v>
      </c>
      <c r="G4024" s="194"/>
      <c r="H4024" s="191"/>
      <c r="I4024" s="195" t="s">
        <v>1</v>
      </c>
      <c r="J4024" s="196"/>
      <c r="K4024" s="8"/>
      <c r="L4024" s="1"/>
    </row>
    <row r="4025" spans="1:12" ht="15.45" customHeight="1" x14ac:dyDescent="0.3">
      <c r="A4025" s="1"/>
      <c r="B4025" s="1"/>
      <c r="C4025" s="7"/>
      <c r="D4025" s="192"/>
      <c r="E4025" s="193"/>
      <c r="F4025" s="192"/>
      <c r="G4025" s="189"/>
      <c r="H4025" s="193"/>
      <c r="I4025" s="197" t="s">
        <v>2</v>
      </c>
      <c r="J4025" s="198"/>
      <c r="K4025" s="8"/>
      <c r="L4025" s="1"/>
    </row>
    <row r="4026" spans="1:12" ht="15.45" customHeight="1" x14ac:dyDescent="0.3">
      <c r="A4026" s="1"/>
      <c r="B4026" s="1"/>
      <c r="C4026" s="7"/>
      <c r="D4026" s="172" t="s">
        <v>3</v>
      </c>
      <c r="E4026" s="173"/>
      <c r="F4026" s="173"/>
      <c r="G4026" s="173"/>
      <c r="H4026" s="174"/>
      <c r="I4026" s="197" t="s">
        <v>4</v>
      </c>
      <c r="J4026" s="198"/>
      <c r="K4026" s="8"/>
      <c r="L4026" s="1"/>
    </row>
    <row r="4027" spans="1:12" ht="15.45" customHeight="1" x14ac:dyDescent="0.3">
      <c r="A4027" s="1"/>
      <c r="B4027" s="1"/>
      <c r="C4027" s="7"/>
      <c r="D4027" s="298" t="s">
        <v>5</v>
      </c>
      <c r="E4027" s="299"/>
      <c r="F4027" s="299"/>
      <c r="G4027" s="299"/>
      <c r="H4027" s="299"/>
      <c r="I4027" s="299"/>
      <c r="J4027" s="300"/>
      <c r="K4027" s="8"/>
      <c r="L4027" s="1"/>
    </row>
    <row r="4028" spans="1:12" ht="15.45" customHeight="1" x14ac:dyDescent="0.3">
      <c r="A4028" s="1"/>
      <c r="B4028" s="1"/>
      <c r="C4028" s="7"/>
      <c r="D4028" s="9"/>
      <c r="E4028" s="9"/>
      <c r="F4028" s="9"/>
      <c r="G4028" s="9"/>
      <c r="H4028" s="10"/>
      <c r="I4028" s="9"/>
      <c r="J4028" s="10"/>
      <c r="K4028" s="8"/>
      <c r="L4028" s="1"/>
    </row>
    <row r="4029" spans="1:12" ht="15.45" customHeight="1" x14ac:dyDescent="0.3">
      <c r="A4029" s="14"/>
      <c r="B4029" s="14"/>
      <c r="C4029" s="11"/>
      <c r="D4029" s="12" t="s">
        <v>6</v>
      </c>
      <c r="E4029" s="175" t="s">
        <v>7</v>
      </c>
      <c r="F4029" s="176"/>
      <c r="G4029" s="176"/>
      <c r="H4029" s="176"/>
      <c r="I4029" s="176"/>
      <c r="J4029" s="177"/>
      <c r="K4029" s="13"/>
      <c r="L4029" s="14"/>
    </row>
    <row r="4030" spans="1:12" ht="15.45" customHeight="1" x14ac:dyDescent="0.3">
      <c r="A4030" s="1"/>
      <c r="B4030" s="1"/>
      <c r="C4030" s="7"/>
      <c r="D4030" s="16">
        <v>2</v>
      </c>
      <c r="E4030" s="178" t="s">
        <v>8</v>
      </c>
      <c r="F4030" s="179"/>
      <c r="G4030" s="179"/>
      <c r="H4030" s="179"/>
      <c r="I4030" s="179"/>
      <c r="J4030" s="180"/>
      <c r="K4030" s="8"/>
      <c r="L4030" s="1"/>
    </row>
    <row r="4031" spans="1:12" ht="15.45" customHeight="1" x14ac:dyDescent="0.3">
      <c r="A4031" s="14"/>
      <c r="B4031" s="14"/>
      <c r="C4031" s="11"/>
      <c r="D4031" s="12" t="s">
        <v>9</v>
      </c>
      <c r="E4031" s="175" t="s">
        <v>10</v>
      </c>
      <c r="F4031" s="176"/>
      <c r="G4031" s="176"/>
      <c r="H4031" s="176"/>
      <c r="I4031" s="176"/>
      <c r="J4031" s="177"/>
      <c r="K4031" s="13"/>
      <c r="L4031" s="14"/>
    </row>
    <row r="4032" spans="1:12" ht="15.45" customHeight="1" x14ac:dyDescent="0.3">
      <c r="A4032" s="1"/>
      <c r="B4032" s="1"/>
      <c r="C4032" s="7"/>
      <c r="D4032" s="85">
        <v>2.1</v>
      </c>
      <c r="E4032" s="178" t="s">
        <v>348</v>
      </c>
      <c r="F4032" s="179"/>
      <c r="G4032" s="179"/>
      <c r="H4032" s="179"/>
      <c r="I4032" s="179"/>
      <c r="J4032" s="180"/>
      <c r="K4032" s="8"/>
      <c r="L4032" s="1"/>
    </row>
    <row r="4033" spans="1:12" ht="15.45" customHeight="1" x14ac:dyDescent="0.3">
      <c r="A4033" s="14"/>
      <c r="B4033" s="14"/>
      <c r="C4033" s="11"/>
      <c r="D4033" s="17" t="s">
        <v>12</v>
      </c>
      <c r="E4033" s="181" t="s">
        <v>13</v>
      </c>
      <c r="F4033" s="182"/>
      <c r="G4033" s="182"/>
      <c r="H4033" s="182"/>
      <c r="I4033" s="183"/>
      <c r="J4033" s="187" t="s">
        <v>14</v>
      </c>
      <c r="K4033" s="13"/>
      <c r="L4033" s="14"/>
    </row>
    <row r="4034" spans="1:12" ht="15.45" customHeight="1" x14ac:dyDescent="0.3">
      <c r="A4034" s="1"/>
      <c r="B4034" s="1"/>
      <c r="C4034" s="7"/>
      <c r="D4034" s="18" t="s">
        <v>365</v>
      </c>
      <c r="E4034" s="184"/>
      <c r="F4034" s="185"/>
      <c r="G4034" s="185"/>
      <c r="H4034" s="185"/>
      <c r="I4034" s="186"/>
      <c r="J4034" s="188"/>
      <c r="K4034" s="8"/>
      <c r="L4034" s="1"/>
    </row>
    <row r="4035" spans="1:12" ht="15.45" customHeight="1" x14ac:dyDescent="0.3">
      <c r="A4035" s="14"/>
      <c r="B4035" s="14"/>
      <c r="C4035" s="11"/>
      <c r="D4035" s="17" t="s">
        <v>16</v>
      </c>
      <c r="E4035" s="296" t="s">
        <v>366</v>
      </c>
      <c r="F4035" s="223"/>
      <c r="G4035" s="223"/>
      <c r="H4035" s="223"/>
      <c r="I4035" s="224"/>
      <c r="J4035" s="297" t="s">
        <v>95</v>
      </c>
      <c r="K4035" s="13"/>
      <c r="L4035" s="14"/>
    </row>
    <row r="4036" spans="1:12" ht="15.45" customHeight="1" x14ac:dyDescent="0.3">
      <c r="A4036" s="1"/>
      <c r="B4036" s="1"/>
      <c r="C4036" s="7"/>
      <c r="D4036" s="18" t="s">
        <v>365</v>
      </c>
      <c r="E4036" s="225"/>
      <c r="F4036" s="226"/>
      <c r="G4036" s="226"/>
      <c r="H4036" s="226"/>
      <c r="I4036" s="227"/>
      <c r="J4036" s="229"/>
      <c r="K4036" s="8"/>
      <c r="L4036" s="1"/>
    </row>
    <row r="4037" spans="1:12" ht="15.45" customHeight="1" x14ac:dyDescent="0.3">
      <c r="A4037" s="1"/>
      <c r="B4037" s="1"/>
      <c r="C4037" s="7"/>
      <c r="D4037" s="189"/>
      <c r="E4037" s="189"/>
      <c r="F4037" s="189"/>
      <c r="G4037" s="189"/>
      <c r="H4037" s="189"/>
      <c r="I4037" s="189"/>
      <c r="J4037" s="189"/>
      <c r="K4037" s="8"/>
      <c r="L4037" s="1"/>
    </row>
    <row r="4038" spans="1:12" ht="15.45" customHeight="1" x14ac:dyDescent="0.3">
      <c r="A4038" s="1"/>
      <c r="B4038" s="1"/>
      <c r="C4038" s="7"/>
      <c r="D4038" s="219" t="s">
        <v>19</v>
      </c>
      <c r="E4038" s="220"/>
      <c r="F4038" s="220"/>
      <c r="G4038" s="220"/>
      <c r="H4038" s="220"/>
      <c r="I4038" s="220"/>
      <c r="J4038" s="221"/>
      <c r="K4038" s="8"/>
      <c r="L4038" s="1"/>
    </row>
    <row r="4039" spans="1:12" ht="15.45" customHeight="1" x14ac:dyDescent="0.3">
      <c r="A4039" s="1"/>
      <c r="B4039" s="1"/>
      <c r="C4039" s="7"/>
      <c r="D4039" s="230" t="s">
        <v>20</v>
      </c>
      <c r="E4039" s="231"/>
      <c r="F4039" s="231"/>
      <c r="G4039" s="23" t="s">
        <v>14</v>
      </c>
      <c r="H4039" s="24" t="s">
        <v>21</v>
      </c>
      <c r="I4039" s="25" t="s">
        <v>22</v>
      </c>
      <c r="J4039" s="26" t="s">
        <v>23</v>
      </c>
      <c r="K4039" s="8"/>
      <c r="L4039" s="1"/>
    </row>
    <row r="4040" spans="1:12" ht="15.45" customHeight="1" x14ac:dyDescent="0.3">
      <c r="A4040" s="1"/>
      <c r="B4040" s="1"/>
      <c r="C4040" s="7"/>
      <c r="D4040" s="340" t="s">
        <v>367</v>
      </c>
      <c r="E4040" s="341"/>
      <c r="F4040" s="342"/>
      <c r="G4040" s="42" t="s">
        <v>95</v>
      </c>
      <c r="H4040" s="43">
        <v>439500</v>
      </c>
      <c r="I4040" s="33">
        <v>1</v>
      </c>
      <c r="J4040" s="30">
        <f>+ROUND(I4040*H4040,2)</f>
        <v>439500</v>
      </c>
      <c r="K4040" s="8"/>
      <c r="L4040" s="1"/>
    </row>
    <row r="4041" spans="1:12" ht="15.45" customHeight="1" x14ac:dyDescent="0.3">
      <c r="A4041" s="1"/>
      <c r="B4041" s="1"/>
      <c r="C4041" s="7"/>
      <c r="D4041" s="340" t="s">
        <v>368</v>
      </c>
      <c r="E4041" s="341"/>
      <c r="F4041" s="342"/>
      <c r="G4041" s="42" t="s">
        <v>95</v>
      </c>
      <c r="H4041" s="43">
        <v>3160</v>
      </c>
      <c r="I4041" s="33">
        <v>1</v>
      </c>
      <c r="J4041" s="34">
        <f t="shared" ref="J4041:J4045" si="74">+ROUND(I4041*H4041,2)</f>
        <v>3160</v>
      </c>
      <c r="K4041" s="8"/>
      <c r="L4041" s="1"/>
    </row>
    <row r="4042" spans="1:12" ht="15.45" customHeight="1" x14ac:dyDescent="0.3">
      <c r="A4042" s="1"/>
      <c r="B4042" s="1"/>
      <c r="C4042" s="7"/>
      <c r="D4042" s="340" t="s">
        <v>369</v>
      </c>
      <c r="E4042" s="341"/>
      <c r="F4042" s="342"/>
      <c r="G4042" s="42" t="s">
        <v>25</v>
      </c>
      <c r="H4042" s="43">
        <v>13105</v>
      </c>
      <c r="I4042" s="33">
        <v>4</v>
      </c>
      <c r="J4042" s="34">
        <f t="shared" si="74"/>
        <v>52420</v>
      </c>
      <c r="K4042" s="8"/>
      <c r="L4042" s="1"/>
    </row>
    <row r="4043" spans="1:12" ht="15.45" customHeight="1" x14ac:dyDescent="0.3">
      <c r="A4043" s="1"/>
      <c r="B4043" s="1"/>
      <c r="C4043" s="7"/>
      <c r="D4043" s="340" t="s">
        <v>370</v>
      </c>
      <c r="E4043" s="341"/>
      <c r="F4043" s="342"/>
      <c r="G4043" s="42" t="s">
        <v>95</v>
      </c>
      <c r="H4043" s="43">
        <v>1250</v>
      </c>
      <c r="I4043" s="33">
        <v>1</v>
      </c>
      <c r="J4043" s="34">
        <f t="shared" si="74"/>
        <v>1250</v>
      </c>
      <c r="K4043" s="8"/>
      <c r="L4043" s="1"/>
    </row>
    <row r="4044" spans="1:12" ht="15.45" customHeight="1" x14ac:dyDescent="0.3">
      <c r="A4044" s="1"/>
      <c r="B4044" s="1"/>
      <c r="C4044" s="7"/>
      <c r="D4044" s="340" t="s">
        <v>371</v>
      </c>
      <c r="E4044" s="341"/>
      <c r="F4044" s="342"/>
      <c r="G4044" s="42" t="s">
        <v>25</v>
      </c>
      <c r="H4044" s="43">
        <v>3108</v>
      </c>
      <c r="I4044" s="33">
        <v>4</v>
      </c>
      <c r="J4044" s="34">
        <f t="shared" si="74"/>
        <v>12432</v>
      </c>
      <c r="K4044" s="8"/>
      <c r="L4044" s="1"/>
    </row>
    <row r="4045" spans="1:12" ht="15.45" customHeight="1" x14ac:dyDescent="0.3">
      <c r="A4045" s="1"/>
      <c r="B4045" s="1"/>
      <c r="C4045" s="7"/>
      <c r="D4045" s="340" t="s">
        <v>372</v>
      </c>
      <c r="E4045" s="341"/>
      <c r="F4045" s="342"/>
      <c r="G4045" s="42" t="s">
        <v>95</v>
      </c>
      <c r="H4045" s="43">
        <v>2280</v>
      </c>
      <c r="I4045" s="33">
        <v>2</v>
      </c>
      <c r="J4045" s="34">
        <f t="shared" si="74"/>
        <v>4560</v>
      </c>
      <c r="K4045" s="8"/>
      <c r="L4045" s="1"/>
    </row>
    <row r="4046" spans="1:12" ht="15.45" customHeight="1" x14ac:dyDescent="0.3">
      <c r="A4046" s="1"/>
      <c r="B4046" s="1"/>
      <c r="C4046" s="7"/>
      <c r="D4046" s="340"/>
      <c r="E4046" s="341"/>
      <c r="F4046" s="342"/>
      <c r="G4046" s="42" t="s">
        <v>28</v>
      </c>
      <c r="H4046" s="43" t="s">
        <v>28</v>
      </c>
      <c r="I4046" s="33"/>
      <c r="J4046" s="34" t="str">
        <f t="shared" ref="J4046:J4049" si="75">+IF(D4046="","",H4046*I4046)</f>
        <v/>
      </c>
      <c r="K4046" s="8"/>
      <c r="L4046" s="1"/>
    </row>
    <row r="4047" spans="1:12" ht="15.45" customHeight="1" x14ac:dyDescent="0.3">
      <c r="A4047" s="1"/>
      <c r="B4047" s="1"/>
      <c r="C4047" s="7"/>
      <c r="D4047" s="340"/>
      <c r="E4047" s="341"/>
      <c r="F4047" s="342"/>
      <c r="G4047" s="42" t="s">
        <v>28</v>
      </c>
      <c r="H4047" s="43" t="s">
        <v>28</v>
      </c>
      <c r="I4047" s="33"/>
      <c r="J4047" s="34" t="str">
        <f t="shared" si="75"/>
        <v/>
      </c>
      <c r="K4047" s="8"/>
      <c r="L4047" s="1"/>
    </row>
    <row r="4048" spans="1:12" ht="15.45" customHeight="1" x14ac:dyDescent="0.3">
      <c r="A4048" s="1"/>
      <c r="B4048" s="1"/>
      <c r="C4048" s="7"/>
      <c r="D4048" s="340"/>
      <c r="E4048" s="341"/>
      <c r="F4048" s="342"/>
      <c r="G4048" s="42" t="s">
        <v>28</v>
      </c>
      <c r="H4048" s="43" t="s">
        <v>28</v>
      </c>
      <c r="I4048" s="33"/>
      <c r="J4048" s="34" t="str">
        <f t="shared" si="75"/>
        <v/>
      </c>
      <c r="K4048" s="8"/>
      <c r="L4048" s="1"/>
    </row>
    <row r="4049" spans="1:12" ht="15.45" customHeight="1" x14ac:dyDescent="0.3">
      <c r="A4049" s="1"/>
      <c r="B4049" s="1"/>
      <c r="C4049" s="7"/>
      <c r="D4049" s="325"/>
      <c r="E4049" s="326"/>
      <c r="F4049" s="326"/>
      <c r="G4049" s="152" t="s">
        <v>28</v>
      </c>
      <c r="H4049" s="153" t="s">
        <v>28</v>
      </c>
      <c r="I4049" s="37"/>
      <c r="J4049" s="38" t="str">
        <f t="shared" si="75"/>
        <v/>
      </c>
      <c r="K4049" s="8"/>
      <c r="L4049" s="1"/>
    </row>
    <row r="4050" spans="1:12" ht="15.45" customHeight="1" x14ac:dyDescent="0.3">
      <c r="A4050" s="1"/>
      <c r="B4050" s="1"/>
      <c r="C4050" s="7"/>
      <c r="D4050" s="1"/>
      <c r="E4050" s="1"/>
      <c r="F4050" s="1"/>
      <c r="G4050" s="294" t="s">
        <v>29</v>
      </c>
      <c r="H4050" s="294"/>
      <c r="I4050" s="295"/>
      <c r="J4050" s="39">
        <f>+ROUND(SUM(J4040:J4049),2)</f>
        <v>513322</v>
      </c>
      <c r="K4050" s="8"/>
      <c r="L4050" s="1"/>
    </row>
    <row r="4051" spans="1:12" ht="15.45" customHeight="1" x14ac:dyDescent="0.3">
      <c r="A4051" s="1"/>
      <c r="B4051" s="1"/>
      <c r="C4051" s="7"/>
      <c r="D4051" s="1"/>
      <c r="E4051" s="1"/>
      <c r="F4051" s="1"/>
      <c r="G4051" s="92"/>
      <c r="H4051" s="100"/>
      <c r="I4051" s="92"/>
      <c r="J4051" s="101"/>
      <c r="K4051" s="8"/>
      <c r="L4051" s="1"/>
    </row>
    <row r="4052" spans="1:12" ht="15.45" customHeight="1" x14ac:dyDescent="0.3">
      <c r="A4052" s="1"/>
      <c r="B4052" s="1"/>
      <c r="C4052" s="7"/>
      <c r="D4052" s="219" t="s">
        <v>30</v>
      </c>
      <c r="E4052" s="220"/>
      <c r="F4052" s="220"/>
      <c r="G4052" s="220"/>
      <c r="H4052" s="220"/>
      <c r="I4052" s="220"/>
      <c r="J4052" s="221"/>
      <c r="K4052" s="8"/>
      <c r="L4052" s="1"/>
    </row>
    <row r="4053" spans="1:12" ht="15.45" customHeight="1" x14ac:dyDescent="0.3">
      <c r="A4053" s="1"/>
      <c r="B4053" s="1"/>
      <c r="C4053" s="7"/>
      <c r="D4053" s="286" t="s">
        <v>20</v>
      </c>
      <c r="E4053" s="286"/>
      <c r="F4053" s="286"/>
      <c r="G4053" s="40" t="s">
        <v>14</v>
      </c>
      <c r="H4053" s="41" t="s">
        <v>31</v>
      </c>
      <c r="I4053" s="40" t="s">
        <v>22</v>
      </c>
      <c r="J4053" s="41" t="s">
        <v>23</v>
      </c>
      <c r="K4053" s="8"/>
      <c r="L4053" s="1"/>
    </row>
    <row r="4054" spans="1:12" ht="15.45" customHeight="1" x14ac:dyDescent="0.3">
      <c r="A4054" s="1"/>
      <c r="B4054" s="1"/>
      <c r="C4054" s="7"/>
      <c r="D4054" s="289" t="s">
        <v>32</v>
      </c>
      <c r="E4054" s="290"/>
      <c r="F4054" s="291"/>
      <c r="G4054" s="86" t="s">
        <v>33</v>
      </c>
      <c r="H4054" s="89">
        <v>88843.06</v>
      </c>
      <c r="I4054" s="159">
        <v>0.05</v>
      </c>
      <c r="J4054" s="30">
        <f>+ROUND(I4054*H4054,2)</f>
        <v>4442.1499999999996</v>
      </c>
      <c r="K4054" s="8"/>
      <c r="L4054" s="1"/>
    </row>
    <row r="4055" spans="1:12" ht="15.45" customHeight="1" x14ac:dyDescent="0.3">
      <c r="A4055" s="1"/>
      <c r="B4055" s="1"/>
      <c r="C4055" s="7"/>
      <c r="D4055" s="211" t="s">
        <v>139</v>
      </c>
      <c r="E4055" s="212"/>
      <c r="F4055" s="212"/>
      <c r="G4055" s="42" t="s">
        <v>35</v>
      </c>
      <c r="H4055" s="43">
        <v>4621</v>
      </c>
      <c r="I4055" s="33">
        <v>7.0000000000000007E-2</v>
      </c>
      <c r="J4055" s="34">
        <f t="shared" ref="J4055:J4056" si="76">+ROUND(I4055*H4055,2)</f>
        <v>323.47000000000003</v>
      </c>
      <c r="K4055" s="8"/>
      <c r="L4055" s="1"/>
    </row>
    <row r="4056" spans="1:12" ht="15.45" customHeight="1" x14ac:dyDescent="0.3">
      <c r="A4056" s="1"/>
      <c r="B4056" s="1"/>
      <c r="C4056" s="7"/>
      <c r="D4056" s="292" t="s">
        <v>120</v>
      </c>
      <c r="E4056" s="293"/>
      <c r="F4056" s="293"/>
      <c r="G4056" s="47" t="s">
        <v>104</v>
      </c>
      <c r="H4056" s="48">
        <v>27700</v>
      </c>
      <c r="I4056" s="49">
        <v>1</v>
      </c>
      <c r="J4056" s="91">
        <f t="shared" si="76"/>
        <v>27700</v>
      </c>
      <c r="K4056" s="8"/>
      <c r="L4056" s="1"/>
    </row>
    <row r="4057" spans="1:12" ht="15.45" customHeight="1" x14ac:dyDescent="0.3">
      <c r="A4057" s="1"/>
      <c r="B4057" s="1"/>
      <c r="C4057" s="7"/>
      <c r="D4057" s="1"/>
      <c r="E4057" s="1"/>
      <c r="F4057" s="1"/>
      <c r="G4057" s="294" t="s">
        <v>36</v>
      </c>
      <c r="H4057" s="294"/>
      <c r="I4057" s="295"/>
      <c r="J4057" s="51">
        <f>ROUND(+SUM(J4054:J4056),2)</f>
        <v>32465.62</v>
      </c>
      <c r="K4057" s="8"/>
      <c r="L4057" s="1"/>
    </row>
    <row r="4058" spans="1:12" ht="15.45" customHeight="1" x14ac:dyDescent="0.3">
      <c r="A4058" s="1"/>
      <c r="B4058" s="1"/>
      <c r="C4058" s="7"/>
      <c r="D4058" s="274"/>
      <c r="E4058" s="274"/>
      <c r="F4058" s="274"/>
      <c r="G4058" s="274"/>
      <c r="H4058" s="274"/>
      <c r="I4058" s="274"/>
      <c r="J4058" s="274"/>
      <c r="K4058" s="8"/>
      <c r="L4058" s="1"/>
    </row>
    <row r="4059" spans="1:12" ht="15.45" customHeight="1" x14ac:dyDescent="0.3">
      <c r="A4059" s="1"/>
      <c r="B4059" s="1"/>
      <c r="C4059" s="7"/>
      <c r="D4059" s="305" t="s">
        <v>37</v>
      </c>
      <c r="E4059" s="306"/>
      <c r="F4059" s="306"/>
      <c r="G4059" s="306"/>
      <c r="H4059" s="306"/>
      <c r="I4059" s="306"/>
      <c r="J4059" s="307"/>
      <c r="K4059" s="8"/>
      <c r="L4059" s="52"/>
    </row>
    <row r="4060" spans="1:12" ht="15.45" customHeight="1" x14ac:dyDescent="0.3">
      <c r="A4060" s="93"/>
      <c r="B4060" s="93"/>
      <c r="C4060" s="53"/>
      <c r="D4060" s="308" t="s">
        <v>20</v>
      </c>
      <c r="E4060" s="309"/>
      <c r="F4060" s="309"/>
      <c r="G4060" s="54" t="s">
        <v>14</v>
      </c>
      <c r="H4060" s="55" t="s">
        <v>31</v>
      </c>
      <c r="I4060" s="54" t="s">
        <v>22</v>
      </c>
      <c r="J4060" s="56" t="s">
        <v>23</v>
      </c>
      <c r="K4060" s="57"/>
      <c r="L4060" s="58"/>
    </row>
    <row r="4061" spans="1:12" ht="15.45" customHeight="1" x14ac:dyDescent="0.3">
      <c r="A4061" s="1"/>
      <c r="B4061" s="1"/>
      <c r="C4061" s="7"/>
      <c r="D4061" s="301" t="s">
        <v>322</v>
      </c>
      <c r="E4061" s="302"/>
      <c r="F4061" s="302"/>
      <c r="G4061" s="59" t="s">
        <v>39</v>
      </c>
      <c r="H4061" s="60">
        <v>46759.506553375002</v>
      </c>
      <c r="I4061" s="61">
        <v>1.9</v>
      </c>
      <c r="J4061" s="30">
        <f>+ROUND(I4061*H4061,2)</f>
        <v>88843.06</v>
      </c>
      <c r="K4061" s="8"/>
      <c r="L4061" s="52"/>
    </row>
    <row r="4062" spans="1:12" ht="15.45" customHeight="1" x14ac:dyDescent="0.3">
      <c r="A4062" s="1"/>
      <c r="B4062" s="1"/>
      <c r="C4062" s="7"/>
      <c r="D4062" s="301"/>
      <c r="E4062" s="302"/>
      <c r="F4062" s="302"/>
      <c r="G4062" s="59"/>
      <c r="H4062" s="60" t="s">
        <v>28</v>
      </c>
      <c r="I4062" s="61"/>
      <c r="J4062" s="62" t="str">
        <f>(+IF(D4062="","",(H4062*I4062)))</f>
        <v/>
      </c>
      <c r="K4062" s="8"/>
      <c r="L4062" s="52"/>
    </row>
    <row r="4063" spans="1:12" ht="15.45" customHeight="1" x14ac:dyDescent="0.3">
      <c r="A4063" s="1"/>
      <c r="B4063" s="1"/>
      <c r="C4063" s="7"/>
      <c r="D4063" s="301"/>
      <c r="E4063" s="302"/>
      <c r="F4063" s="302"/>
      <c r="G4063" s="59"/>
      <c r="H4063" s="60"/>
      <c r="I4063" s="61"/>
      <c r="J4063" s="62" t="str">
        <f>(+IF(D4063="","",(H4063*I4063)))</f>
        <v/>
      </c>
      <c r="K4063" s="8"/>
      <c r="L4063" s="52"/>
    </row>
    <row r="4064" spans="1:12" ht="15.45" customHeight="1" x14ac:dyDescent="0.3">
      <c r="A4064" s="1"/>
      <c r="B4064" s="1"/>
      <c r="C4064" s="7"/>
      <c r="D4064" s="303"/>
      <c r="E4064" s="304"/>
      <c r="F4064" s="304"/>
      <c r="G4064" s="59"/>
      <c r="H4064" s="60"/>
      <c r="I4064" s="96"/>
      <c r="J4064" s="97" t="str">
        <f>(+IF(D4064="","",(H4064*I4064)))</f>
        <v/>
      </c>
      <c r="K4064" s="8"/>
      <c r="L4064" s="52"/>
    </row>
    <row r="4065" spans="1:12" ht="15.45" customHeight="1" x14ac:dyDescent="0.3">
      <c r="A4065" s="1"/>
      <c r="B4065" s="1"/>
      <c r="C4065" s="7"/>
      <c r="D4065" s="1"/>
      <c r="E4065" s="1"/>
      <c r="F4065" s="1"/>
      <c r="G4065" s="216" t="s">
        <v>42</v>
      </c>
      <c r="H4065" s="216"/>
      <c r="I4065" s="217"/>
      <c r="J4065" s="39">
        <f>+ROUND(SUM(J4061:J4064),2)</f>
        <v>88843.06</v>
      </c>
      <c r="K4065" s="8"/>
      <c r="L4065" s="52"/>
    </row>
    <row r="4066" spans="1:12" ht="15.45" customHeight="1" x14ac:dyDescent="0.3">
      <c r="A4066" s="1"/>
      <c r="B4066" s="1"/>
      <c r="C4066" s="7"/>
      <c r="D4066" s="1"/>
      <c r="E4066" s="1"/>
      <c r="F4066" s="1"/>
      <c r="G4066" s="1"/>
      <c r="H4066" s="63"/>
      <c r="I4066" s="1"/>
      <c r="J4066" s="2"/>
      <c r="K4066" s="8"/>
      <c r="L4066" s="1"/>
    </row>
    <row r="4067" spans="1:12" ht="15.45" customHeight="1" x14ac:dyDescent="0.3">
      <c r="A4067" s="1"/>
      <c r="B4067" s="1"/>
      <c r="C4067" s="7"/>
      <c r="D4067" s="250" t="s">
        <v>43</v>
      </c>
      <c r="E4067" s="251"/>
      <c r="F4067" s="251"/>
      <c r="G4067" s="251"/>
      <c r="H4067" s="251"/>
      <c r="I4067" s="252"/>
      <c r="J4067" s="64">
        <f>ROUND((SUM(+J4050+J4057+J4065)),2)</f>
        <v>634630.68000000005</v>
      </c>
      <c r="K4067" s="8"/>
      <c r="L4067" s="1"/>
    </row>
    <row r="4068" spans="1:12" ht="15.45" customHeight="1" x14ac:dyDescent="0.3">
      <c r="A4068" s="1"/>
      <c r="B4068" s="1"/>
      <c r="C4068" s="7"/>
      <c r="D4068" s="1"/>
      <c r="E4068" s="1"/>
      <c r="F4068" s="1"/>
      <c r="G4068" s="1"/>
      <c r="H4068" s="63"/>
      <c r="I4068" s="1"/>
      <c r="J4068" s="2"/>
      <c r="K4068" s="8"/>
      <c r="L4068" s="1"/>
    </row>
    <row r="4069" spans="1:12" ht="15.45" customHeight="1" x14ac:dyDescent="0.3">
      <c r="A4069" s="66"/>
      <c r="B4069" s="66"/>
      <c r="C4069" s="65"/>
      <c r="D4069" s="253" t="s">
        <v>44</v>
      </c>
      <c r="E4069" s="254"/>
      <c r="F4069" s="255"/>
      <c r="G4069" s="66"/>
      <c r="H4069" s="67"/>
      <c r="I4069" s="68">
        <v>0.01</v>
      </c>
      <c r="J4069" s="69">
        <f>+ROUND(J4067*I4069,2)</f>
        <v>6346.31</v>
      </c>
      <c r="K4069" s="70"/>
      <c r="L4069" s="66"/>
    </row>
    <row r="4070" spans="1:12" ht="15.45" customHeight="1" x14ac:dyDescent="0.3">
      <c r="A4070" s="1"/>
      <c r="B4070" s="1"/>
      <c r="C4070" s="7"/>
      <c r="D4070" s="250" t="s">
        <v>45</v>
      </c>
      <c r="E4070" s="251"/>
      <c r="F4070" s="251"/>
      <c r="G4070" s="251"/>
      <c r="H4070" s="251"/>
      <c r="I4070" s="252"/>
      <c r="J4070" s="64">
        <f>+J4069+J4067</f>
        <v>640976.99000000011</v>
      </c>
      <c r="K4070" s="8"/>
      <c r="L4070" s="1"/>
    </row>
    <row r="4071" spans="1:12" ht="15.45" customHeight="1" x14ac:dyDescent="0.3">
      <c r="A4071" s="1"/>
      <c r="B4071" s="1"/>
      <c r="C4071" s="7"/>
      <c r="D4071" s="1"/>
      <c r="E4071" s="1"/>
      <c r="F4071" s="1"/>
      <c r="G4071" s="1"/>
      <c r="H4071" s="63"/>
      <c r="I4071" s="1"/>
      <c r="J4071" s="2"/>
      <c r="K4071" s="8"/>
      <c r="L4071" s="1"/>
    </row>
    <row r="4072" spans="1:12" ht="15.45" customHeight="1" x14ac:dyDescent="0.3">
      <c r="A4072" s="66"/>
      <c r="B4072" s="66"/>
      <c r="C4072" s="65"/>
      <c r="D4072" s="313" t="s">
        <v>46</v>
      </c>
      <c r="E4072" s="314"/>
      <c r="F4072" s="314"/>
      <c r="G4072" s="71"/>
      <c r="H4072" s="72"/>
      <c r="I4072" s="170">
        <v>0.25</v>
      </c>
      <c r="J4072" s="74">
        <f>ROUND(J4070*I4072,2)</f>
        <v>160244.25</v>
      </c>
      <c r="K4072" s="70"/>
      <c r="L4072" s="66"/>
    </row>
    <row r="4073" spans="1:12" ht="15.45" customHeight="1" x14ac:dyDescent="0.3">
      <c r="A4073" s="66"/>
      <c r="B4073" s="66"/>
      <c r="C4073" s="65"/>
      <c r="D4073" s="315" t="s">
        <v>47</v>
      </c>
      <c r="E4073" s="316"/>
      <c r="F4073" s="316"/>
      <c r="G4073" s="71"/>
      <c r="H4073" s="72"/>
      <c r="I4073" s="171">
        <v>0.01</v>
      </c>
      <c r="J4073" s="76">
        <f>ROUNDDOWN(J4070*I4073,2)</f>
        <v>6409.76</v>
      </c>
      <c r="K4073" s="70"/>
      <c r="L4073" s="66"/>
    </row>
    <row r="4074" spans="1:12" ht="15.45" customHeight="1" x14ac:dyDescent="0.3">
      <c r="A4074" s="66"/>
      <c r="B4074" s="66"/>
      <c r="C4074" s="65"/>
      <c r="D4074" s="315" t="s">
        <v>48</v>
      </c>
      <c r="E4074" s="316"/>
      <c r="F4074" s="316"/>
      <c r="G4074" s="77"/>
      <c r="H4074" s="78"/>
      <c r="I4074" s="171">
        <v>0.04</v>
      </c>
      <c r="J4074" s="76">
        <f>ROUND(J4070*I4074,2)</f>
        <v>25639.08</v>
      </c>
      <c r="K4074" s="70"/>
      <c r="L4074" s="66"/>
    </row>
    <row r="4075" spans="1:12" ht="15.45" customHeight="1" x14ac:dyDescent="0.3">
      <c r="A4075" s="1"/>
      <c r="B4075" s="1"/>
      <c r="C4075" s="7"/>
      <c r="D4075" s="317" t="s">
        <v>49</v>
      </c>
      <c r="E4075" s="318"/>
      <c r="F4075" s="318"/>
      <c r="G4075" s="318"/>
      <c r="H4075" s="318"/>
      <c r="I4075" s="318"/>
      <c r="J4075" s="79">
        <f>SUM(J4072:J4074)</f>
        <v>192293.09000000003</v>
      </c>
      <c r="K4075" s="8"/>
      <c r="L4075" s="1"/>
    </row>
    <row r="4076" spans="1:12" ht="15.45" customHeight="1" x14ac:dyDescent="0.3">
      <c r="A4076" s="1"/>
      <c r="B4076" s="1"/>
      <c r="C4076" s="7"/>
      <c r="D4076" s="266"/>
      <c r="E4076" s="266"/>
      <c r="F4076" s="266"/>
      <c r="G4076" s="266"/>
      <c r="H4076" s="266"/>
      <c r="I4076" s="266"/>
      <c r="J4076" s="266"/>
      <c r="K4076" s="8"/>
      <c r="L4076" s="1"/>
    </row>
    <row r="4077" spans="1:12" ht="15.45" customHeight="1" x14ac:dyDescent="0.3">
      <c r="A4077" s="1"/>
      <c r="B4077" s="1"/>
      <c r="C4077" s="7"/>
      <c r="D4077" s="277" t="s">
        <v>50</v>
      </c>
      <c r="E4077" s="278"/>
      <c r="F4077" s="278"/>
      <c r="G4077" s="278"/>
      <c r="H4077" s="278"/>
      <c r="I4077" s="279"/>
      <c r="J4077" s="80">
        <f>SUM(J4070+J4075)</f>
        <v>833270.08000000007</v>
      </c>
      <c r="K4077" s="8"/>
      <c r="L4077" s="1"/>
    </row>
    <row r="4078" spans="1:12" ht="15.45" customHeight="1" x14ac:dyDescent="0.3">
      <c r="A4078" s="1"/>
      <c r="B4078" s="1"/>
      <c r="C4078" s="7"/>
      <c r="D4078" s="266"/>
      <c r="E4078" s="266"/>
      <c r="F4078" s="266"/>
      <c r="G4078" s="266"/>
      <c r="H4078" s="266"/>
      <c r="I4078" s="266"/>
      <c r="J4078" s="266"/>
      <c r="K4078" s="8"/>
      <c r="L4078" s="1"/>
    </row>
    <row r="4079" spans="1:12" ht="15.45" customHeight="1" x14ac:dyDescent="0.3">
      <c r="A4079" s="1"/>
      <c r="B4079" s="1"/>
      <c r="C4079" s="7"/>
      <c r="D4079" s="280" t="s">
        <v>51</v>
      </c>
      <c r="E4079" s="281"/>
      <c r="F4079" s="282"/>
      <c r="G4079" s="283"/>
      <c r="H4079" s="284"/>
      <c r="I4079" s="284"/>
      <c r="J4079" s="285"/>
      <c r="K4079" s="8"/>
      <c r="L4079" s="1"/>
    </row>
    <row r="4080" spans="1:12" ht="15.45" customHeight="1" x14ac:dyDescent="0.3">
      <c r="A4080" s="1"/>
      <c r="B4080" s="1"/>
      <c r="C4080" s="7"/>
      <c r="D4080" s="262"/>
      <c r="E4080" s="310"/>
      <c r="F4080" s="311"/>
      <c r="G4080" s="265"/>
      <c r="H4080" s="275"/>
      <c r="I4080" s="275"/>
      <c r="J4080" s="276"/>
      <c r="K4080" s="8"/>
      <c r="L4080" s="1"/>
    </row>
    <row r="4081" spans="1:12" ht="15.45" customHeight="1" x14ac:dyDescent="0.3">
      <c r="A4081" s="1"/>
      <c r="B4081" s="1"/>
      <c r="C4081" s="7"/>
      <c r="D4081" s="262"/>
      <c r="E4081" s="310"/>
      <c r="F4081" s="311"/>
      <c r="G4081" s="312" t="s">
        <v>52</v>
      </c>
      <c r="H4081" s="266"/>
      <c r="I4081" s="266"/>
      <c r="J4081" s="267"/>
      <c r="K4081" s="8"/>
      <c r="L4081" s="1"/>
    </row>
    <row r="4082" spans="1:12" ht="15.45" customHeight="1" x14ac:dyDescent="0.3">
      <c r="A4082" s="1"/>
      <c r="B4082" s="1"/>
      <c r="C4082" s="7"/>
      <c r="D4082" s="262"/>
      <c r="E4082" s="310"/>
      <c r="F4082" s="311"/>
      <c r="G4082" s="312" t="s">
        <v>53</v>
      </c>
      <c r="H4082" s="266"/>
      <c r="I4082" s="266"/>
      <c r="J4082" s="267"/>
      <c r="K4082" s="8"/>
      <c r="L4082" s="1"/>
    </row>
    <row r="4083" spans="1:12" ht="15.45" customHeight="1" x14ac:dyDescent="0.3">
      <c r="A4083" s="1"/>
      <c r="B4083" s="1"/>
      <c r="C4083" s="7"/>
      <c r="D4083" s="262"/>
      <c r="E4083" s="310"/>
      <c r="F4083" s="311"/>
      <c r="G4083" s="312" t="s">
        <v>54</v>
      </c>
      <c r="H4083" s="266"/>
      <c r="I4083" s="266"/>
      <c r="J4083" s="267"/>
      <c r="K4083" s="8"/>
      <c r="L4083" s="1"/>
    </row>
    <row r="4084" spans="1:12" ht="15.45" customHeight="1" x14ac:dyDescent="0.3">
      <c r="A4084" s="1"/>
      <c r="B4084" s="1"/>
      <c r="C4084" s="7"/>
      <c r="D4084" s="319"/>
      <c r="E4084" s="320"/>
      <c r="F4084" s="321"/>
      <c r="G4084" s="312" t="s">
        <v>52</v>
      </c>
      <c r="H4084" s="266"/>
      <c r="I4084" s="266"/>
      <c r="J4084" s="267"/>
      <c r="K4084" s="8"/>
      <c r="L4084" s="1"/>
    </row>
    <row r="4085" spans="1:12" ht="15.45" customHeight="1" x14ac:dyDescent="0.3">
      <c r="A4085" s="1"/>
      <c r="B4085" s="1"/>
      <c r="C4085" s="7"/>
      <c r="D4085" s="268"/>
      <c r="E4085" s="322"/>
      <c r="F4085" s="323"/>
      <c r="G4085" s="324" t="s">
        <v>55</v>
      </c>
      <c r="H4085" s="272"/>
      <c r="I4085" s="272"/>
      <c r="J4085" s="273"/>
      <c r="K4085" s="8"/>
      <c r="L4085" s="1"/>
    </row>
    <row r="4086" spans="1:12" ht="15.45" customHeight="1" x14ac:dyDescent="0.3">
      <c r="A4086" s="1"/>
      <c r="B4086" s="1"/>
      <c r="C4086" s="81"/>
      <c r="D4086" s="82"/>
      <c r="E4086" s="82"/>
      <c r="F4086" s="82"/>
      <c r="G4086" s="82"/>
      <c r="H4086" s="83"/>
      <c r="I4086" s="82"/>
      <c r="J4086" s="83"/>
      <c r="K4086" s="84"/>
      <c r="L4086" s="1"/>
    </row>
    <row r="4087" spans="1:12" ht="15.45" customHeight="1" x14ac:dyDescent="0.3">
      <c r="A4087" s="1"/>
      <c r="B4087" s="1"/>
      <c r="C4087" s="1"/>
      <c r="D4087" s="1"/>
      <c r="E4087" s="1"/>
      <c r="F4087" s="1"/>
      <c r="G4087" s="1"/>
      <c r="H4087" s="2"/>
      <c r="I4087" s="1"/>
      <c r="J4087" s="2"/>
      <c r="K4087" s="1"/>
      <c r="L4087" s="1"/>
    </row>
    <row r="4088" spans="1:12" ht="15.45" customHeight="1" x14ac:dyDescent="0.3"/>
    <row r="4089" spans="1:12" ht="15.45" customHeight="1" x14ac:dyDescent="0.3">
      <c r="A4089" s="1"/>
      <c r="B4089" s="1"/>
      <c r="C4089" s="14"/>
      <c r="D4089" s="14"/>
      <c r="E4089" s="14"/>
      <c r="F4089" s="14"/>
      <c r="G4089" s="14"/>
      <c r="H4089" s="15"/>
      <c r="I4089" s="14"/>
      <c r="J4089" s="15"/>
      <c r="K4089" s="1"/>
      <c r="L4089" s="1"/>
    </row>
    <row r="4090" spans="1:12" ht="15.45" customHeight="1" x14ac:dyDescent="0.3">
      <c r="A4090" s="1"/>
      <c r="B4090" s="1"/>
      <c r="C4090" s="3"/>
      <c r="D4090" s="4"/>
      <c r="E4090" s="4"/>
      <c r="F4090" s="4"/>
      <c r="G4090" s="4"/>
      <c r="H4090" s="5"/>
      <c r="I4090" s="4"/>
      <c r="J4090" s="5"/>
      <c r="K4090" s="6"/>
      <c r="L4090" s="1"/>
    </row>
    <row r="4091" spans="1:12" ht="15.45" customHeight="1" x14ac:dyDescent="0.3">
      <c r="A4091" s="1"/>
      <c r="B4091" s="1"/>
      <c r="C4091" s="7"/>
      <c r="D4091" s="190"/>
      <c r="E4091" s="191"/>
      <c r="F4091" s="190" t="s">
        <v>0</v>
      </c>
      <c r="G4091" s="194"/>
      <c r="H4091" s="191"/>
      <c r="I4091" s="195" t="s">
        <v>1</v>
      </c>
      <c r="J4091" s="196"/>
      <c r="K4091" s="8"/>
      <c r="L4091" s="1"/>
    </row>
    <row r="4092" spans="1:12" ht="15.45" customHeight="1" x14ac:dyDescent="0.3">
      <c r="A4092" s="1"/>
      <c r="B4092" s="1"/>
      <c r="C4092" s="7"/>
      <c r="D4092" s="192"/>
      <c r="E4092" s="193"/>
      <c r="F4092" s="192"/>
      <c r="G4092" s="189"/>
      <c r="H4092" s="193"/>
      <c r="I4092" s="197" t="s">
        <v>2</v>
      </c>
      <c r="J4092" s="198"/>
      <c r="K4092" s="8"/>
      <c r="L4092" s="1"/>
    </row>
    <row r="4093" spans="1:12" ht="15.45" customHeight="1" x14ac:dyDescent="0.3">
      <c r="A4093" s="1"/>
      <c r="B4093" s="1"/>
      <c r="C4093" s="7"/>
      <c r="D4093" s="172" t="s">
        <v>3</v>
      </c>
      <c r="E4093" s="173"/>
      <c r="F4093" s="173"/>
      <c r="G4093" s="173"/>
      <c r="H4093" s="174"/>
      <c r="I4093" s="197" t="s">
        <v>4</v>
      </c>
      <c r="J4093" s="198"/>
      <c r="K4093" s="8"/>
      <c r="L4093" s="1"/>
    </row>
    <row r="4094" spans="1:12" ht="15.45" customHeight="1" x14ac:dyDescent="0.3">
      <c r="A4094" s="1"/>
      <c r="B4094" s="1"/>
      <c r="C4094" s="7"/>
      <c r="D4094" s="298" t="s">
        <v>5</v>
      </c>
      <c r="E4094" s="299"/>
      <c r="F4094" s="299"/>
      <c r="G4094" s="299"/>
      <c r="H4094" s="299"/>
      <c r="I4094" s="299"/>
      <c r="J4094" s="300"/>
      <c r="K4094" s="8"/>
      <c r="L4094" s="1"/>
    </row>
    <row r="4095" spans="1:12" ht="15.45" customHeight="1" x14ac:dyDescent="0.3">
      <c r="A4095" s="1"/>
      <c r="B4095" s="1"/>
      <c r="C4095" s="7"/>
      <c r="D4095" s="9"/>
      <c r="E4095" s="9"/>
      <c r="F4095" s="9"/>
      <c r="G4095" s="9"/>
      <c r="H4095" s="10"/>
      <c r="I4095" s="9"/>
      <c r="J4095" s="10"/>
      <c r="K4095" s="8"/>
      <c r="L4095" s="1"/>
    </row>
    <row r="4096" spans="1:12" ht="15.45" customHeight="1" x14ac:dyDescent="0.3">
      <c r="A4096" s="14"/>
      <c r="B4096" s="14"/>
      <c r="C4096" s="11"/>
      <c r="D4096" s="12" t="s">
        <v>6</v>
      </c>
      <c r="E4096" s="175" t="s">
        <v>7</v>
      </c>
      <c r="F4096" s="176"/>
      <c r="G4096" s="176"/>
      <c r="H4096" s="176"/>
      <c r="I4096" s="176"/>
      <c r="J4096" s="177"/>
      <c r="K4096" s="13"/>
      <c r="L4096" s="14"/>
    </row>
    <row r="4097" spans="1:12" ht="15.45" customHeight="1" x14ac:dyDescent="0.3">
      <c r="A4097" s="1"/>
      <c r="B4097" s="1"/>
      <c r="C4097" s="7"/>
      <c r="D4097" s="16">
        <v>2</v>
      </c>
      <c r="E4097" s="178" t="s">
        <v>8</v>
      </c>
      <c r="F4097" s="179"/>
      <c r="G4097" s="179"/>
      <c r="H4097" s="179"/>
      <c r="I4097" s="179"/>
      <c r="J4097" s="180"/>
      <c r="K4097" s="8"/>
      <c r="L4097" s="1"/>
    </row>
    <row r="4098" spans="1:12" ht="15.45" customHeight="1" x14ac:dyDescent="0.3">
      <c r="A4098" s="14"/>
      <c r="B4098" s="14"/>
      <c r="C4098" s="11"/>
      <c r="D4098" s="12" t="s">
        <v>9</v>
      </c>
      <c r="E4098" s="175" t="s">
        <v>10</v>
      </c>
      <c r="F4098" s="176"/>
      <c r="G4098" s="176"/>
      <c r="H4098" s="176"/>
      <c r="I4098" s="176"/>
      <c r="J4098" s="177"/>
      <c r="K4098" s="13"/>
      <c r="L4098" s="14"/>
    </row>
    <row r="4099" spans="1:12" ht="15.45" customHeight="1" x14ac:dyDescent="0.3">
      <c r="A4099" s="1"/>
      <c r="B4099" s="1"/>
      <c r="C4099" s="7"/>
      <c r="D4099" s="85">
        <v>2.1</v>
      </c>
      <c r="E4099" s="178" t="s">
        <v>348</v>
      </c>
      <c r="F4099" s="179"/>
      <c r="G4099" s="179"/>
      <c r="H4099" s="179"/>
      <c r="I4099" s="179"/>
      <c r="J4099" s="180"/>
      <c r="K4099" s="8"/>
      <c r="L4099" s="1"/>
    </row>
    <row r="4100" spans="1:12" ht="15.45" customHeight="1" x14ac:dyDescent="0.3">
      <c r="A4100" s="14"/>
      <c r="B4100" s="14"/>
      <c r="C4100" s="11"/>
      <c r="D4100" s="17" t="s">
        <v>12</v>
      </c>
      <c r="E4100" s="181" t="s">
        <v>13</v>
      </c>
      <c r="F4100" s="182"/>
      <c r="G4100" s="182"/>
      <c r="H4100" s="182"/>
      <c r="I4100" s="183"/>
      <c r="J4100" s="187" t="s">
        <v>14</v>
      </c>
      <c r="K4100" s="13"/>
      <c r="L4100" s="14"/>
    </row>
    <row r="4101" spans="1:12" ht="15.45" customHeight="1" x14ac:dyDescent="0.3">
      <c r="A4101" s="1"/>
      <c r="B4101" s="1"/>
      <c r="C4101" s="7"/>
      <c r="D4101" s="18" t="s">
        <v>373</v>
      </c>
      <c r="E4101" s="184"/>
      <c r="F4101" s="185"/>
      <c r="G4101" s="185"/>
      <c r="H4101" s="185"/>
      <c r="I4101" s="186"/>
      <c r="J4101" s="188"/>
      <c r="K4101" s="8"/>
      <c r="L4101" s="1"/>
    </row>
    <row r="4102" spans="1:12" ht="15.45" customHeight="1" x14ac:dyDescent="0.3">
      <c r="A4102" s="14"/>
      <c r="B4102" s="14"/>
      <c r="C4102" s="11"/>
      <c r="D4102" s="17" t="s">
        <v>16</v>
      </c>
      <c r="E4102" s="296" t="s">
        <v>374</v>
      </c>
      <c r="F4102" s="223"/>
      <c r="G4102" s="223"/>
      <c r="H4102" s="223"/>
      <c r="I4102" s="224"/>
      <c r="J4102" s="297"/>
      <c r="K4102" s="13"/>
      <c r="L4102" s="14"/>
    </row>
    <row r="4103" spans="1:12" ht="15.45" customHeight="1" x14ac:dyDescent="0.3">
      <c r="A4103" s="1"/>
      <c r="B4103" s="1"/>
      <c r="C4103" s="7"/>
      <c r="D4103" s="18" t="s">
        <v>373</v>
      </c>
      <c r="E4103" s="225"/>
      <c r="F4103" s="226"/>
      <c r="G4103" s="226"/>
      <c r="H4103" s="226"/>
      <c r="I4103" s="227"/>
      <c r="J4103" s="229"/>
      <c r="K4103" s="8"/>
      <c r="L4103" s="1"/>
    </row>
    <row r="4104" spans="1:12" ht="15.45" customHeight="1" x14ac:dyDescent="0.3">
      <c r="A4104" s="1"/>
      <c r="B4104" s="1"/>
      <c r="C4104" s="7"/>
      <c r="D4104" s="189"/>
      <c r="E4104" s="189"/>
      <c r="F4104" s="189"/>
      <c r="G4104" s="189"/>
      <c r="H4104" s="189"/>
      <c r="I4104" s="189"/>
      <c r="J4104" s="189"/>
      <c r="K4104" s="8"/>
      <c r="L4104" s="1"/>
    </row>
    <row r="4105" spans="1:12" ht="15.45" customHeight="1" x14ac:dyDescent="0.3">
      <c r="A4105" s="1"/>
      <c r="B4105" s="1"/>
      <c r="C4105" s="7"/>
      <c r="D4105" s="219" t="s">
        <v>19</v>
      </c>
      <c r="E4105" s="220"/>
      <c r="F4105" s="220"/>
      <c r="G4105" s="220"/>
      <c r="H4105" s="220"/>
      <c r="I4105" s="220"/>
      <c r="J4105" s="221"/>
      <c r="K4105" s="8"/>
      <c r="L4105" s="1"/>
    </row>
    <row r="4106" spans="1:12" ht="15.45" customHeight="1" x14ac:dyDescent="0.3">
      <c r="A4106" s="1"/>
      <c r="B4106" s="1"/>
      <c r="C4106" s="7"/>
      <c r="D4106" s="230" t="s">
        <v>20</v>
      </c>
      <c r="E4106" s="231"/>
      <c r="F4106" s="231"/>
      <c r="G4106" s="23" t="s">
        <v>14</v>
      </c>
      <c r="H4106" s="24" t="s">
        <v>21</v>
      </c>
      <c r="I4106" s="25" t="s">
        <v>22</v>
      </c>
      <c r="J4106" s="26" t="s">
        <v>23</v>
      </c>
      <c r="K4106" s="8"/>
      <c r="L4106" s="1"/>
    </row>
    <row r="4107" spans="1:12" ht="15.45" customHeight="1" x14ac:dyDescent="0.3">
      <c r="A4107" s="1"/>
      <c r="B4107" s="1"/>
      <c r="C4107" s="7"/>
      <c r="D4107" s="340" t="s">
        <v>375</v>
      </c>
      <c r="E4107" s="341"/>
      <c r="F4107" s="342"/>
      <c r="G4107" s="42" t="s">
        <v>95</v>
      </c>
      <c r="H4107" s="43">
        <v>26850</v>
      </c>
      <c r="I4107" s="33">
        <v>1</v>
      </c>
      <c r="J4107" s="30">
        <f>+ROUND(I4107*H4107,2)</f>
        <v>26850</v>
      </c>
      <c r="K4107" s="8"/>
      <c r="L4107" s="1"/>
    </row>
    <row r="4108" spans="1:12" ht="15.45" customHeight="1" x14ac:dyDescent="0.3">
      <c r="A4108" s="1"/>
      <c r="B4108" s="1"/>
      <c r="C4108" s="7"/>
      <c r="D4108" s="340" t="s">
        <v>368</v>
      </c>
      <c r="E4108" s="341"/>
      <c r="F4108" s="342"/>
      <c r="G4108" s="42" t="s">
        <v>95</v>
      </c>
      <c r="H4108" s="43">
        <v>3160</v>
      </c>
      <c r="I4108" s="33">
        <v>1</v>
      </c>
      <c r="J4108" s="34">
        <f t="shared" ref="J4108:J4110" si="77">+ROUND(I4108*H4108,2)</f>
        <v>3160</v>
      </c>
      <c r="K4108" s="8"/>
      <c r="L4108" s="1"/>
    </row>
    <row r="4109" spans="1:12" ht="15.45" customHeight="1" x14ac:dyDescent="0.3">
      <c r="A4109" s="1"/>
      <c r="B4109" s="1"/>
      <c r="C4109" s="7"/>
      <c r="D4109" s="340" t="s">
        <v>369</v>
      </c>
      <c r="E4109" s="341"/>
      <c r="F4109" s="342"/>
      <c r="G4109" s="42" t="s">
        <v>25</v>
      </c>
      <c r="H4109" s="43">
        <v>13105</v>
      </c>
      <c r="I4109" s="33">
        <v>1</v>
      </c>
      <c r="J4109" s="34">
        <f t="shared" si="77"/>
        <v>13105</v>
      </c>
      <c r="K4109" s="8"/>
      <c r="L4109" s="1"/>
    </row>
    <row r="4110" spans="1:12" ht="15.45" customHeight="1" x14ac:dyDescent="0.3">
      <c r="A4110" s="1"/>
      <c r="B4110" s="1"/>
      <c r="C4110" s="7"/>
      <c r="D4110" s="340" t="s">
        <v>370</v>
      </c>
      <c r="E4110" s="341"/>
      <c r="F4110" s="342"/>
      <c r="G4110" s="42" t="s">
        <v>95</v>
      </c>
      <c r="H4110" s="43">
        <v>1250</v>
      </c>
      <c r="I4110" s="33">
        <v>1</v>
      </c>
      <c r="J4110" s="34">
        <f t="shared" si="77"/>
        <v>1250</v>
      </c>
      <c r="K4110" s="8"/>
      <c r="L4110" s="1"/>
    </row>
    <row r="4111" spans="1:12" ht="15.45" customHeight="1" x14ac:dyDescent="0.3">
      <c r="A4111" s="1"/>
      <c r="B4111" s="1"/>
      <c r="C4111" s="7"/>
      <c r="D4111" s="340"/>
      <c r="E4111" s="341"/>
      <c r="F4111" s="342"/>
      <c r="G4111" s="42" t="s">
        <v>28</v>
      </c>
      <c r="H4111" s="43" t="s">
        <v>28</v>
      </c>
      <c r="I4111" s="33"/>
      <c r="J4111" s="34" t="str">
        <f t="shared" ref="J4111:J4116" si="78">+IF(D4111="","",H4111*I4111)</f>
        <v/>
      </c>
      <c r="K4111" s="8"/>
      <c r="L4111" s="1"/>
    </row>
    <row r="4112" spans="1:12" ht="15.45" customHeight="1" x14ac:dyDescent="0.3">
      <c r="A4112" s="1"/>
      <c r="B4112" s="1"/>
      <c r="C4112" s="7"/>
      <c r="D4112" s="340"/>
      <c r="E4112" s="341"/>
      <c r="F4112" s="342"/>
      <c r="G4112" s="42" t="s">
        <v>28</v>
      </c>
      <c r="H4112" s="43" t="s">
        <v>28</v>
      </c>
      <c r="I4112" s="33"/>
      <c r="J4112" s="34" t="str">
        <f t="shared" si="78"/>
        <v/>
      </c>
      <c r="K4112" s="8"/>
      <c r="L4112" s="1"/>
    </row>
    <row r="4113" spans="1:12" ht="15.45" customHeight="1" x14ac:dyDescent="0.3">
      <c r="A4113" s="1"/>
      <c r="B4113" s="1"/>
      <c r="C4113" s="7"/>
      <c r="D4113" s="340"/>
      <c r="E4113" s="341"/>
      <c r="F4113" s="342"/>
      <c r="G4113" s="42" t="s">
        <v>28</v>
      </c>
      <c r="H4113" s="43" t="s">
        <v>28</v>
      </c>
      <c r="I4113" s="33"/>
      <c r="J4113" s="34" t="str">
        <f t="shared" si="78"/>
        <v/>
      </c>
      <c r="K4113" s="8"/>
      <c r="L4113" s="1"/>
    </row>
    <row r="4114" spans="1:12" ht="15.45" customHeight="1" x14ac:dyDescent="0.3">
      <c r="A4114" s="1"/>
      <c r="B4114" s="1"/>
      <c r="C4114" s="7"/>
      <c r="D4114" s="340"/>
      <c r="E4114" s="341"/>
      <c r="F4114" s="342"/>
      <c r="G4114" s="42" t="s">
        <v>28</v>
      </c>
      <c r="H4114" s="43" t="s">
        <v>28</v>
      </c>
      <c r="I4114" s="33"/>
      <c r="J4114" s="34" t="str">
        <f t="shared" si="78"/>
        <v/>
      </c>
      <c r="K4114" s="8"/>
      <c r="L4114" s="1"/>
    </row>
    <row r="4115" spans="1:12" ht="15.45" customHeight="1" x14ac:dyDescent="0.3">
      <c r="A4115" s="1"/>
      <c r="B4115" s="1"/>
      <c r="C4115" s="7"/>
      <c r="D4115" s="340"/>
      <c r="E4115" s="341"/>
      <c r="F4115" s="342"/>
      <c r="G4115" s="42" t="s">
        <v>28</v>
      </c>
      <c r="H4115" s="43" t="s">
        <v>28</v>
      </c>
      <c r="I4115" s="33"/>
      <c r="J4115" s="34" t="str">
        <f t="shared" si="78"/>
        <v/>
      </c>
      <c r="K4115" s="8"/>
      <c r="L4115" s="1"/>
    </row>
    <row r="4116" spans="1:12" ht="15.45" customHeight="1" x14ac:dyDescent="0.3">
      <c r="A4116" s="1"/>
      <c r="B4116" s="1"/>
      <c r="C4116" s="7"/>
      <c r="D4116" s="325"/>
      <c r="E4116" s="326"/>
      <c r="F4116" s="326"/>
      <c r="G4116" s="152" t="s">
        <v>28</v>
      </c>
      <c r="H4116" s="153" t="s">
        <v>28</v>
      </c>
      <c r="I4116" s="37"/>
      <c r="J4116" s="38" t="str">
        <f t="shared" si="78"/>
        <v/>
      </c>
      <c r="K4116" s="8"/>
      <c r="L4116" s="1"/>
    </row>
    <row r="4117" spans="1:12" ht="15.45" customHeight="1" x14ac:dyDescent="0.3">
      <c r="A4117" s="1"/>
      <c r="B4117" s="1"/>
      <c r="C4117" s="7"/>
      <c r="D4117" s="1"/>
      <c r="E4117" s="1"/>
      <c r="F4117" s="1"/>
      <c r="G4117" s="294" t="s">
        <v>29</v>
      </c>
      <c r="H4117" s="294"/>
      <c r="I4117" s="295"/>
      <c r="J4117" s="39">
        <f>+ROUND(SUM(J4107:J4116),2)</f>
        <v>44365</v>
      </c>
      <c r="K4117" s="8"/>
      <c r="L4117" s="1"/>
    </row>
    <row r="4118" spans="1:12" ht="15.45" customHeight="1" x14ac:dyDescent="0.3">
      <c r="A4118" s="1"/>
      <c r="B4118" s="1"/>
      <c r="C4118" s="7"/>
      <c r="D4118" s="1"/>
      <c r="E4118" s="1"/>
      <c r="F4118" s="1"/>
      <c r="G4118" s="92"/>
      <c r="H4118" s="100"/>
      <c r="I4118" s="92"/>
      <c r="J4118" s="101"/>
      <c r="K4118" s="8"/>
      <c r="L4118" s="1"/>
    </row>
    <row r="4119" spans="1:12" ht="15.45" customHeight="1" x14ac:dyDescent="0.3">
      <c r="A4119" s="1"/>
      <c r="B4119" s="1"/>
      <c r="C4119" s="7"/>
      <c r="D4119" s="219" t="s">
        <v>30</v>
      </c>
      <c r="E4119" s="220"/>
      <c r="F4119" s="220"/>
      <c r="G4119" s="220"/>
      <c r="H4119" s="220"/>
      <c r="I4119" s="220"/>
      <c r="J4119" s="221"/>
      <c r="K4119" s="8"/>
      <c r="L4119" s="1"/>
    </row>
    <row r="4120" spans="1:12" ht="15.45" customHeight="1" x14ac:dyDescent="0.3">
      <c r="A4120" s="1"/>
      <c r="B4120" s="1"/>
      <c r="C4120" s="7"/>
      <c r="D4120" s="286" t="s">
        <v>20</v>
      </c>
      <c r="E4120" s="286"/>
      <c r="F4120" s="286"/>
      <c r="G4120" s="40" t="s">
        <v>14</v>
      </c>
      <c r="H4120" s="41" t="s">
        <v>31</v>
      </c>
      <c r="I4120" s="40" t="s">
        <v>22</v>
      </c>
      <c r="J4120" s="41" t="s">
        <v>23</v>
      </c>
      <c r="K4120" s="8"/>
      <c r="L4120" s="1"/>
    </row>
    <row r="4121" spans="1:12" ht="15.45" customHeight="1" x14ac:dyDescent="0.3">
      <c r="A4121" s="1"/>
      <c r="B4121" s="1"/>
      <c r="C4121" s="7"/>
      <c r="D4121" s="289" t="s">
        <v>32</v>
      </c>
      <c r="E4121" s="290"/>
      <c r="F4121" s="291"/>
      <c r="G4121" s="86" t="s">
        <v>33</v>
      </c>
      <c r="H4121" s="89">
        <v>25250.13</v>
      </c>
      <c r="I4121" s="159">
        <v>0.05</v>
      </c>
      <c r="J4121" s="30">
        <f>+ROUND(I4121*H4121,2)</f>
        <v>1262.51</v>
      </c>
      <c r="K4121" s="8"/>
      <c r="L4121" s="1"/>
    </row>
    <row r="4122" spans="1:12" ht="15.45" customHeight="1" x14ac:dyDescent="0.3">
      <c r="A4122" s="1"/>
      <c r="B4122" s="1"/>
      <c r="C4122" s="7"/>
      <c r="D4122" s="211" t="s">
        <v>139</v>
      </c>
      <c r="E4122" s="212"/>
      <c r="F4122" s="212"/>
      <c r="G4122" s="42" t="s">
        <v>35</v>
      </c>
      <c r="H4122" s="43">
        <v>4621</v>
      </c>
      <c r="I4122" s="33">
        <v>7.0000000000000007E-2</v>
      </c>
      <c r="J4122" s="34">
        <f t="shared" ref="J4122:J4123" si="79">+ROUND(I4122*H4122,2)</f>
        <v>323.47000000000003</v>
      </c>
      <c r="K4122" s="8"/>
      <c r="L4122" s="1"/>
    </row>
    <row r="4123" spans="1:12" ht="15.45" customHeight="1" x14ac:dyDescent="0.3">
      <c r="A4123" s="1"/>
      <c r="B4123" s="1"/>
      <c r="C4123" s="7"/>
      <c r="D4123" s="292" t="s">
        <v>120</v>
      </c>
      <c r="E4123" s="293"/>
      <c r="F4123" s="293"/>
      <c r="G4123" s="47" t="s">
        <v>104</v>
      </c>
      <c r="H4123" s="48">
        <v>27700</v>
      </c>
      <c r="I4123" s="49">
        <v>0.05</v>
      </c>
      <c r="J4123" s="91">
        <f t="shared" si="79"/>
        <v>1385</v>
      </c>
      <c r="K4123" s="8"/>
      <c r="L4123" s="1"/>
    </row>
    <row r="4124" spans="1:12" ht="15.45" customHeight="1" x14ac:dyDescent="0.3">
      <c r="A4124" s="1"/>
      <c r="B4124" s="1"/>
      <c r="C4124" s="7"/>
      <c r="D4124" s="1"/>
      <c r="E4124" s="1"/>
      <c r="F4124" s="1"/>
      <c r="G4124" s="294" t="s">
        <v>36</v>
      </c>
      <c r="H4124" s="294"/>
      <c r="I4124" s="295"/>
      <c r="J4124" s="51">
        <f>ROUND(+SUM(J4121:J4123),2)</f>
        <v>2970.98</v>
      </c>
      <c r="K4124" s="8"/>
      <c r="L4124" s="1"/>
    </row>
    <row r="4125" spans="1:12" ht="15.45" customHeight="1" x14ac:dyDescent="0.3">
      <c r="A4125" s="1"/>
      <c r="B4125" s="1"/>
      <c r="C4125" s="7"/>
      <c r="D4125" s="274"/>
      <c r="E4125" s="274"/>
      <c r="F4125" s="274"/>
      <c r="G4125" s="274"/>
      <c r="H4125" s="274"/>
      <c r="I4125" s="274"/>
      <c r="J4125" s="274"/>
      <c r="K4125" s="8"/>
      <c r="L4125" s="1"/>
    </row>
    <row r="4126" spans="1:12" ht="15.45" customHeight="1" x14ac:dyDescent="0.3">
      <c r="A4126" s="1"/>
      <c r="B4126" s="1"/>
      <c r="C4126" s="7"/>
      <c r="D4126" s="305" t="s">
        <v>37</v>
      </c>
      <c r="E4126" s="306"/>
      <c r="F4126" s="306"/>
      <c r="G4126" s="306"/>
      <c r="H4126" s="306"/>
      <c r="I4126" s="306"/>
      <c r="J4126" s="307"/>
      <c r="K4126" s="8"/>
      <c r="L4126" s="52"/>
    </row>
    <row r="4127" spans="1:12" ht="15.45" customHeight="1" x14ac:dyDescent="0.3">
      <c r="A4127" s="93"/>
      <c r="B4127" s="93"/>
      <c r="C4127" s="53"/>
      <c r="D4127" s="308" t="s">
        <v>20</v>
      </c>
      <c r="E4127" s="309"/>
      <c r="F4127" s="309"/>
      <c r="G4127" s="54" t="s">
        <v>14</v>
      </c>
      <c r="H4127" s="55" t="s">
        <v>31</v>
      </c>
      <c r="I4127" s="54" t="s">
        <v>22</v>
      </c>
      <c r="J4127" s="56" t="s">
        <v>23</v>
      </c>
      <c r="K4127" s="57"/>
      <c r="L4127" s="58"/>
    </row>
    <row r="4128" spans="1:12" ht="15.45" customHeight="1" x14ac:dyDescent="0.3">
      <c r="A4128" s="1"/>
      <c r="B4128" s="1"/>
      <c r="C4128" s="7"/>
      <c r="D4128" s="301" t="s">
        <v>376</v>
      </c>
      <c r="E4128" s="302"/>
      <c r="F4128" s="302"/>
      <c r="G4128" s="59" t="s">
        <v>41</v>
      </c>
      <c r="H4128" s="60">
        <v>21041.777624999999</v>
      </c>
      <c r="I4128" s="61">
        <v>1.2</v>
      </c>
      <c r="J4128" s="30">
        <f>+ROUND(I4128*H4128,2)</f>
        <v>25250.13</v>
      </c>
      <c r="K4128" s="8"/>
      <c r="L4128" s="52"/>
    </row>
    <row r="4129" spans="1:12" ht="15.45" customHeight="1" x14ac:dyDescent="0.3">
      <c r="A4129" s="1"/>
      <c r="B4129" s="1"/>
      <c r="C4129" s="7"/>
      <c r="D4129" s="301"/>
      <c r="E4129" s="302"/>
      <c r="F4129" s="302"/>
      <c r="G4129" s="59"/>
      <c r="H4129" s="60" t="s">
        <v>28</v>
      </c>
      <c r="I4129" s="61"/>
      <c r="J4129" s="62" t="str">
        <f>(+IF(D4129="","",(H4129*I4129)))</f>
        <v/>
      </c>
      <c r="K4129" s="8"/>
      <c r="L4129" s="52"/>
    </row>
    <row r="4130" spans="1:12" ht="15.45" customHeight="1" x14ac:dyDescent="0.3">
      <c r="A4130" s="1"/>
      <c r="B4130" s="1"/>
      <c r="C4130" s="7"/>
      <c r="D4130" s="301"/>
      <c r="E4130" s="302"/>
      <c r="F4130" s="302"/>
      <c r="G4130" s="59"/>
      <c r="H4130" s="60"/>
      <c r="I4130" s="61"/>
      <c r="J4130" s="62" t="str">
        <f>(+IF(D4130="","",(H4130*I4130)))</f>
        <v/>
      </c>
      <c r="K4130" s="8"/>
      <c r="L4130" s="52"/>
    </row>
    <row r="4131" spans="1:12" ht="15.45" customHeight="1" x14ac:dyDescent="0.3">
      <c r="A4131" s="1"/>
      <c r="B4131" s="1"/>
      <c r="C4131" s="7"/>
      <c r="D4131" s="303"/>
      <c r="E4131" s="304"/>
      <c r="F4131" s="304"/>
      <c r="G4131" s="59"/>
      <c r="H4131" s="60"/>
      <c r="I4131" s="96"/>
      <c r="J4131" s="97" t="str">
        <f>(+IF(D4131="","",(H4131*I4131)))</f>
        <v/>
      </c>
      <c r="K4131" s="8"/>
      <c r="L4131" s="52"/>
    </row>
    <row r="4132" spans="1:12" ht="15.45" customHeight="1" x14ac:dyDescent="0.3">
      <c r="A4132" s="1"/>
      <c r="B4132" s="1"/>
      <c r="C4132" s="7"/>
      <c r="D4132" s="1"/>
      <c r="E4132" s="1"/>
      <c r="F4132" s="1"/>
      <c r="G4132" s="216" t="s">
        <v>42</v>
      </c>
      <c r="H4132" s="216"/>
      <c r="I4132" s="217"/>
      <c r="J4132" s="39">
        <f>+ROUND(SUM(J4128:J4131),2)</f>
        <v>25250.13</v>
      </c>
      <c r="K4132" s="8"/>
      <c r="L4132" s="52"/>
    </row>
    <row r="4133" spans="1:12" ht="15.45" customHeight="1" x14ac:dyDescent="0.3">
      <c r="A4133" s="1"/>
      <c r="B4133" s="1"/>
      <c r="C4133" s="7"/>
      <c r="D4133" s="1"/>
      <c r="E4133" s="1"/>
      <c r="F4133" s="1"/>
      <c r="G4133" s="1"/>
      <c r="H4133" s="63"/>
      <c r="I4133" s="1"/>
      <c r="J4133" s="2"/>
      <c r="K4133" s="8"/>
      <c r="L4133" s="1"/>
    </row>
    <row r="4134" spans="1:12" ht="15.45" customHeight="1" x14ac:dyDescent="0.3">
      <c r="A4134" s="1"/>
      <c r="B4134" s="1"/>
      <c r="C4134" s="7"/>
      <c r="D4134" s="250" t="s">
        <v>43</v>
      </c>
      <c r="E4134" s="251"/>
      <c r="F4134" s="251"/>
      <c r="G4134" s="251"/>
      <c r="H4134" s="251"/>
      <c r="I4134" s="252"/>
      <c r="J4134" s="64">
        <f>ROUND((SUM(+J4117+J4124+J4132)),2)</f>
        <v>72586.11</v>
      </c>
      <c r="K4134" s="8"/>
      <c r="L4134" s="1"/>
    </row>
    <row r="4135" spans="1:12" ht="15.45" customHeight="1" x14ac:dyDescent="0.3">
      <c r="A4135" s="1"/>
      <c r="B4135" s="1"/>
      <c r="C4135" s="7"/>
      <c r="D4135" s="1"/>
      <c r="E4135" s="1"/>
      <c r="F4135" s="1"/>
      <c r="G4135" s="1"/>
      <c r="H4135" s="63"/>
      <c r="I4135" s="1"/>
      <c r="J4135" s="2"/>
      <c r="K4135" s="8"/>
      <c r="L4135" s="1"/>
    </row>
    <row r="4136" spans="1:12" ht="15.45" customHeight="1" x14ac:dyDescent="0.3">
      <c r="A4136" s="66"/>
      <c r="B4136" s="66"/>
      <c r="C4136" s="65"/>
      <c r="D4136" s="253" t="s">
        <v>44</v>
      </c>
      <c r="E4136" s="254"/>
      <c r="F4136" s="255"/>
      <c r="G4136" s="66"/>
      <c r="H4136" s="67"/>
      <c r="I4136" s="68">
        <v>0.01</v>
      </c>
      <c r="J4136" s="69">
        <f>+ROUND(J4134*I4136,2)</f>
        <v>725.86</v>
      </c>
      <c r="K4136" s="70"/>
      <c r="L4136" s="66"/>
    </row>
    <row r="4137" spans="1:12" ht="15.45" customHeight="1" x14ac:dyDescent="0.3">
      <c r="A4137" s="1"/>
      <c r="B4137" s="1"/>
      <c r="C4137" s="7"/>
      <c r="D4137" s="250" t="s">
        <v>45</v>
      </c>
      <c r="E4137" s="251"/>
      <c r="F4137" s="251"/>
      <c r="G4137" s="251"/>
      <c r="H4137" s="251"/>
      <c r="I4137" s="252"/>
      <c r="J4137" s="64">
        <f>+J4136+J4134</f>
        <v>73311.97</v>
      </c>
      <c r="K4137" s="8"/>
      <c r="L4137" s="1"/>
    </row>
    <row r="4138" spans="1:12" ht="15.45" customHeight="1" x14ac:dyDescent="0.3">
      <c r="A4138" s="1"/>
      <c r="B4138" s="1"/>
      <c r="C4138" s="7"/>
      <c r="D4138" s="1"/>
      <c r="E4138" s="1"/>
      <c r="F4138" s="1"/>
      <c r="G4138" s="1"/>
      <c r="H4138" s="63"/>
      <c r="I4138" s="1"/>
      <c r="J4138" s="2"/>
      <c r="K4138" s="8"/>
      <c r="L4138" s="1"/>
    </row>
    <row r="4139" spans="1:12" ht="15.45" customHeight="1" x14ac:dyDescent="0.3">
      <c r="A4139" s="66"/>
      <c r="B4139" s="66"/>
      <c r="C4139" s="65"/>
      <c r="D4139" s="313" t="s">
        <v>46</v>
      </c>
      <c r="E4139" s="314"/>
      <c r="F4139" s="314"/>
      <c r="G4139" s="71"/>
      <c r="H4139" s="72"/>
      <c r="I4139" s="170">
        <v>0.25</v>
      </c>
      <c r="J4139" s="74">
        <f>ROUND(J4137*I4139,2)</f>
        <v>18327.990000000002</v>
      </c>
      <c r="K4139" s="70"/>
      <c r="L4139" s="66"/>
    </row>
    <row r="4140" spans="1:12" ht="15.45" customHeight="1" x14ac:dyDescent="0.3">
      <c r="A4140" s="66"/>
      <c r="B4140" s="66"/>
      <c r="C4140" s="65"/>
      <c r="D4140" s="315" t="s">
        <v>47</v>
      </c>
      <c r="E4140" s="316"/>
      <c r="F4140" s="316"/>
      <c r="G4140" s="71"/>
      <c r="H4140" s="72"/>
      <c r="I4140" s="171">
        <v>0.01</v>
      </c>
      <c r="J4140" s="76">
        <f>ROUND(J4137*I4140,2)</f>
        <v>733.12</v>
      </c>
      <c r="K4140" s="70"/>
      <c r="L4140" s="66"/>
    </row>
    <row r="4141" spans="1:12" ht="15.45" customHeight="1" x14ac:dyDescent="0.3">
      <c r="A4141" s="66"/>
      <c r="B4141" s="66"/>
      <c r="C4141" s="65"/>
      <c r="D4141" s="315" t="s">
        <v>48</v>
      </c>
      <c r="E4141" s="316"/>
      <c r="F4141" s="316"/>
      <c r="G4141" s="77"/>
      <c r="H4141" s="78"/>
      <c r="I4141" s="171">
        <v>0.04</v>
      </c>
      <c r="J4141" s="76">
        <f>ROUND(J4137*I4141,2)</f>
        <v>2932.48</v>
      </c>
      <c r="K4141" s="70"/>
      <c r="L4141" s="66"/>
    </row>
    <row r="4142" spans="1:12" ht="15.45" customHeight="1" x14ac:dyDescent="0.3">
      <c r="A4142" s="1"/>
      <c r="B4142" s="1"/>
      <c r="C4142" s="7"/>
      <c r="D4142" s="317" t="s">
        <v>49</v>
      </c>
      <c r="E4142" s="318"/>
      <c r="F4142" s="318"/>
      <c r="G4142" s="318"/>
      <c r="H4142" s="318"/>
      <c r="I4142" s="318"/>
      <c r="J4142" s="79">
        <f>SUM(J4139:J4141)</f>
        <v>21993.59</v>
      </c>
      <c r="K4142" s="8"/>
      <c r="L4142" s="1"/>
    </row>
    <row r="4143" spans="1:12" ht="15.45" customHeight="1" x14ac:dyDescent="0.3">
      <c r="A4143" s="1"/>
      <c r="B4143" s="1"/>
      <c r="C4143" s="7"/>
      <c r="D4143" s="266"/>
      <c r="E4143" s="266"/>
      <c r="F4143" s="266"/>
      <c r="G4143" s="266"/>
      <c r="H4143" s="266"/>
      <c r="I4143" s="266"/>
      <c r="J4143" s="266"/>
      <c r="K4143" s="8"/>
      <c r="L4143" s="1"/>
    </row>
    <row r="4144" spans="1:12" ht="15.45" customHeight="1" x14ac:dyDescent="0.3">
      <c r="A4144" s="1"/>
      <c r="B4144" s="1"/>
      <c r="C4144" s="7"/>
      <c r="D4144" s="277" t="s">
        <v>50</v>
      </c>
      <c r="E4144" s="278"/>
      <c r="F4144" s="278"/>
      <c r="G4144" s="278"/>
      <c r="H4144" s="278"/>
      <c r="I4144" s="279"/>
      <c r="J4144" s="80">
        <f>SUM(J4137+J4142)</f>
        <v>95305.56</v>
      </c>
      <c r="K4144" s="8"/>
      <c r="L4144" s="1"/>
    </row>
    <row r="4145" spans="1:12" ht="15.45" customHeight="1" x14ac:dyDescent="0.3">
      <c r="A4145" s="1"/>
      <c r="B4145" s="1"/>
      <c r="C4145" s="7"/>
      <c r="D4145" s="266"/>
      <c r="E4145" s="266"/>
      <c r="F4145" s="266"/>
      <c r="G4145" s="266"/>
      <c r="H4145" s="266"/>
      <c r="I4145" s="266"/>
      <c r="J4145" s="266"/>
      <c r="K4145" s="8"/>
      <c r="L4145" s="1"/>
    </row>
    <row r="4146" spans="1:12" ht="15.45" customHeight="1" x14ac:dyDescent="0.3">
      <c r="A4146" s="1"/>
      <c r="B4146" s="1"/>
      <c r="C4146" s="7"/>
      <c r="D4146" s="280" t="s">
        <v>51</v>
      </c>
      <c r="E4146" s="281"/>
      <c r="F4146" s="282"/>
      <c r="G4146" s="283"/>
      <c r="H4146" s="284"/>
      <c r="I4146" s="284"/>
      <c r="J4146" s="285"/>
      <c r="K4146" s="8"/>
      <c r="L4146" s="1"/>
    </row>
    <row r="4147" spans="1:12" ht="15.45" customHeight="1" x14ac:dyDescent="0.3">
      <c r="A4147" s="1"/>
      <c r="B4147" s="1"/>
      <c r="C4147" s="7"/>
      <c r="D4147" s="262"/>
      <c r="E4147" s="310"/>
      <c r="F4147" s="311"/>
      <c r="G4147" s="265"/>
      <c r="H4147" s="275"/>
      <c r="I4147" s="275"/>
      <c r="J4147" s="276"/>
      <c r="K4147" s="8"/>
      <c r="L4147" s="1"/>
    </row>
    <row r="4148" spans="1:12" ht="15.45" customHeight="1" x14ac:dyDescent="0.3">
      <c r="A4148" s="1"/>
      <c r="B4148" s="1"/>
      <c r="C4148" s="7"/>
      <c r="D4148" s="262"/>
      <c r="E4148" s="310"/>
      <c r="F4148" s="311"/>
      <c r="G4148" s="312" t="s">
        <v>52</v>
      </c>
      <c r="H4148" s="266"/>
      <c r="I4148" s="266"/>
      <c r="J4148" s="267"/>
      <c r="K4148" s="8"/>
      <c r="L4148" s="1"/>
    </row>
    <row r="4149" spans="1:12" ht="15.45" customHeight="1" x14ac:dyDescent="0.3">
      <c r="A4149" s="1"/>
      <c r="B4149" s="1"/>
      <c r="C4149" s="7"/>
      <c r="D4149" s="262"/>
      <c r="E4149" s="310"/>
      <c r="F4149" s="311"/>
      <c r="G4149" s="312" t="s">
        <v>53</v>
      </c>
      <c r="H4149" s="266"/>
      <c r="I4149" s="266"/>
      <c r="J4149" s="267"/>
      <c r="K4149" s="8"/>
      <c r="L4149" s="1"/>
    </row>
    <row r="4150" spans="1:12" ht="15.45" customHeight="1" x14ac:dyDescent="0.3">
      <c r="A4150" s="1"/>
      <c r="B4150" s="1"/>
      <c r="C4150" s="7"/>
      <c r="D4150" s="262"/>
      <c r="E4150" s="310"/>
      <c r="F4150" s="311"/>
      <c r="G4150" s="312" t="s">
        <v>54</v>
      </c>
      <c r="H4150" s="266"/>
      <c r="I4150" s="266"/>
      <c r="J4150" s="267"/>
      <c r="K4150" s="8"/>
      <c r="L4150" s="1"/>
    </row>
    <row r="4151" spans="1:12" ht="15.45" customHeight="1" x14ac:dyDescent="0.3">
      <c r="A4151" s="1"/>
      <c r="B4151" s="1"/>
      <c r="C4151" s="7"/>
      <c r="D4151" s="319"/>
      <c r="E4151" s="320"/>
      <c r="F4151" s="321"/>
      <c r="G4151" s="312" t="s">
        <v>52</v>
      </c>
      <c r="H4151" s="266"/>
      <c r="I4151" s="266"/>
      <c r="J4151" s="267"/>
      <c r="K4151" s="8"/>
      <c r="L4151" s="1"/>
    </row>
    <row r="4152" spans="1:12" ht="15.45" customHeight="1" x14ac:dyDescent="0.3">
      <c r="A4152" s="1"/>
      <c r="B4152" s="1"/>
      <c r="C4152" s="7"/>
      <c r="D4152" s="268"/>
      <c r="E4152" s="322"/>
      <c r="F4152" s="323"/>
      <c r="G4152" s="324" t="s">
        <v>55</v>
      </c>
      <c r="H4152" s="272"/>
      <c r="I4152" s="272"/>
      <c r="J4152" s="273"/>
      <c r="K4152" s="8"/>
      <c r="L4152" s="1"/>
    </row>
    <row r="4153" spans="1:12" ht="15.45" customHeight="1" x14ac:dyDescent="0.3">
      <c r="A4153" s="1"/>
      <c r="B4153" s="1"/>
      <c r="C4153" s="81"/>
      <c r="D4153" s="82"/>
      <c r="E4153" s="82"/>
      <c r="F4153" s="82"/>
      <c r="G4153" s="82"/>
      <c r="H4153" s="83"/>
      <c r="I4153" s="82"/>
      <c r="J4153" s="83"/>
      <c r="K4153" s="84"/>
      <c r="L4153" s="1"/>
    </row>
    <row r="4154" spans="1:12" ht="15.45" customHeight="1" x14ac:dyDescent="0.3">
      <c r="A4154" s="1"/>
      <c r="B4154" s="1"/>
      <c r="C4154" s="1"/>
      <c r="D4154" s="1"/>
      <c r="E4154" s="1"/>
      <c r="F4154" s="1"/>
      <c r="G4154" s="1"/>
      <c r="H4154" s="2"/>
      <c r="I4154" s="1"/>
      <c r="J4154" s="2"/>
      <c r="K4154" s="1"/>
      <c r="L4154" s="1"/>
    </row>
    <row r="4155" spans="1:12" ht="15.45" customHeight="1" x14ac:dyDescent="0.3">
      <c r="A4155" s="1"/>
      <c r="B4155" s="1"/>
      <c r="C4155" s="14"/>
      <c r="D4155" s="14"/>
      <c r="E4155" s="14"/>
      <c r="F4155" s="14"/>
      <c r="G4155" s="14"/>
      <c r="H4155" s="15"/>
      <c r="I4155" s="14"/>
      <c r="J4155" s="15"/>
      <c r="K4155" s="1"/>
      <c r="L4155" s="1"/>
    </row>
    <row r="4156" spans="1:12" ht="15.45" customHeight="1" x14ac:dyDescent="0.3">
      <c r="A4156" s="1"/>
      <c r="B4156" s="1"/>
      <c r="C4156" s="3"/>
      <c r="D4156" s="4"/>
      <c r="E4156" s="4"/>
      <c r="F4156" s="4"/>
      <c r="G4156" s="4"/>
      <c r="H4156" s="5"/>
      <c r="I4156" s="4"/>
      <c r="J4156" s="5"/>
      <c r="K4156" s="6"/>
      <c r="L4156" s="1"/>
    </row>
    <row r="4157" spans="1:12" ht="15.45" customHeight="1" x14ac:dyDescent="0.3">
      <c r="A4157" s="1"/>
      <c r="B4157" s="1"/>
      <c r="C4157" s="7"/>
      <c r="D4157" s="190"/>
      <c r="E4157" s="191"/>
      <c r="F4157" s="190" t="s">
        <v>0</v>
      </c>
      <c r="G4157" s="194"/>
      <c r="H4157" s="191"/>
      <c r="I4157" s="195" t="s">
        <v>1</v>
      </c>
      <c r="J4157" s="196"/>
      <c r="K4157" s="8"/>
      <c r="L4157" s="1"/>
    </row>
    <row r="4158" spans="1:12" ht="15.45" customHeight="1" x14ac:dyDescent="0.3">
      <c r="A4158" s="1"/>
      <c r="B4158" s="1"/>
      <c r="C4158" s="7"/>
      <c r="D4158" s="192"/>
      <c r="E4158" s="193"/>
      <c r="F4158" s="192"/>
      <c r="G4158" s="189"/>
      <c r="H4158" s="193"/>
      <c r="I4158" s="197" t="s">
        <v>2</v>
      </c>
      <c r="J4158" s="198"/>
      <c r="K4158" s="8"/>
      <c r="L4158" s="1"/>
    </row>
    <row r="4159" spans="1:12" ht="15.45" customHeight="1" x14ac:dyDescent="0.3">
      <c r="A4159" s="1"/>
      <c r="B4159" s="1"/>
      <c r="C4159" s="7"/>
      <c r="D4159" s="172" t="s">
        <v>3</v>
      </c>
      <c r="E4159" s="173"/>
      <c r="F4159" s="173"/>
      <c r="G4159" s="173"/>
      <c r="H4159" s="174"/>
      <c r="I4159" s="197" t="s">
        <v>4</v>
      </c>
      <c r="J4159" s="198"/>
      <c r="K4159" s="8"/>
      <c r="L4159" s="1"/>
    </row>
    <row r="4160" spans="1:12" ht="15.45" customHeight="1" x14ac:dyDescent="0.3">
      <c r="A4160" s="1"/>
      <c r="B4160" s="1"/>
      <c r="C4160" s="7"/>
      <c r="D4160" s="298" t="s">
        <v>5</v>
      </c>
      <c r="E4160" s="299"/>
      <c r="F4160" s="299"/>
      <c r="G4160" s="299"/>
      <c r="H4160" s="299"/>
      <c r="I4160" s="299"/>
      <c r="J4160" s="300"/>
      <c r="K4160" s="8"/>
      <c r="L4160" s="1"/>
    </row>
    <row r="4161" spans="1:12" ht="15.45" customHeight="1" x14ac:dyDescent="0.3">
      <c r="A4161" s="1"/>
      <c r="B4161" s="1"/>
      <c r="C4161" s="7"/>
      <c r="D4161" s="9"/>
      <c r="E4161" s="9"/>
      <c r="F4161" s="9"/>
      <c r="G4161" s="9"/>
      <c r="H4161" s="10"/>
      <c r="I4161" s="9"/>
      <c r="J4161" s="10"/>
      <c r="K4161" s="8"/>
      <c r="L4161" s="1"/>
    </row>
    <row r="4162" spans="1:12" ht="15.45" customHeight="1" x14ac:dyDescent="0.3">
      <c r="A4162" s="14"/>
      <c r="B4162" s="14"/>
      <c r="C4162" s="11"/>
      <c r="D4162" s="12" t="s">
        <v>6</v>
      </c>
      <c r="E4162" s="175" t="s">
        <v>7</v>
      </c>
      <c r="F4162" s="176"/>
      <c r="G4162" s="176"/>
      <c r="H4162" s="176"/>
      <c r="I4162" s="176"/>
      <c r="J4162" s="177"/>
      <c r="K4162" s="13"/>
      <c r="L4162" s="14"/>
    </row>
    <row r="4163" spans="1:12" ht="15.45" customHeight="1" x14ac:dyDescent="0.3">
      <c r="A4163" s="1"/>
      <c r="B4163" s="1"/>
      <c r="C4163" s="7"/>
      <c r="D4163" s="16">
        <v>2</v>
      </c>
      <c r="E4163" s="178" t="s">
        <v>8</v>
      </c>
      <c r="F4163" s="179"/>
      <c r="G4163" s="179"/>
      <c r="H4163" s="179"/>
      <c r="I4163" s="179"/>
      <c r="J4163" s="180"/>
      <c r="K4163" s="8"/>
      <c r="L4163" s="1"/>
    </row>
    <row r="4164" spans="1:12" ht="15.45" customHeight="1" x14ac:dyDescent="0.3">
      <c r="A4164" s="14"/>
      <c r="B4164" s="14"/>
      <c r="C4164" s="11"/>
      <c r="D4164" s="12" t="s">
        <v>9</v>
      </c>
      <c r="E4164" s="175" t="s">
        <v>10</v>
      </c>
      <c r="F4164" s="176"/>
      <c r="G4164" s="176"/>
      <c r="H4164" s="176"/>
      <c r="I4164" s="176"/>
      <c r="J4164" s="177"/>
      <c r="K4164" s="13"/>
      <c r="L4164" s="14"/>
    </row>
    <row r="4165" spans="1:12" ht="15.45" customHeight="1" x14ac:dyDescent="0.3">
      <c r="A4165" s="1"/>
      <c r="B4165" s="1"/>
      <c r="C4165" s="7"/>
      <c r="D4165" s="85">
        <v>2.1</v>
      </c>
      <c r="E4165" s="178" t="s">
        <v>348</v>
      </c>
      <c r="F4165" s="179"/>
      <c r="G4165" s="179"/>
      <c r="H4165" s="179"/>
      <c r="I4165" s="179"/>
      <c r="J4165" s="180"/>
      <c r="K4165" s="8"/>
      <c r="L4165" s="1"/>
    </row>
    <row r="4166" spans="1:12" ht="15.45" customHeight="1" x14ac:dyDescent="0.3">
      <c r="A4166" s="14"/>
      <c r="B4166" s="14"/>
      <c r="C4166" s="11"/>
      <c r="D4166" s="17" t="s">
        <v>12</v>
      </c>
      <c r="E4166" s="181" t="s">
        <v>13</v>
      </c>
      <c r="F4166" s="182"/>
      <c r="G4166" s="182"/>
      <c r="H4166" s="182"/>
      <c r="I4166" s="183"/>
      <c r="J4166" s="187" t="s">
        <v>14</v>
      </c>
      <c r="K4166" s="13"/>
      <c r="L4166" s="14"/>
    </row>
    <row r="4167" spans="1:12" ht="15.45" customHeight="1" x14ac:dyDescent="0.3">
      <c r="A4167" s="1"/>
      <c r="B4167" s="1"/>
      <c r="C4167" s="7"/>
      <c r="D4167" s="18" t="s">
        <v>377</v>
      </c>
      <c r="E4167" s="184"/>
      <c r="F4167" s="185"/>
      <c r="G4167" s="185"/>
      <c r="H4167" s="185"/>
      <c r="I4167" s="186"/>
      <c r="J4167" s="188"/>
      <c r="K4167" s="8"/>
      <c r="L4167" s="1"/>
    </row>
    <row r="4168" spans="1:12" ht="15.45" customHeight="1" x14ac:dyDescent="0.3">
      <c r="A4168" s="14"/>
      <c r="B4168" s="14"/>
      <c r="C4168" s="11"/>
      <c r="D4168" s="17" t="s">
        <v>16</v>
      </c>
      <c r="E4168" s="296" t="s">
        <v>378</v>
      </c>
      <c r="F4168" s="223"/>
      <c r="G4168" s="223"/>
      <c r="H4168" s="223"/>
      <c r="I4168" s="224"/>
      <c r="J4168" s="297" t="s">
        <v>25</v>
      </c>
      <c r="K4168" s="13"/>
      <c r="L4168" s="14"/>
    </row>
    <row r="4169" spans="1:12" ht="15.45" customHeight="1" x14ac:dyDescent="0.3">
      <c r="A4169" s="1"/>
      <c r="B4169" s="1"/>
      <c r="C4169" s="7"/>
      <c r="D4169" s="18" t="s">
        <v>377</v>
      </c>
      <c r="E4169" s="225"/>
      <c r="F4169" s="226"/>
      <c r="G4169" s="226"/>
      <c r="H4169" s="226"/>
      <c r="I4169" s="227"/>
      <c r="J4169" s="229"/>
      <c r="K4169" s="8"/>
      <c r="L4169" s="1"/>
    </row>
    <row r="4170" spans="1:12" ht="15.45" customHeight="1" x14ac:dyDescent="0.3">
      <c r="A4170" s="1"/>
      <c r="B4170" s="1"/>
      <c r="C4170" s="7"/>
      <c r="D4170" s="189"/>
      <c r="E4170" s="189"/>
      <c r="F4170" s="189"/>
      <c r="G4170" s="189"/>
      <c r="H4170" s="189"/>
      <c r="I4170" s="189"/>
      <c r="J4170" s="189"/>
      <c r="K4170" s="8"/>
      <c r="L4170" s="1"/>
    </row>
    <row r="4171" spans="1:12" ht="15.45" customHeight="1" x14ac:dyDescent="0.3">
      <c r="A4171" s="1"/>
      <c r="B4171" s="1"/>
      <c r="C4171" s="7"/>
      <c r="D4171" s="219" t="s">
        <v>19</v>
      </c>
      <c r="E4171" s="220"/>
      <c r="F4171" s="220"/>
      <c r="G4171" s="220"/>
      <c r="H4171" s="220"/>
      <c r="I4171" s="220"/>
      <c r="J4171" s="221"/>
      <c r="K4171" s="8"/>
      <c r="L4171" s="1"/>
    </row>
    <row r="4172" spans="1:12" ht="15.45" customHeight="1" x14ac:dyDescent="0.3">
      <c r="A4172" s="1"/>
      <c r="B4172" s="1"/>
      <c r="C4172" s="7"/>
      <c r="D4172" s="230" t="s">
        <v>20</v>
      </c>
      <c r="E4172" s="231"/>
      <c r="F4172" s="231"/>
      <c r="G4172" s="23" t="s">
        <v>14</v>
      </c>
      <c r="H4172" s="24" t="s">
        <v>21</v>
      </c>
      <c r="I4172" s="25" t="s">
        <v>22</v>
      </c>
      <c r="J4172" s="26" t="s">
        <v>23</v>
      </c>
      <c r="K4172" s="8"/>
      <c r="L4172" s="1"/>
    </row>
    <row r="4173" spans="1:12" ht="15.45" customHeight="1" x14ac:dyDescent="0.3">
      <c r="A4173" s="1"/>
      <c r="B4173" s="1"/>
      <c r="C4173" s="7"/>
      <c r="D4173" s="232" t="s">
        <v>379</v>
      </c>
      <c r="E4173" s="233"/>
      <c r="F4173" s="233"/>
      <c r="G4173" s="150" t="s">
        <v>314</v>
      </c>
      <c r="H4173" s="151">
        <v>26498</v>
      </c>
      <c r="I4173" s="29">
        <v>1.05</v>
      </c>
      <c r="J4173" s="30">
        <f>+ROUND(I4173*H4173,2)</f>
        <v>27822.9</v>
      </c>
      <c r="K4173" s="8"/>
      <c r="L4173" s="1"/>
    </row>
    <row r="4174" spans="1:12" ht="15.45" customHeight="1" x14ac:dyDescent="0.3">
      <c r="A4174" s="1"/>
      <c r="B4174" s="1"/>
      <c r="C4174" s="7"/>
      <c r="D4174" s="211" t="s">
        <v>354</v>
      </c>
      <c r="E4174" s="212"/>
      <c r="F4174" s="212"/>
      <c r="G4174" s="31" t="s">
        <v>95</v>
      </c>
      <c r="H4174" s="32">
        <v>32700</v>
      </c>
      <c r="I4174" s="113">
        <v>7.0000000000000001E-3</v>
      </c>
      <c r="J4174" s="34">
        <f t="shared" ref="J4174:J4181" si="80">+IF(D4174="","",H4174*I4174)</f>
        <v>228.9</v>
      </c>
      <c r="K4174" s="8"/>
      <c r="L4174" s="1"/>
    </row>
    <row r="4175" spans="1:12" ht="15.45" customHeight="1" x14ac:dyDescent="0.3">
      <c r="A4175" s="1"/>
      <c r="B4175" s="1"/>
      <c r="C4175" s="7"/>
      <c r="D4175" s="211"/>
      <c r="E4175" s="212"/>
      <c r="F4175" s="212"/>
      <c r="G4175" s="42" t="s">
        <v>28</v>
      </c>
      <c r="H4175" s="43" t="s">
        <v>28</v>
      </c>
      <c r="I4175" s="33"/>
      <c r="J4175" s="34" t="str">
        <f t="shared" si="80"/>
        <v/>
      </c>
      <c r="K4175" s="8"/>
      <c r="L4175" s="1"/>
    </row>
    <row r="4176" spans="1:12" ht="15.45" customHeight="1" x14ac:dyDescent="0.3">
      <c r="A4176" s="1"/>
      <c r="B4176" s="1"/>
      <c r="C4176" s="7"/>
      <c r="D4176" s="211"/>
      <c r="E4176" s="212"/>
      <c r="F4176" s="212"/>
      <c r="G4176" s="42" t="s">
        <v>28</v>
      </c>
      <c r="H4176" s="43" t="s">
        <v>28</v>
      </c>
      <c r="I4176" s="33"/>
      <c r="J4176" s="34" t="str">
        <f t="shared" si="80"/>
        <v/>
      </c>
      <c r="K4176" s="8"/>
      <c r="L4176" s="1"/>
    </row>
    <row r="4177" spans="1:12" ht="15.45" customHeight="1" x14ac:dyDescent="0.3">
      <c r="A4177" s="1"/>
      <c r="B4177" s="1"/>
      <c r="C4177" s="7"/>
      <c r="D4177" s="211"/>
      <c r="E4177" s="212"/>
      <c r="F4177" s="212"/>
      <c r="G4177" s="42" t="s">
        <v>28</v>
      </c>
      <c r="H4177" s="43" t="s">
        <v>28</v>
      </c>
      <c r="I4177" s="33"/>
      <c r="J4177" s="34" t="str">
        <f t="shared" si="80"/>
        <v/>
      </c>
      <c r="K4177" s="8"/>
      <c r="L4177" s="1"/>
    </row>
    <row r="4178" spans="1:12" ht="15.45" customHeight="1" x14ac:dyDescent="0.3">
      <c r="A4178" s="1"/>
      <c r="B4178" s="1"/>
      <c r="C4178" s="7"/>
      <c r="D4178" s="211"/>
      <c r="E4178" s="212"/>
      <c r="F4178" s="212"/>
      <c r="G4178" s="42" t="s">
        <v>28</v>
      </c>
      <c r="H4178" s="43" t="s">
        <v>28</v>
      </c>
      <c r="I4178" s="33"/>
      <c r="J4178" s="34" t="str">
        <f t="shared" si="80"/>
        <v/>
      </c>
      <c r="K4178" s="8"/>
      <c r="L4178" s="1"/>
    </row>
    <row r="4179" spans="1:12" ht="15.45" customHeight="1" x14ac:dyDescent="0.3">
      <c r="A4179" s="1"/>
      <c r="B4179" s="1"/>
      <c r="C4179" s="7"/>
      <c r="D4179" s="211"/>
      <c r="E4179" s="212"/>
      <c r="F4179" s="212"/>
      <c r="G4179" s="42" t="s">
        <v>28</v>
      </c>
      <c r="H4179" s="43" t="s">
        <v>28</v>
      </c>
      <c r="I4179" s="33"/>
      <c r="J4179" s="34" t="str">
        <f t="shared" si="80"/>
        <v/>
      </c>
      <c r="K4179" s="8"/>
      <c r="L4179" s="1"/>
    </row>
    <row r="4180" spans="1:12" ht="15.45" customHeight="1" x14ac:dyDescent="0.3">
      <c r="A4180" s="1"/>
      <c r="B4180" s="1"/>
      <c r="C4180" s="7"/>
      <c r="D4180" s="211"/>
      <c r="E4180" s="212"/>
      <c r="F4180" s="212"/>
      <c r="G4180" s="42" t="s">
        <v>28</v>
      </c>
      <c r="H4180" s="43" t="s">
        <v>28</v>
      </c>
      <c r="I4180" s="33"/>
      <c r="J4180" s="34" t="str">
        <f t="shared" si="80"/>
        <v/>
      </c>
      <c r="K4180" s="8"/>
      <c r="L4180" s="1"/>
    </row>
    <row r="4181" spans="1:12" ht="15.45" customHeight="1" x14ac:dyDescent="0.3">
      <c r="A4181" s="1"/>
      <c r="B4181" s="1"/>
      <c r="C4181" s="7"/>
      <c r="D4181" s="325"/>
      <c r="E4181" s="326"/>
      <c r="F4181" s="326"/>
      <c r="G4181" s="152" t="s">
        <v>28</v>
      </c>
      <c r="H4181" s="153" t="s">
        <v>28</v>
      </c>
      <c r="I4181" s="37"/>
      <c r="J4181" s="38" t="str">
        <f t="shared" si="80"/>
        <v/>
      </c>
      <c r="K4181" s="8"/>
      <c r="L4181" s="1"/>
    </row>
    <row r="4182" spans="1:12" ht="15.45" customHeight="1" x14ac:dyDescent="0.3">
      <c r="A4182" s="1"/>
      <c r="B4182" s="1"/>
      <c r="C4182" s="7"/>
      <c r="D4182" s="1"/>
      <c r="E4182" s="1"/>
      <c r="F4182" s="1"/>
      <c r="G4182" s="294" t="s">
        <v>29</v>
      </c>
      <c r="H4182" s="294"/>
      <c r="I4182" s="295"/>
      <c r="J4182" s="39">
        <f>+ROUND(SUM(J4173:J4181),2)</f>
        <v>28051.8</v>
      </c>
      <c r="K4182" s="8"/>
      <c r="L4182" s="1"/>
    </row>
    <row r="4183" spans="1:12" ht="15.45" customHeight="1" x14ac:dyDescent="0.3">
      <c r="A4183" s="1"/>
      <c r="B4183" s="1"/>
      <c r="C4183" s="7"/>
      <c r="D4183" s="1"/>
      <c r="E4183" s="1"/>
      <c r="F4183" s="1"/>
      <c r="G4183" s="92"/>
      <c r="H4183" s="100"/>
      <c r="I4183" s="92"/>
      <c r="J4183" s="101"/>
      <c r="K4183" s="8"/>
      <c r="L4183" s="1"/>
    </row>
    <row r="4184" spans="1:12" ht="15.45" customHeight="1" x14ac:dyDescent="0.3">
      <c r="A4184" s="1"/>
      <c r="B4184" s="1"/>
      <c r="C4184" s="7"/>
      <c r="D4184" s="219" t="s">
        <v>30</v>
      </c>
      <c r="E4184" s="220"/>
      <c r="F4184" s="220"/>
      <c r="G4184" s="220"/>
      <c r="H4184" s="220"/>
      <c r="I4184" s="220"/>
      <c r="J4184" s="221"/>
      <c r="K4184" s="8"/>
      <c r="L4184" s="1"/>
    </row>
    <row r="4185" spans="1:12" ht="15.45" customHeight="1" x14ac:dyDescent="0.3">
      <c r="A4185" s="1"/>
      <c r="B4185" s="1"/>
      <c r="C4185" s="7"/>
      <c r="D4185" s="286" t="s">
        <v>20</v>
      </c>
      <c r="E4185" s="286"/>
      <c r="F4185" s="286"/>
      <c r="G4185" s="40" t="s">
        <v>14</v>
      </c>
      <c r="H4185" s="41" t="s">
        <v>31</v>
      </c>
      <c r="I4185" s="40" t="s">
        <v>22</v>
      </c>
      <c r="J4185" s="41" t="s">
        <v>23</v>
      </c>
      <c r="K4185" s="8"/>
      <c r="L4185" s="1"/>
    </row>
    <row r="4186" spans="1:12" ht="15.45" customHeight="1" x14ac:dyDescent="0.3">
      <c r="A4186" s="1"/>
      <c r="B4186" s="1"/>
      <c r="C4186" s="7"/>
      <c r="D4186" s="289" t="s">
        <v>32</v>
      </c>
      <c r="E4186" s="290"/>
      <c r="F4186" s="291"/>
      <c r="G4186" s="86" t="s">
        <v>33</v>
      </c>
      <c r="H4186" s="89">
        <v>5611.14</v>
      </c>
      <c r="I4186" s="159">
        <v>0.05</v>
      </c>
      <c r="J4186" s="30">
        <f>+ROUND(I4186*H4186,2)</f>
        <v>280.56</v>
      </c>
      <c r="K4186" s="8"/>
      <c r="L4186" s="1"/>
    </row>
    <row r="4187" spans="1:12" ht="15.45" customHeight="1" x14ac:dyDescent="0.3">
      <c r="A4187" s="1"/>
      <c r="B4187" s="1"/>
      <c r="C4187" s="7"/>
      <c r="D4187" s="292"/>
      <c r="E4187" s="293"/>
      <c r="F4187" s="293"/>
      <c r="G4187" s="47" t="s">
        <v>28</v>
      </c>
      <c r="H4187" s="48" t="s">
        <v>28</v>
      </c>
      <c r="I4187" s="49"/>
      <c r="J4187" s="91" t="str">
        <f>+IF(D4187="","",H4187*I4187)</f>
        <v/>
      </c>
      <c r="K4187" s="8"/>
      <c r="L4187" s="1"/>
    </row>
    <row r="4188" spans="1:12" ht="15.45" customHeight="1" x14ac:dyDescent="0.3">
      <c r="A4188" s="1"/>
      <c r="B4188" s="1"/>
      <c r="C4188" s="7"/>
      <c r="D4188" s="1"/>
      <c r="E4188" s="1"/>
      <c r="F4188" s="1"/>
      <c r="G4188" s="294" t="s">
        <v>36</v>
      </c>
      <c r="H4188" s="294"/>
      <c r="I4188" s="295"/>
      <c r="J4188" s="51">
        <f>ROUND(+SUM(J4186:J4187),2)</f>
        <v>280.56</v>
      </c>
      <c r="K4188" s="8"/>
      <c r="L4188" s="1"/>
    </row>
    <row r="4189" spans="1:12" ht="15.45" customHeight="1" x14ac:dyDescent="0.3">
      <c r="A4189" s="1"/>
      <c r="B4189" s="1"/>
      <c r="C4189" s="7"/>
      <c r="D4189" s="274"/>
      <c r="E4189" s="274"/>
      <c r="F4189" s="274"/>
      <c r="G4189" s="274"/>
      <c r="H4189" s="274"/>
      <c r="I4189" s="274"/>
      <c r="J4189" s="274"/>
      <c r="K4189" s="8"/>
      <c r="L4189" s="1"/>
    </row>
    <row r="4190" spans="1:12" ht="15.45" customHeight="1" x14ac:dyDescent="0.3">
      <c r="A4190" s="1"/>
      <c r="B4190" s="1"/>
      <c r="C4190" s="7"/>
      <c r="D4190" s="305" t="s">
        <v>37</v>
      </c>
      <c r="E4190" s="306"/>
      <c r="F4190" s="306"/>
      <c r="G4190" s="306"/>
      <c r="H4190" s="306"/>
      <c r="I4190" s="306"/>
      <c r="J4190" s="307"/>
      <c r="K4190" s="8"/>
      <c r="L4190" s="52"/>
    </row>
    <row r="4191" spans="1:12" ht="15.45" customHeight="1" x14ac:dyDescent="0.3">
      <c r="A4191" s="93"/>
      <c r="B4191" s="93"/>
      <c r="C4191" s="53"/>
      <c r="D4191" s="308" t="s">
        <v>20</v>
      </c>
      <c r="E4191" s="309"/>
      <c r="F4191" s="309"/>
      <c r="G4191" s="54" t="s">
        <v>14</v>
      </c>
      <c r="H4191" s="55" t="s">
        <v>31</v>
      </c>
      <c r="I4191" s="54" t="s">
        <v>22</v>
      </c>
      <c r="J4191" s="56" t="s">
        <v>23</v>
      </c>
      <c r="K4191" s="57"/>
      <c r="L4191" s="58"/>
    </row>
    <row r="4192" spans="1:12" ht="15.45" customHeight="1" x14ac:dyDescent="0.3">
      <c r="A4192" s="1"/>
      <c r="B4192" s="1"/>
      <c r="C4192" s="7"/>
      <c r="D4192" s="301" t="s">
        <v>322</v>
      </c>
      <c r="E4192" s="302"/>
      <c r="F4192" s="302"/>
      <c r="G4192" s="59" t="s">
        <v>39</v>
      </c>
      <c r="H4192" s="60">
        <v>46759.506553375002</v>
      </c>
      <c r="I4192" s="61">
        <v>0.12</v>
      </c>
      <c r="J4192" s="30">
        <f>+ROUND(I4192*H4192,2)</f>
        <v>5611.14</v>
      </c>
      <c r="K4192" s="8"/>
      <c r="L4192" s="52"/>
    </row>
    <row r="4193" spans="1:12" ht="15.45" customHeight="1" x14ac:dyDescent="0.3">
      <c r="A4193" s="1"/>
      <c r="B4193" s="1"/>
      <c r="C4193" s="7"/>
      <c r="D4193" s="301"/>
      <c r="E4193" s="302"/>
      <c r="F4193" s="302"/>
      <c r="G4193" s="59"/>
      <c r="H4193" s="60" t="s">
        <v>28</v>
      </c>
      <c r="I4193" s="61"/>
      <c r="J4193" s="62" t="str">
        <f>(+IF(D4193="","",(H4193*I4193)))</f>
        <v/>
      </c>
      <c r="K4193" s="8"/>
      <c r="L4193" s="52"/>
    </row>
    <row r="4194" spans="1:12" ht="15.45" customHeight="1" x14ac:dyDescent="0.3">
      <c r="A4194" s="1"/>
      <c r="B4194" s="1"/>
      <c r="C4194" s="7"/>
      <c r="D4194" s="301"/>
      <c r="E4194" s="302"/>
      <c r="F4194" s="302"/>
      <c r="G4194" s="59"/>
      <c r="H4194" s="60"/>
      <c r="I4194" s="61"/>
      <c r="J4194" s="62" t="str">
        <f>(+IF(D4194="","",(H4194*I4194)))</f>
        <v/>
      </c>
      <c r="K4194" s="8"/>
      <c r="L4194" s="52"/>
    </row>
    <row r="4195" spans="1:12" ht="15.45" customHeight="1" x14ac:dyDescent="0.3">
      <c r="A4195" s="1"/>
      <c r="B4195" s="1"/>
      <c r="C4195" s="7"/>
      <c r="D4195" s="303"/>
      <c r="E4195" s="304"/>
      <c r="F4195" s="304"/>
      <c r="G4195" s="59"/>
      <c r="H4195" s="60"/>
      <c r="I4195" s="96"/>
      <c r="J4195" s="97" t="str">
        <f>(+IF(D4195="","",(H4195*I4195)))</f>
        <v/>
      </c>
      <c r="K4195" s="8"/>
      <c r="L4195" s="52"/>
    </row>
    <row r="4196" spans="1:12" ht="15.45" customHeight="1" x14ac:dyDescent="0.3">
      <c r="A4196" s="1"/>
      <c r="B4196" s="1"/>
      <c r="C4196" s="7"/>
      <c r="D4196" s="1"/>
      <c r="E4196" s="1"/>
      <c r="F4196" s="1"/>
      <c r="G4196" s="216" t="s">
        <v>42</v>
      </c>
      <c r="H4196" s="216"/>
      <c r="I4196" s="217"/>
      <c r="J4196" s="39">
        <f>+ROUND(SUM(J4192:J4195),2)</f>
        <v>5611.14</v>
      </c>
      <c r="K4196" s="8"/>
      <c r="L4196" s="52"/>
    </row>
    <row r="4197" spans="1:12" ht="15.45" customHeight="1" x14ac:dyDescent="0.3">
      <c r="A4197" s="1"/>
      <c r="B4197" s="1"/>
      <c r="C4197" s="7"/>
      <c r="D4197" s="1"/>
      <c r="E4197" s="1"/>
      <c r="F4197" s="1"/>
      <c r="G4197" s="1"/>
      <c r="H4197" s="63"/>
      <c r="I4197" s="1"/>
      <c r="J4197" s="2"/>
      <c r="K4197" s="8"/>
      <c r="L4197" s="1"/>
    </row>
    <row r="4198" spans="1:12" ht="15.45" customHeight="1" x14ac:dyDescent="0.3">
      <c r="A4198" s="1"/>
      <c r="B4198" s="1"/>
      <c r="C4198" s="7"/>
      <c r="D4198" s="250" t="s">
        <v>43</v>
      </c>
      <c r="E4198" s="251"/>
      <c r="F4198" s="251"/>
      <c r="G4198" s="251"/>
      <c r="H4198" s="251"/>
      <c r="I4198" s="252"/>
      <c r="J4198" s="64">
        <f>ROUND((SUM(+J4182+J4188+J4196)),2)</f>
        <v>33943.5</v>
      </c>
      <c r="K4198" s="8"/>
      <c r="L4198" s="1"/>
    </row>
    <row r="4199" spans="1:12" ht="15.45" customHeight="1" x14ac:dyDescent="0.3">
      <c r="A4199" s="1"/>
      <c r="B4199" s="1"/>
      <c r="C4199" s="7"/>
      <c r="D4199" s="1"/>
      <c r="E4199" s="1"/>
      <c r="F4199" s="1"/>
      <c r="G4199" s="1"/>
      <c r="H4199" s="63"/>
      <c r="I4199" s="1"/>
      <c r="J4199" s="2"/>
      <c r="K4199" s="8"/>
      <c r="L4199" s="1"/>
    </row>
    <row r="4200" spans="1:12" ht="15.45" customHeight="1" x14ac:dyDescent="0.3">
      <c r="A4200" s="66"/>
      <c r="B4200" s="66"/>
      <c r="C4200" s="65"/>
      <c r="D4200" s="253" t="s">
        <v>44</v>
      </c>
      <c r="E4200" s="254"/>
      <c r="F4200" s="255"/>
      <c r="G4200" s="66"/>
      <c r="H4200" s="67"/>
      <c r="I4200" s="68">
        <v>0.01</v>
      </c>
      <c r="J4200" s="69">
        <f>+ROUND(J4198*I4200,2)</f>
        <v>339.44</v>
      </c>
      <c r="K4200" s="70"/>
      <c r="L4200" s="66"/>
    </row>
    <row r="4201" spans="1:12" ht="15.45" customHeight="1" x14ac:dyDescent="0.3">
      <c r="A4201" s="1"/>
      <c r="B4201" s="1"/>
      <c r="C4201" s="7"/>
      <c r="D4201" s="250" t="s">
        <v>45</v>
      </c>
      <c r="E4201" s="251"/>
      <c r="F4201" s="251"/>
      <c r="G4201" s="251"/>
      <c r="H4201" s="251"/>
      <c r="I4201" s="252"/>
      <c r="J4201" s="64">
        <f>+J4200+J4198</f>
        <v>34282.94</v>
      </c>
      <c r="K4201" s="8"/>
      <c r="L4201" s="1"/>
    </row>
    <row r="4202" spans="1:12" ht="15.45" customHeight="1" x14ac:dyDescent="0.3">
      <c r="A4202" s="1"/>
      <c r="B4202" s="1"/>
      <c r="C4202" s="7"/>
      <c r="D4202" s="1"/>
      <c r="E4202" s="1"/>
      <c r="F4202" s="1"/>
      <c r="G4202" s="1"/>
      <c r="H4202" s="63"/>
      <c r="I4202" s="1"/>
      <c r="J4202" s="2"/>
      <c r="K4202" s="8"/>
      <c r="L4202" s="1"/>
    </row>
    <row r="4203" spans="1:12" ht="15.45" customHeight="1" x14ac:dyDescent="0.3">
      <c r="A4203" s="66"/>
      <c r="B4203" s="66"/>
      <c r="C4203" s="65"/>
      <c r="D4203" s="313" t="s">
        <v>46</v>
      </c>
      <c r="E4203" s="314"/>
      <c r="F4203" s="314"/>
      <c r="G4203" s="71"/>
      <c r="H4203" s="72"/>
      <c r="I4203" s="170">
        <v>0.25</v>
      </c>
      <c r="J4203" s="74">
        <f>ROUND(J4201*I4203,2)</f>
        <v>8570.74</v>
      </c>
      <c r="K4203" s="70"/>
      <c r="L4203" s="66"/>
    </row>
    <row r="4204" spans="1:12" ht="15.45" customHeight="1" x14ac:dyDescent="0.3">
      <c r="A4204" s="66"/>
      <c r="B4204" s="66"/>
      <c r="C4204" s="65"/>
      <c r="D4204" s="315" t="s">
        <v>47</v>
      </c>
      <c r="E4204" s="316"/>
      <c r="F4204" s="316"/>
      <c r="G4204" s="71"/>
      <c r="H4204" s="72"/>
      <c r="I4204" s="171">
        <v>0.01</v>
      </c>
      <c r="J4204" s="76">
        <f>ROUNDDOWN(J4201*I4204,2)</f>
        <v>342.82</v>
      </c>
      <c r="K4204" s="70"/>
      <c r="L4204" s="66"/>
    </row>
    <row r="4205" spans="1:12" ht="15.45" customHeight="1" x14ac:dyDescent="0.3">
      <c r="A4205" s="66"/>
      <c r="B4205" s="66"/>
      <c r="C4205" s="65"/>
      <c r="D4205" s="315" t="s">
        <v>48</v>
      </c>
      <c r="E4205" s="316"/>
      <c r="F4205" s="316"/>
      <c r="G4205" s="77"/>
      <c r="H4205" s="78"/>
      <c r="I4205" s="171">
        <v>0.04</v>
      </c>
      <c r="J4205" s="76">
        <f>ROUND(J4201*I4205,2)</f>
        <v>1371.32</v>
      </c>
      <c r="K4205" s="70"/>
      <c r="L4205" s="66"/>
    </row>
    <row r="4206" spans="1:12" ht="15.45" customHeight="1" x14ac:dyDescent="0.3">
      <c r="A4206" s="1"/>
      <c r="B4206" s="1"/>
      <c r="C4206" s="7"/>
      <c r="D4206" s="317" t="s">
        <v>49</v>
      </c>
      <c r="E4206" s="318"/>
      <c r="F4206" s="318"/>
      <c r="G4206" s="318"/>
      <c r="H4206" s="318"/>
      <c r="I4206" s="318"/>
      <c r="J4206" s="79">
        <f>SUM(J4203:J4205)</f>
        <v>10284.879999999999</v>
      </c>
      <c r="K4206" s="8"/>
      <c r="L4206" s="1"/>
    </row>
    <row r="4207" spans="1:12" ht="15.45" customHeight="1" x14ac:dyDescent="0.3">
      <c r="A4207" s="1"/>
      <c r="B4207" s="1"/>
      <c r="C4207" s="7"/>
      <c r="D4207" s="266"/>
      <c r="E4207" s="266"/>
      <c r="F4207" s="266"/>
      <c r="G4207" s="266"/>
      <c r="H4207" s="266"/>
      <c r="I4207" s="266"/>
      <c r="J4207" s="266"/>
      <c r="K4207" s="8"/>
      <c r="L4207" s="1"/>
    </row>
    <row r="4208" spans="1:12" ht="15.45" customHeight="1" x14ac:dyDescent="0.3">
      <c r="A4208" s="1"/>
      <c r="B4208" s="1"/>
      <c r="C4208" s="7"/>
      <c r="D4208" s="277" t="s">
        <v>50</v>
      </c>
      <c r="E4208" s="278"/>
      <c r="F4208" s="278"/>
      <c r="G4208" s="278"/>
      <c r="H4208" s="278"/>
      <c r="I4208" s="279"/>
      <c r="J4208" s="80">
        <f>SUM(J4201+J4206)</f>
        <v>44567.82</v>
      </c>
      <c r="K4208" s="8"/>
      <c r="L4208" s="1"/>
    </row>
    <row r="4209" spans="1:12" ht="15.45" customHeight="1" x14ac:dyDescent="0.3">
      <c r="A4209" s="1"/>
      <c r="B4209" s="1"/>
      <c r="C4209" s="7"/>
      <c r="D4209" s="266"/>
      <c r="E4209" s="266"/>
      <c r="F4209" s="266"/>
      <c r="G4209" s="266"/>
      <c r="H4209" s="266"/>
      <c r="I4209" s="266"/>
      <c r="J4209" s="266"/>
      <c r="K4209" s="8"/>
      <c r="L4209" s="1"/>
    </row>
    <row r="4210" spans="1:12" ht="15.45" customHeight="1" x14ac:dyDescent="0.3">
      <c r="A4210" s="1"/>
      <c r="B4210" s="1"/>
      <c r="C4210" s="7"/>
      <c r="D4210" s="280" t="s">
        <v>51</v>
      </c>
      <c r="E4210" s="281"/>
      <c r="F4210" s="282"/>
      <c r="G4210" s="283"/>
      <c r="H4210" s="284"/>
      <c r="I4210" s="284"/>
      <c r="J4210" s="285"/>
      <c r="K4210" s="8"/>
      <c r="L4210" s="1"/>
    </row>
    <row r="4211" spans="1:12" ht="15.45" customHeight="1" x14ac:dyDescent="0.3">
      <c r="A4211" s="1"/>
      <c r="B4211" s="1"/>
      <c r="C4211" s="7"/>
      <c r="D4211" s="262"/>
      <c r="E4211" s="310"/>
      <c r="F4211" s="311"/>
      <c r="G4211" s="265"/>
      <c r="H4211" s="275"/>
      <c r="I4211" s="275"/>
      <c r="J4211" s="276"/>
      <c r="K4211" s="8"/>
      <c r="L4211" s="1"/>
    </row>
    <row r="4212" spans="1:12" ht="15.45" customHeight="1" x14ac:dyDescent="0.3">
      <c r="A4212" s="1"/>
      <c r="B4212" s="1"/>
      <c r="C4212" s="7"/>
      <c r="D4212" s="262"/>
      <c r="E4212" s="310"/>
      <c r="F4212" s="311"/>
      <c r="G4212" s="312" t="s">
        <v>52</v>
      </c>
      <c r="H4212" s="266"/>
      <c r="I4212" s="266"/>
      <c r="J4212" s="267"/>
      <c r="K4212" s="8"/>
      <c r="L4212" s="1"/>
    </row>
    <row r="4213" spans="1:12" ht="15.45" customHeight="1" x14ac:dyDescent="0.3">
      <c r="A4213" s="1"/>
      <c r="B4213" s="1"/>
      <c r="C4213" s="7"/>
      <c r="D4213" s="262"/>
      <c r="E4213" s="310"/>
      <c r="F4213" s="311"/>
      <c r="G4213" s="312" t="s">
        <v>53</v>
      </c>
      <c r="H4213" s="266"/>
      <c r="I4213" s="266"/>
      <c r="J4213" s="267"/>
      <c r="K4213" s="8"/>
      <c r="L4213" s="1"/>
    </row>
    <row r="4214" spans="1:12" ht="15.45" customHeight="1" x14ac:dyDescent="0.3">
      <c r="A4214" s="1"/>
      <c r="B4214" s="1"/>
      <c r="C4214" s="7"/>
      <c r="D4214" s="262"/>
      <c r="E4214" s="310"/>
      <c r="F4214" s="311"/>
      <c r="G4214" s="312" t="s">
        <v>54</v>
      </c>
      <c r="H4214" s="266"/>
      <c r="I4214" s="266"/>
      <c r="J4214" s="267"/>
      <c r="K4214" s="8"/>
      <c r="L4214" s="1"/>
    </row>
    <row r="4215" spans="1:12" ht="15.45" customHeight="1" x14ac:dyDescent="0.3">
      <c r="A4215" s="1"/>
      <c r="B4215" s="1"/>
      <c r="C4215" s="7"/>
      <c r="D4215" s="319"/>
      <c r="E4215" s="320"/>
      <c r="F4215" s="321"/>
      <c r="G4215" s="312" t="s">
        <v>52</v>
      </c>
      <c r="H4215" s="266"/>
      <c r="I4215" s="266"/>
      <c r="J4215" s="267"/>
      <c r="K4215" s="8"/>
      <c r="L4215" s="1"/>
    </row>
    <row r="4216" spans="1:12" ht="15.45" customHeight="1" x14ac:dyDescent="0.3">
      <c r="A4216" s="1"/>
      <c r="B4216" s="1"/>
      <c r="C4216" s="7"/>
      <c r="D4216" s="268"/>
      <c r="E4216" s="322"/>
      <c r="F4216" s="323"/>
      <c r="G4216" s="324" t="s">
        <v>55</v>
      </c>
      <c r="H4216" s="272"/>
      <c r="I4216" s="272"/>
      <c r="J4216" s="273"/>
      <c r="K4216" s="8"/>
      <c r="L4216" s="1"/>
    </row>
    <row r="4217" spans="1:12" ht="15.45" customHeight="1" x14ac:dyDescent="0.3">
      <c r="A4217" s="1"/>
      <c r="B4217" s="1"/>
      <c r="C4217" s="81"/>
      <c r="D4217" s="82"/>
      <c r="E4217" s="82"/>
      <c r="F4217" s="82"/>
      <c r="G4217" s="82"/>
      <c r="H4217" s="83"/>
      <c r="I4217" s="82"/>
      <c r="J4217" s="83"/>
      <c r="K4217" s="84"/>
      <c r="L4217" s="1"/>
    </row>
    <row r="4218" spans="1:12" ht="15.45" customHeight="1" x14ac:dyDescent="0.3">
      <c r="A4218" s="1"/>
      <c r="B4218" s="1"/>
      <c r="C4218" s="1"/>
      <c r="D4218" s="1"/>
      <c r="E4218" s="1"/>
      <c r="F4218" s="1"/>
      <c r="G4218" s="1"/>
      <c r="H4218" s="2"/>
      <c r="I4218" s="1"/>
      <c r="J4218" s="2"/>
      <c r="K4218" s="1"/>
      <c r="L4218" s="1"/>
    </row>
    <row r="4219" spans="1:12" ht="15.45" customHeight="1" x14ac:dyDescent="0.3">
      <c r="A4219" s="1"/>
      <c r="B4219" s="1"/>
      <c r="C4219" s="14"/>
      <c r="D4219" s="14"/>
      <c r="E4219" s="14"/>
      <c r="F4219" s="14"/>
      <c r="G4219" s="14"/>
      <c r="H4219" s="15"/>
      <c r="I4219" s="14"/>
      <c r="J4219" s="15"/>
      <c r="K4219" s="1"/>
      <c r="L4219" s="1"/>
    </row>
    <row r="4220" spans="1:12" ht="15.45" customHeight="1" x14ac:dyDescent="0.3">
      <c r="A4220" s="1"/>
      <c r="B4220" s="1"/>
      <c r="C4220" s="3"/>
      <c r="D4220" s="4"/>
      <c r="E4220" s="4"/>
      <c r="F4220" s="4"/>
      <c r="G4220" s="4"/>
      <c r="H4220" s="5"/>
      <c r="I4220" s="4"/>
      <c r="J4220" s="5"/>
      <c r="K4220" s="6"/>
      <c r="L4220" s="1"/>
    </row>
    <row r="4221" spans="1:12" ht="15.45" customHeight="1" x14ac:dyDescent="0.3">
      <c r="A4221" s="1"/>
      <c r="B4221" s="1"/>
      <c r="C4221" s="7"/>
      <c r="D4221" s="190"/>
      <c r="E4221" s="191"/>
      <c r="F4221" s="190" t="s">
        <v>0</v>
      </c>
      <c r="G4221" s="194"/>
      <c r="H4221" s="191"/>
      <c r="I4221" s="195" t="s">
        <v>1</v>
      </c>
      <c r="J4221" s="196"/>
      <c r="K4221" s="8"/>
      <c r="L4221" s="1"/>
    </row>
    <row r="4222" spans="1:12" ht="15.45" customHeight="1" x14ac:dyDescent="0.3">
      <c r="A4222" s="1"/>
      <c r="B4222" s="1"/>
      <c r="C4222" s="7"/>
      <c r="D4222" s="192"/>
      <c r="E4222" s="193"/>
      <c r="F4222" s="192"/>
      <c r="G4222" s="189"/>
      <c r="H4222" s="193"/>
      <c r="I4222" s="197" t="s">
        <v>2</v>
      </c>
      <c r="J4222" s="198"/>
      <c r="K4222" s="8"/>
      <c r="L4222" s="1"/>
    </row>
    <row r="4223" spans="1:12" ht="15.45" customHeight="1" x14ac:dyDescent="0.3">
      <c r="A4223" s="1"/>
      <c r="B4223" s="1"/>
      <c r="C4223" s="7"/>
      <c r="D4223" s="172" t="s">
        <v>3</v>
      </c>
      <c r="E4223" s="173"/>
      <c r="F4223" s="173"/>
      <c r="G4223" s="173"/>
      <c r="H4223" s="174"/>
      <c r="I4223" s="197" t="s">
        <v>4</v>
      </c>
      <c r="J4223" s="198"/>
      <c r="K4223" s="8"/>
      <c r="L4223" s="1"/>
    </row>
    <row r="4224" spans="1:12" ht="15.45" customHeight="1" x14ac:dyDescent="0.3">
      <c r="A4224" s="1"/>
      <c r="B4224" s="1"/>
      <c r="C4224" s="7"/>
      <c r="D4224" s="298" t="s">
        <v>5</v>
      </c>
      <c r="E4224" s="299"/>
      <c r="F4224" s="299"/>
      <c r="G4224" s="299"/>
      <c r="H4224" s="299"/>
      <c r="I4224" s="299"/>
      <c r="J4224" s="300"/>
      <c r="K4224" s="8"/>
      <c r="L4224" s="1"/>
    </row>
    <row r="4225" spans="1:12" ht="15.45" customHeight="1" x14ac:dyDescent="0.3">
      <c r="A4225" s="1"/>
      <c r="B4225" s="1"/>
      <c r="C4225" s="7"/>
      <c r="D4225" s="9"/>
      <c r="E4225" s="9"/>
      <c r="F4225" s="9"/>
      <c r="G4225" s="9"/>
      <c r="H4225" s="10"/>
      <c r="I4225" s="9"/>
      <c r="J4225" s="10"/>
      <c r="K4225" s="8"/>
      <c r="L4225" s="1"/>
    </row>
    <row r="4226" spans="1:12" ht="15.45" customHeight="1" x14ac:dyDescent="0.3">
      <c r="A4226" s="14"/>
      <c r="B4226" s="14"/>
      <c r="C4226" s="11"/>
      <c r="D4226" s="12" t="s">
        <v>6</v>
      </c>
      <c r="E4226" s="175" t="s">
        <v>7</v>
      </c>
      <c r="F4226" s="176"/>
      <c r="G4226" s="176"/>
      <c r="H4226" s="176"/>
      <c r="I4226" s="176"/>
      <c r="J4226" s="177"/>
      <c r="K4226" s="13"/>
      <c r="L4226" s="14"/>
    </row>
    <row r="4227" spans="1:12" ht="15.45" customHeight="1" x14ac:dyDescent="0.3">
      <c r="A4227" s="1"/>
      <c r="B4227" s="1"/>
      <c r="C4227" s="7"/>
      <c r="D4227" s="16">
        <v>2</v>
      </c>
      <c r="E4227" s="178" t="s">
        <v>8</v>
      </c>
      <c r="F4227" s="179"/>
      <c r="G4227" s="179"/>
      <c r="H4227" s="179"/>
      <c r="I4227" s="179"/>
      <c r="J4227" s="180"/>
      <c r="K4227" s="8"/>
      <c r="L4227" s="1"/>
    </row>
    <row r="4228" spans="1:12" ht="15.45" customHeight="1" x14ac:dyDescent="0.3">
      <c r="A4228" s="14"/>
      <c r="B4228" s="14"/>
      <c r="C4228" s="11"/>
      <c r="D4228" s="12" t="s">
        <v>9</v>
      </c>
      <c r="E4228" s="175" t="s">
        <v>10</v>
      </c>
      <c r="F4228" s="176"/>
      <c r="G4228" s="176"/>
      <c r="H4228" s="176"/>
      <c r="I4228" s="176"/>
      <c r="J4228" s="177"/>
      <c r="K4228" s="13"/>
      <c r="L4228" s="14"/>
    </row>
    <row r="4229" spans="1:12" ht="15.45" customHeight="1" x14ac:dyDescent="0.3">
      <c r="A4229" s="1"/>
      <c r="B4229" s="1"/>
      <c r="C4229" s="7"/>
      <c r="D4229" s="85">
        <v>2.1</v>
      </c>
      <c r="E4229" s="178" t="s">
        <v>348</v>
      </c>
      <c r="F4229" s="179"/>
      <c r="G4229" s="179"/>
      <c r="H4229" s="179"/>
      <c r="I4229" s="179"/>
      <c r="J4229" s="180"/>
      <c r="K4229" s="8"/>
      <c r="L4229" s="1"/>
    </row>
    <row r="4230" spans="1:12" ht="15.45" customHeight="1" x14ac:dyDescent="0.3">
      <c r="A4230" s="14"/>
      <c r="B4230" s="14"/>
      <c r="C4230" s="11"/>
      <c r="D4230" s="17" t="s">
        <v>12</v>
      </c>
      <c r="E4230" s="181" t="s">
        <v>13</v>
      </c>
      <c r="F4230" s="182"/>
      <c r="G4230" s="182"/>
      <c r="H4230" s="182"/>
      <c r="I4230" s="183"/>
      <c r="J4230" s="187" t="s">
        <v>14</v>
      </c>
      <c r="K4230" s="13"/>
      <c r="L4230" s="14"/>
    </row>
    <row r="4231" spans="1:12" ht="15.45" customHeight="1" x14ac:dyDescent="0.3">
      <c r="A4231" s="1"/>
      <c r="B4231" s="1"/>
      <c r="C4231" s="7"/>
      <c r="D4231" s="18" t="s">
        <v>380</v>
      </c>
      <c r="E4231" s="184"/>
      <c r="F4231" s="185"/>
      <c r="G4231" s="185"/>
      <c r="H4231" s="185"/>
      <c r="I4231" s="186"/>
      <c r="J4231" s="188"/>
      <c r="K4231" s="8"/>
      <c r="L4231" s="1"/>
    </row>
    <row r="4232" spans="1:12" ht="15.45" customHeight="1" x14ac:dyDescent="0.3">
      <c r="A4232" s="14"/>
      <c r="B4232" s="14"/>
      <c r="C4232" s="11"/>
      <c r="D4232" s="17" t="s">
        <v>16</v>
      </c>
      <c r="E4232" s="296" t="s">
        <v>381</v>
      </c>
      <c r="F4232" s="223"/>
      <c r="G4232" s="223"/>
      <c r="H4232" s="223"/>
      <c r="I4232" s="224"/>
      <c r="J4232" s="297" t="s">
        <v>95</v>
      </c>
      <c r="K4232" s="13"/>
      <c r="L4232" s="14"/>
    </row>
    <row r="4233" spans="1:12" ht="15.45" customHeight="1" x14ac:dyDescent="0.3">
      <c r="A4233" s="1"/>
      <c r="B4233" s="1"/>
      <c r="C4233" s="7"/>
      <c r="D4233" s="18" t="s">
        <v>380</v>
      </c>
      <c r="E4233" s="225"/>
      <c r="F4233" s="226"/>
      <c r="G4233" s="226"/>
      <c r="H4233" s="226"/>
      <c r="I4233" s="227"/>
      <c r="J4233" s="229"/>
      <c r="K4233" s="8"/>
      <c r="L4233" s="1"/>
    </row>
    <row r="4234" spans="1:12" ht="15.45" customHeight="1" x14ac:dyDescent="0.3">
      <c r="A4234" s="1"/>
      <c r="B4234" s="1"/>
      <c r="C4234" s="7"/>
      <c r="D4234" s="189"/>
      <c r="E4234" s="189"/>
      <c r="F4234" s="189"/>
      <c r="G4234" s="189"/>
      <c r="H4234" s="189"/>
      <c r="I4234" s="189"/>
      <c r="J4234" s="189"/>
      <c r="K4234" s="8"/>
      <c r="L4234" s="1"/>
    </row>
    <row r="4235" spans="1:12" ht="15.45" customHeight="1" x14ac:dyDescent="0.3">
      <c r="A4235" s="1"/>
      <c r="B4235" s="1"/>
      <c r="C4235" s="7"/>
      <c r="D4235" s="219" t="s">
        <v>19</v>
      </c>
      <c r="E4235" s="220"/>
      <c r="F4235" s="220"/>
      <c r="G4235" s="220"/>
      <c r="H4235" s="220"/>
      <c r="I4235" s="220"/>
      <c r="J4235" s="221"/>
      <c r="K4235" s="8"/>
      <c r="L4235" s="1"/>
    </row>
    <row r="4236" spans="1:12" ht="15.45" customHeight="1" x14ac:dyDescent="0.3">
      <c r="A4236" s="1"/>
      <c r="B4236" s="1"/>
      <c r="C4236" s="7"/>
      <c r="D4236" s="230" t="s">
        <v>20</v>
      </c>
      <c r="E4236" s="231"/>
      <c r="F4236" s="231"/>
      <c r="G4236" s="23" t="s">
        <v>14</v>
      </c>
      <c r="H4236" s="24" t="s">
        <v>21</v>
      </c>
      <c r="I4236" s="25" t="s">
        <v>22</v>
      </c>
      <c r="J4236" s="26" t="s">
        <v>23</v>
      </c>
      <c r="K4236" s="8"/>
      <c r="L4236" s="1"/>
    </row>
    <row r="4237" spans="1:12" ht="15.45" customHeight="1" x14ac:dyDescent="0.3">
      <c r="A4237" s="1"/>
      <c r="B4237" s="1"/>
      <c r="C4237" s="7"/>
      <c r="D4237" s="232" t="s">
        <v>382</v>
      </c>
      <c r="E4237" s="233"/>
      <c r="F4237" s="233"/>
      <c r="G4237" s="150" t="s">
        <v>95</v>
      </c>
      <c r="H4237" s="151">
        <v>141575</v>
      </c>
      <c r="I4237" s="29">
        <v>1</v>
      </c>
      <c r="J4237" s="30">
        <f>+ROUND(I4237*H4237,2)</f>
        <v>141575</v>
      </c>
      <c r="K4237" s="8"/>
      <c r="L4237" s="1"/>
    </row>
    <row r="4238" spans="1:12" ht="15.45" customHeight="1" x14ac:dyDescent="0.3">
      <c r="A4238" s="1"/>
      <c r="B4238" s="1"/>
      <c r="C4238" s="7"/>
      <c r="D4238" s="211" t="s">
        <v>383</v>
      </c>
      <c r="E4238" s="212"/>
      <c r="F4238" s="212"/>
      <c r="G4238" s="31" t="s">
        <v>95</v>
      </c>
      <c r="H4238" s="32">
        <v>2782</v>
      </c>
      <c r="I4238" s="33">
        <v>2</v>
      </c>
      <c r="J4238" s="34">
        <f>+ROUND(I4238*H4238,2)</f>
        <v>5564</v>
      </c>
      <c r="K4238" s="8"/>
      <c r="L4238" s="1"/>
    </row>
    <row r="4239" spans="1:12" ht="15.45" customHeight="1" x14ac:dyDescent="0.3">
      <c r="A4239" s="1"/>
      <c r="B4239" s="1"/>
      <c r="C4239" s="7"/>
      <c r="D4239" s="211"/>
      <c r="E4239" s="212"/>
      <c r="F4239" s="212"/>
      <c r="G4239" s="42" t="s">
        <v>28</v>
      </c>
      <c r="H4239" s="43" t="s">
        <v>28</v>
      </c>
      <c r="I4239" s="33"/>
      <c r="J4239" s="34" t="str">
        <f t="shared" ref="J4239:J4246" si="81">+IF(D4239="","",H4239*I4239)</f>
        <v/>
      </c>
      <c r="K4239" s="8"/>
      <c r="L4239" s="1"/>
    </row>
    <row r="4240" spans="1:12" ht="15.45" customHeight="1" x14ac:dyDescent="0.3">
      <c r="A4240" s="1"/>
      <c r="B4240" s="1"/>
      <c r="C4240" s="7"/>
      <c r="D4240" s="211"/>
      <c r="E4240" s="212"/>
      <c r="F4240" s="212"/>
      <c r="G4240" s="42" t="s">
        <v>28</v>
      </c>
      <c r="H4240" s="43" t="s">
        <v>28</v>
      </c>
      <c r="I4240" s="33"/>
      <c r="J4240" s="34" t="str">
        <f t="shared" si="81"/>
        <v/>
      </c>
      <c r="K4240" s="8"/>
      <c r="L4240" s="1"/>
    </row>
    <row r="4241" spans="1:12" ht="15.45" customHeight="1" x14ac:dyDescent="0.3">
      <c r="A4241" s="1"/>
      <c r="B4241" s="1"/>
      <c r="C4241" s="7"/>
      <c r="D4241" s="211"/>
      <c r="E4241" s="212"/>
      <c r="F4241" s="212"/>
      <c r="G4241" s="42" t="s">
        <v>28</v>
      </c>
      <c r="H4241" s="43" t="s">
        <v>28</v>
      </c>
      <c r="I4241" s="33"/>
      <c r="J4241" s="34" t="str">
        <f t="shared" si="81"/>
        <v/>
      </c>
      <c r="K4241" s="8"/>
      <c r="L4241" s="1"/>
    </row>
    <row r="4242" spans="1:12" ht="15.45" customHeight="1" x14ac:dyDescent="0.3">
      <c r="A4242" s="1"/>
      <c r="B4242" s="1"/>
      <c r="C4242" s="7"/>
      <c r="D4242" s="211"/>
      <c r="E4242" s="212"/>
      <c r="F4242" s="212"/>
      <c r="G4242" s="42" t="s">
        <v>28</v>
      </c>
      <c r="H4242" s="43" t="s">
        <v>28</v>
      </c>
      <c r="I4242" s="33"/>
      <c r="J4242" s="34" t="str">
        <f t="shared" si="81"/>
        <v/>
      </c>
      <c r="K4242" s="8"/>
      <c r="L4242" s="1"/>
    </row>
    <row r="4243" spans="1:12" ht="15.45" customHeight="1" x14ac:dyDescent="0.3">
      <c r="A4243" s="1"/>
      <c r="B4243" s="1"/>
      <c r="C4243" s="7"/>
      <c r="D4243" s="211"/>
      <c r="E4243" s="212"/>
      <c r="F4243" s="212"/>
      <c r="G4243" s="42" t="s">
        <v>28</v>
      </c>
      <c r="H4243" s="43" t="s">
        <v>28</v>
      </c>
      <c r="I4243" s="33"/>
      <c r="J4243" s="34" t="str">
        <f t="shared" si="81"/>
        <v/>
      </c>
      <c r="K4243" s="8"/>
      <c r="L4243" s="1"/>
    </row>
    <row r="4244" spans="1:12" ht="15.45" customHeight="1" x14ac:dyDescent="0.3">
      <c r="A4244" s="1"/>
      <c r="B4244" s="1"/>
      <c r="C4244" s="7"/>
      <c r="D4244" s="211"/>
      <c r="E4244" s="212"/>
      <c r="F4244" s="212"/>
      <c r="G4244" s="42" t="s">
        <v>28</v>
      </c>
      <c r="H4244" s="43" t="s">
        <v>28</v>
      </c>
      <c r="I4244" s="33"/>
      <c r="J4244" s="34" t="str">
        <f t="shared" si="81"/>
        <v/>
      </c>
      <c r="K4244" s="8"/>
      <c r="L4244" s="1"/>
    </row>
    <row r="4245" spans="1:12" ht="15.45" customHeight="1" x14ac:dyDescent="0.3">
      <c r="A4245" s="1"/>
      <c r="B4245" s="1"/>
      <c r="C4245" s="7"/>
      <c r="D4245" s="211"/>
      <c r="E4245" s="212"/>
      <c r="F4245" s="212"/>
      <c r="G4245" s="42" t="s">
        <v>28</v>
      </c>
      <c r="H4245" s="43" t="s">
        <v>28</v>
      </c>
      <c r="I4245" s="33"/>
      <c r="J4245" s="34" t="str">
        <f t="shared" si="81"/>
        <v/>
      </c>
      <c r="K4245" s="8"/>
      <c r="L4245" s="1"/>
    </row>
    <row r="4246" spans="1:12" ht="15.45" customHeight="1" x14ac:dyDescent="0.3">
      <c r="A4246" s="1"/>
      <c r="B4246" s="1"/>
      <c r="C4246" s="7"/>
      <c r="D4246" s="325"/>
      <c r="E4246" s="326"/>
      <c r="F4246" s="326"/>
      <c r="G4246" s="152" t="s">
        <v>28</v>
      </c>
      <c r="H4246" s="153" t="s">
        <v>28</v>
      </c>
      <c r="I4246" s="37"/>
      <c r="J4246" s="38" t="str">
        <f t="shared" si="81"/>
        <v/>
      </c>
      <c r="K4246" s="8"/>
      <c r="L4246" s="1"/>
    </row>
    <row r="4247" spans="1:12" ht="15.45" customHeight="1" x14ac:dyDescent="0.3">
      <c r="A4247" s="1"/>
      <c r="B4247" s="1"/>
      <c r="C4247" s="7"/>
      <c r="D4247" s="1"/>
      <c r="E4247" s="1"/>
      <c r="F4247" s="1"/>
      <c r="G4247" s="294" t="s">
        <v>29</v>
      </c>
      <c r="H4247" s="294"/>
      <c r="I4247" s="295"/>
      <c r="J4247" s="39">
        <f>+ROUND(SUM(J4237:J4246),2)</f>
        <v>147139</v>
      </c>
      <c r="K4247" s="8"/>
      <c r="L4247" s="1"/>
    </row>
    <row r="4248" spans="1:12" ht="15.45" customHeight="1" x14ac:dyDescent="0.3">
      <c r="A4248" s="1"/>
      <c r="B4248" s="1"/>
      <c r="C4248" s="7"/>
      <c r="D4248" s="1"/>
      <c r="E4248" s="1"/>
      <c r="F4248" s="1"/>
      <c r="G4248" s="92"/>
      <c r="H4248" s="100"/>
      <c r="I4248" s="92"/>
      <c r="J4248" s="101"/>
      <c r="K4248" s="8"/>
      <c r="L4248" s="1"/>
    </row>
    <row r="4249" spans="1:12" ht="15.45" customHeight="1" x14ac:dyDescent="0.3">
      <c r="A4249" s="1"/>
      <c r="B4249" s="1"/>
      <c r="C4249" s="7"/>
      <c r="D4249" s="219" t="s">
        <v>30</v>
      </c>
      <c r="E4249" s="220"/>
      <c r="F4249" s="220"/>
      <c r="G4249" s="220"/>
      <c r="H4249" s="220"/>
      <c r="I4249" s="220"/>
      <c r="J4249" s="221"/>
      <c r="K4249" s="8"/>
      <c r="L4249" s="1"/>
    </row>
    <row r="4250" spans="1:12" ht="15.45" customHeight="1" x14ac:dyDescent="0.3">
      <c r="A4250" s="1"/>
      <c r="B4250" s="1"/>
      <c r="C4250" s="7"/>
      <c r="D4250" s="286" t="s">
        <v>20</v>
      </c>
      <c r="E4250" s="286"/>
      <c r="F4250" s="286"/>
      <c r="G4250" s="40" t="s">
        <v>14</v>
      </c>
      <c r="H4250" s="41" t="s">
        <v>31</v>
      </c>
      <c r="I4250" s="40" t="s">
        <v>22</v>
      </c>
      <c r="J4250" s="41" t="s">
        <v>23</v>
      </c>
      <c r="K4250" s="8"/>
      <c r="L4250" s="1"/>
    </row>
    <row r="4251" spans="1:12" ht="15.45" customHeight="1" x14ac:dyDescent="0.3">
      <c r="A4251" s="1"/>
      <c r="B4251" s="1"/>
      <c r="C4251" s="7"/>
      <c r="D4251" s="289" t="s">
        <v>32</v>
      </c>
      <c r="E4251" s="290"/>
      <c r="F4251" s="291"/>
      <c r="G4251" s="86" t="s">
        <v>33</v>
      </c>
      <c r="H4251" s="89">
        <v>126250.67</v>
      </c>
      <c r="I4251" s="159">
        <v>0.05</v>
      </c>
      <c r="J4251" s="30">
        <f>+ROUND(I4251*H4251,2)</f>
        <v>6312.53</v>
      </c>
      <c r="K4251" s="8"/>
      <c r="L4251" s="1"/>
    </row>
    <row r="4252" spans="1:12" ht="15.45" customHeight="1" x14ac:dyDescent="0.3">
      <c r="A4252" s="1"/>
      <c r="B4252" s="1"/>
      <c r="C4252" s="7"/>
      <c r="D4252" s="292"/>
      <c r="E4252" s="293"/>
      <c r="F4252" s="293"/>
      <c r="G4252" s="47" t="s">
        <v>28</v>
      </c>
      <c r="H4252" s="48" t="s">
        <v>28</v>
      </c>
      <c r="I4252" s="49"/>
      <c r="J4252" s="91" t="str">
        <f>+IF(D4252="","",H4252*I4252)</f>
        <v/>
      </c>
      <c r="K4252" s="8"/>
      <c r="L4252" s="1"/>
    </row>
    <row r="4253" spans="1:12" ht="15.45" customHeight="1" x14ac:dyDescent="0.3">
      <c r="A4253" s="1"/>
      <c r="B4253" s="1"/>
      <c r="C4253" s="7"/>
      <c r="D4253" s="1"/>
      <c r="E4253" s="1"/>
      <c r="F4253" s="1"/>
      <c r="G4253" s="294" t="s">
        <v>36</v>
      </c>
      <c r="H4253" s="294"/>
      <c r="I4253" s="295"/>
      <c r="J4253" s="51">
        <f>ROUND(+SUM(J4251:J4252),2)</f>
        <v>6312.53</v>
      </c>
      <c r="K4253" s="8"/>
      <c r="L4253" s="1"/>
    </row>
    <row r="4254" spans="1:12" ht="15.45" customHeight="1" x14ac:dyDescent="0.3">
      <c r="A4254" s="1"/>
      <c r="B4254" s="1"/>
      <c r="C4254" s="7"/>
      <c r="D4254" s="274"/>
      <c r="E4254" s="274"/>
      <c r="F4254" s="274"/>
      <c r="G4254" s="274"/>
      <c r="H4254" s="274"/>
      <c r="I4254" s="274"/>
      <c r="J4254" s="274"/>
      <c r="K4254" s="8"/>
      <c r="L4254" s="1"/>
    </row>
    <row r="4255" spans="1:12" ht="15.45" customHeight="1" x14ac:dyDescent="0.3">
      <c r="A4255" s="1"/>
      <c r="B4255" s="1"/>
      <c r="C4255" s="7"/>
      <c r="D4255" s="305" t="s">
        <v>37</v>
      </c>
      <c r="E4255" s="306"/>
      <c r="F4255" s="306"/>
      <c r="G4255" s="306"/>
      <c r="H4255" s="306"/>
      <c r="I4255" s="306"/>
      <c r="J4255" s="307"/>
      <c r="K4255" s="8"/>
      <c r="L4255" s="52"/>
    </row>
    <row r="4256" spans="1:12" ht="15.45" customHeight="1" x14ac:dyDescent="0.3">
      <c r="A4256" s="93"/>
      <c r="B4256" s="93"/>
      <c r="C4256" s="53"/>
      <c r="D4256" s="308" t="s">
        <v>20</v>
      </c>
      <c r="E4256" s="309"/>
      <c r="F4256" s="309"/>
      <c r="G4256" s="54" t="s">
        <v>14</v>
      </c>
      <c r="H4256" s="55" t="s">
        <v>31</v>
      </c>
      <c r="I4256" s="54" t="s">
        <v>22</v>
      </c>
      <c r="J4256" s="56" t="s">
        <v>23</v>
      </c>
      <c r="K4256" s="57"/>
      <c r="L4256" s="58"/>
    </row>
    <row r="4257" spans="1:12" ht="15.45" customHeight="1" x14ac:dyDescent="0.3">
      <c r="A4257" s="1"/>
      <c r="B4257" s="1"/>
      <c r="C4257" s="7"/>
      <c r="D4257" s="301" t="s">
        <v>322</v>
      </c>
      <c r="E4257" s="302"/>
      <c r="F4257" s="302"/>
      <c r="G4257" s="59" t="s">
        <v>39</v>
      </c>
      <c r="H4257" s="60">
        <v>46759.506553375002</v>
      </c>
      <c r="I4257" s="61">
        <v>2.7</v>
      </c>
      <c r="J4257" s="30">
        <f>+ROUND(I4257*H4257,2)</f>
        <v>126250.67</v>
      </c>
      <c r="K4257" s="8"/>
      <c r="L4257" s="52"/>
    </row>
    <row r="4258" spans="1:12" ht="15.45" customHeight="1" x14ac:dyDescent="0.3">
      <c r="A4258" s="1"/>
      <c r="B4258" s="1"/>
      <c r="C4258" s="7"/>
      <c r="D4258" s="301"/>
      <c r="E4258" s="302"/>
      <c r="F4258" s="302"/>
      <c r="G4258" s="59"/>
      <c r="H4258" s="60" t="s">
        <v>28</v>
      </c>
      <c r="I4258" s="61"/>
      <c r="J4258" s="62" t="str">
        <f>(+IF(D4258="","",(H4258*I4258)))</f>
        <v/>
      </c>
      <c r="K4258" s="8"/>
      <c r="L4258" s="52"/>
    </row>
    <row r="4259" spans="1:12" ht="15.45" customHeight="1" x14ac:dyDescent="0.3">
      <c r="A4259" s="1"/>
      <c r="B4259" s="1"/>
      <c r="C4259" s="7"/>
      <c r="D4259" s="301"/>
      <c r="E4259" s="302"/>
      <c r="F4259" s="302"/>
      <c r="G4259" s="59"/>
      <c r="H4259" s="60"/>
      <c r="I4259" s="61"/>
      <c r="J4259" s="62" t="str">
        <f>(+IF(D4259="","",(H4259*I4259)))</f>
        <v/>
      </c>
      <c r="K4259" s="8"/>
      <c r="L4259" s="52"/>
    </row>
    <row r="4260" spans="1:12" ht="15.45" customHeight="1" x14ac:dyDescent="0.3">
      <c r="A4260" s="1"/>
      <c r="B4260" s="1"/>
      <c r="C4260" s="7"/>
      <c r="D4260" s="303"/>
      <c r="E4260" s="304"/>
      <c r="F4260" s="304"/>
      <c r="G4260" s="59"/>
      <c r="H4260" s="60"/>
      <c r="I4260" s="96"/>
      <c r="J4260" s="97" t="str">
        <f>(+IF(D4260="","",(H4260*I4260)))</f>
        <v/>
      </c>
      <c r="K4260" s="8"/>
      <c r="L4260" s="52"/>
    </row>
    <row r="4261" spans="1:12" ht="15.45" customHeight="1" x14ac:dyDescent="0.3">
      <c r="A4261" s="1"/>
      <c r="B4261" s="1"/>
      <c r="C4261" s="7"/>
      <c r="D4261" s="1"/>
      <c r="E4261" s="1"/>
      <c r="F4261" s="1"/>
      <c r="G4261" s="216" t="s">
        <v>42</v>
      </c>
      <c r="H4261" s="216"/>
      <c r="I4261" s="217"/>
      <c r="J4261" s="39">
        <f>+ROUND(SUM(J4257:J4260),2)</f>
        <v>126250.67</v>
      </c>
      <c r="K4261" s="8"/>
      <c r="L4261" s="52"/>
    </row>
    <row r="4262" spans="1:12" ht="15.45" customHeight="1" x14ac:dyDescent="0.3">
      <c r="A4262" s="1"/>
      <c r="B4262" s="1"/>
      <c r="C4262" s="7"/>
      <c r="D4262" s="1"/>
      <c r="E4262" s="1"/>
      <c r="F4262" s="1"/>
      <c r="G4262" s="1"/>
      <c r="H4262" s="63"/>
      <c r="I4262" s="1"/>
      <c r="J4262" s="2"/>
      <c r="K4262" s="8"/>
      <c r="L4262" s="1"/>
    </row>
    <row r="4263" spans="1:12" ht="15.45" customHeight="1" x14ac:dyDescent="0.3">
      <c r="A4263" s="1"/>
      <c r="B4263" s="1"/>
      <c r="C4263" s="7"/>
      <c r="D4263" s="250" t="s">
        <v>43</v>
      </c>
      <c r="E4263" s="251"/>
      <c r="F4263" s="251"/>
      <c r="G4263" s="251"/>
      <c r="H4263" s="251"/>
      <c r="I4263" s="252"/>
      <c r="J4263" s="64">
        <f>ROUND((SUM(+J4247+J4253+J4261)),2)</f>
        <v>279702.2</v>
      </c>
      <c r="K4263" s="8"/>
      <c r="L4263" s="1"/>
    </row>
    <row r="4264" spans="1:12" ht="15.45" customHeight="1" x14ac:dyDescent="0.3">
      <c r="A4264" s="1"/>
      <c r="B4264" s="1"/>
      <c r="C4264" s="7"/>
      <c r="D4264" s="1"/>
      <c r="E4264" s="1"/>
      <c r="F4264" s="1"/>
      <c r="G4264" s="1"/>
      <c r="H4264" s="63"/>
      <c r="I4264" s="1"/>
      <c r="J4264" s="2"/>
      <c r="K4264" s="8"/>
      <c r="L4264" s="1"/>
    </row>
    <row r="4265" spans="1:12" ht="15.45" customHeight="1" x14ac:dyDescent="0.3">
      <c r="A4265" s="66"/>
      <c r="B4265" s="66"/>
      <c r="C4265" s="65"/>
      <c r="D4265" s="253" t="s">
        <v>44</v>
      </c>
      <c r="E4265" s="254"/>
      <c r="F4265" s="255"/>
      <c r="G4265" s="66"/>
      <c r="H4265" s="67"/>
      <c r="I4265" s="68">
        <v>0.01</v>
      </c>
      <c r="J4265" s="69">
        <f>+ROUND(J4263*I4265,2)</f>
        <v>2797.02</v>
      </c>
      <c r="K4265" s="70"/>
      <c r="L4265" s="66"/>
    </row>
    <row r="4266" spans="1:12" ht="15.45" customHeight="1" x14ac:dyDescent="0.3">
      <c r="A4266" s="1"/>
      <c r="B4266" s="1"/>
      <c r="C4266" s="7"/>
      <c r="D4266" s="250" t="s">
        <v>45</v>
      </c>
      <c r="E4266" s="251"/>
      <c r="F4266" s="251"/>
      <c r="G4266" s="251"/>
      <c r="H4266" s="251"/>
      <c r="I4266" s="252"/>
      <c r="J4266" s="64">
        <f>+J4265+J4263</f>
        <v>282499.22000000003</v>
      </c>
      <c r="K4266" s="8"/>
      <c r="L4266" s="1"/>
    </row>
    <row r="4267" spans="1:12" ht="15.45" customHeight="1" x14ac:dyDescent="0.3">
      <c r="A4267" s="1"/>
      <c r="B4267" s="1"/>
      <c r="C4267" s="7"/>
      <c r="D4267" s="1"/>
      <c r="E4267" s="1"/>
      <c r="F4267" s="1"/>
      <c r="G4267" s="1"/>
      <c r="H4267" s="63"/>
      <c r="I4267" s="1"/>
      <c r="J4267" s="2"/>
      <c r="K4267" s="8"/>
      <c r="L4267" s="1"/>
    </row>
    <row r="4268" spans="1:12" ht="15.45" customHeight="1" x14ac:dyDescent="0.3">
      <c r="A4268" s="66"/>
      <c r="B4268" s="66"/>
      <c r="C4268" s="65"/>
      <c r="D4268" s="313" t="s">
        <v>46</v>
      </c>
      <c r="E4268" s="314"/>
      <c r="F4268" s="314"/>
      <c r="G4268" s="71"/>
      <c r="H4268" s="72"/>
      <c r="I4268" s="170">
        <v>0.25</v>
      </c>
      <c r="J4268" s="74">
        <f>ROUND(J4266*I4268,2)</f>
        <v>70624.81</v>
      </c>
      <c r="K4268" s="70"/>
      <c r="L4268" s="66"/>
    </row>
    <row r="4269" spans="1:12" ht="15.45" customHeight="1" x14ac:dyDescent="0.3">
      <c r="A4269" s="66"/>
      <c r="B4269" s="66"/>
      <c r="C4269" s="65"/>
      <c r="D4269" s="315" t="s">
        <v>47</v>
      </c>
      <c r="E4269" s="316"/>
      <c r="F4269" s="316"/>
      <c r="G4269" s="71"/>
      <c r="H4269" s="72"/>
      <c r="I4269" s="171">
        <v>0.01</v>
      </c>
      <c r="J4269" s="76">
        <f>ROUND(J4266*I4269,2)</f>
        <v>2824.99</v>
      </c>
      <c r="K4269" s="70"/>
      <c r="L4269" s="66"/>
    </row>
    <row r="4270" spans="1:12" ht="15.45" customHeight="1" x14ac:dyDescent="0.3">
      <c r="A4270" s="66"/>
      <c r="B4270" s="66"/>
      <c r="C4270" s="65"/>
      <c r="D4270" s="315" t="s">
        <v>48</v>
      </c>
      <c r="E4270" s="316"/>
      <c r="F4270" s="316"/>
      <c r="G4270" s="77"/>
      <c r="H4270" s="78"/>
      <c r="I4270" s="171">
        <v>0.04</v>
      </c>
      <c r="J4270" s="76">
        <f>ROUND(J4266*I4270,2)</f>
        <v>11299.97</v>
      </c>
      <c r="K4270" s="70"/>
      <c r="L4270" s="66"/>
    </row>
    <row r="4271" spans="1:12" ht="15.45" customHeight="1" x14ac:dyDescent="0.3">
      <c r="A4271" s="1"/>
      <c r="B4271" s="1"/>
      <c r="C4271" s="7"/>
      <c r="D4271" s="317" t="s">
        <v>49</v>
      </c>
      <c r="E4271" s="318"/>
      <c r="F4271" s="318"/>
      <c r="G4271" s="318"/>
      <c r="H4271" s="318"/>
      <c r="I4271" s="318"/>
      <c r="J4271" s="79">
        <f>SUM(J4268:J4270)</f>
        <v>84749.77</v>
      </c>
      <c r="K4271" s="8"/>
      <c r="L4271" s="1"/>
    </row>
    <row r="4272" spans="1:12" ht="15.45" customHeight="1" x14ac:dyDescent="0.3">
      <c r="A4272" s="1"/>
      <c r="B4272" s="1"/>
      <c r="C4272" s="7"/>
      <c r="D4272" s="266"/>
      <c r="E4272" s="266"/>
      <c r="F4272" s="266"/>
      <c r="G4272" s="266"/>
      <c r="H4272" s="266"/>
      <c r="I4272" s="266"/>
      <c r="J4272" s="266"/>
      <c r="K4272" s="8"/>
      <c r="L4272" s="1"/>
    </row>
    <row r="4273" spans="1:12" ht="15.45" customHeight="1" x14ac:dyDescent="0.3">
      <c r="A4273" s="1"/>
      <c r="B4273" s="1"/>
      <c r="C4273" s="7"/>
      <c r="D4273" s="277" t="s">
        <v>50</v>
      </c>
      <c r="E4273" s="278"/>
      <c r="F4273" s="278"/>
      <c r="G4273" s="278"/>
      <c r="H4273" s="278"/>
      <c r="I4273" s="279"/>
      <c r="J4273" s="80">
        <f>SUM(J4266+J4271)</f>
        <v>367248.99000000005</v>
      </c>
      <c r="K4273" s="8"/>
      <c r="L4273" s="1"/>
    </row>
    <row r="4274" spans="1:12" ht="15.45" customHeight="1" x14ac:dyDescent="0.3">
      <c r="A4274" s="1"/>
      <c r="B4274" s="1"/>
      <c r="C4274" s="7"/>
      <c r="D4274" s="266"/>
      <c r="E4274" s="266"/>
      <c r="F4274" s="266"/>
      <c r="G4274" s="266"/>
      <c r="H4274" s="266"/>
      <c r="I4274" s="266"/>
      <c r="J4274" s="266"/>
      <c r="K4274" s="8"/>
      <c r="L4274" s="1"/>
    </row>
    <row r="4275" spans="1:12" ht="15.45" customHeight="1" x14ac:dyDescent="0.3">
      <c r="A4275" s="1"/>
      <c r="B4275" s="1"/>
      <c r="C4275" s="7"/>
      <c r="D4275" s="280" t="s">
        <v>51</v>
      </c>
      <c r="E4275" s="281"/>
      <c r="F4275" s="282"/>
      <c r="G4275" s="283"/>
      <c r="H4275" s="284"/>
      <c r="I4275" s="284"/>
      <c r="J4275" s="285"/>
      <c r="K4275" s="8"/>
      <c r="L4275" s="1"/>
    </row>
    <row r="4276" spans="1:12" ht="15.45" customHeight="1" x14ac:dyDescent="0.3">
      <c r="A4276" s="1"/>
      <c r="B4276" s="1"/>
      <c r="C4276" s="7"/>
      <c r="D4276" s="262"/>
      <c r="E4276" s="310"/>
      <c r="F4276" s="311"/>
      <c r="G4276" s="265"/>
      <c r="H4276" s="275"/>
      <c r="I4276" s="275"/>
      <c r="J4276" s="276"/>
      <c r="K4276" s="8"/>
      <c r="L4276" s="1"/>
    </row>
    <row r="4277" spans="1:12" ht="15.45" customHeight="1" x14ac:dyDescent="0.3">
      <c r="A4277" s="1"/>
      <c r="B4277" s="1"/>
      <c r="C4277" s="7"/>
      <c r="D4277" s="262"/>
      <c r="E4277" s="310"/>
      <c r="F4277" s="311"/>
      <c r="G4277" s="312" t="s">
        <v>52</v>
      </c>
      <c r="H4277" s="266"/>
      <c r="I4277" s="266"/>
      <c r="J4277" s="267"/>
      <c r="K4277" s="8"/>
      <c r="L4277" s="1"/>
    </row>
    <row r="4278" spans="1:12" ht="15.45" customHeight="1" x14ac:dyDescent="0.3">
      <c r="A4278" s="1"/>
      <c r="B4278" s="1"/>
      <c r="C4278" s="7"/>
      <c r="D4278" s="262"/>
      <c r="E4278" s="310"/>
      <c r="F4278" s="311"/>
      <c r="G4278" s="312" t="s">
        <v>53</v>
      </c>
      <c r="H4278" s="266"/>
      <c r="I4278" s="266"/>
      <c r="J4278" s="267"/>
      <c r="K4278" s="8"/>
      <c r="L4278" s="1"/>
    </row>
    <row r="4279" spans="1:12" ht="15.45" customHeight="1" x14ac:dyDescent="0.3">
      <c r="A4279" s="1"/>
      <c r="B4279" s="1"/>
      <c r="C4279" s="7"/>
      <c r="D4279" s="262"/>
      <c r="E4279" s="310"/>
      <c r="F4279" s="311"/>
      <c r="G4279" s="312" t="s">
        <v>54</v>
      </c>
      <c r="H4279" s="266"/>
      <c r="I4279" s="266"/>
      <c r="J4279" s="267"/>
      <c r="K4279" s="8"/>
      <c r="L4279" s="1"/>
    </row>
    <row r="4280" spans="1:12" ht="15.45" customHeight="1" x14ac:dyDescent="0.3">
      <c r="A4280" s="1"/>
      <c r="B4280" s="1"/>
      <c r="C4280" s="7"/>
      <c r="D4280" s="319"/>
      <c r="E4280" s="320"/>
      <c r="F4280" s="321"/>
      <c r="G4280" s="312" t="s">
        <v>52</v>
      </c>
      <c r="H4280" s="266"/>
      <c r="I4280" s="266"/>
      <c r="J4280" s="267"/>
      <c r="K4280" s="8"/>
      <c r="L4280" s="1"/>
    </row>
    <row r="4281" spans="1:12" ht="15.45" customHeight="1" x14ac:dyDescent="0.3">
      <c r="A4281" s="1"/>
      <c r="B4281" s="1"/>
      <c r="C4281" s="7"/>
      <c r="D4281" s="268"/>
      <c r="E4281" s="322"/>
      <c r="F4281" s="323"/>
      <c r="G4281" s="324" t="s">
        <v>55</v>
      </c>
      <c r="H4281" s="272"/>
      <c r="I4281" s="272"/>
      <c r="J4281" s="273"/>
      <c r="K4281" s="8"/>
      <c r="L4281" s="1"/>
    </row>
    <row r="4282" spans="1:12" ht="15.45" customHeight="1" x14ac:dyDescent="0.3">
      <c r="A4282" s="1"/>
      <c r="B4282" s="1"/>
      <c r="C4282" s="81"/>
      <c r="D4282" s="82"/>
      <c r="E4282" s="82"/>
      <c r="F4282" s="82"/>
      <c r="G4282" s="82"/>
      <c r="H4282" s="83"/>
      <c r="I4282" s="82"/>
      <c r="J4282" s="83"/>
      <c r="K4282" s="84"/>
      <c r="L4282" s="1"/>
    </row>
    <row r="4283" spans="1:12" ht="15.45" customHeight="1" x14ac:dyDescent="0.3">
      <c r="A4283" s="1"/>
      <c r="B4283" s="1"/>
      <c r="C4283" s="1"/>
      <c r="D4283" s="1"/>
      <c r="E4283" s="1"/>
      <c r="F4283" s="1"/>
      <c r="G4283" s="1"/>
      <c r="H4283" s="2"/>
      <c r="I4283" s="1"/>
      <c r="J4283" s="2"/>
      <c r="K4283" s="1"/>
      <c r="L4283" s="1"/>
    </row>
    <row r="4284" spans="1:12" ht="15.45" customHeight="1" x14ac:dyDescent="0.3"/>
    <row r="4285" spans="1:12" ht="15.45" customHeight="1" x14ac:dyDescent="0.3">
      <c r="A4285" s="1"/>
      <c r="B4285" s="1"/>
      <c r="C4285" s="3"/>
      <c r="D4285" s="4"/>
      <c r="E4285" s="4"/>
      <c r="F4285" s="4"/>
      <c r="G4285" s="4"/>
      <c r="H4285" s="5"/>
      <c r="I4285" s="4"/>
      <c r="J4285" s="5"/>
      <c r="K4285" s="6"/>
    </row>
    <row r="4286" spans="1:12" ht="15.45" customHeight="1" x14ac:dyDescent="0.3">
      <c r="A4286" s="1"/>
      <c r="B4286" s="1"/>
      <c r="C4286" s="7"/>
      <c r="D4286" s="190"/>
      <c r="E4286" s="191"/>
      <c r="F4286" s="190" t="s">
        <v>0</v>
      </c>
      <c r="G4286" s="194"/>
      <c r="H4286" s="191"/>
      <c r="I4286" s="195" t="s">
        <v>1</v>
      </c>
      <c r="J4286" s="196"/>
      <c r="K4286" s="8"/>
    </row>
    <row r="4287" spans="1:12" ht="15.45" customHeight="1" x14ac:dyDescent="0.3">
      <c r="A4287" s="1"/>
      <c r="B4287" s="1"/>
      <c r="C4287" s="7"/>
      <c r="D4287" s="192"/>
      <c r="E4287" s="193"/>
      <c r="F4287" s="192"/>
      <c r="G4287" s="189"/>
      <c r="H4287" s="193"/>
      <c r="I4287" s="197" t="s">
        <v>2</v>
      </c>
      <c r="J4287" s="198"/>
      <c r="K4287" s="8"/>
    </row>
    <row r="4288" spans="1:12" ht="15.45" customHeight="1" x14ac:dyDescent="0.3">
      <c r="A4288" s="1"/>
      <c r="B4288" s="1"/>
      <c r="C4288" s="7"/>
      <c r="D4288" s="172" t="s">
        <v>3</v>
      </c>
      <c r="E4288" s="173"/>
      <c r="F4288" s="173"/>
      <c r="G4288" s="173"/>
      <c r="H4288" s="174"/>
      <c r="I4288" s="197" t="s">
        <v>4</v>
      </c>
      <c r="J4288" s="198"/>
      <c r="K4288" s="8"/>
    </row>
    <row r="4289" spans="1:11" ht="15.45" customHeight="1" x14ac:dyDescent="0.3">
      <c r="A4289" s="1"/>
      <c r="B4289" s="1"/>
      <c r="C4289" s="7"/>
      <c r="D4289" s="298" t="s">
        <v>5</v>
      </c>
      <c r="E4289" s="299"/>
      <c r="F4289" s="299"/>
      <c r="G4289" s="299"/>
      <c r="H4289" s="299"/>
      <c r="I4289" s="299"/>
      <c r="J4289" s="300"/>
      <c r="K4289" s="8"/>
    </row>
    <row r="4290" spans="1:11" ht="15.45" customHeight="1" x14ac:dyDescent="0.3">
      <c r="A4290" s="1"/>
      <c r="B4290" s="1"/>
      <c r="C4290" s="7"/>
      <c r="D4290" s="9"/>
      <c r="E4290" s="9"/>
      <c r="F4290" s="9"/>
      <c r="G4290" s="9"/>
      <c r="H4290" s="10"/>
      <c r="I4290" s="9"/>
      <c r="J4290" s="10"/>
      <c r="K4290" s="8"/>
    </row>
    <row r="4291" spans="1:11" ht="15.45" customHeight="1" x14ac:dyDescent="0.3">
      <c r="A4291" s="14"/>
      <c r="B4291" s="14"/>
      <c r="C4291" s="11"/>
      <c r="D4291" s="160" t="s">
        <v>16</v>
      </c>
      <c r="E4291" s="371" t="s">
        <v>384</v>
      </c>
      <c r="F4291" s="372"/>
      <c r="G4291" s="372"/>
      <c r="H4291" s="372"/>
      <c r="I4291" s="373"/>
      <c r="J4291" s="377" t="s">
        <v>95</v>
      </c>
      <c r="K4291" s="13"/>
    </row>
    <row r="4292" spans="1:11" ht="15.45" customHeight="1" x14ac:dyDescent="0.3">
      <c r="A4292" s="1"/>
      <c r="B4292" s="1"/>
      <c r="C4292" s="7"/>
      <c r="D4292" s="161"/>
      <c r="E4292" s="374"/>
      <c r="F4292" s="375"/>
      <c r="G4292" s="375"/>
      <c r="H4292" s="375"/>
      <c r="I4292" s="376"/>
      <c r="J4292" s="378"/>
      <c r="K4292" s="8"/>
    </row>
    <row r="4293" spans="1:11" ht="15.45" customHeight="1" x14ac:dyDescent="0.3">
      <c r="A4293" s="1"/>
      <c r="B4293" s="1"/>
      <c r="C4293" s="7"/>
      <c r="D4293" s="189"/>
      <c r="E4293" s="189"/>
      <c r="F4293" s="189"/>
      <c r="G4293" s="189"/>
      <c r="H4293" s="189"/>
      <c r="I4293" s="189"/>
      <c r="J4293" s="189"/>
      <c r="K4293" s="8"/>
    </row>
    <row r="4294" spans="1:11" ht="15.45" customHeight="1" x14ac:dyDescent="0.3">
      <c r="A4294" s="1"/>
      <c r="B4294" s="1"/>
      <c r="C4294" s="7"/>
      <c r="D4294" s="219" t="s">
        <v>19</v>
      </c>
      <c r="E4294" s="220"/>
      <c r="F4294" s="220"/>
      <c r="G4294" s="220"/>
      <c r="H4294" s="220"/>
      <c r="I4294" s="220"/>
      <c r="J4294" s="221"/>
      <c r="K4294" s="8"/>
    </row>
    <row r="4295" spans="1:11" ht="15.45" customHeight="1" x14ac:dyDescent="0.3">
      <c r="A4295" s="1"/>
      <c r="B4295" s="1"/>
      <c r="C4295" s="7"/>
      <c r="D4295" s="230" t="s">
        <v>20</v>
      </c>
      <c r="E4295" s="231"/>
      <c r="F4295" s="231"/>
      <c r="G4295" s="23" t="s">
        <v>14</v>
      </c>
      <c r="H4295" s="24" t="s">
        <v>21</v>
      </c>
      <c r="I4295" s="25" t="s">
        <v>22</v>
      </c>
      <c r="J4295" s="26" t="s">
        <v>23</v>
      </c>
      <c r="K4295" s="8"/>
    </row>
    <row r="4296" spans="1:11" ht="15.45" customHeight="1" x14ac:dyDescent="0.3">
      <c r="A4296" s="1"/>
      <c r="B4296" s="1"/>
      <c r="C4296" s="7"/>
      <c r="D4296" s="211" t="s">
        <v>385</v>
      </c>
      <c r="E4296" s="369"/>
      <c r="F4296" s="370"/>
      <c r="G4296" s="27" t="s">
        <v>95</v>
      </c>
      <c r="H4296" s="28">
        <v>228200</v>
      </c>
      <c r="I4296" s="29">
        <v>1</v>
      </c>
      <c r="J4296" s="30">
        <f>+ROUND(I4296*H4296,2)</f>
        <v>228200</v>
      </c>
      <c r="K4296" s="8"/>
    </row>
    <row r="4297" spans="1:11" ht="15.45" customHeight="1" x14ac:dyDescent="0.3">
      <c r="A4297" s="1"/>
      <c r="B4297" s="1"/>
      <c r="C4297" s="7"/>
      <c r="D4297" s="211"/>
      <c r="E4297" s="341"/>
      <c r="F4297" s="342"/>
      <c r="G4297" s="31"/>
      <c r="H4297" s="32"/>
      <c r="I4297" s="33"/>
      <c r="J4297" s="30"/>
      <c r="K4297" s="8"/>
    </row>
    <row r="4298" spans="1:11" ht="15.45" customHeight="1" x14ac:dyDescent="0.3">
      <c r="A4298" s="1"/>
      <c r="B4298" s="1"/>
      <c r="C4298" s="7"/>
      <c r="D4298" s="340"/>
      <c r="E4298" s="341"/>
      <c r="F4298" s="342"/>
      <c r="G4298" s="31"/>
      <c r="H4298" s="32"/>
      <c r="I4298" s="33"/>
      <c r="J4298" s="34"/>
      <c r="K4298" s="8"/>
    </row>
    <row r="4299" spans="1:11" ht="15.45" customHeight="1" x14ac:dyDescent="0.3">
      <c r="A4299" s="1"/>
      <c r="B4299" s="1"/>
      <c r="C4299" s="7"/>
      <c r="D4299" s="340"/>
      <c r="E4299" s="341"/>
      <c r="F4299" s="342"/>
      <c r="G4299" s="31" t="s">
        <v>28</v>
      </c>
      <c r="H4299" s="32" t="s">
        <v>28</v>
      </c>
      <c r="I4299" s="33"/>
      <c r="J4299" s="34" t="str">
        <f>+IF(D4299="","",H4299*I4299)</f>
        <v/>
      </c>
      <c r="K4299" s="8"/>
    </row>
    <row r="4300" spans="1:11" ht="15.45" customHeight="1" x14ac:dyDescent="0.3">
      <c r="A4300" s="1"/>
      <c r="B4300" s="1"/>
      <c r="C4300" s="7"/>
      <c r="D4300" s="340"/>
      <c r="E4300" s="341"/>
      <c r="F4300" s="342"/>
      <c r="G4300" s="31" t="s">
        <v>28</v>
      </c>
      <c r="H4300" s="32" t="s">
        <v>28</v>
      </c>
      <c r="I4300" s="33"/>
      <c r="J4300" s="34" t="str">
        <f>+IF(D4300="","",H4300*I4300)</f>
        <v/>
      </c>
      <c r="K4300" s="8"/>
    </row>
    <row r="4301" spans="1:11" ht="15.45" customHeight="1" x14ac:dyDescent="0.3">
      <c r="A4301" s="1"/>
      <c r="B4301" s="1"/>
      <c r="C4301" s="7"/>
      <c r="D4301" s="340"/>
      <c r="E4301" s="341"/>
      <c r="F4301" s="342"/>
      <c r="G4301" s="31" t="s">
        <v>28</v>
      </c>
      <c r="H4301" s="32" t="s">
        <v>28</v>
      </c>
      <c r="I4301" s="33"/>
      <c r="J4301" s="34" t="str">
        <f>+IF(D4301="","",H4301*I4301)</f>
        <v/>
      </c>
      <c r="K4301" s="8"/>
    </row>
    <row r="4302" spans="1:11" ht="15.45" customHeight="1" x14ac:dyDescent="0.3">
      <c r="A4302" s="1"/>
      <c r="B4302" s="1"/>
      <c r="C4302" s="7"/>
      <c r="D4302" s="340"/>
      <c r="E4302" s="341"/>
      <c r="F4302" s="342"/>
      <c r="G4302" s="35" t="s">
        <v>28</v>
      </c>
      <c r="H4302" s="36" t="s">
        <v>28</v>
      </c>
      <c r="I4302" s="37"/>
      <c r="J4302" s="38" t="str">
        <f>+IF(D4302="","",H4302*I4302)</f>
        <v/>
      </c>
      <c r="K4302" s="8"/>
    </row>
    <row r="4303" spans="1:11" ht="15.45" customHeight="1" x14ac:dyDescent="0.3">
      <c r="A4303" s="1"/>
      <c r="B4303" s="1"/>
      <c r="C4303" s="7"/>
      <c r="D4303" s="1"/>
      <c r="E4303" s="1"/>
      <c r="F4303" s="1"/>
      <c r="G4303" s="294" t="s">
        <v>29</v>
      </c>
      <c r="H4303" s="294"/>
      <c r="I4303" s="295"/>
      <c r="J4303" s="39">
        <f>+ROUND(SUM(J4296:J4302),2)</f>
        <v>228200</v>
      </c>
      <c r="K4303" s="8"/>
    </row>
    <row r="4304" spans="1:11" ht="15.45" customHeight="1" x14ac:dyDescent="0.3">
      <c r="A4304" s="1"/>
      <c r="B4304" s="1"/>
      <c r="C4304" s="7"/>
      <c r="D4304" s="1"/>
      <c r="E4304" s="1"/>
      <c r="F4304" s="1"/>
      <c r="G4304" s="92"/>
      <c r="H4304" s="100"/>
      <c r="I4304" s="92"/>
      <c r="J4304" s="101"/>
      <c r="K4304" s="8"/>
    </row>
    <row r="4305" spans="1:13" ht="15.45" customHeight="1" x14ac:dyDescent="0.3">
      <c r="A4305" s="1"/>
      <c r="B4305" s="1"/>
      <c r="C4305" s="7"/>
      <c r="D4305" s="219" t="s">
        <v>30</v>
      </c>
      <c r="E4305" s="220"/>
      <c r="F4305" s="220"/>
      <c r="G4305" s="220"/>
      <c r="H4305" s="220"/>
      <c r="I4305" s="220"/>
      <c r="J4305" s="221"/>
      <c r="K4305" s="8"/>
    </row>
    <row r="4306" spans="1:13" ht="15.45" customHeight="1" x14ac:dyDescent="0.3">
      <c r="A4306" s="1"/>
      <c r="B4306" s="1"/>
      <c r="C4306" s="7"/>
      <c r="D4306" s="286" t="s">
        <v>20</v>
      </c>
      <c r="E4306" s="286"/>
      <c r="F4306" s="286"/>
      <c r="G4306" s="40" t="s">
        <v>14</v>
      </c>
      <c r="H4306" s="41" t="s">
        <v>31</v>
      </c>
      <c r="I4306" s="40" t="s">
        <v>22</v>
      </c>
      <c r="J4306" s="41" t="s">
        <v>23</v>
      </c>
      <c r="K4306" s="8"/>
    </row>
    <row r="4307" spans="1:13" ht="15.45" customHeight="1" x14ac:dyDescent="0.3">
      <c r="A4307" s="1"/>
      <c r="B4307" s="1"/>
      <c r="C4307" s="7"/>
      <c r="D4307" s="379" t="s">
        <v>386</v>
      </c>
      <c r="E4307" s="380"/>
      <c r="F4307" s="381"/>
      <c r="G4307" s="154" t="s">
        <v>33</v>
      </c>
      <c r="H4307" s="87">
        <f>+J4318</f>
        <v>28500</v>
      </c>
      <c r="I4307" s="124">
        <v>4.385981863327295E-2</v>
      </c>
      <c r="J4307" s="30">
        <f>+ROUND(I4307*H4307,2)</f>
        <v>1250</v>
      </c>
      <c r="K4307" s="8"/>
    </row>
    <row r="4308" spans="1:13" s="163" customFormat="1" ht="15.45" customHeight="1" x14ac:dyDescent="0.3">
      <c r="A4308" s="1"/>
      <c r="B4308" s="1"/>
      <c r="C4308" s="7"/>
      <c r="D4308" s="287" t="s">
        <v>387</v>
      </c>
      <c r="E4308" s="288"/>
      <c r="F4308" s="288"/>
      <c r="G4308" s="105" t="s">
        <v>95</v>
      </c>
      <c r="H4308" s="155">
        <v>47800</v>
      </c>
      <c r="I4308" s="165">
        <v>1</v>
      </c>
      <c r="J4308" s="34">
        <f>+IF(D4308="","",H4308*I4308)</f>
        <v>47800</v>
      </c>
      <c r="K4308" s="8"/>
      <c r="M4308" s="163">
        <v>47800</v>
      </c>
    </row>
    <row r="4309" spans="1:13" ht="15.45" customHeight="1" x14ac:dyDescent="0.3">
      <c r="A4309" s="1"/>
      <c r="B4309" s="1"/>
      <c r="C4309" s="7"/>
      <c r="D4309" s="292"/>
      <c r="E4309" s="293"/>
      <c r="F4309" s="293"/>
      <c r="G4309" s="47" t="s">
        <v>28</v>
      </c>
      <c r="H4309" s="48" t="s">
        <v>28</v>
      </c>
      <c r="I4309" s="49"/>
      <c r="J4309" s="38" t="str">
        <f>+IF(D4309="","",H4309*I4309)</f>
        <v/>
      </c>
      <c r="K4309" s="8"/>
    </row>
    <row r="4310" spans="1:13" ht="15.45" customHeight="1" x14ac:dyDescent="0.3">
      <c r="A4310" s="1"/>
      <c r="B4310" s="1"/>
      <c r="C4310" s="7"/>
      <c r="D4310" s="1"/>
      <c r="E4310" s="1"/>
      <c r="F4310" s="1"/>
      <c r="G4310" s="294" t="s">
        <v>36</v>
      </c>
      <c r="H4310" s="294"/>
      <c r="I4310" s="295"/>
      <c r="J4310" s="51">
        <f>ROUND(+SUM(J4307:J4309),2)</f>
        <v>49050</v>
      </c>
      <c r="K4310" s="8"/>
    </row>
    <row r="4311" spans="1:13" ht="15.45" customHeight="1" x14ac:dyDescent="0.3">
      <c r="A4311" s="1"/>
      <c r="B4311" s="1"/>
      <c r="C4311" s="7"/>
      <c r="D4311" s="274"/>
      <c r="E4311" s="274"/>
      <c r="F4311" s="274"/>
      <c r="G4311" s="274"/>
      <c r="H4311" s="274"/>
      <c r="I4311" s="274"/>
      <c r="J4311" s="274"/>
      <c r="K4311" s="8"/>
    </row>
    <row r="4312" spans="1:13" ht="15.45" customHeight="1" x14ac:dyDescent="0.3">
      <c r="A4312" s="1"/>
      <c r="B4312" s="1"/>
      <c r="C4312" s="7"/>
      <c r="D4312" s="305" t="s">
        <v>37</v>
      </c>
      <c r="E4312" s="306"/>
      <c r="F4312" s="306"/>
      <c r="G4312" s="306"/>
      <c r="H4312" s="306"/>
      <c r="I4312" s="306"/>
      <c r="J4312" s="307"/>
      <c r="K4312" s="8"/>
    </row>
    <row r="4313" spans="1:13" ht="15.45" customHeight="1" x14ac:dyDescent="0.3">
      <c r="A4313" s="93"/>
      <c r="B4313" s="93"/>
      <c r="C4313" s="53"/>
      <c r="D4313" s="308" t="s">
        <v>20</v>
      </c>
      <c r="E4313" s="309"/>
      <c r="F4313" s="309"/>
      <c r="G4313" s="54" t="s">
        <v>14</v>
      </c>
      <c r="H4313" s="55" t="s">
        <v>31</v>
      </c>
      <c r="I4313" s="54" t="s">
        <v>22</v>
      </c>
      <c r="J4313" s="56" t="s">
        <v>23</v>
      </c>
      <c r="K4313" s="57"/>
    </row>
    <row r="4314" spans="1:13" ht="15.45" customHeight="1" x14ac:dyDescent="0.3">
      <c r="A4314" s="1"/>
      <c r="B4314" s="1"/>
      <c r="C4314" s="7"/>
      <c r="D4314" s="340" t="s">
        <v>388</v>
      </c>
      <c r="E4314" s="341"/>
      <c r="F4314" s="342"/>
      <c r="G4314" s="59" t="s">
        <v>389</v>
      </c>
      <c r="H4314" s="60">
        <v>28500</v>
      </c>
      <c r="I4314" s="61">
        <v>1</v>
      </c>
      <c r="J4314" s="30">
        <f>+ROUND(I4314*H4314,2)</f>
        <v>28500</v>
      </c>
      <c r="K4314" s="8"/>
    </row>
    <row r="4315" spans="1:13" ht="15.45" customHeight="1" x14ac:dyDescent="0.3">
      <c r="A4315" s="1"/>
      <c r="B4315" s="1"/>
      <c r="C4315" s="7"/>
      <c r="D4315" s="301"/>
      <c r="E4315" s="302"/>
      <c r="F4315" s="302"/>
      <c r="G4315" s="59"/>
      <c r="H4315" s="60"/>
      <c r="I4315" s="61"/>
      <c r="J4315" s="62" t="str">
        <f>(+IF(D4315="","",(H4315*I4315)))</f>
        <v/>
      </c>
      <c r="K4315" s="8"/>
    </row>
    <row r="4316" spans="1:13" ht="15.45" customHeight="1" x14ac:dyDescent="0.3">
      <c r="A4316" s="1"/>
      <c r="B4316" s="1"/>
      <c r="C4316" s="7"/>
      <c r="D4316" s="301"/>
      <c r="E4316" s="302"/>
      <c r="F4316" s="302"/>
      <c r="G4316" s="59"/>
      <c r="H4316" s="60"/>
      <c r="I4316" s="61"/>
      <c r="J4316" s="62" t="str">
        <f>(+IF(D4316="","",(H4316*I4316)))</f>
        <v/>
      </c>
      <c r="K4316" s="8"/>
    </row>
    <row r="4317" spans="1:13" ht="15.45" customHeight="1" x14ac:dyDescent="0.3">
      <c r="A4317" s="1"/>
      <c r="B4317" s="1"/>
      <c r="C4317" s="7"/>
      <c r="D4317" s="303"/>
      <c r="E4317" s="304"/>
      <c r="F4317" s="304"/>
      <c r="G4317" s="94"/>
      <c r="H4317" s="95"/>
      <c r="I4317" s="96"/>
      <c r="J4317" s="97"/>
      <c r="K4317" s="8"/>
    </row>
    <row r="4318" spans="1:13" ht="15.45" customHeight="1" x14ac:dyDescent="0.3">
      <c r="A4318" s="1"/>
      <c r="B4318" s="1"/>
      <c r="C4318" s="7"/>
      <c r="D4318" s="1"/>
      <c r="E4318" s="1"/>
      <c r="F4318" s="1"/>
      <c r="G4318" s="216" t="s">
        <v>42</v>
      </c>
      <c r="H4318" s="216"/>
      <c r="I4318" s="217"/>
      <c r="J4318" s="39">
        <f>+ROUND(SUM(J4314:J4317),2)</f>
        <v>28500</v>
      </c>
      <c r="K4318" s="8"/>
    </row>
    <row r="4319" spans="1:13" ht="15.45" customHeight="1" x14ac:dyDescent="0.3">
      <c r="A4319" s="1"/>
      <c r="B4319" s="1"/>
      <c r="C4319" s="7"/>
      <c r="D4319" s="305" t="s">
        <v>63</v>
      </c>
      <c r="E4319" s="306"/>
      <c r="F4319" s="306"/>
      <c r="G4319" s="306"/>
      <c r="H4319" s="306"/>
      <c r="I4319" s="306"/>
      <c r="J4319" s="307"/>
      <c r="K4319" s="8"/>
      <c r="L4319" s="52"/>
    </row>
    <row r="4320" spans="1:13" ht="15.45" customHeight="1" x14ac:dyDescent="0.3">
      <c r="A4320" s="93"/>
      <c r="B4320" s="93"/>
      <c r="C4320" s="53"/>
      <c r="D4320" s="308" t="s">
        <v>20</v>
      </c>
      <c r="E4320" s="309"/>
      <c r="F4320" s="309"/>
      <c r="G4320" s="54" t="s">
        <v>14</v>
      </c>
      <c r="H4320" s="55" t="s">
        <v>31</v>
      </c>
      <c r="I4320" s="54" t="s">
        <v>22</v>
      </c>
      <c r="J4320" s="56" t="s">
        <v>23</v>
      </c>
      <c r="K4320" s="57"/>
      <c r="L4320" s="58"/>
    </row>
    <row r="4321" spans="1:14" ht="15.45" customHeight="1" x14ac:dyDescent="0.3">
      <c r="A4321" s="1"/>
      <c r="B4321" s="1"/>
      <c r="C4321" s="7"/>
      <c r="D4321" s="301" t="s">
        <v>390</v>
      </c>
      <c r="E4321" s="302"/>
      <c r="F4321" s="302"/>
      <c r="G4321" s="59" t="s">
        <v>91</v>
      </c>
      <c r="H4321" s="60">
        <v>32855</v>
      </c>
      <c r="I4321" s="61">
        <v>0.05</v>
      </c>
      <c r="J4321" s="30">
        <f>+ROUND(I4321*H4321,2)</f>
        <v>1642.75</v>
      </c>
      <c r="K4321" s="8"/>
      <c r="L4321" s="52"/>
    </row>
    <row r="4322" spans="1:14" ht="15.45" customHeight="1" x14ac:dyDescent="0.3">
      <c r="A4322" s="1"/>
      <c r="B4322" s="1"/>
      <c r="C4322" s="7"/>
      <c r="D4322" s="303"/>
      <c r="E4322" s="304"/>
      <c r="F4322" s="304"/>
      <c r="G4322" s="94"/>
      <c r="H4322" s="95"/>
      <c r="I4322" s="96"/>
      <c r="J4322" s="97"/>
      <c r="K4322" s="8"/>
      <c r="L4322" s="52"/>
    </row>
    <row r="4323" spans="1:14" ht="15.45" customHeight="1" x14ac:dyDescent="0.3">
      <c r="A4323" s="1"/>
      <c r="B4323" s="1"/>
      <c r="C4323" s="7"/>
      <c r="D4323" s="1"/>
      <c r="E4323" s="1"/>
      <c r="F4323" s="1"/>
      <c r="G4323" s="216" t="s">
        <v>66</v>
      </c>
      <c r="H4323" s="216"/>
      <c r="I4323" s="217"/>
      <c r="J4323" s="39">
        <f>+ROUND(SUM(J4321:J4322),2)</f>
        <v>1642.75</v>
      </c>
      <c r="K4323" s="8"/>
      <c r="L4323" s="52"/>
    </row>
    <row r="4324" spans="1:14" ht="15.45" customHeight="1" x14ac:dyDescent="0.3">
      <c r="A4324" s="1"/>
      <c r="B4324" s="1"/>
      <c r="C4324" s="7"/>
      <c r="D4324" s="1"/>
      <c r="E4324" s="1"/>
      <c r="F4324" s="1"/>
      <c r="G4324" s="1"/>
      <c r="H4324" s="63"/>
      <c r="I4324" s="1"/>
      <c r="J4324" s="2"/>
      <c r="K4324" s="8"/>
    </row>
    <row r="4325" spans="1:14" ht="15.45" customHeight="1" x14ac:dyDescent="0.3">
      <c r="A4325" s="1"/>
      <c r="B4325" s="1"/>
      <c r="C4325" s="7"/>
      <c r="D4325" s="250" t="s">
        <v>43</v>
      </c>
      <c r="E4325" s="251"/>
      <c r="F4325" s="251"/>
      <c r="G4325" s="251"/>
      <c r="H4325" s="251"/>
      <c r="I4325" s="252"/>
      <c r="J4325" s="64">
        <f>ROUND((SUM(+J4303+J4310+J4318+J4323)),2)</f>
        <v>307392.75</v>
      </c>
      <c r="K4325" s="8"/>
    </row>
    <row r="4326" spans="1:14" ht="15.45" customHeight="1" x14ac:dyDescent="0.3">
      <c r="A4326" s="1"/>
      <c r="B4326" s="1"/>
      <c r="C4326" s="7"/>
      <c r="D4326" s="1"/>
      <c r="E4326" s="1"/>
      <c r="F4326" s="1"/>
      <c r="G4326" s="1"/>
      <c r="H4326" s="63"/>
      <c r="I4326" s="1"/>
      <c r="J4326" s="2"/>
      <c r="K4326" s="8"/>
    </row>
    <row r="4327" spans="1:14" ht="15.45" customHeight="1" x14ac:dyDescent="0.3">
      <c r="A4327" s="66"/>
      <c r="B4327" s="66"/>
      <c r="C4327" s="65"/>
      <c r="D4327" s="253" t="s">
        <v>44</v>
      </c>
      <c r="E4327" s="254"/>
      <c r="F4327" s="255"/>
      <c r="G4327" s="66"/>
      <c r="H4327" s="67"/>
      <c r="I4327" s="68">
        <v>0</v>
      </c>
      <c r="J4327" s="69">
        <f>+J4325*I4327</f>
        <v>0</v>
      </c>
      <c r="K4327" s="70"/>
    </row>
    <row r="4328" spans="1:14" ht="15.45" customHeight="1" x14ac:dyDescent="0.3">
      <c r="A4328" s="1"/>
      <c r="B4328" s="1"/>
      <c r="C4328" s="7"/>
      <c r="D4328" s="250" t="s">
        <v>45</v>
      </c>
      <c r="E4328" s="251"/>
      <c r="F4328" s="251"/>
      <c r="G4328" s="251"/>
      <c r="H4328" s="251"/>
      <c r="I4328" s="252"/>
      <c r="J4328" s="64">
        <f>+J4327+J4325</f>
        <v>307392.75</v>
      </c>
      <c r="K4328" s="8"/>
    </row>
    <row r="4329" spans="1:14" ht="15.45" customHeight="1" x14ac:dyDescent="0.3">
      <c r="A4329" s="1"/>
      <c r="B4329" s="1"/>
      <c r="C4329" s="7"/>
      <c r="D4329" s="1"/>
      <c r="E4329" s="1"/>
      <c r="F4329" s="1"/>
      <c r="G4329" s="1"/>
      <c r="H4329" s="63"/>
      <c r="I4329" s="1"/>
      <c r="J4329" s="2"/>
      <c r="K4329" s="8"/>
    </row>
    <row r="4330" spans="1:14" ht="15.45" customHeight="1" x14ac:dyDescent="0.3">
      <c r="A4330" s="66"/>
      <c r="B4330" s="66"/>
      <c r="C4330" s="65"/>
      <c r="D4330" s="313" t="s">
        <v>46</v>
      </c>
      <c r="E4330" s="314"/>
      <c r="F4330" s="314"/>
      <c r="G4330" s="71"/>
      <c r="H4330" s="72"/>
      <c r="I4330" s="170">
        <v>0.25</v>
      </c>
      <c r="J4330" s="74">
        <f>ROUND(J4328*I4330,2)</f>
        <v>76848.19</v>
      </c>
      <c r="K4330" s="70"/>
    </row>
    <row r="4331" spans="1:14" ht="15.45" customHeight="1" x14ac:dyDescent="0.3">
      <c r="A4331" s="66"/>
      <c r="B4331" s="66"/>
      <c r="C4331" s="65"/>
      <c r="D4331" s="315" t="s">
        <v>47</v>
      </c>
      <c r="E4331" s="316"/>
      <c r="F4331" s="316"/>
      <c r="G4331" s="71"/>
      <c r="H4331" s="72"/>
      <c r="I4331" s="171">
        <v>0.01</v>
      </c>
      <c r="J4331" s="76">
        <f>ROUND(J4328*I4331,2)</f>
        <v>3073.93</v>
      </c>
      <c r="K4331" s="70"/>
    </row>
    <row r="4332" spans="1:14" ht="15.45" customHeight="1" x14ac:dyDescent="0.3">
      <c r="A4332" s="66"/>
      <c r="B4332" s="66"/>
      <c r="C4332" s="65"/>
      <c r="D4332" s="315" t="s">
        <v>48</v>
      </c>
      <c r="E4332" s="316"/>
      <c r="F4332" s="316"/>
      <c r="G4332" s="77"/>
      <c r="H4332" s="78"/>
      <c r="I4332" s="171">
        <v>0.04</v>
      </c>
      <c r="J4332" s="76">
        <f>ROUND(J4328*I4332,2)</f>
        <v>12295.71</v>
      </c>
      <c r="K4332" s="70"/>
    </row>
    <row r="4333" spans="1:14" ht="15.45" customHeight="1" x14ac:dyDescent="0.3">
      <c r="A4333" s="1"/>
      <c r="B4333" s="1"/>
      <c r="C4333" s="7"/>
      <c r="D4333" s="317" t="s">
        <v>49</v>
      </c>
      <c r="E4333" s="318"/>
      <c r="F4333" s="318"/>
      <c r="G4333" s="318"/>
      <c r="H4333" s="318"/>
      <c r="I4333" s="318"/>
      <c r="J4333" s="79">
        <f>SUM(J4330:J4332)</f>
        <v>92217.829999999987</v>
      </c>
      <c r="K4333" s="8"/>
    </row>
    <row r="4334" spans="1:14" ht="15.45" customHeight="1" x14ac:dyDescent="0.3">
      <c r="A4334" s="1"/>
      <c r="B4334" s="1"/>
      <c r="C4334" s="7"/>
      <c r="D4334" s="266"/>
      <c r="E4334" s="266"/>
      <c r="F4334" s="266"/>
      <c r="G4334" s="266"/>
      <c r="H4334" s="266"/>
      <c r="I4334" s="266"/>
      <c r="J4334" s="266"/>
      <c r="K4334" s="8"/>
    </row>
    <row r="4335" spans="1:14" ht="15.45" customHeight="1" x14ac:dyDescent="0.3">
      <c r="A4335" s="1"/>
      <c r="B4335" s="1"/>
      <c r="C4335" s="7"/>
      <c r="D4335" s="277" t="s">
        <v>50</v>
      </c>
      <c r="E4335" s="278"/>
      <c r="F4335" s="278"/>
      <c r="G4335" s="278"/>
      <c r="H4335" s="278"/>
      <c r="I4335" s="279"/>
      <c r="J4335" s="80">
        <f>SUM(J4328+J4333)</f>
        <v>399610.57999999996</v>
      </c>
      <c r="K4335" s="8"/>
      <c r="M4335" s="134">
        <v>399610.58</v>
      </c>
      <c r="N4335" s="166">
        <f>+M4335-J4335</f>
        <v>0</v>
      </c>
    </row>
    <row r="4336" spans="1:14" ht="15.45" customHeight="1" x14ac:dyDescent="0.3">
      <c r="A4336" s="1"/>
      <c r="B4336" s="1"/>
      <c r="C4336" s="7"/>
      <c r="D4336" s="266"/>
      <c r="E4336" s="266"/>
      <c r="F4336" s="266"/>
      <c r="G4336" s="266"/>
      <c r="H4336" s="266"/>
      <c r="I4336" s="266"/>
      <c r="J4336" s="266"/>
      <c r="K4336" s="8"/>
    </row>
    <row r="4337" spans="1:11" ht="15.45" customHeight="1" x14ac:dyDescent="0.3">
      <c r="A4337" s="1"/>
      <c r="B4337" s="1"/>
      <c r="C4337" s="7"/>
      <c r="D4337" s="280" t="s">
        <v>51</v>
      </c>
      <c r="E4337" s="281"/>
      <c r="F4337" s="282"/>
      <c r="G4337" s="283"/>
      <c r="H4337" s="284"/>
      <c r="I4337" s="284"/>
      <c r="J4337" s="285"/>
      <c r="K4337" s="8"/>
    </row>
    <row r="4338" spans="1:11" ht="15.45" customHeight="1" x14ac:dyDescent="0.3">
      <c r="A4338" s="1"/>
      <c r="B4338" s="1"/>
      <c r="C4338" s="7"/>
      <c r="D4338" s="262"/>
      <c r="E4338" s="310"/>
      <c r="F4338" s="311"/>
      <c r="G4338" s="265"/>
      <c r="H4338" s="275"/>
      <c r="I4338" s="275"/>
      <c r="J4338" s="276"/>
      <c r="K4338" s="8"/>
    </row>
    <row r="4339" spans="1:11" ht="15.45" customHeight="1" x14ac:dyDescent="0.3">
      <c r="A4339" s="1"/>
      <c r="B4339" s="1"/>
      <c r="C4339" s="7"/>
      <c r="D4339" s="262"/>
      <c r="E4339" s="310"/>
      <c r="F4339" s="311"/>
      <c r="G4339" s="312" t="s">
        <v>52</v>
      </c>
      <c r="H4339" s="266"/>
      <c r="I4339" s="266"/>
      <c r="J4339" s="267"/>
      <c r="K4339" s="8"/>
    </row>
    <row r="4340" spans="1:11" ht="15.45" customHeight="1" x14ac:dyDescent="0.3">
      <c r="A4340" s="1"/>
      <c r="B4340" s="1"/>
      <c r="C4340" s="7"/>
      <c r="D4340" s="262"/>
      <c r="E4340" s="310"/>
      <c r="F4340" s="311"/>
      <c r="G4340" s="312" t="s">
        <v>53</v>
      </c>
      <c r="H4340" s="266"/>
      <c r="I4340" s="266"/>
      <c r="J4340" s="267"/>
      <c r="K4340" s="8"/>
    </row>
    <row r="4341" spans="1:11" ht="15.45" customHeight="1" x14ac:dyDescent="0.3">
      <c r="A4341" s="1"/>
      <c r="B4341" s="1"/>
      <c r="C4341" s="7"/>
      <c r="D4341" s="262"/>
      <c r="E4341" s="310"/>
      <c r="F4341" s="311"/>
      <c r="G4341" s="312" t="s">
        <v>54</v>
      </c>
      <c r="H4341" s="266"/>
      <c r="I4341" s="266"/>
      <c r="J4341" s="267"/>
      <c r="K4341" s="8"/>
    </row>
    <row r="4342" spans="1:11" ht="15.45" customHeight="1" x14ac:dyDescent="0.3">
      <c r="A4342" s="1"/>
      <c r="B4342" s="1"/>
      <c r="C4342" s="7"/>
      <c r="D4342" s="319"/>
      <c r="E4342" s="320"/>
      <c r="F4342" s="321"/>
      <c r="G4342" s="312" t="s">
        <v>52</v>
      </c>
      <c r="H4342" s="266"/>
      <c r="I4342" s="266"/>
      <c r="J4342" s="267"/>
      <c r="K4342" s="8"/>
    </row>
    <row r="4343" spans="1:11" ht="15.45" customHeight="1" x14ac:dyDescent="0.3">
      <c r="A4343" s="1"/>
      <c r="B4343" s="1"/>
      <c r="C4343" s="7"/>
      <c r="D4343" s="268"/>
      <c r="E4343" s="322"/>
      <c r="F4343" s="323"/>
      <c r="G4343" s="324" t="s">
        <v>55</v>
      </c>
      <c r="H4343" s="272"/>
      <c r="I4343" s="272"/>
      <c r="J4343" s="273"/>
      <c r="K4343" s="8"/>
    </row>
    <row r="4344" spans="1:11" ht="15.45" customHeight="1" x14ac:dyDescent="0.3">
      <c r="A4344" s="1"/>
      <c r="B4344" s="1"/>
      <c r="C4344" s="81"/>
      <c r="D4344" s="82"/>
      <c r="E4344" s="82"/>
      <c r="F4344" s="82"/>
      <c r="G4344" s="82"/>
      <c r="H4344" s="83"/>
      <c r="I4344" s="82"/>
      <c r="J4344" s="83"/>
      <c r="K4344" s="84"/>
    </row>
    <row r="4345" spans="1:11" ht="15.45" customHeight="1" x14ac:dyDescent="0.3"/>
    <row r="4346" spans="1:11" ht="15.45" customHeight="1" x14ac:dyDescent="0.3">
      <c r="A4346" s="1"/>
      <c r="B4346" s="1"/>
      <c r="C4346" s="3"/>
      <c r="D4346" s="4"/>
      <c r="E4346" s="4"/>
      <c r="F4346" s="4"/>
      <c r="G4346" s="4"/>
      <c r="H4346" s="5"/>
      <c r="I4346" s="4"/>
      <c r="J4346" s="5"/>
      <c r="K4346" s="6"/>
    </row>
    <row r="4347" spans="1:11" ht="15.45" customHeight="1" x14ac:dyDescent="0.3">
      <c r="A4347" s="1"/>
      <c r="B4347" s="1"/>
      <c r="C4347" s="7"/>
      <c r="D4347" s="190"/>
      <c r="E4347" s="191"/>
      <c r="F4347" s="190" t="s">
        <v>0</v>
      </c>
      <c r="G4347" s="194"/>
      <c r="H4347" s="191"/>
      <c r="I4347" s="195" t="s">
        <v>1</v>
      </c>
      <c r="J4347" s="196"/>
      <c r="K4347" s="8"/>
    </row>
    <row r="4348" spans="1:11" ht="15.45" customHeight="1" x14ac:dyDescent="0.3">
      <c r="A4348" s="1"/>
      <c r="B4348" s="1"/>
      <c r="C4348" s="7"/>
      <c r="D4348" s="192"/>
      <c r="E4348" s="193"/>
      <c r="F4348" s="192"/>
      <c r="G4348" s="189"/>
      <c r="H4348" s="193"/>
      <c r="I4348" s="197" t="s">
        <v>2</v>
      </c>
      <c r="J4348" s="198"/>
      <c r="K4348" s="8"/>
    </row>
    <row r="4349" spans="1:11" ht="15.45" customHeight="1" x14ac:dyDescent="0.3">
      <c r="A4349" s="1"/>
      <c r="B4349" s="1"/>
      <c r="C4349" s="7"/>
      <c r="D4349" s="172" t="s">
        <v>3</v>
      </c>
      <c r="E4349" s="173"/>
      <c r="F4349" s="173"/>
      <c r="G4349" s="173"/>
      <c r="H4349" s="174"/>
      <c r="I4349" s="197" t="s">
        <v>4</v>
      </c>
      <c r="J4349" s="198"/>
      <c r="K4349" s="8"/>
    </row>
    <row r="4350" spans="1:11" ht="15.45" customHeight="1" x14ac:dyDescent="0.3">
      <c r="A4350" s="1"/>
      <c r="B4350" s="1"/>
      <c r="C4350" s="7"/>
      <c r="D4350" s="298" t="s">
        <v>5</v>
      </c>
      <c r="E4350" s="299"/>
      <c r="F4350" s="299"/>
      <c r="G4350" s="299"/>
      <c r="H4350" s="299"/>
      <c r="I4350" s="299"/>
      <c r="J4350" s="300"/>
      <c r="K4350" s="8"/>
    </row>
    <row r="4351" spans="1:11" ht="15.45" customHeight="1" x14ac:dyDescent="0.3">
      <c r="A4351" s="1"/>
      <c r="B4351" s="1"/>
      <c r="C4351" s="7"/>
      <c r="D4351" s="9"/>
      <c r="E4351" s="9"/>
      <c r="F4351" s="9"/>
      <c r="G4351" s="9"/>
      <c r="H4351" s="10"/>
      <c r="I4351" s="9"/>
      <c r="J4351" s="10"/>
      <c r="K4351" s="8"/>
    </row>
    <row r="4352" spans="1:11" ht="15.45" customHeight="1" x14ac:dyDescent="0.3">
      <c r="A4352" s="14"/>
      <c r="B4352" s="14"/>
      <c r="C4352" s="11"/>
      <c r="D4352" s="160" t="s">
        <v>16</v>
      </c>
      <c r="E4352" s="371" t="s">
        <v>391</v>
      </c>
      <c r="F4352" s="372"/>
      <c r="G4352" s="372"/>
      <c r="H4352" s="372"/>
      <c r="I4352" s="373"/>
      <c r="J4352" s="377" t="s">
        <v>95</v>
      </c>
      <c r="K4352" s="13"/>
    </row>
    <row r="4353" spans="1:11" ht="15.45" customHeight="1" x14ac:dyDescent="0.3">
      <c r="A4353" s="1"/>
      <c r="B4353" s="1"/>
      <c r="C4353" s="7"/>
      <c r="D4353" s="161"/>
      <c r="E4353" s="374"/>
      <c r="F4353" s="375"/>
      <c r="G4353" s="375"/>
      <c r="H4353" s="375"/>
      <c r="I4353" s="376"/>
      <c r="J4353" s="378"/>
      <c r="K4353" s="8"/>
    </row>
    <row r="4354" spans="1:11" ht="15.45" customHeight="1" x14ac:dyDescent="0.3">
      <c r="A4354" s="1"/>
      <c r="B4354" s="1"/>
      <c r="C4354" s="7"/>
      <c r="D4354" s="189"/>
      <c r="E4354" s="189"/>
      <c r="F4354" s="189"/>
      <c r="G4354" s="189"/>
      <c r="H4354" s="189"/>
      <c r="I4354" s="189"/>
      <c r="J4354" s="189"/>
      <c r="K4354" s="8"/>
    </row>
    <row r="4355" spans="1:11" ht="15.45" customHeight="1" x14ac:dyDescent="0.3">
      <c r="A4355" s="1"/>
      <c r="B4355" s="1"/>
      <c r="C4355" s="7"/>
      <c r="D4355" s="219" t="s">
        <v>19</v>
      </c>
      <c r="E4355" s="220"/>
      <c r="F4355" s="220"/>
      <c r="G4355" s="220"/>
      <c r="H4355" s="220"/>
      <c r="I4355" s="220"/>
      <c r="J4355" s="221"/>
      <c r="K4355" s="8"/>
    </row>
    <row r="4356" spans="1:11" ht="15.45" customHeight="1" x14ac:dyDescent="0.3">
      <c r="A4356" s="1"/>
      <c r="B4356" s="1"/>
      <c r="C4356" s="7"/>
      <c r="D4356" s="230" t="s">
        <v>20</v>
      </c>
      <c r="E4356" s="231"/>
      <c r="F4356" s="231"/>
      <c r="G4356" s="23" t="s">
        <v>14</v>
      </c>
      <c r="H4356" s="24" t="s">
        <v>21</v>
      </c>
      <c r="I4356" s="25" t="s">
        <v>22</v>
      </c>
      <c r="J4356" s="26" t="s">
        <v>23</v>
      </c>
      <c r="K4356" s="8"/>
    </row>
    <row r="4357" spans="1:11" ht="15.45" customHeight="1" x14ac:dyDescent="0.3">
      <c r="A4357" s="1"/>
      <c r="B4357" s="1"/>
      <c r="C4357" s="7"/>
      <c r="D4357" s="340" t="s">
        <v>392</v>
      </c>
      <c r="E4357" s="341"/>
      <c r="F4357" s="342"/>
      <c r="G4357" s="27" t="s">
        <v>25</v>
      </c>
      <c r="H4357" s="28">
        <v>11757</v>
      </c>
      <c r="I4357" s="29">
        <v>1</v>
      </c>
      <c r="J4357" s="30">
        <f>+ROUND(I4357*H4357,2)</f>
        <v>11757</v>
      </c>
      <c r="K4357" s="8"/>
    </row>
    <row r="4358" spans="1:11" ht="15.45" customHeight="1" x14ac:dyDescent="0.3">
      <c r="A4358" s="1"/>
      <c r="B4358" s="1"/>
      <c r="C4358" s="7"/>
      <c r="D4358" s="340"/>
      <c r="E4358" s="341"/>
      <c r="F4358" s="342"/>
      <c r="G4358" s="31"/>
      <c r="H4358" s="32"/>
      <c r="I4358" s="33"/>
      <c r="J4358" s="34"/>
      <c r="K4358" s="8"/>
    </row>
    <row r="4359" spans="1:11" ht="15.45" customHeight="1" x14ac:dyDescent="0.3">
      <c r="A4359" s="1"/>
      <c r="B4359" s="1"/>
      <c r="C4359" s="7"/>
      <c r="D4359" s="340"/>
      <c r="E4359" s="341"/>
      <c r="F4359" s="342"/>
      <c r="G4359" s="31"/>
      <c r="H4359" s="32"/>
      <c r="I4359" s="33"/>
      <c r="J4359" s="34"/>
      <c r="K4359" s="8"/>
    </row>
    <row r="4360" spans="1:11" ht="15.45" customHeight="1" x14ac:dyDescent="0.3">
      <c r="A4360" s="1"/>
      <c r="B4360" s="1"/>
      <c r="C4360" s="7"/>
      <c r="D4360" s="340"/>
      <c r="E4360" s="341"/>
      <c r="F4360" s="342"/>
      <c r="G4360" s="31" t="s">
        <v>28</v>
      </c>
      <c r="H4360" s="32" t="s">
        <v>28</v>
      </c>
      <c r="I4360" s="33"/>
      <c r="J4360" s="34" t="str">
        <f>+IF(D4360="","",H4360*I4360)</f>
        <v/>
      </c>
      <c r="K4360" s="8"/>
    </row>
    <row r="4361" spans="1:11" ht="15.45" customHeight="1" x14ac:dyDescent="0.3">
      <c r="A4361" s="1"/>
      <c r="B4361" s="1"/>
      <c r="C4361" s="7"/>
      <c r="D4361" s="340"/>
      <c r="E4361" s="341"/>
      <c r="F4361" s="342"/>
      <c r="G4361" s="31" t="s">
        <v>28</v>
      </c>
      <c r="H4361" s="32" t="s">
        <v>28</v>
      </c>
      <c r="I4361" s="33"/>
      <c r="J4361" s="34" t="str">
        <f>+IF(D4361="","",H4361*I4361)</f>
        <v/>
      </c>
      <c r="K4361" s="8"/>
    </row>
    <row r="4362" spans="1:11" ht="15.45" customHeight="1" x14ac:dyDescent="0.3">
      <c r="A4362" s="1"/>
      <c r="B4362" s="1"/>
      <c r="C4362" s="7"/>
      <c r="D4362" s="340"/>
      <c r="E4362" s="341"/>
      <c r="F4362" s="342"/>
      <c r="G4362" s="31" t="s">
        <v>28</v>
      </c>
      <c r="H4362" s="32" t="s">
        <v>28</v>
      </c>
      <c r="I4362" s="33"/>
      <c r="J4362" s="34" t="str">
        <f>+IF(D4362="","",H4362*I4362)</f>
        <v/>
      </c>
      <c r="K4362" s="8"/>
    </row>
    <row r="4363" spans="1:11" ht="15.45" customHeight="1" x14ac:dyDescent="0.3">
      <c r="A4363" s="1"/>
      <c r="B4363" s="1"/>
      <c r="C4363" s="7"/>
      <c r="D4363" s="340"/>
      <c r="E4363" s="341"/>
      <c r="F4363" s="342"/>
      <c r="G4363" s="35" t="s">
        <v>28</v>
      </c>
      <c r="H4363" s="36" t="s">
        <v>28</v>
      </c>
      <c r="I4363" s="37"/>
      <c r="J4363" s="38" t="str">
        <f>+IF(D4363="","",H4363*I4363)</f>
        <v/>
      </c>
      <c r="K4363" s="8"/>
    </row>
    <row r="4364" spans="1:11" ht="15.45" customHeight="1" x14ac:dyDescent="0.3">
      <c r="A4364" s="1"/>
      <c r="B4364" s="1"/>
      <c r="C4364" s="7"/>
      <c r="D4364" s="1"/>
      <c r="E4364" s="1"/>
      <c r="F4364" s="1"/>
      <c r="G4364" s="294" t="s">
        <v>29</v>
      </c>
      <c r="H4364" s="294"/>
      <c r="I4364" s="295"/>
      <c r="J4364" s="39">
        <f>+ROUND(SUM(J4357:J4363),2)</f>
        <v>11757</v>
      </c>
      <c r="K4364" s="8"/>
    </row>
    <row r="4365" spans="1:11" ht="15.45" customHeight="1" x14ac:dyDescent="0.3">
      <c r="A4365" s="1"/>
      <c r="B4365" s="1"/>
      <c r="C4365" s="7"/>
      <c r="D4365" s="1"/>
      <c r="E4365" s="1"/>
      <c r="F4365" s="1"/>
      <c r="G4365" s="92"/>
      <c r="H4365" s="100"/>
      <c r="I4365" s="92"/>
      <c r="J4365" s="101"/>
      <c r="K4365" s="8"/>
    </row>
    <row r="4366" spans="1:11" ht="15.45" customHeight="1" x14ac:dyDescent="0.3">
      <c r="A4366" s="1"/>
      <c r="B4366" s="1"/>
      <c r="C4366" s="7"/>
      <c r="D4366" s="219" t="s">
        <v>30</v>
      </c>
      <c r="E4366" s="220"/>
      <c r="F4366" s="220"/>
      <c r="G4366" s="220"/>
      <c r="H4366" s="220"/>
      <c r="I4366" s="220"/>
      <c r="J4366" s="221"/>
      <c r="K4366" s="8"/>
    </row>
    <row r="4367" spans="1:11" ht="15.45" customHeight="1" x14ac:dyDescent="0.3">
      <c r="A4367" s="1"/>
      <c r="B4367" s="1"/>
      <c r="C4367" s="7"/>
      <c r="D4367" s="286" t="s">
        <v>20</v>
      </c>
      <c r="E4367" s="286"/>
      <c r="F4367" s="286"/>
      <c r="G4367" s="40" t="s">
        <v>14</v>
      </c>
      <c r="H4367" s="41" t="s">
        <v>31</v>
      </c>
      <c r="I4367" s="40" t="s">
        <v>22</v>
      </c>
      <c r="J4367" s="41" t="s">
        <v>23</v>
      </c>
      <c r="K4367" s="8"/>
    </row>
    <row r="4368" spans="1:11" ht="15.45" customHeight="1" x14ac:dyDescent="0.3">
      <c r="A4368" s="1"/>
      <c r="B4368" s="1"/>
      <c r="C4368" s="7"/>
      <c r="D4368" s="340" t="s">
        <v>386</v>
      </c>
      <c r="E4368" s="341"/>
      <c r="F4368" s="342"/>
      <c r="G4368" s="86" t="s">
        <v>33</v>
      </c>
      <c r="H4368" s="87">
        <f>+J4379</f>
        <v>14250</v>
      </c>
      <c r="I4368" s="88">
        <v>8.7719883040935004E-2</v>
      </c>
      <c r="J4368" s="30">
        <f>+ROUNDDOWN(I4368*H4368,2)</f>
        <v>1250</v>
      </c>
      <c r="K4368" s="8"/>
    </row>
    <row r="4369" spans="1:12" ht="15.45" customHeight="1" x14ac:dyDescent="0.3">
      <c r="A4369" s="1"/>
      <c r="B4369" s="1"/>
      <c r="C4369" s="7"/>
      <c r="D4369" s="289"/>
      <c r="E4369" s="290"/>
      <c r="F4369" s="291"/>
      <c r="G4369" s="86"/>
      <c r="H4369" s="89"/>
      <c r="I4369" s="98"/>
      <c r="J4369" s="34"/>
      <c r="K4369" s="8"/>
    </row>
    <row r="4370" spans="1:12" ht="15.45" customHeight="1" x14ac:dyDescent="0.3">
      <c r="A4370" s="1"/>
      <c r="B4370" s="1"/>
      <c r="C4370" s="7"/>
      <c r="D4370" s="292"/>
      <c r="E4370" s="293"/>
      <c r="F4370" s="293"/>
      <c r="G4370" s="47" t="s">
        <v>28</v>
      </c>
      <c r="H4370" s="48" t="s">
        <v>28</v>
      </c>
      <c r="I4370" s="49"/>
      <c r="J4370" s="91" t="str">
        <f>+IF(D4370="","",H4370*I4370)</f>
        <v/>
      </c>
      <c r="K4370" s="8"/>
    </row>
    <row r="4371" spans="1:12" ht="15.45" customHeight="1" x14ac:dyDescent="0.3">
      <c r="A4371" s="1"/>
      <c r="B4371" s="1"/>
      <c r="C4371" s="7"/>
      <c r="D4371" s="1"/>
      <c r="E4371" s="1"/>
      <c r="F4371" s="1"/>
      <c r="G4371" s="294" t="s">
        <v>36</v>
      </c>
      <c r="H4371" s="294"/>
      <c r="I4371" s="295"/>
      <c r="J4371" s="51">
        <f>ROUND(+SUM(J4368:J4370),2)</f>
        <v>1250</v>
      </c>
      <c r="K4371" s="8"/>
    </row>
    <row r="4372" spans="1:12" ht="15.45" customHeight="1" x14ac:dyDescent="0.3">
      <c r="A4372" s="1"/>
      <c r="B4372" s="1"/>
      <c r="C4372" s="7"/>
      <c r="D4372" s="274"/>
      <c r="E4372" s="274"/>
      <c r="F4372" s="274"/>
      <c r="G4372" s="274"/>
      <c r="H4372" s="274"/>
      <c r="I4372" s="274"/>
      <c r="J4372" s="274"/>
      <c r="K4372" s="8"/>
    </row>
    <row r="4373" spans="1:12" ht="15.45" customHeight="1" x14ac:dyDescent="0.3">
      <c r="A4373" s="1"/>
      <c r="B4373" s="1"/>
      <c r="C4373" s="7"/>
      <c r="D4373" s="305" t="s">
        <v>37</v>
      </c>
      <c r="E4373" s="306"/>
      <c r="F4373" s="306"/>
      <c r="G4373" s="306"/>
      <c r="H4373" s="306"/>
      <c r="I4373" s="306"/>
      <c r="J4373" s="307"/>
      <c r="K4373" s="8"/>
    </row>
    <row r="4374" spans="1:12" ht="15.45" customHeight="1" x14ac:dyDescent="0.3">
      <c r="A4374" s="93"/>
      <c r="B4374" s="93"/>
      <c r="C4374" s="53"/>
      <c r="D4374" s="308" t="s">
        <v>20</v>
      </c>
      <c r="E4374" s="309"/>
      <c r="F4374" s="309"/>
      <c r="G4374" s="54" t="s">
        <v>14</v>
      </c>
      <c r="H4374" s="55" t="s">
        <v>31</v>
      </c>
      <c r="I4374" s="54" t="s">
        <v>22</v>
      </c>
      <c r="J4374" s="56" t="s">
        <v>23</v>
      </c>
      <c r="K4374" s="57"/>
    </row>
    <row r="4375" spans="1:12" ht="15.45" customHeight="1" x14ac:dyDescent="0.3">
      <c r="A4375" s="1"/>
      <c r="B4375" s="1"/>
      <c r="C4375" s="7"/>
      <c r="D4375" s="340" t="s">
        <v>388</v>
      </c>
      <c r="E4375" s="341"/>
      <c r="F4375" s="342"/>
      <c r="G4375" s="86" t="s">
        <v>33</v>
      </c>
      <c r="H4375" s="87">
        <v>28500</v>
      </c>
      <c r="I4375" s="88">
        <v>0.5</v>
      </c>
      <c r="J4375" s="30">
        <f>+ROUND(I4375*H4375,2)</f>
        <v>14250</v>
      </c>
      <c r="K4375" s="8"/>
    </row>
    <row r="4376" spans="1:12" ht="15.45" customHeight="1" x14ac:dyDescent="0.3">
      <c r="A4376" s="1"/>
      <c r="B4376" s="1"/>
      <c r="C4376" s="7"/>
      <c r="D4376" s="301"/>
      <c r="E4376" s="302"/>
      <c r="F4376" s="302"/>
      <c r="G4376" s="59"/>
      <c r="H4376" s="60"/>
      <c r="I4376" s="61"/>
      <c r="J4376" s="62" t="str">
        <f>(+IF(D4376="","",(H4376*I4376)))</f>
        <v/>
      </c>
      <c r="K4376" s="8"/>
    </row>
    <row r="4377" spans="1:12" ht="15.45" customHeight="1" x14ac:dyDescent="0.3">
      <c r="A4377" s="1"/>
      <c r="B4377" s="1"/>
      <c r="C4377" s="7"/>
      <c r="D4377" s="301"/>
      <c r="E4377" s="302"/>
      <c r="F4377" s="302"/>
      <c r="G4377" s="59"/>
      <c r="H4377" s="60"/>
      <c r="I4377" s="61"/>
      <c r="J4377" s="62" t="str">
        <f>(+IF(D4377="","",(H4377*I4377)))</f>
        <v/>
      </c>
      <c r="K4377" s="8"/>
    </row>
    <row r="4378" spans="1:12" ht="15.45" customHeight="1" x14ac:dyDescent="0.3">
      <c r="A4378" s="1"/>
      <c r="B4378" s="1"/>
      <c r="C4378" s="7"/>
      <c r="D4378" s="303"/>
      <c r="E4378" s="304"/>
      <c r="F4378" s="304"/>
      <c r="G4378" s="94"/>
      <c r="H4378" s="95"/>
      <c r="I4378" s="96"/>
      <c r="J4378" s="97"/>
      <c r="K4378" s="8"/>
    </row>
    <row r="4379" spans="1:12" ht="15.45" customHeight="1" x14ac:dyDescent="0.3">
      <c r="A4379" s="1"/>
      <c r="B4379" s="1"/>
      <c r="C4379" s="7"/>
      <c r="D4379" s="1"/>
      <c r="E4379" s="1"/>
      <c r="F4379" s="1"/>
      <c r="G4379" s="216" t="s">
        <v>42</v>
      </c>
      <c r="H4379" s="216"/>
      <c r="I4379" s="217"/>
      <c r="J4379" s="39">
        <f>+ROUND(SUM(J4375:J4378),2)</f>
        <v>14250</v>
      </c>
      <c r="K4379" s="8"/>
    </row>
    <row r="4380" spans="1:12" ht="15.45" customHeight="1" x14ac:dyDescent="0.3">
      <c r="A4380" s="1"/>
      <c r="B4380" s="1"/>
      <c r="C4380" s="7"/>
      <c r="D4380" s="305" t="s">
        <v>63</v>
      </c>
      <c r="E4380" s="306"/>
      <c r="F4380" s="306"/>
      <c r="G4380" s="306"/>
      <c r="H4380" s="306"/>
      <c r="I4380" s="306"/>
      <c r="J4380" s="307"/>
      <c r="K4380" s="8"/>
      <c r="L4380" s="52"/>
    </row>
    <row r="4381" spans="1:12" ht="15.45" customHeight="1" x14ac:dyDescent="0.3">
      <c r="A4381" s="93"/>
      <c r="B4381" s="93"/>
      <c r="C4381" s="53"/>
      <c r="D4381" s="308" t="s">
        <v>20</v>
      </c>
      <c r="E4381" s="309"/>
      <c r="F4381" s="309"/>
      <c r="G4381" s="54" t="s">
        <v>14</v>
      </c>
      <c r="H4381" s="55" t="s">
        <v>31</v>
      </c>
      <c r="I4381" s="54" t="s">
        <v>22</v>
      </c>
      <c r="J4381" s="56" t="s">
        <v>23</v>
      </c>
      <c r="K4381" s="57"/>
      <c r="L4381" s="58"/>
    </row>
    <row r="4382" spans="1:12" ht="15.45" customHeight="1" x14ac:dyDescent="0.3">
      <c r="A4382" s="1"/>
      <c r="B4382" s="1"/>
      <c r="C4382" s="7"/>
      <c r="D4382" s="301" t="s">
        <v>390</v>
      </c>
      <c r="E4382" s="302"/>
      <c r="F4382" s="302"/>
      <c r="G4382" s="59" t="s">
        <v>91</v>
      </c>
      <c r="H4382" s="60">
        <v>32855</v>
      </c>
      <c r="I4382" s="61">
        <v>0.02</v>
      </c>
      <c r="J4382" s="30">
        <f>+ROUND(I4382*H4382,2)</f>
        <v>657.1</v>
      </c>
      <c r="K4382" s="8"/>
      <c r="L4382" s="52"/>
    </row>
    <row r="4383" spans="1:12" ht="15.45" customHeight="1" x14ac:dyDescent="0.3">
      <c r="A4383" s="1"/>
      <c r="B4383" s="1"/>
      <c r="C4383" s="7"/>
      <c r="D4383" s="303"/>
      <c r="E4383" s="304"/>
      <c r="F4383" s="304"/>
      <c r="G4383" s="94"/>
      <c r="H4383" s="95"/>
      <c r="I4383" s="96"/>
      <c r="J4383" s="97"/>
      <c r="K4383" s="8"/>
      <c r="L4383" s="52"/>
    </row>
    <row r="4384" spans="1:12" ht="15.45" customHeight="1" x14ac:dyDescent="0.3">
      <c r="A4384" s="1"/>
      <c r="B4384" s="1"/>
      <c r="C4384" s="7"/>
      <c r="D4384" s="1"/>
      <c r="E4384" s="1"/>
      <c r="F4384" s="1"/>
      <c r="G4384" s="216" t="s">
        <v>66</v>
      </c>
      <c r="H4384" s="216"/>
      <c r="I4384" s="217"/>
      <c r="J4384" s="39">
        <f>+ROUND(SUM(J4382:J4383),2)</f>
        <v>657.1</v>
      </c>
      <c r="K4384" s="8"/>
      <c r="L4384" s="52"/>
    </row>
    <row r="4385" spans="1:14" ht="15.45" customHeight="1" x14ac:dyDescent="0.3">
      <c r="A4385" s="1"/>
      <c r="B4385" s="1"/>
      <c r="C4385" s="7"/>
      <c r="D4385" s="1"/>
      <c r="E4385" s="1"/>
      <c r="F4385" s="1"/>
      <c r="G4385" s="1"/>
      <c r="H4385" s="63"/>
      <c r="I4385" s="1"/>
      <c r="J4385" s="2"/>
      <c r="K4385" s="8"/>
    </row>
    <row r="4386" spans="1:14" ht="15.45" customHeight="1" x14ac:dyDescent="0.3">
      <c r="A4386" s="1"/>
      <c r="B4386" s="1"/>
      <c r="C4386" s="7"/>
      <c r="D4386" s="250" t="s">
        <v>43</v>
      </c>
      <c r="E4386" s="251"/>
      <c r="F4386" s="251"/>
      <c r="G4386" s="251"/>
      <c r="H4386" s="251"/>
      <c r="I4386" s="252"/>
      <c r="J4386" s="64">
        <f>ROUND((SUM(+J4364+J4371+J4379+J4384)),2)</f>
        <v>27914.1</v>
      </c>
      <c r="K4386" s="8"/>
    </row>
    <row r="4387" spans="1:14" ht="15.45" customHeight="1" x14ac:dyDescent="0.3">
      <c r="A4387" s="1"/>
      <c r="B4387" s="1"/>
      <c r="C4387" s="7"/>
      <c r="D4387" s="1"/>
      <c r="E4387" s="1"/>
      <c r="F4387" s="1"/>
      <c r="G4387" s="1"/>
      <c r="H4387" s="63"/>
      <c r="I4387" s="1"/>
      <c r="J4387" s="2"/>
      <c r="K4387" s="8"/>
    </row>
    <row r="4388" spans="1:14" ht="15.45" customHeight="1" x14ac:dyDescent="0.3">
      <c r="A4388" s="66"/>
      <c r="B4388" s="66"/>
      <c r="C4388" s="65"/>
      <c r="D4388" s="253" t="s">
        <v>44</v>
      </c>
      <c r="E4388" s="254"/>
      <c r="F4388" s="255"/>
      <c r="G4388" s="66"/>
      <c r="H4388" s="67"/>
      <c r="I4388" s="68">
        <v>0</v>
      </c>
      <c r="J4388" s="69">
        <f>+J4386*I4388</f>
        <v>0</v>
      </c>
      <c r="K4388" s="70"/>
    </row>
    <row r="4389" spans="1:14" ht="15.45" customHeight="1" x14ac:dyDescent="0.3">
      <c r="A4389" s="1"/>
      <c r="B4389" s="1"/>
      <c r="C4389" s="7"/>
      <c r="D4389" s="250" t="s">
        <v>45</v>
      </c>
      <c r="E4389" s="251"/>
      <c r="F4389" s="251"/>
      <c r="G4389" s="251"/>
      <c r="H4389" s="251"/>
      <c r="I4389" s="252"/>
      <c r="J4389" s="64">
        <f>+J4388+J4386</f>
        <v>27914.1</v>
      </c>
      <c r="K4389" s="8"/>
    </row>
    <row r="4390" spans="1:14" ht="15.45" customHeight="1" x14ac:dyDescent="0.3">
      <c r="A4390" s="1"/>
      <c r="B4390" s="1"/>
      <c r="C4390" s="7"/>
      <c r="D4390" s="1"/>
      <c r="E4390" s="1"/>
      <c r="F4390" s="1"/>
      <c r="G4390" s="1"/>
      <c r="H4390" s="63"/>
      <c r="I4390" s="1"/>
      <c r="J4390" s="2"/>
      <c r="K4390" s="8"/>
    </row>
    <row r="4391" spans="1:14" ht="15.45" customHeight="1" x14ac:dyDescent="0.3">
      <c r="A4391" s="66"/>
      <c r="B4391" s="66"/>
      <c r="C4391" s="65"/>
      <c r="D4391" s="313" t="s">
        <v>46</v>
      </c>
      <c r="E4391" s="314"/>
      <c r="F4391" s="314"/>
      <c r="G4391" s="71"/>
      <c r="H4391" s="72"/>
      <c r="I4391" s="170">
        <v>0.25</v>
      </c>
      <c r="J4391" s="74">
        <f>ROUND(J4389*I4391,2)</f>
        <v>6978.53</v>
      </c>
      <c r="K4391" s="70"/>
    </row>
    <row r="4392" spans="1:14" ht="15.45" customHeight="1" x14ac:dyDescent="0.3">
      <c r="A4392" s="66"/>
      <c r="B4392" s="66"/>
      <c r="C4392" s="65"/>
      <c r="D4392" s="315" t="s">
        <v>47</v>
      </c>
      <c r="E4392" s="316"/>
      <c r="F4392" s="316"/>
      <c r="G4392" s="71"/>
      <c r="H4392" s="72"/>
      <c r="I4392" s="171">
        <v>0.01</v>
      </c>
      <c r="J4392" s="76">
        <f>ROUND(J4389*I4392,2)</f>
        <v>279.14</v>
      </c>
      <c r="K4392" s="70"/>
    </row>
    <row r="4393" spans="1:14" ht="15.45" customHeight="1" x14ac:dyDescent="0.3">
      <c r="A4393" s="66"/>
      <c r="B4393" s="66"/>
      <c r="C4393" s="65"/>
      <c r="D4393" s="315" t="s">
        <v>48</v>
      </c>
      <c r="E4393" s="316"/>
      <c r="F4393" s="316"/>
      <c r="G4393" s="77"/>
      <c r="H4393" s="78"/>
      <c r="I4393" s="171">
        <v>0.04</v>
      </c>
      <c r="J4393" s="76">
        <f>ROUND(J4389*I4393,2)</f>
        <v>1116.56</v>
      </c>
      <c r="K4393" s="70"/>
    </row>
    <row r="4394" spans="1:14" ht="15.45" customHeight="1" x14ac:dyDescent="0.3">
      <c r="A4394" s="1"/>
      <c r="B4394" s="1"/>
      <c r="C4394" s="7"/>
      <c r="D4394" s="317" t="s">
        <v>49</v>
      </c>
      <c r="E4394" s="318"/>
      <c r="F4394" s="318"/>
      <c r="G4394" s="318"/>
      <c r="H4394" s="318"/>
      <c r="I4394" s="318"/>
      <c r="J4394" s="79">
        <f>SUM(J4391:J4393)</f>
        <v>8374.23</v>
      </c>
      <c r="K4394" s="8"/>
      <c r="M4394" s="134">
        <v>8374.23</v>
      </c>
      <c r="N4394" s="166">
        <f>+M4394-J4394</f>
        <v>0</v>
      </c>
    </row>
    <row r="4395" spans="1:14" ht="15.45" customHeight="1" x14ac:dyDescent="0.3">
      <c r="A4395" s="1"/>
      <c r="B4395" s="1"/>
      <c r="C4395" s="7"/>
      <c r="D4395" s="266"/>
      <c r="E4395" s="266"/>
      <c r="F4395" s="266"/>
      <c r="G4395" s="266"/>
      <c r="H4395" s="266"/>
      <c r="I4395" s="266"/>
      <c r="J4395" s="266"/>
      <c r="K4395" s="8"/>
    </row>
    <row r="4396" spans="1:14" ht="15.45" customHeight="1" x14ac:dyDescent="0.3">
      <c r="A4396" s="1"/>
      <c r="B4396" s="1"/>
      <c r="C4396" s="7"/>
      <c r="D4396" s="277" t="s">
        <v>50</v>
      </c>
      <c r="E4396" s="278"/>
      <c r="F4396" s="278"/>
      <c r="G4396" s="278"/>
      <c r="H4396" s="278"/>
      <c r="I4396" s="279"/>
      <c r="J4396" s="80">
        <f>SUM(J4389+J4394)</f>
        <v>36288.33</v>
      </c>
      <c r="K4396" s="8"/>
    </row>
    <row r="4397" spans="1:14" ht="15.45" customHeight="1" x14ac:dyDescent="0.3">
      <c r="A4397" s="1"/>
      <c r="B4397" s="1"/>
      <c r="C4397" s="7"/>
      <c r="D4397" s="266"/>
      <c r="E4397" s="266"/>
      <c r="F4397" s="266"/>
      <c r="G4397" s="266"/>
      <c r="H4397" s="266"/>
      <c r="I4397" s="266"/>
      <c r="J4397" s="266"/>
      <c r="K4397" s="8"/>
    </row>
    <row r="4398" spans="1:14" ht="15.45" customHeight="1" x14ac:dyDescent="0.3">
      <c r="A4398" s="1"/>
      <c r="B4398" s="1"/>
      <c r="C4398" s="7"/>
      <c r="D4398" s="280" t="s">
        <v>51</v>
      </c>
      <c r="E4398" s="281"/>
      <c r="F4398" s="282"/>
      <c r="G4398" s="283"/>
      <c r="H4398" s="284"/>
      <c r="I4398" s="284"/>
      <c r="J4398" s="285"/>
      <c r="K4398" s="8"/>
    </row>
    <row r="4399" spans="1:14" ht="15.45" customHeight="1" x14ac:dyDescent="0.3">
      <c r="A4399" s="1"/>
      <c r="B4399" s="1"/>
      <c r="C4399" s="7"/>
      <c r="D4399" s="262"/>
      <c r="E4399" s="310"/>
      <c r="F4399" s="311"/>
      <c r="G4399" s="265"/>
      <c r="H4399" s="275"/>
      <c r="I4399" s="275"/>
      <c r="J4399" s="276"/>
      <c r="K4399" s="8"/>
    </row>
    <row r="4400" spans="1:14" ht="15.45" customHeight="1" x14ac:dyDescent="0.3">
      <c r="A4400" s="1"/>
      <c r="B4400" s="1"/>
      <c r="C4400" s="7"/>
      <c r="D4400" s="262"/>
      <c r="E4400" s="310"/>
      <c r="F4400" s="311"/>
      <c r="G4400" s="312" t="s">
        <v>52</v>
      </c>
      <c r="H4400" s="266"/>
      <c r="I4400" s="266"/>
      <c r="J4400" s="267"/>
      <c r="K4400" s="8"/>
    </row>
    <row r="4401" spans="1:11" ht="15.45" customHeight="1" x14ac:dyDescent="0.3">
      <c r="A4401" s="1"/>
      <c r="B4401" s="1"/>
      <c r="C4401" s="7"/>
      <c r="D4401" s="262"/>
      <c r="E4401" s="310"/>
      <c r="F4401" s="311"/>
      <c r="G4401" s="312" t="s">
        <v>53</v>
      </c>
      <c r="H4401" s="266"/>
      <c r="I4401" s="266"/>
      <c r="J4401" s="267"/>
      <c r="K4401" s="8"/>
    </row>
    <row r="4402" spans="1:11" ht="15.45" customHeight="1" x14ac:dyDescent="0.3">
      <c r="A4402" s="1"/>
      <c r="B4402" s="1"/>
      <c r="C4402" s="7"/>
      <c r="D4402" s="262"/>
      <c r="E4402" s="310"/>
      <c r="F4402" s="311"/>
      <c r="G4402" s="312" t="s">
        <v>54</v>
      </c>
      <c r="H4402" s="266"/>
      <c r="I4402" s="266"/>
      <c r="J4402" s="267"/>
      <c r="K4402" s="8"/>
    </row>
    <row r="4403" spans="1:11" ht="15.45" customHeight="1" x14ac:dyDescent="0.3">
      <c r="A4403" s="1"/>
      <c r="B4403" s="1"/>
      <c r="C4403" s="7"/>
      <c r="D4403" s="319"/>
      <c r="E4403" s="320"/>
      <c r="F4403" s="321"/>
      <c r="G4403" s="312" t="s">
        <v>52</v>
      </c>
      <c r="H4403" s="266"/>
      <c r="I4403" s="266"/>
      <c r="J4403" s="267"/>
      <c r="K4403" s="8"/>
    </row>
    <row r="4404" spans="1:11" ht="15.45" customHeight="1" x14ac:dyDescent="0.3">
      <c r="A4404" s="1"/>
      <c r="B4404" s="1"/>
      <c r="C4404" s="7"/>
      <c r="D4404" s="268"/>
      <c r="E4404" s="322"/>
      <c r="F4404" s="323"/>
      <c r="G4404" s="324" t="s">
        <v>55</v>
      </c>
      <c r="H4404" s="272"/>
      <c r="I4404" s="272"/>
      <c r="J4404" s="273"/>
      <c r="K4404" s="8"/>
    </row>
    <row r="4405" spans="1:11" ht="15.45" customHeight="1" x14ac:dyDescent="0.3">
      <c r="A4405" s="1"/>
      <c r="B4405" s="1"/>
      <c r="C4405" s="81"/>
      <c r="D4405" s="82"/>
      <c r="E4405" s="82"/>
      <c r="F4405" s="82"/>
      <c r="G4405" s="82"/>
      <c r="H4405" s="83"/>
      <c r="I4405" s="82"/>
      <c r="J4405" s="83"/>
      <c r="K4405" s="84"/>
    </row>
    <row r="4406" spans="1:11" ht="15.45" customHeight="1" x14ac:dyDescent="0.3"/>
    <row r="4407" spans="1:11" ht="15.45" customHeight="1" x14ac:dyDescent="0.3">
      <c r="A4407" s="1"/>
      <c r="B4407" s="1"/>
      <c r="C4407" s="3"/>
      <c r="D4407" s="4"/>
      <c r="E4407" s="4"/>
      <c r="F4407" s="4"/>
      <c r="G4407" s="4"/>
      <c r="H4407" s="5"/>
      <c r="I4407" s="4"/>
      <c r="J4407" s="5"/>
      <c r="K4407" s="6"/>
    </row>
    <row r="4408" spans="1:11" ht="15.45" customHeight="1" x14ac:dyDescent="0.3">
      <c r="A4408" s="1"/>
      <c r="B4408" s="1"/>
      <c r="C4408" s="7"/>
      <c r="D4408" s="190"/>
      <c r="E4408" s="191"/>
      <c r="F4408" s="190" t="s">
        <v>0</v>
      </c>
      <c r="G4408" s="194"/>
      <c r="H4408" s="191"/>
      <c r="I4408" s="195" t="s">
        <v>1</v>
      </c>
      <c r="J4408" s="196"/>
      <c r="K4408" s="8"/>
    </row>
    <row r="4409" spans="1:11" ht="15.45" customHeight="1" x14ac:dyDescent="0.3">
      <c r="A4409" s="1"/>
      <c r="B4409" s="1"/>
      <c r="C4409" s="7"/>
      <c r="D4409" s="192"/>
      <c r="E4409" s="193"/>
      <c r="F4409" s="192"/>
      <c r="G4409" s="189"/>
      <c r="H4409" s="193"/>
      <c r="I4409" s="197" t="s">
        <v>2</v>
      </c>
      <c r="J4409" s="198"/>
      <c r="K4409" s="8"/>
    </row>
    <row r="4410" spans="1:11" ht="15.45" customHeight="1" x14ac:dyDescent="0.3">
      <c r="A4410" s="1"/>
      <c r="B4410" s="1"/>
      <c r="C4410" s="7"/>
      <c r="D4410" s="172" t="s">
        <v>3</v>
      </c>
      <c r="E4410" s="173"/>
      <c r="F4410" s="173"/>
      <c r="G4410" s="173"/>
      <c r="H4410" s="174"/>
      <c r="I4410" s="197" t="s">
        <v>4</v>
      </c>
      <c r="J4410" s="198"/>
      <c r="K4410" s="8"/>
    </row>
    <row r="4411" spans="1:11" ht="15.45" customHeight="1" x14ac:dyDescent="0.3">
      <c r="A4411" s="1"/>
      <c r="B4411" s="1"/>
      <c r="C4411" s="7"/>
      <c r="D4411" s="298" t="s">
        <v>5</v>
      </c>
      <c r="E4411" s="299"/>
      <c r="F4411" s="299"/>
      <c r="G4411" s="299"/>
      <c r="H4411" s="299"/>
      <c r="I4411" s="299"/>
      <c r="J4411" s="300"/>
      <c r="K4411" s="8"/>
    </row>
    <row r="4412" spans="1:11" ht="15.45" customHeight="1" x14ac:dyDescent="0.3">
      <c r="A4412" s="1"/>
      <c r="B4412" s="1"/>
      <c r="C4412" s="7"/>
      <c r="D4412" s="9"/>
      <c r="E4412" s="9"/>
      <c r="F4412" s="9"/>
      <c r="G4412" s="9"/>
      <c r="H4412" s="10"/>
      <c r="I4412" s="9"/>
      <c r="J4412" s="10"/>
      <c r="K4412" s="8"/>
    </row>
    <row r="4413" spans="1:11" ht="15.45" customHeight="1" x14ac:dyDescent="0.3">
      <c r="A4413" s="14"/>
      <c r="B4413" s="14"/>
      <c r="C4413" s="11"/>
      <c r="D4413" s="160" t="s">
        <v>16</v>
      </c>
      <c r="E4413" s="371" t="s">
        <v>393</v>
      </c>
      <c r="F4413" s="372"/>
      <c r="G4413" s="372"/>
      <c r="H4413" s="372"/>
      <c r="I4413" s="373"/>
      <c r="J4413" s="377" t="s">
        <v>95</v>
      </c>
      <c r="K4413" s="13"/>
    </row>
    <row r="4414" spans="1:11" ht="15.45" customHeight="1" x14ac:dyDescent="0.3">
      <c r="A4414" s="1"/>
      <c r="B4414" s="1"/>
      <c r="C4414" s="7"/>
      <c r="D4414" s="161"/>
      <c r="E4414" s="374"/>
      <c r="F4414" s="375"/>
      <c r="G4414" s="375"/>
      <c r="H4414" s="375"/>
      <c r="I4414" s="376"/>
      <c r="J4414" s="378"/>
      <c r="K4414" s="8"/>
    </row>
    <row r="4415" spans="1:11" ht="15.45" customHeight="1" x14ac:dyDescent="0.3">
      <c r="A4415" s="1"/>
      <c r="B4415" s="1"/>
      <c r="C4415" s="7"/>
      <c r="D4415" s="189"/>
      <c r="E4415" s="189"/>
      <c r="F4415" s="189"/>
      <c r="G4415" s="189"/>
      <c r="H4415" s="189"/>
      <c r="I4415" s="189"/>
      <c r="J4415" s="189"/>
      <c r="K4415" s="8"/>
    </row>
    <row r="4416" spans="1:11" ht="15.45" customHeight="1" x14ac:dyDescent="0.3">
      <c r="A4416" s="1"/>
      <c r="B4416" s="1"/>
      <c r="C4416" s="7"/>
      <c r="D4416" s="219" t="s">
        <v>19</v>
      </c>
      <c r="E4416" s="220"/>
      <c r="F4416" s="220"/>
      <c r="G4416" s="220"/>
      <c r="H4416" s="220"/>
      <c r="I4416" s="220"/>
      <c r="J4416" s="221"/>
      <c r="K4416" s="8"/>
    </row>
    <row r="4417" spans="1:11" ht="15.45" customHeight="1" x14ac:dyDescent="0.3">
      <c r="A4417" s="1"/>
      <c r="B4417" s="1"/>
      <c r="C4417" s="7"/>
      <c r="D4417" s="230" t="s">
        <v>20</v>
      </c>
      <c r="E4417" s="231"/>
      <c r="F4417" s="231"/>
      <c r="G4417" s="23" t="s">
        <v>14</v>
      </c>
      <c r="H4417" s="24" t="s">
        <v>21</v>
      </c>
      <c r="I4417" s="25" t="s">
        <v>22</v>
      </c>
      <c r="J4417" s="26" t="s">
        <v>23</v>
      </c>
      <c r="K4417" s="8"/>
    </row>
    <row r="4418" spans="1:11" ht="15.45" customHeight="1" x14ac:dyDescent="0.3">
      <c r="A4418" s="1"/>
      <c r="B4418" s="1"/>
      <c r="C4418" s="7"/>
      <c r="D4418" s="340" t="s">
        <v>394</v>
      </c>
      <c r="E4418" s="341"/>
      <c r="F4418" s="342"/>
      <c r="G4418" s="27" t="s">
        <v>25</v>
      </c>
      <c r="H4418" s="28">
        <v>7250</v>
      </c>
      <c r="I4418" s="29">
        <v>1</v>
      </c>
      <c r="J4418" s="30">
        <f>+ROUND(I4418*H4418,2)</f>
        <v>7250</v>
      </c>
      <c r="K4418" s="8"/>
    </row>
    <row r="4419" spans="1:11" ht="15.45" customHeight="1" x14ac:dyDescent="0.3">
      <c r="A4419" s="1"/>
      <c r="B4419" s="1"/>
      <c r="C4419" s="7"/>
      <c r="D4419" s="211"/>
      <c r="E4419" s="212"/>
      <c r="F4419" s="212"/>
      <c r="G4419" s="31"/>
      <c r="H4419" s="32"/>
      <c r="I4419" s="33"/>
      <c r="J4419" s="34"/>
      <c r="K4419" s="8"/>
    </row>
    <row r="4420" spans="1:11" ht="15.45" customHeight="1" x14ac:dyDescent="0.3">
      <c r="A4420" s="1"/>
      <c r="B4420" s="1"/>
      <c r="C4420" s="7"/>
      <c r="D4420" s="211"/>
      <c r="E4420" s="212"/>
      <c r="F4420" s="212"/>
      <c r="G4420" s="31"/>
      <c r="H4420" s="32"/>
      <c r="I4420" s="33"/>
      <c r="J4420" s="34"/>
      <c r="K4420" s="8"/>
    </row>
    <row r="4421" spans="1:11" ht="15.45" customHeight="1" x14ac:dyDescent="0.3">
      <c r="A4421" s="1"/>
      <c r="B4421" s="1"/>
      <c r="C4421" s="7"/>
      <c r="D4421" s="211"/>
      <c r="E4421" s="212"/>
      <c r="F4421" s="212"/>
      <c r="G4421" s="31" t="s">
        <v>28</v>
      </c>
      <c r="H4421" s="32" t="s">
        <v>28</v>
      </c>
      <c r="I4421" s="33"/>
      <c r="J4421" s="34" t="str">
        <f>+IF(D4421="","",H4421*I4421)</f>
        <v/>
      </c>
      <c r="K4421" s="8"/>
    </row>
    <row r="4422" spans="1:11" ht="15.45" customHeight="1" x14ac:dyDescent="0.3">
      <c r="A4422" s="1"/>
      <c r="B4422" s="1"/>
      <c r="C4422" s="7"/>
      <c r="D4422" s="211"/>
      <c r="E4422" s="212"/>
      <c r="F4422" s="212"/>
      <c r="G4422" s="31" t="s">
        <v>28</v>
      </c>
      <c r="H4422" s="32" t="s">
        <v>28</v>
      </c>
      <c r="I4422" s="33"/>
      <c r="J4422" s="34" t="str">
        <f>+IF(D4422="","",H4422*I4422)</f>
        <v/>
      </c>
      <c r="K4422" s="8"/>
    </row>
    <row r="4423" spans="1:11" ht="15.45" customHeight="1" x14ac:dyDescent="0.3">
      <c r="A4423" s="1"/>
      <c r="B4423" s="1"/>
      <c r="C4423" s="7"/>
      <c r="D4423" s="211"/>
      <c r="E4423" s="212"/>
      <c r="F4423" s="212"/>
      <c r="G4423" s="31" t="s">
        <v>28</v>
      </c>
      <c r="H4423" s="32" t="s">
        <v>28</v>
      </c>
      <c r="I4423" s="33"/>
      <c r="J4423" s="34" t="str">
        <f>+IF(D4423="","",H4423*I4423)</f>
        <v/>
      </c>
      <c r="K4423" s="8"/>
    </row>
    <row r="4424" spans="1:11" ht="15.45" customHeight="1" x14ac:dyDescent="0.3">
      <c r="A4424" s="1"/>
      <c r="B4424" s="1"/>
      <c r="C4424" s="7"/>
      <c r="D4424" s="325"/>
      <c r="E4424" s="326"/>
      <c r="F4424" s="326"/>
      <c r="G4424" s="35" t="s">
        <v>28</v>
      </c>
      <c r="H4424" s="36" t="s">
        <v>28</v>
      </c>
      <c r="I4424" s="37"/>
      <c r="J4424" s="38" t="str">
        <f>+IF(D4424="","",H4424*I4424)</f>
        <v/>
      </c>
      <c r="K4424" s="8"/>
    </row>
    <row r="4425" spans="1:11" ht="15.45" customHeight="1" x14ac:dyDescent="0.3">
      <c r="A4425" s="1"/>
      <c r="B4425" s="1"/>
      <c r="C4425" s="7"/>
      <c r="D4425" s="1"/>
      <c r="E4425" s="1"/>
      <c r="F4425" s="1"/>
      <c r="G4425" s="294" t="s">
        <v>29</v>
      </c>
      <c r="H4425" s="294"/>
      <c r="I4425" s="295"/>
      <c r="J4425" s="39">
        <f>+ROUND(SUM(J4418:J4424),2)</f>
        <v>7250</v>
      </c>
      <c r="K4425" s="8"/>
    </row>
    <row r="4426" spans="1:11" ht="15.45" customHeight="1" x14ac:dyDescent="0.3">
      <c r="A4426" s="1"/>
      <c r="B4426" s="1"/>
      <c r="C4426" s="7"/>
      <c r="D4426" s="1"/>
      <c r="E4426" s="1"/>
      <c r="F4426" s="1"/>
      <c r="G4426" s="92"/>
      <c r="H4426" s="100"/>
      <c r="I4426" s="92"/>
      <c r="J4426" s="101"/>
      <c r="K4426" s="8"/>
    </row>
    <row r="4427" spans="1:11" ht="15.45" customHeight="1" x14ac:dyDescent="0.3">
      <c r="A4427" s="1"/>
      <c r="B4427" s="1"/>
      <c r="C4427" s="7"/>
      <c r="D4427" s="219" t="s">
        <v>30</v>
      </c>
      <c r="E4427" s="220"/>
      <c r="F4427" s="220"/>
      <c r="G4427" s="220"/>
      <c r="H4427" s="220"/>
      <c r="I4427" s="220"/>
      <c r="J4427" s="221"/>
      <c r="K4427" s="8"/>
    </row>
    <row r="4428" spans="1:11" ht="15.45" customHeight="1" x14ac:dyDescent="0.3">
      <c r="A4428" s="1"/>
      <c r="B4428" s="1"/>
      <c r="C4428" s="7"/>
      <c r="D4428" s="286" t="s">
        <v>20</v>
      </c>
      <c r="E4428" s="286"/>
      <c r="F4428" s="286"/>
      <c r="G4428" s="40" t="s">
        <v>14</v>
      </c>
      <c r="H4428" s="41" t="s">
        <v>31</v>
      </c>
      <c r="I4428" s="40" t="s">
        <v>22</v>
      </c>
      <c r="J4428" s="41" t="s">
        <v>23</v>
      </c>
      <c r="K4428" s="8"/>
    </row>
    <row r="4429" spans="1:11" ht="15.45" customHeight="1" x14ac:dyDescent="0.3">
      <c r="A4429" s="1"/>
      <c r="B4429" s="1"/>
      <c r="C4429" s="7"/>
      <c r="D4429" s="340" t="s">
        <v>386</v>
      </c>
      <c r="E4429" s="341"/>
      <c r="F4429" s="342"/>
      <c r="G4429" s="86"/>
      <c r="H4429" s="87">
        <f>+J4440</f>
        <v>14250</v>
      </c>
      <c r="I4429" s="88">
        <v>8.7719163292847541E-2</v>
      </c>
      <c r="J4429" s="30">
        <f>+ROUND(I4429*H4429,2)</f>
        <v>1250</v>
      </c>
      <c r="K4429" s="8"/>
    </row>
    <row r="4430" spans="1:11" ht="15.45" customHeight="1" x14ac:dyDescent="0.3">
      <c r="A4430" s="1"/>
      <c r="B4430" s="1"/>
      <c r="C4430" s="7"/>
      <c r="D4430" s="289"/>
      <c r="E4430" s="290"/>
      <c r="F4430" s="291"/>
      <c r="G4430" s="86"/>
      <c r="H4430" s="89"/>
      <c r="I4430" s="98"/>
      <c r="J4430" s="34"/>
      <c r="K4430" s="8"/>
    </row>
    <row r="4431" spans="1:11" ht="15.45" customHeight="1" x14ac:dyDescent="0.3">
      <c r="A4431" s="1"/>
      <c r="B4431" s="1"/>
      <c r="C4431" s="7"/>
      <c r="D4431" s="292"/>
      <c r="E4431" s="293"/>
      <c r="F4431" s="293"/>
      <c r="G4431" s="47" t="s">
        <v>28</v>
      </c>
      <c r="H4431" s="48" t="s">
        <v>28</v>
      </c>
      <c r="I4431" s="49"/>
      <c r="J4431" s="91" t="str">
        <f>+IF(D4431="","",H4431*I4431)</f>
        <v/>
      </c>
      <c r="K4431" s="8"/>
    </row>
    <row r="4432" spans="1:11" ht="15.45" customHeight="1" x14ac:dyDescent="0.3">
      <c r="A4432" s="1"/>
      <c r="B4432" s="1"/>
      <c r="C4432" s="7"/>
      <c r="D4432" s="1"/>
      <c r="E4432" s="1"/>
      <c r="F4432" s="1"/>
      <c r="G4432" s="294" t="s">
        <v>36</v>
      </c>
      <c r="H4432" s="294"/>
      <c r="I4432" s="295"/>
      <c r="J4432" s="51">
        <f>ROUND(+SUM(J4429:J4431),2)</f>
        <v>1250</v>
      </c>
      <c r="K4432" s="8"/>
    </row>
    <row r="4433" spans="1:12" ht="15.45" customHeight="1" x14ac:dyDescent="0.3">
      <c r="A4433" s="1"/>
      <c r="B4433" s="1"/>
      <c r="C4433" s="7"/>
      <c r="D4433" s="274"/>
      <c r="E4433" s="274"/>
      <c r="F4433" s="274"/>
      <c r="G4433" s="274"/>
      <c r="H4433" s="274"/>
      <c r="I4433" s="274"/>
      <c r="J4433" s="274"/>
      <c r="K4433" s="8"/>
    </row>
    <row r="4434" spans="1:12" ht="15.45" customHeight="1" x14ac:dyDescent="0.3">
      <c r="A4434" s="1"/>
      <c r="B4434" s="1"/>
      <c r="C4434" s="7"/>
      <c r="D4434" s="305" t="s">
        <v>37</v>
      </c>
      <c r="E4434" s="306"/>
      <c r="F4434" s="306"/>
      <c r="G4434" s="306"/>
      <c r="H4434" s="306"/>
      <c r="I4434" s="306"/>
      <c r="J4434" s="307"/>
      <c r="K4434" s="8"/>
    </row>
    <row r="4435" spans="1:12" ht="15.45" customHeight="1" x14ac:dyDescent="0.3">
      <c r="A4435" s="93"/>
      <c r="B4435" s="93"/>
      <c r="C4435" s="53"/>
      <c r="D4435" s="308" t="s">
        <v>20</v>
      </c>
      <c r="E4435" s="309"/>
      <c r="F4435" s="309"/>
      <c r="G4435" s="54" t="s">
        <v>14</v>
      </c>
      <c r="H4435" s="55" t="s">
        <v>31</v>
      </c>
      <c r="I4435" s="54" t="s">
        <v>22</v>
      </c>
      <c r="J4435" s="56" t="s">
        <v>23</v>
      </c>
      <c r="K4435" s="57"/>
    </row>
    <row r="4436" spans="1:12" ht="15.45" customHeight="1" x14ac:dyDescent="0.3">
      <c r="A4436" s="1"/>
      <c r="B4436" s="1"/>
      <c r="C4436" s="7"/>
      <c r="D4436" s="340" t="s">
        <v>388</v>
      </c>
      <c r="E4436" s="341"/>
      <c r="F4436" s="342"/>
      <c r="G4436" s="59"/>
      <c r="H4436" s="60">
        <v>28500</v>
      </c>
      <c r="I4436" s="61">
        <v>0.5</v>
      </c>
      <c r="J4436" s="30">
        <f>+ROUND(I4436*H4436,2)</f>
        <v>14250</v>
      </c>
      <c r="K4436" s="8"/>
    </row>
    <row r="4437" spans="1:12" ht="15.45" customHeight="1" x14ac:dyDescent="0.3">
      <c r="A4437" s="1"/>
      <c r="B4437" s="1"/>
      <c r="C4437" s="7"/>
      <c r="D4437" s="301"/>
      <c r="E4437" s="302"/>
      <c r="F4437" s="302"/>
      <c r="G4437" s="59"/>
      <c r="H4437" s="60"/>
      <c r="I4437" s="61"/>
      <c r="J4437" s="62" t="str">
        <f>(+IF(D4437="","",(H4437*I4437)))</f>
        <v/>
      </c>
      <c r="K4437" s="8"/>
    </row>
    <row r="4438" spans="1:12" ht="15.45" customHeight="1" x14ac:dyDescent="0.3">
      <c r="A4438" s="1"/>
      <c r="B4438" s="1"/>
      <c r="C4438" s="7"/>
      <c r="D4438" s="301"/>
      <c r="E4438" s="302"/>
      <c r="F4438" s="302"/>
      <c r="G4438" s="59"/>
      <c r="H4438" s="60"/>
      <c r="I4438" s="61"/>
      <c r="J4438" s="62" t="str">
        <f>(+IF(D4438="","",(H4438*I4438)))</f>
        <v/>
      </c>
      <c r="K4438" s="8"/>
    </row>
    <row r="4439" spans="1:12" ht="15.45" customHeight="1" x14ac:dyDescent="0.3">
      <c r="A4439" s="1"/>
      <c r="B4439" s="1"/>
      <c r="C4439" s="7"/>
      <c r="D4439" s="303"/>
      <c r="E4439" s="304"/>
      <c r="F4439" s="304"/>
      <c r="G4439" s="94"/>
      <c r="H4439" s="95"/>
      <c r="I4439" s="96"/>
      <c r="J4439" s="97"/>
      <c r="K4439" s="8"/>
    </row>
    <row r="4440" spans="1:12" ht="15.45" customHeight="1" x14ac:dyDescent="0.3">
      <c r="A4440" s="1"/>
      <c r="B4440" s="1"/>
      <c r="C4440" s="7"/>
      <c r="D4440" s="1"/>
      <c r="E4440" s="1"/>
      <c r="F4440" s="1"/>
      <c r="G4440" s="216" t="s">
        <v>42</v>
      </c>
      <c r="H4440" s="216"/>
      <c r="I4440" s="217"/>
      <c r="J4440" s="39">
        <f>+ROUND(SUM(J4436:J4439),2)</f>
        <v>14250</v>
      </c>
      <c r="K4440" s="8"/>
    </row>
    <row r="4441" spans="1:12" ht="15.45" customHeight="1" x14ac:dyDescent="0.3">
      <c r="A4441" s="1"/>
      <c r="B4441" s="1"/>
      <c r="C4441" s="7"/>
      <c r="D4441" s="305" t="s">
        <v>63</v>
      </c>
      <c r="E4441" s="306"/>
      <c r="F4441" s="306"/>
      <c r="G4441" s="306"/>
      <c r="H4441" s="306"/>
      <c r="I4441" s="306"/>
      <c r="J4441" s="307"/>
      <c r="K4441" s="8"/>
      <c r="L4441" s="52"/>
    </row>
    <row r="4442" spans="1:12" ht="15.45" customHeight="1" x14ac:dyDescent="0.3">
      <c r="A4442" s="93"/>
      <c r="B4442" s="93"/>
      <c r="C4442" s="53"/>
      <c r="D4442" s="308" t="s">
        <v>20</v>
      </c>
      <c r="E4442" s="309"/>
      <c r="F4442" s="309"/>
      <c r="G4442" s="54" t="s">
        <v>14</v>
      </c>
      <c r="H4442" s="55" t="s">
        <v>31</v>
      </c>
      <c r="I4442" s="54" t="s">
        <v>22</v>
      </c>
      <c r="J4442" s="56" t="s">
        <v>23</v>
      </c>
      <c r="K4442" s="57"/>
      <c r="L4442" s="58"/>
    </row>
    <row r="4443" spans="1:12" ht="15.45" customHeight="1" x14ac:dyDescent="0.3">
      <c r="A4443" s="1"/>
      <c r="B4443" s="1"/>
      <c r="C4443" s="7"/>
      <c r="D4443" s="301" t="s">
        <v>390</v>
      </c>
      <c r="E4443" s="302"/>
      <c r="F4443" s="302"/>
      <c r="G4443" s="59" t="s">
        <v>91</v>
      </c>
      <c r="H4443" s="60">
        <v>32855</v>
      </c>
      <c r="I4443" s="61">
        <v>0.02</v>
      </c>
      <c r="J4443" s="30">
        <f>+ROUND(I4443*H4443,2)</f>
        <v>657.1</v>
      </c>
      <c r="K4443" s="8"/>
      <c r="L4443" s="52"/>
    </row>
    <row r="4444" spans="1:12" ht="15.45" customHeight="1" x14ac:dyDescent="0.3">
      <c r="A4444" s="1"/>
      <c r="B4444" s="1"/>
      <c r="C4444" s="7"/>
      <c r="D4444" s="303"/>
      <c r="E4444" s="304"/>
      <c r="F4444" s="304"/>
      <c r="G4444" s="94"/>
      <c r="H4444" s="95"/>
      <c r="I4444" s="96"/>
      <c r="J4444" s="97"/>
      <c r="K4444" s="8"/>
      <c r="L4444" s="52"/>
    </row>
    <row r="4445" spans="1:12" ht="15.45" customHeight="1" x14ac:dyDescent="0.3">
      <c r="A4445" s="1"/>
      <c r="B4445" s="1"/>
      <c r="C4445" s="7"/>
      <c r="D4445" s="1"/>
      <c r="E4445" s="1"/>
      <c r="F4445" s="1"/>
      <c r="G4445" s="216" t="s">
        <v>66</v>
      </c>
      <c r="H4445" s="216"/>
      <c r="I4445" s="217"/>
      <c r="J4445" s="39">
        <f>+ROUND(SUM(J4443:J4444),2)</f>
        <v>657.1</v>
      </c>
      <c r="K4445" s="8"/>
      <c r="L4445" s="52"/>
    </row>
    <row r="4446" spans="1:12" ht="15.45" customHeight="1" x14ac:dyDescent="0.3">
      <c r="A4446" s="1"/>
      <c r="B4446" s="1"/>
      <c r="C4446" s="7"/>
      <c r="D4446" s="1"/>
      <c r="E4446" s="1"/>
      <c r="F4446" s="1"/>
      <c r="G4446" s="1"/>
      <c r="H4446" s="63"/>
      <c r="I4446" s="1"/>
      <c r="J4446" s="2"/>
      <c r="K4446" s="8"/>
    </row>
    <row r="4447" spans="1:12" ht="15.45" customHeight="1" x14ac:dyDescent="0.3">
      <c r="A4447" s="1"/>
      <c r="B4447" s="1"/>
      <c r="C4447" s="7"/>
      <c r="D4447" s="250" t="s">
        <v>43</v>
      </c>
      <c r="E4447" s="251"/>
      <c r="F4447" s="251"/>
      <c r="G4447" s="251"/>
      <c r="H4447" s="251"/>
      <c r="I4447" s="252"/>
      <c r="J4447" s="64">
        <f>ROUND((SUM(+J4425+J4432+J4440+J4445)),2)</f>
        <v>23407.1</v>
      </c>
      <c r="K4447" s="8"/>
    </row>
    <row r="4448" spans="1:12" ht="15.45" customHeight="1" x14ac:dyDescent="0.3">
      <c r="A4448" s="1"/>
      <c r="B4448" s="1"/>
      <c r="C4448" s="7"/>
      <c r="D4448" s="1"/>
      <c r="E4448" s="1"/>
      <c r="F4448" s="1"/>
      <c r="G4448" s="1"/>
      <c r="H4448" s="63"/>
      <c r="I4448" s="1"/>
      <c r="J4448" s="2"/>
      <c r="K4448" s="8"/>
    </row>
    <row r="4449" spans="1:14" ht="15.45" customHeight="1" x14ac:dyDescent="0.3">
      <c r="A4449" s="66"/>
      <c r="B4449" s="66"/>
      <c r="C4449" s="65"/>
      <c r="D4449" s="253" t="s">
        <v>44</v>
      </c>
      <c r="E4449" s="254"/>
      <c r="F4449" s="255"/>
      <c r="G4449" s="66"/>
      <c r="H4449" s="67"/>
      <c r="I4449" s="68">
        <v>0</v>
      </c>
      <c r="J4449" s="69">
        <f>+J4447*I4449</f>
        <v>0</v>
      </c>
      <c r="K4449" s="70"/>
    </row>
    <row r="4450" spans="1:14" ht="15.45" customHeight="1" x14ac:dyDescent="0.3">
      <c r="A4450" s="1"/>
      <c r="B4450" s="1"/>
      <c r="C4450" s="7"/>
      <c r="D4450" s="250" t="s">
        <v>45</v>
      </c>
      <c r="E4450" s="251"/>
      <c r="F4450" s="251"/>
      <c r="G4450" s="251"/>
      <c r="H4450" s="251"/>
      <c r="I4450" s="252"/>
      <c r="J4450" s="64">
        <f>+J4449+J4447</f>
        <v>23407.1</v>
      </c>
      <c r="K4450" s="8"/>
    </row>
    <row r="4451" spans="1:14" ht="15.45" customHeight="1" x14ac:dyDescent="0.3">
      <c r="A4451" s="1"/>
      <c r="B4451" s="1"/>
      <c r="C4451" s="7"/>
      <c r="D4451" s="1"/>
      <c r="E4451" s="1"/>
      <c r="F4451" s="1"/>
      <c r="G4451" s="1"/>
      <c r="H4451" s="63"/>
      <c r="I4451" s="1"/>
      <c r="J4451" s="2"/>
      <c r="K4451" s="8"/>
    </row>
    <row r="4452" spans="1:14" ht="15.45" customHeight="1" x14ac:dyDescent="0.3">
      <c r="A4452" s="66"/>
      <c r="B4452" s="66"/>
      <c r="C4452" s="65"/>
      <c r="D4452" s="313" t="s">
        <v>46</v>
      </c>
      <c r="E4452" s="314"/>
      <c r="F4452" s="314"/>
      <c r="G4452" s="71"/>
      <c r="H4452" s="72"/>
      <c r="I4452" s="170">
        <v>0.25</v>
      </c>
      <c r="J4452" s="74">
        <f>ROUND(J4450*I4452,2)</f>
        <v>5851.78</v>
      </c>
      <c r="K4452" s="70"/>
    </row>
    <row r="4453" spans="1:14" ht="15.45" customHeight="1" x14ac:dyDescent="0.3">
      <c r="A4453" s="66"/>
      <c r="B4453" s="66"/>
      <c r="C4453" s="65"/>
      <c r="D4453" s="315" t="s">
        <v>47</v>
      </c>
      <c r="E4453" s="316"/>
      <c r="F4453" s="316"/>
      <c r="G4453" s="71"/>
      <c r="H4453" s="72"/>
      <c r="I4453" s="171">
        <v>0.01</v>
      </c>
      <c r="J4453" s="76">
        <f>ROUND(J4450*I4453,2)</f>
        <v>234.07</v>
      </c>
      <c r="K4453" s="70"/>
    </row>
    <row r="4454" spans="1:14" ht="15.45" customHeight="1" x14ac:dyDescent="0.3">
      <c r="A4454" s="66"/>
      <c r="B4454" s="66"/>
      <c r="C4454" s="65"/>
      <c r="D4454" s="315" t="s">
        <v>48</v>
      </c>
      <c r="E4454" s="316"/>
      <c r="F4454" s="316"/>
      <c r="G4454" s="77"/>
      <c r="H4454" s="78"/>
      <c r="I4454" s="171">
        <v>0.04</v>
      </c>
      <c r="J4454" s="76">
        <f>ROUND(J4450*I4454,2)</f>
        <v>936.28</v>
      </c>
      <c r="K4454" s="70"/>
    </row>
    <row r="4455" spans="1:14" ht="15.45" customHeight="1" x14ac:dyDescent="0.3">
      <c r="A4455" s="1"/>
      <c r="B4455" s="1"/>
      <c r="C4455" s="7"/>
      <c r="D4455" s="317" t="s">
        <v>49</v>
      </c>
      <c r="E4455" s="318"/>
      <c r="F4455" s="318"/>
      <c r="G4455" s="318"/>
      <c r="H4455" s="318"/>
      <c r="I4455" s="318"/>
      <c r="J4455" s="79">
        <f>SUM(J4452:J4454)</f>
        <v>7022.1299999999992</v>
      </c>
      <c r="K4455" s="8"/>
    </row>
    <row r="4456" spans="1:14" ht="15.45" customHeight="1" x14ac:dyDescent="0.3">
      <c r="A4456" s="1"/>
      <c r="B4456" s="1"/>
      <c r="C4456" s="7"/>
      <c r="D4456" s="266"/>
      <c r="E4456" s="266"/>
      <c r="F4456" s="266"/>
      <c r="G4456" s="266"/>
      <c r="H4456" s="266"/>
      <c r="I4456" s="266"/>
      <c r="J4456" s="266"/>
      <c r="K4456" s="8"/>
    </row>
    <row r="4457" spans="1:14" ht="15.45" customHeight="1" x14ac:dyDescent="0.3">
      <c r="A4457" s="1"/>
      <c r="B4457" s="1"/>
      <c r="C4457" s="7"/>
      <c r="D4457" s="277" t="s">
        <v>50</v>
      </c>
      <c r="E4457" s="278"/>
      <c r="F4457" s="278"/>
      <c r="G4457" s="278"/>
      <c r="H4457" s="278"/>
      <c r="I4457" s="279"/>
      <c r="J4457" s="80">
        <f>SUM(J4450+J4455)</f>
        <v>30429.229999999996</v>
      </c>
      <c r="K4457" s="8"/>
      <c r="M4457" s="134">
        <v>30429.23</v>
      </c>
      <c r="N4457" s="166">
        <f>+M4457-J4457</f>
        <v>0</v>
      </c>
    </row>
    <row r="4458" spans="1:14" ht="15.45" customHeight="1" x14ac:dyDescent="0.3">
      <c r="A4458" s="1"/>
      <c r="B4458" s="1"/>
      <c r="C4458" s="7"/>
      <c r="D4458" s="266"/>
      <c r="E4458" s="266"/>
      <c r="F4458" s="266"/>
      <c r="G4458" s="266"/>
      <c r="H4458" s="266"/>
      <c r="I4458" s="266"/>
      <c r="J4458" s="266"/>
      <c r="K4458" s="8"/>
    </row>
    <row r="4459" spans="1:14" ht="15.45" customHeight="1" x14ac:dyDescent="0.3">
      <c r="A4459" s="1"/>
      <c r="B4459" s="1"/>
      <c r="C4459" s="7"/>
      <c r="D4459" s="280" t="s">
        <v>51</v>
      </c>
      <c r="E4459" s="281"/>
      <c r="F4459" s="282"/>
      <c r="G4459" s="283"/>
      <c r="H4459" s="284"/>
      <c r="I4459" s="284"/>
      <c r="J4459" s="285"/>
      <c r="K4459" s="8"/>
    </row>
    <row r="4460" spans="1:14" ht="15.45" customHeight="1" x14ac:dyDescent="0.3">
      <c r="A4460" s="1"/>
      <c r="B4460" s="1"/>
      <c r="C4460" s="7"/>
      <c r="D4460" s="262"/>
      <c r="E4460" s="310"/>
      <c r="F4460" s="311"/>
      <c r="G4460" s="265"/>
      <c r="H4460" s="275"/>
      <c r="I4460" s="275"/>
      <c r="J4460" s="276"/>
      <c r="K4460" s="8"/>
    </row>
    <row r="4461" spans="1:14" ht="15.45" customHeight="1" x14ac:dyDescent="0.3">
      <c r="A4461" s="1"/>
      <c r="B4461" s="1"/>
      <c r="C4461" s="7"/>
      <c r="D4461" s="262"/>
      <c r="E4461" s="310"/>
      <c r="F4461" s="311"/>
      <c r="G4461" s="312" t="s">
        <v>52</v>
      </c>
      <c r="H4461" s="266"/>
      <c r="I4461" s="266"/>
      <c r="J4461" s="267"/>
      <c r="K4461" s="8"/>
    </row>
    <row r="4462" spans="1:14" ht="15.45" customHeight="1" x14ac:dyDescent="0.3">
      <c r="A4462" s="1"/>
      <c r="B4462" s="1"/>
      <c r="C4462" s="7"/>
      <c r="D4462" s="262"/>
      <c r="E4462" s="310"/>
      <c r="F4462" s="311"/>
      <c r="G4462" s="312" t="s">
        <v>53</v>
      </c>
      <c r="H4462" s="266"/>
      <c r="I4462" s="266"/>
      <c r="J4462" s="267"/>
      <c r="K4462" s="8"/>
    </row>
    <row r="4463" spans="1:14" ht="15.45" customHeight="1" x14ac:dyDescent="0.3">
      <c r="A4463" s="1"/>
      <c r="B4463" s="1"/>
      <c r="C4463" s="7"/>
      <c r="D4463" s="262"/>
      <c r="E4463" s="310"/>
      <c r="F4463" s="311"/>
      <c r="G4463" s="312" t="s">
        <v>54</v>
      </c>
      <c r="H4463" s="266"/>
      <c r="I4463" s="266"/>
      <c r="J4463" s="267"/>
      <c r="K4463" s="8"/>
    </row>
    <row r="4464" spans="1:14" ht="15.45" customHeight="1" x14ac:dyDescent="0.3">
      <c r="A4464" s="1"/>
      <c r="B4464" s="1"/>
      <c r="C4464" s="7"/>
      <c r="D4464" s="319"/>
      <c r="E4464" s="320"/>
      <c r="F4464" s="321"/>
      <c r="G4464" s="312" t="s">
        <v>52</v>
      </c>
      <c r="H4464" s="266"/>
      <c r="I4464" s="266"/>
      <c r="J4464" s="267"/>
      <c r="K4464" s="8"/>
    </row>
    <row r="4465" spans="1:12" ht="15.45" customHeight="1" x14ac:dyDescent="0.3">
      <c r="A4465" s="1"/>
      <c r="B4465" s="1"/>
      <c r="C4465" s="7"/>
      <c r="D4465" s="268"/>
      <c r="E4465" s="322"/>
      <c r="F4465" s="323"/>
      <c r="G4465" s="324" t="s">
        <v>55</v>
      </c>
      <c r="H4465" s="272"/>
      <c r="I4465" s="272"/>
      <c r="J4465" s="273"/>
      <c r="K4465" s="8"/>
    </row>
    <row r="4466" spans="1:12" ht="15.45" customHeight="1" x14ac:dyDescent="0.3">
      <c r="A4466" s="1"/>
      <c r="B4466" s="1"/>
      <c r="C4466" s="81"/>
      <c r="D4466" s="82"/>
      <c r="E4466" s="82"/>
      <c r="F4466" s="82"/>
      <c r="G4466" s="82"/>
      <c r="H4466" s="83"/>
      <c r="I4466" s="82"/>
      <c r="J4466" s="83"/>
      <c r="K4466" s="84"/>
    </row>
    <row r="4467" spans="1:12" ht="15.45" customHeight="1" x14ac:dyDescent="0.3"/>
    <row r="4468" spans="1:12" ht="15.45" customHeight="1" x14ac:dyDescent="0.3">
      <c r="A4468" s="1"/>
      <c r="B4468" s="1"/>
      <c r="C4468" s="14"/>
      <c r="D4468" s="14"/>
      <c r="E4468" s="14"/>
      <c r="F4468" s="14"/>
      <c r="G4468" s="14"/>
      <c r="H4468" s="15"/>
      <c r="I4468" s="14"/>
      <c r="J4468" s="15"/>
      <c r="K4468" s="1"/>
      <c r="L4468" s="1"/>
    </row>
    <row r="4469" spans="1:12" ht="15.45" customHeight="1" x14ac:dyDescent="0.3">
      <c r="A4469" s="1"/>
      <c r="B4469" s="1"/>
      <c r="C4469" s="3"/>
      <c r="D4469" s="4"/>
      <c r="E4469" s="4"/>
      <c r="F4469" s="4"/>
      <c r="G4469" s="4"/>
      <c r="H4469" s="5"/>
      <c r="I4469" s="4"/>
      <c r="J4469" s="5"/>
      <c r="K4469" s="6"/>
      <c r="L4469" s="1"/>
    </row>
    <row r="4470" spans="1:12" ht="15.45" customHeight="1" x14ac:dyDescent="0.3">
      <c r="A4470" s="1"/>
      <c r="B4470" s="1"/>
      <c r="C4470" s="7"/>
      <c r="D4470" s="190"/>
      <c r="E4470" s="191"/>
      <c r="F4470" s="190" t="s">
        <v>0</v>
      </c>
      <c r="G4470" s="194"/>
      <c r="H4470" s="191"/>
      <c r="I4470" s="195" t="s">
        <v>1</v>
      </c>
      <c r="J4470" s="196"/>
      <c r="K4470" s="8"/>
      <c r="L4470" s="1"/>
    </row>
    <row r="4471" spans="1:12" ht="15.45" customHeight="1" x14ac:dyDescent="0.3">
      <c r="A4471" s="1"/>
      <c r="B4471" s="1"/>
      <c r="C4471" s="7"/>
      <c r="D4471" s="192"/>
      <c r="E4471" s="193"/>
      <c r="F4471" s="192"/>
      <c r="G4471" s="189"/>
      <c r="H4471" s="193"/>
      <c r="I4471" s="197" t="s">
        <v>2</v>
      </c>
      <c r="J4471" s="198"/>
      <c r="K4471" s="8"/>
      <c r="L4471" s="1"/>
    </row>
    <row r="4472" spans="1:12" ht="15.45" customHeight="1" x14ac:dyDescent="0.3">
      <c r="A4472" s="1"/>
      <c r="B4472" s="1"/>
      <c r="C4472" s="7"/>
      <c r="D4472" s="172" t="s">
        <v>3</v>
      </c>
      <c r="E4472" s="173"/>
      <c r="F4472" s="173"/>
      <c r="G4472" s="173"/>
      <c r="H4472" s="174"/>
      <c r="I4472" s="197" t="s">
        <v>4</v>
      </c>
      <c r="J4472" s="198"/>
      <c r="K4472" s="8"/>
      <c r="L4472" s="1"/>
    </row>
    <row r="4473" spans="1:12" ht="15.45" customHeight="1" x14ac:dyDescent="0.3">
      <c r="A4473" s="1"/>
      <c r="B4473" s="1"/>
      <c r="C4473" s="7"/>
      <c r="D4473" s="298" t="s">
        <v>5</v>
      </c>
      <c r="E4473" s="299"/>
      <c r="F4473" s="299"/>
      <c r="G4473" s="299"/>
      <c r="H4473" s="299"/>
      <c r="I4473" s="299"/>
      <c r="J4473" s="300"/>
      <c r="K4473" s="8"/>
      <c r="L4473" s="1"/>
    </row>
    <row r="4474" spans="1:12" ht="15.45" customHeight="1" x14ac:dyDescent="0.3">
      <c r="A4474" s="1"/>
      <c r="B4474" s="1"/>
      <c r="C4474" s="7"/>
      <c r="D4474" s="9"/>
      <c r="E4474" s="9"/>
      <c r="F4474" s="9"/>
      <c r="G4474" s="9"/>
      <c r="H4474" s="10"/>
      <c r="I4474" s="9"/>
      <c r="J4474" s="10"/>
      <c r="K4474" s="8"/>
      <c r="L4474" s="1"/>
    </row>
    <row r="4475" spans="1:12" ht="15.45" customHeight="1" x14ac:dyDescent="0.3">
      <c r="A4475" s="14"/>
      <c r="B4475" s="14"/>
      <c r="C4475" s="11"/>
      <c r="D4475" s="12" t="s">
        <v>6</v>
      </c>
      <c r="E4475" s="175" t="s">
        <v>7</v>
      </c>
      <c r="F4475" s="176"/>
      <c r="G4475" s="176"/>
      <c r="H4475" s="176"/>
      <c r="I4475" s="176"/>
      <c r="J4475" s="177"/>
      <c r="K4475" s="13"/>
      <c r="L4475" s="14"/>
    </row>
    <row r="4476" spans="1:12" ht="15.45" customHeight="1" x14ac:dyDescent="0.3">
      <c r="A4476" s="1"/>
      <c r="B4476" s="1"/>
      <c r="C4476" s="7"/>
      <c r="D4476" s="16">
        <v>2</v>
      </c>
      <c r="E4476" s="178" t="s">
        <v>8</v>
      </c>
      <c r="F4476" s="179"/>
      <c r="G4476" s="179"/>
      <c r="H4476" s="179"/>
      <c r="I4476" s="179"/>
      <c r="J4476" s="180"/>
      <c r="K4476" s="8"/>
      <c r="L4476" s="1"/>
    </row>
    <row r="4477" spans="1:12" ht="15.45" customHeight="1" x14ac:dyDescent="0.3">
      <c r="A4477" s="14"/>
      <c r="B4477" s="14"/>
      <c r="C4477" s="11"/>
      <c r="D4477" s="12" t="s">
        <v>9</v>
      </c>
      <c r="E4477" s="175" t="s">
        <v>10</v>
      </c>
      <c r="F4477" s="176"/>
      <c r="G4477" s="176"/>
      <c r="H4477" s="176"/>
      <c r="I4477" s="176"/>
      <c r="J4477" s="177"/>
      <c r="K4477" s="13"/>
      <c r="L4477" s="14"/>
    </row>
    <row r="4478" spans="1:12" ht="15.45" customHeight="1" x14ac:dyDescent="0.3">
      <c r="A4478" s="1"/>
      <c r="B4478" s="1"/>
      <c r="C4478" s="7"/>
      <c r="D4478" s="85">
        <v>2.1</v>
      </c>
      <c r="E4478" s="178" t="s">
        <v>348</v>
      </c>
      <c r="F4478" s="179"/>
      <c r="G4478" s="179"/>
      <c r="H4478" s="179"/>
      <c r="I4478" s="179"/>
      <c r="J4478" s="180"/>
      <c r="K4478" s="8"/>
      <c r="L4478" s="1"/>
    </row>
    <row r="4479" spans="1:12" ht="15.45" customHeight="1" x14ac:dyDescent="0.3">
      <c r="A4479" s="14"/>
      <c r="B4479" s="14"/>
      <c r="C4479" s="11"/>
      <c r="D4479" s="17" t="s">
        <v>12</v>
      </c>
      <c r="E4479" s="181" t="s">
        <v>13</v>
      </c>
      <c r="F4479" s="182"/>
      <c r="G4479" s="182"/>
      <c r="H4479" s="182"/>
      <c r="I4479" s="183"/>
      <c r="J4479" s="187" t="s">
        <v>14</v>
      </c>
      <c r="K4479" s="13"/>
      <c r="L4479" s="14"/>
    </row>
    <row r="4480" spans="1:12" ht="15.45" customHeight="1" x14ac:dyDescent="0.3">
      <c r="A4480" s="1"/>
      <c r="B4480" s="1"/>
      <c r="C4480" s="7"/>
      <c r="D4480" s="18" t="s">
        <v>395</v>
      </c>
      <c r="E4480" s="184"/>
      <c r="F4480" s="185"/>
      <c r="G4480" s="185"/>
      <c r="H4480" s="185"/>
      <c r="I4480" s="186"/>
      <c r="J4480" s="188"/>
      <c r="K4480" s="8"/>
      <c r="L4480" s="1"/>
    </row>
    <row r="4481" spans="1:12" ht="15.45" customHeight="1" x14ac:dyDescent="0.3">
      <c r="A4481" s="14"/>
      <c r="B4481" s="14"/>
      <c r="C4481" s="11"/>
      <c r="D4481" s="17" t="s">
        <v>16</v>
      </c>
      <c r="E4481" s="296" t="s">
        <v>396</v>
      </c>
      <c r="F4481" s="223"/>
      <c r="G4481" s="223"/>
      <c r="H4481" s="223"/>
      <c r="I4481" s="224"/>
      <c r="J4481" s="297" t="s">
        <v>25</v>
      </c>
      <c r="K4481" s="13"/>
      <c r="L4481" s="14"/>
    </row>
    <row r="4482" spans="1:12" ht="15.45" customHeight="1" x14ac:dyDescent="0.3">
      <c r="A4482" s="1"/>
      <c r="B4482" s="1"/>
      <c r="C4482" s="7"/>
      <c r="D4482" s="18" t="s">
        <v>395</v>
      </c>
      <c r="E4482" s="225"/>
      <c r="F4482" s="226"/>
      <c r="G4482" s="226"/>
      <c r="H4482" s="226"/>
      <c r="I4482" s="227"/>
      <c r="J4482" s="229"/>
      <c r="K4482" s="8"/>
      <c r="L4482" s="1"/>
    </row>
    <row r="4483" spans="1:12" ht="15.45" customHeight="1" x14ac:dyDescent="0.3">
      <c r="A4483" s="1"/>
      <c r="B4483" s="1"/>
      <c r="C4483" s="7"/>
      <c r="D4483" s="189"/>
      <c r="E4483" s="189"/>
      <c r="F4483" s="189"/>
      <c r="G4483" s="189"/>
      <c r="H4483" s="189"/>
      <c r="I4483" s="189"/>
      <c r="J4483" s="189"/>
      <c r="K4483" s="8"/>
      <c r="L4483" s="1"/>
    </row>
    <row r="4484" spans="1:12" ht="15.45" customHeight="1" x14ac:dyDescent="0.3">
      <c r="A4484" s="1"/>
      <c r="B4484" s="1"/>
      <c r="C4484" s="7"/>
      <c r="D4484" s="219" t="s">
        <v>19</v>
      </c>
      <c r="E4484" s="220"/>
      <c r="F4484" s="220"/>
      <c r="G4484" s="220"/>
      <c r="H4484" s="220"/>
      <c r="I4484" s="220"/>
      <c r="J4484" s="221"/>
      <c r="K4484" s="8"/>
      <c r="L4484" s="1"/>
    </row>
    <row r="4485" spans="1:12" ht="15.45" customHeight="1" x14ac:dyDescent="0.3">
      <c r="A4485" s="1"/>
      <c r="B4485" s="1"/>
      <c r="C4485" s="7"/>
      <c r="D4485" s="230" t="s">
        <v>20</v>
      </c>
      <c r="E4485" s="231"/>
      <c r="F4485" s="231"/>
      <c r="G4485" s="23" t="s">
        <v>14</v>
      </c>
      <c r="H4485" s="24" t="s">
        <v>21</v>
      </c>
      <c r="I4485" s="25" t="s">
        <v>22</v>
      </c>
      <c r="J4485" s="26" t="s">
        <v>23</v>
      </c>
      <c r="K4485" s="8"/>
      <c r="L4485" s="1"/>
    </row>
    <row r="4486" spans="1:12" ht="15.45" customHeight="1" x14ac:dyDescent="0.3">
      <c r="A4486" s="1"/>
      <c r="B4486" s="1"/>
      <c r="C4486" s="7"/>
      <c r="D4486" s="368" t="s">
        <v>397</v>
      </c>
      <c r="E4486" s="369"/>
      <c r="F4486" s="370"/>
      <c r="G4486" s="150" t="s">
        <v>25</v>
      </c>
      <c r="H4486" s="151">
        <v>5566</v>
      </c>
      <c r="I4486" s="29">
        <v>1.03</v>
      </c>
      <c r="J4486" s="30">
        <f>+ROUND(I4486*H4486,2)</f>
        <v>5732.98</v>
      </c>
      <c r="K4486" s="8"/>
      <c r="L4486" s="1"/>
    </row>
    <row r="4487" spans="1:12" ht="15.45" customHeight="1" x14ac:dyDescent="0.3">
      <c r="A4487" s="1"/>
      <c r="B4487" s="1"/>
      <c r="C4487" s="7"/>
      <c r="D4487" s="340" t="s">
        <v>398</v>
      </c>
      <c r="E4487" s="341"/>
      <c r="F4487" s="342"/>
      <c r="G4487" s="42" t="s">
        <v>95</v>
      </c>
      <c r="H4487" s="43">
        <v>5200</v>
      </c>
      <c r="I4487" s="33">
        <v>0.33</v>
      </c>
      <c r="J4487" s="34">
        <f t="shared" ref="J4487:J4495" si="82">+IF(D4487="","",H4487*I4487)</f>
        <v>1716</v>
      </c>
      <c r="K4487" s="8"/>
      <c r="L4487" s="1"/>
    </row>
    <row r="4488" spans="1:12" ht="15.45" customHeight="1" x14ac:dyDescent="0.3">
      <c r="A4488" s="1"/>
      <c r="B4488" s="1"/>
      <c r="C4488" s="7"/>
      <c r="D4488" s="340" t="s">
        <v>399</v>
      </c>
      <c r="E4488" s="341"/>
      <c r="F4488" s="342"/>
      <c r="G4488" s="42" t="s">
        <v>25</v>
      </c>
      <c r="H4488" s="43">
        <v>70</v>
      </c>
      <c r="I4488" s="33">
        <v>1</v>
      </c>
      <c r="J4488" s="34">
        <f t="shared" si="82"/>
        <v>70</v>
      </c>
      <c r="K4488" s="8"/>
      <c r="L4488" s="1"/>
    </row>
    <row r="4489" spans="1:12" ht="15.45" customHeight="1" x14ac:dyDescent="0.3">
      <c r="A4489" s="1"/>
      <c r="B4489" s="1"/>
      <c r="C4489" s="7"/>
      <c r="D4489" s="340" t="s">
        <v>400</v>
      </c>
      <c r="E4489" s="341"/>
      <c r="F4489" s="342"/>
      <c r="G4489" s="42" t="s">
        <v>95</v>
      </c>
      <c r="H4489" s="43">
        <v>3600</v>
      </c>
      <c r="I4489" s="33">
        <v>0.33</v>
      </c>
      <c r="J4489" s="34">
        <f t="shared" si="82"/>
        <v>1188</v>
      </c>
      <c r="K4489" s="8"/>
      <c r="L4489" s="1"/>
    </row>
    <row r="4490" spans="1:12" ht="15.45" customHeight="1" x14ac:dyDescent="0.3">
      <c r="A4490" s="1"/>
      <c r="B4490" s="1"/>
      <c r="C4490" s="7"/>
      <c r="D4490" s="340" t="s">
        <v>401</v>
      </c>
      <c r="E4490" s="341"/>
      <c r="F4490" s="342"/>
      <c r="G4490" s="42" t="s">
        <v>95</v>
      </c>
      <c r="H4490" s="43">
        <v>5038</v>
      </c>
      <c r="I4490" s="33">
        <v>0.2</v>
      </c>
      <c r="J4490" s="34">
        <f t="shared" si="82"/>
        <v>1007.6</v>
      </c>
      <c r="K4490" s="8"/>
      <c r="L4490" s="1"/>
    </row>
    <row r="4491" spans="1:12" ht="15.45" customHeight="1" x14ac:dyDescent="0.3">
      <c r="A4491" s="1"/>
      <c r="B4491" s="1"/>
      <c r="C4491" s="7"/>
      <c r="D4491" s="340" t="s">
        <v>363</v>
      </c>
      <c r="E4491" s="341"/>
      <c r="F4491" s="342"/>
      <c r="G4491" s="42" t="s">
        <v>127</v>
      </c>
      <c r="H4491" s="43">
        <v>45646</v>
      </c>
      <c r="I4491" s="113">
        <v>3.0000000000000001E-3</v>
      </c>
      <c r="J4491" s="34">
        <f t="shared" si="82"/>
        <v>136.93800000000002</v>
      </c>
      <c r="K4491" s="8"/>
      <c r="L4491" s="1"/>
    </row>
    <row r="4492" spans="1:12" ht="15.45" customHeight="1" x14ac:dyDescent="0.3">
      <c r="A4492" s="1"/>
      <c r="B4492" s="1"/>
      <c r="C4492" s="7"/>
      <c r="D4492" s="340" t="s">
        <v>364</v>
      </c>
      <c r="E4492" s="341"/>
      <c r="F4492" s="342"/>
      <c r="G4492" s="42" t="s">
        <v>127</v>
      </c>
      <c r="H4492" s="43">
        <v>100925</v>
      </c>
      <c r="I4492" s="113">
        <v>3.0000000000000001E-3</v>
      </c>
      <c r="J4492" s="34">
        <f t="shared" si="82"/>
        <v>302.77500000000003</v>
      </c>
      <c r="K4492" s="8"/>
      <c r="L4492" s="1"/>
    </row>
    <row r="4493" spans="1:12" ht="15.45" customHeight="1" x14ac:dyDescent="0.3">
      <c r="A4493" s="1"/>
      <c r="B4493" s="1"/>
      <c r="C4493" s="7"/>
      <c r="D4493" s="211"/>
      <c r="E4493" s="212"/>
      <c r="F4493" s="212"/>
      <c r="G4493" s="42" t="s">
        <v>28</v>
      </c>
      <c r="H4493" s="43" t="s">
        <v>28</v>
      </c>
      <c r="I4493" s="33"/>
      <c r="J4493" s="34" t="str">
        <f t="shared" si="82"/>
        <v/>
      </c>
      <c r="K4493" s="8"/>
      <c r="L4493" s="1"/>
    </row>
    <row r="4494" spans="1:12" ht="15.45" customHeight="1" x14ac:dyDescent="0.3">
      <c r="A4494" s="1"/>
      <c r="B4494" s="1"/>
      <c r="C4494" s="7"/>
      <c r="D4494" s="211"/>
      <c r="E4494" s="212"/>
      <c r="F4494" s="212"/>
      <c r="G4494" s="42" t="s">
        <v>28</v>
      </c>
      <c r="H4494" s="43" t="s">
        <v>28</v>
      </c>
      <c r="I4494" s="33"/>
      <c r="J4494" s="34" t="str">
        <f t="shared" si="82"/>
        <v/>
      </c>
      <c r="K4494" s="8"/>
      <c r="L4494" s="1"/>
    </row>
    <row r="4495" spans="1:12" ht="15.45" customHeight="1" x14ac:dyDescent="0.3">
      <c r="A4495" s="1"/>
      <c r="B4495" s="1"/>
      <c r="C4495" s="7"/>
      <c r="D4495" s="325"/>
      <c r="E4495" s="326"/>
      <c r="F4495" s="326"/>
      <c r="G4495" s="152" t="s">
        <v>28</v>
      </c>
      <c r="H4495" s="153" t="s">
        <v>28</v>
      </c>
      <c r="I4495" s="37"/>
      <c r="J4495" s="38" t="str">
        <f t="shared" si="82"/>
        <v/>
      </c>
      <c r="K4495" s="8"/>
      <c r="L4495" s="1"/>
    </row>
    <row r="4496" spans="1:12" ht="15.45" customHeight="1" x14ac:dyDescent="0.3">
      <c r="A4496" s="1"/>
      <c r="B4496" s="1"/>
      <c r="C4496" s="7"/>
      <c r="D4496" s="1"/>
      <c r="E4496" s="1"/>
      <c r="F4496" s="1"/>
      <c r="G4496" s="294" t="s">
        <v>29</v>
      </c>
      <c r="H4496" s="294"/>
      <c r="I4496" s="295"/>
      <c r="J4496" s="39">
        <f>+ROUND(SUM(J4486:J4495),2)</f>
        <v>10154.290000000001</v>
      </c>
      <c r="K4496" s="8"/>
      <c r="L4496" s="1"/>
    </row>
    <row r="4497" spans="1:12" ht="15.45" customHeight="1" x14ac:dyDescent="0.3">
      <c r="A4497" s="1"/>
      <c r="B4497" s="1"/>
      <c r="C4497" s="7"/>
      <c r="D4497" s="1"/>
      <c r="E4497" s="1"/>
      <c r="F4497" s="1"/>
      <c r="G4497" s="92"/>
      <c r="H4497" s="100"/>
      <c r="I4497" s="92"/>
      <c r="J4497" s="101"/>
      <c r="K4497" s="8"/>
      <c r="L4497" s="1"/>
    </row>
    <row r="4498" spans="1:12" ht="15.45" customHeight="1" x14ac:dyDescent="0.3">
      <c r="A4498" s="1"/>
      <c r="B4498" s="1"/>
      <c r="C4498" s="7"/>
      <c r="D4498" s="219" t="s">
        <v>30</v>
      </c>
      <c r="E4498" s="220"/>
      <c r="F4498" s="220"/>
      <c r="G4498" s="220"/>
      <c r="H4498" s="220"/>
      <c r="I4498" s="220"/>
      <c r="J4498" s="221"/>
      <c r="K4498" s="8"/>
      <c r="L4498" s="1"/>
    </row>
    <row r="4499" spans="1:12" ht="15.45" customHeight="1" x14ac:dyDescent="0.3">
      <c r="A4499" s="1"/>
      <c r="B4499" s="1"/>
      <c r="C4499" s="7"/>
      <c r="D4499" s="286" t="s">
        <v>20</v>
      </c>
      <c r="E4499" s="286"/>
      <c r="F4499" s="286"/>
      <c r="G4499" s="40" t="s">
        <v>14</v>
      </c>
      <c r="H4499" s="41" t="s">
        <v>31</v>
      </c>
      <c r="I4499" s="40" t="s">
        <v>22</v>
      </c>
      <c r="J4499" s="41" t="s">
        <v>23</v>
      </c>
      <c r="K4499" s="8"/>
      <c r="L4499" s="1"/>
    </row>
    <row r="4500" spans="1:12" ht="15.45" customHeight="1" x14ac:dyDescent="0.3">
      <c r="A4500" s="1"/>
      <c r="B4500" s="1"/>
      <c r="C4500" s="7"/>
      <c r="D4500" s="289" t="s">
        <v>32</v>
      </c>
      <c r="E4500" s="290"/>
      <c r="F4500" s="291"/>
      <c r="G4500" s="86" t="s">
        <v>33</v>
      </c>
      <c r="H4500" s="89">
        <v>6078.74</v>
      </c>
      <c r="I4500" s="159">
        <v>0.05</v>
      </c>
      <c r="J4500" s="30">
        <f>+ROUND(I4500*H4500,2)</f>
        <v>303.94</v>
      </c>
      <c r="K4500" s="8"/>
      <c r="L4500" s="1"/>
    </row>
    <row r="4501" spans="1:12" ht="15.45" customHeight="1" x14ac:dyDescent="0.3">
      <c r="A4501" s="1"/>
      <c r="B4501" s="1"/>
      <c r="C4501" s="7"/>
      <c r="D4501" s="292"/>
      <c r="E4501" s="293"/>
      <c r="F4501" s="293"/>
      <c r="G4501" s="47" t="s">
        <v>28</v>
      </c>
      <c r="H4501" s="48" t="s">
        <v>28</v>
      </c>
      <c r="I4501" s="49"/>
      <c r="J4501" s="91" t="str">
        <f>+IF(D4501="","",H4501*I4501)</f>
        <v/>
      </c>
      <c r="K4501" s="8"/>
      <c r="L4501" s="1"/>
    </row>
    <row r="4502" spans="1:12" ht="15.45" customHeight="1" x14ac:dyDescent="0.3">
      <c r="A4502" s="1"/>
      <c r="B4502" s="1"/>
      <c r="C4502" s="7"/>
      <c r="D4502" s="1"/>
      <c r="E4502" s="1"/>
      <c r="F4502" s="1"/>
      <c r="G4502" s="294" t="s">
        <v>36</v>
      </c>
      <c r="H4502" s="294"/>
      <c r="I4502" s="295"/>
      <c r="J4502" s="51">
        <f>ROUND(+SUM(J4500:J4501),2)</f>
        <v>303.94</v>
      </c>
      <c r="K4502" s="8"/>
      <c r="L4502" s="1"/>
    </row>
    <row r="4503" spans="1:12" ht="15.45" customHeight="1" x14ac:dyDescent="0.3">
      <c r="A4503" s="1"/>
      <c r="B4503" s="1"/>
      <c r="C4503" s="7"/>
      <c r="D4503" s="274"/>
      <c r="E4503" s="274"/>
      <c r="F4503" s="274"/>
      <c r="G4503" s="274"/>
      <c r="H4503" s="274"/>
      <c r="I4503" s="274"/>
      <c r="J4503" s="274"/>
      <c r="K4503" s="8"/>
      <c r="L4503" s="1"/>
    </row>
    <row r="4504" spans="1:12" ht="15.45" customHeight="1" x14ac:dyDescent="0.3">
      <c r="A4504" s="1"/>
      <c r="B4504" s="1"/>
      <c r="C4504" s="7"/>
      <c r="D4504" s="305" t="s">
        <v>37</v>
      </c>
      <c r="E4504" s="306"/>
      <c r="F4504" s="306"/>
      <c r="G4504" s="306"/>
      <c r="H4504" s="306"/>
      <c r="I4504" s="306"/>
      <c r="J4504" s="307"/>
      <c r="K4504" s="8"/>
      <c r="L4504" s="52"/>
    </row>
    <row r="4505" spans="1:12" ht="15.45" customHeight="1" x14ac:dyDescent="0.3">
      <c r="A4505" s="93"/>
      <c r="B4505" s="93"/>
      <c r="C4505" s="53"/>
      <c r="D4505" s="308" t="s">
        <v>20</v>
      </c>
      <c r="E4505" s="309"/>
      <c r="F4505" s="309"/>
      <c r="G4505" s="54" t="s">
        <v>14</v>
      </c>
      <c r="H4505" s="55" t="s">
        <v>31</v>
      </c>
      <c r="I4505" s="54" t="s">
        <v>22</v>
      </c>
      <c r="J4505" s="56" t="s">
        <v>23</v>
      </c>
      <c r="K4505" s="57"/>
      <c r="L4505" s="58"/>
    </row>
    <row r="4506" spans="1:12" ht="15.45" customHeight="1" x14ac:dyDescent="0.3">
      <c r="A4506" s="1"/>
      <c r="B4506" s="1"/>
      <c r="C4506" s="7"/>
      <c r="D4506" s="301" t="s">
        <v>322</v>
      </c>
      <c r="E4506" s="302"/>
      <c r="F4506" s="302"/>
      <c r="G4506" s="59" t="s">
        <v>39</v>
      </c>
      <c r="H4506" s="60">
        <v>46759.506553375002</v>
      </c>
      <c r="I4506" s="61">
        <v>0.13</v>
      </c>
      <c r="J4506" s="30">
        <f>+ROUND(I4506*H4506,2)</f>
        <v>6078.74</v>
      </c>
      <c r="K4506" s="8"/>
      <c r="L4506" s="52"/>
    </row>
    <row r="4507" spans="1:12" ht="15.45" customHeight="1" x14ac:dyDescent="0.3">
      <c r="A4507" s="1"/>
      <c r="B4507" s="1"/>
      <c r="C4507" s="7"/>
      <c r="D4507" s="301"/>
      <c r="E4507" s="302"/>
      <c r="F4507" s="302"/>
      <c r="G4507" s="59"/>
      <c r="H4507" s="60" t="s">
        <v>28</v>
      </c>
      <c r="I4507" s="61"/>
      <c r="J4507" s="62" t="str">
        <f>(+IF(D4507="","",(H4507*I4507)))</f>
        <v/>
      </c>
      <c r="K4507" s="8"/>
      <c r="L4507" s="52"/>
    </row>
    <row r="4508" spans="1:12" ht="15.45" customHeight="1" x14ac:dyDescent="0.3">
      <c r="A4508" s="1"/>
      <c r="B4508" s="1"/>
      <c r="C4508" s="7"/>
      <c r="D4508" s="301"/>
      <c r="E4508" s="302"/>
      <c r="F4508" s="302"/>
      <c r="G4508" s="59"/>
      <c r="H4508" s="60"/>
      <c r="I4508" s="61"/>
      <c r="J4508" s="62" t="str">
        <f>(+IF(D4508="","",(H4508*I4508)))</f>
        <v/>
      </c>
      <c r="K4508" s="8"/>
      <c r="L4508" s="52"/>
    </row>
    <row r="4509" spans="1:12" ht="15.45" customHeight="1" x14ac:dyDescent="0.3">
      <c r="A4509" s="1"/>
      <c r="B4509" s="1"/>
      <c r="C4509" s="7"/>
      <c r="D4509" s="303"/>
      <c r="E4509" s="304"/>
      <c r="F4509" s="304"/>
      <c r="G4509" s="59"/>
      <c r="H4509" s="60"/>
      <c r="I4509" s="96"/>
      <c r="J4509" s="97" t="str">
        <f>(+IF(D4509="","",(H4509*I4509)))</f>
        <v/>
      </c>
      <c r="K4509" s="8"/>
      <c r="L4509" s="52"/>
    </row>
    <row r="4510" spans="1:12" ht="15.45" customHeight="1" x14ac:dyDescent="0.3">
      <c r="A4510" s="1"/>
      <c r="B4510" s="1"/>
      <c r="C4510" s="7"/>
      <c r="D4510" s="1"/>
      <c r="E4510" s="1"/>
      <c r="F4510" s="1"/>
      <c r="G4510" s="216" t="s">
        <v>42</v>
      </c>
      <c r="H4510" s="216"/>
      <c r="I4510" s="217"/>
      <c r="J4510" s="39">
        <f>+ROUND(SUM(J4506:J4509),2)</f>
        <v>6078.74</v>
      </c>
      <c r="K4510" s="8"/>
      <c r="L4510" s="52"/>
    </row>
    <row r="4511" spans="1:12" ht="15.45" customHeight="1" x14ac:dyDescent="0.3">
      <c r="A4511" s="1"/>
      <c r="B4511" s="1"/>
      <c r="C4511" s="7"/>
      <c r="D4511" s="1"/>
      <c r="E4511" s="1"/>
      <c r="F4511" s="1"/>
      <c r="G4511" s="1"/>
      <c r="H4511" s="63"/>
      <c r="I4511" s="1"/>
      <c r="J4511" s="2"/>
      <c r="K4511" s="8"/>
      <c r="L4511" s="1"/>
    </row>
    <row r="4512" spans="1:12" ht="15.45" customHeight="1" x14ac:dyDescent="0.3">
      <c r="A4512" s="1"/>
      <c r="B4512" s="1"/>
      <c r="C4512" s="7"/>
      <c r="D4512" s="250" t="s">
        <v>43</v>
      </c>
      <c r="E4512" s="251"/>
      <c r="F4512" s="251"/>
      <c r="G4512" s="251"/>
      <c r="H4512" s="251"/>
      <c r="I4512" s="252"/>
      <c r="J4512" s="64">
        <f>ROUND((SUM(+J4496+J4502+J4510)),2)</f>
        <v>16536.97</v>
      </c>
      <c r="K4512" s="8"/>
      <c r="L4512" s="1"/>
    </row>
    <row r="4513" spans="1:12" ht="15.45" customHeight="1" x14ac:dyDescent="0.3">
      <c r="A4513" s="1"/>
      <c r="B4513" s="1"/>
      <c r="C4513" s="7"/>
      <c r="D4513" s="1"/>
      <c r="E4513" s="1"/>
      <c r="F4513" s="1"/>
      <c r="G4513" s="1"/>
      <c r="H4513" s="63"/>
      <c r="I4513" s="1"/>
      <c r="J4513" s="2"/>
      <c r="K4513" s="8"/>
      <c r="L4513" s="1"/>
    </row>
    <row r="4514" spans="1:12" ht="15.45" customHeight="1" x14ac:dyDescent="0.3">
      <c r="A4514" s="66"/>
      <c r="B4514" s="66"/>
      <c r="C4514" s="65"/>
      <c r="D4514" s="253" t="s">
        <v>44</v>
      </c>
      <c r="E4514" s="254"/>
      <c r="F4514" s="255"/>
      <c r="G4514" s="66"/>
      <c r="H4514" s="67"/>
      <c r="I4514" s="68">
        <v>0.01</v>
      </c>
      <c r="J4514" s="69">
        <f>+ROUND(J4512*I4514,2)</f>
        <v>165.37</v>
      </c>
      <c r="K4514" s="70"/>
      <c r="L4514" s="66"/>
    </row>
    <row r="4515" spans="1:12" ht="15.45" customHeight="1" x14ac:dyDescent="0.3">
      <c r="A4515" s="1"/>
      <c r="B4515" s="1"/>
      <c r="C4515" s="7"/>
      <c r="D4515" s="250" t="s">
        <v>45</v>
      </c>
      <c r="E4515" s="251"/>
      <c r="F4515" s="251"/>
      <c r="G4515" s="251"/>
      <c r="H4515" s="251"/>
      <c r="I4515" s="252"/>
      <c r="J4515" s="64">
        <f>+J4514+J4512</f>
        <v>16702.34</v>
      </c>
      <c r="K4515" s="8"/>
      <c r="L4515" s="1"/>
    </row>
    <row r="4516" spans="1:12" ht="15.45" customHeight="1" x14ac:dyDescent="0.3">
      <c r="A4516" s="1"/>
      <c r="B4516" s="1"/>
      <c r="C4516" s="7"/>
      <c r="D4516" s="1"/>
      <c r="E4516" s="1"/>
      <c r="F4516" s="1"/>
      <c r="G4516" s="1"/>
      <c r="H4516" s="63"/>
      <c r="I4516" s="1"/>
      <c r="J4516" s="2"/>
      <c r="K4516" s="8"/>
      <c r="L4516" s="1"/>
    </row>
    <row r="4517" spans="1:12" ht="15.45" customHeight="1" x14ac:dyDescent="0.3">
      <c r="A4517" s="66"/>
      <c r="B4517" s="66"/>
      <c r="C4517" s="65"/>
      <c r="D4517" s="313" t="s">
        <v>46</v>
      </c>
      <c r="E4517" s="314"/>
      <c r="F4517" s="314"/>
      <c r="G4517" s="71"/>
      <c r="H4517" s="72"/>
      <c r="I4517" s="170">
        <v>0.25</v>
      </c>
      <c r="J4517" s="74">
        <f>ROUND(J4515*I4517,2)</f>
        <v>4175.59</v>
      </c>
      <c r="K4517" s="70"/>
      <c r="L4517" s="66"/>
    </row>
    <row r="4518" spans="1:12" ht="15.45" customHeight="1" x14ac:dyDescent="0.3">
      <c r="A4518" s="66"/>
      <c r="B4518" s="66"/>
      <c r="C4518" s="65"/>
      <c r="D4518" s="315" t="s">
        <v>47</v>
      </c>
      <c r="E4518" s="316"/>
      <c r="F4518" s="316"/>
      <c r="G4518" s="71"/>
      <c r="H4518" s="72"/>
      <c r="I4518" s="171">
        <v>0.01</v>
      </c>
      <c r="J4518" s="76">
        <f>ROUND(J4515*I4518,2)</f>
        <v>167.02</v>
      </c>
      <c r="K4518" s="70"/>
      <c r="L4518" s="66"/>
    </row>
    <row r="4519" spans="1:12" ht="15.45" customHeight="1" x14ac:dyDescent="0.3">
      <c r="A4519" s="66"/>
      <c r="B4519" s="66"/>
      <c r="C4519" s="65"/>
      <c r="D4519" s="315" t="s">
        <v>48</v>
      </c>
      <c r="E4519" s="316"/>
      <c r="F4519" s="316"/>
      <c r="G4519" s="77"/>
      <c r="H4519" s="78"/>
      <c r="I4519" s="171">
        <v>0.04</v>
      </c>
      <c r="J4519" s="76">
        <f>ROUND(J4515*I4519,2)</f>
        <v>668.09</v>
      </c>
      <c r="K4519" s="70"/>
      <c r="L4519" s="66"/>
    </row>
    <row r="4520" spans="1:12" ht="15.45" customHeight="1" x14ac:dyDescent="0.3">
      <c r="A4520" s="1"/>
      <c r="B4520" s="1"/>
      <c r="C4520" s="7"/>
      <c r="D4520" s="317" t="s">
        <v>49</v>
      </c>
      <c r="E4520" s="318"/>
      <c r="F4520" s="318"/>
      <c r="G4520" s="318"/>
      <c r="H4520" s="318"/>
      <c r="I4520" s="318"/>
      <c r="J4520" s="79">
        <f>SUM(J4517:J4519)</f>
        <v>5010.7000000000007</v>
      </c>
      <c r="K4520" s="8"/>
      <c r="L4520" s="1"/>
    </row>
    <row r="4521" spans="1:12" ht="15.45" customHeight="1" x14ac:dyDescent="0.3">
      <c r="A4521" s="1"/>
      <c r="B4521" s="1"/>
      <c r="C4521" s="7"/>
      <c r="D4521" s="266"/>
      <c r="E4521" s="266"/>
      <c r="F4521" s="266"/>
      <c r="G4521" s="266"/>
      <c r="H4521" s="266"/>
      <c r="I4521" s="266"/>
      <c r="J4521" s="266"/>
      <c r="K4521" s="8"/>
      <c r="L4521" s="1"/>
    </row>
    <row r="4522" spans="1:12" ht="15.45" customHeight="1" x14ac:dyDescent="0.3">
      <c r="A4522" s="1"/>
      <c r="B4522" s="1"/>
      <c r="C4522" s="7"/>
      <c r="D4522" s="277" t="s">
        <v>50</v>
      </c>
      <c r="E4522" s="278"/>
      <c r="F4522" s="278"/>
      <c r="G4522" s="278"/>
      <c r="H4522" s="278"/>
      <c r="I4522" s="279"/>
      <c r="J4522" s="80">
        <f>SUM(J4515+J4520)</f>
        <v>21713.040000000001</v>
      </c>
      <c r="K4522" s="8"/>
      <c r="L4522" s="1"/>
    </row>
    <row r="4523" spans="1:12" ht="15.45" customHeight="1" x14ac:dyDescent="0.3">
      <c r="A4523" s="1"/>
      <c r="B4523" s="1"/>
      <c r="C4523" s="7"/>
      <c r="D4523" s="266"/>
      <c r="E4523" s="266"/>
      <c r="F4523" s="266"/>
      <c r="G4523" s="266"/>
      <c r="H4523" s="266"/>
      <c r="I4523" s="266"/>
      <c r="J4523" s="266"/>
      <c r="K4523" s="8"/>
      <c r="L4523" s="1"/>
    </row>
    <row r="4524" spans="1:12" ht="15.45" customHeight="1" x14ac:dyDescent="0.3">
      <c r="A4524" s="1"/>
      <c r="B4524" s="1"/>
      <c r="C4524" s="7"/>
      <c r="D4524" s="280" t="s">
        <v>51</v>
      </c>
      <c r="E4524" s="281"/>
      <c r="F4524" s="282"/>
      <c r="G4524" s="283"/>
      <c r="H4524" s="284"/>
      <c r="I4524" s="284"/>
      <c r="J4524" s="285"/>
      <c r="K4524" s="8"/>
      <c r="L4524" s="1"/>
    </row>
    <row r="4525" spans="1:12" ht="15.45" customHeight="1" x14ac:dyDescent="0.3">
      <c r="A4525" s="1"/>
      <c r="B4525" s="1"/>
      <c r="C4525" s="7"/>
      <c r="D4525" s="262"/>
      <c r="E4525" s="310"/>
      <c r="F4525" s="311"/>
      <c r="G4525" s="265"/>
      <c r="H4525" s="275"/>
      <c r="I4525" s="275"/>
      <c r="J4525" s="276"/>
      <c r="K4525" s="8"/>
      <c r="L4525" s="1"/>
    </row>
    <row r="4526" spans="1:12" ht="15.45" customHeight="1" x14ac:dyDescent="0.3">
      <c r="A4526" s="1"/>
      <c r="B4526" s="1"/>
      <c r="C4526" s="7"/>
      <c r="D4526" s="262"/>
      <c r="E4526" s="310"/>
      <c r="F4526" s="311"/>
      <c r="G4526" s="312" t="s">
        <v>52</v>
      </c>
      <c r="H4526" s="266"/>
      <c r="I4526" s="266"/>
      <c r="J4526" s="267"/>
      <c r="K4526" s="8"/>
      <c r="L4526" s="1"/>
    </row>
    <row r="4527" spans="1:12" ht="15.45" customHeight="1" x14ac:dyDescent="0.3">
      <c r="A4527" s="1"/>
      <c r="B4527" s="1"/>
      <c r="C4527" s="7"/>
      <c r="D4527" s="262"/>
      <c r="E4527" s="310"/>
      <c r="F4527" s="311"/>
      <c r="G4527" s="312" t="s">
        <v>53</v>
      </c>
      <c r="H4527" s="266"/>
      <c r="I4527" s="266"/>
      <c r="J4527" s="267"/>
      <c r="K4527" s="8"/>
      <c r="L4527" s="1"/>
    </row>
    <row r="4528" spans="1:12" ht="15.45" customHeight="1" x14ac:dyDescent="0.3">
      <c r="A4528" s="1"/>
      <c r="B4528" s="1"/>
      <c r="C4528" s="7"/>
      <c r="D4528" s="262"/>
      <c r="E4528" s="310"/>
      <c r="F4528" s="311"/>
      <c r="G4528" s="312" t="s">
        <v>54</v>
      </c>
      <c r="H4528" s="266"/>
      <c r="I4528" s="266"/>
      <c r="J4528" s="267"/>
      <c r="K4528" s="8"/>
      <c r="L4528" s="1"/>
    </row>
    <row r="4529" spans="1:12" ht="15.45" customHeight="1" x14ac:dyDescent="0.3">
      <c r="A4529" s="1"/>
      <c r="B4529" s="1"/>
      <c r="C4529" s="7"/>
      <c r="D4529" s="319"/>
      <c r="E4529" s="320"/>
      <c r="F4529" s="321"/>
      <c r="G4529" s="312" t="s">
        <v>52</v>
      </c>
      <c r="H4529" s="266"/>
      <c r="I4529" s="266"/>
      <c r="J4529" s="267"/>
      <c r="K4529" s="8"/>
      <c r="L4529" s="1"/>
    </row>
    <row r="4530" spans="1:12" ht="15.45" customHeight="1" x14ac:dyDescent="0.3">
      <c r="A4530" s="1"/>
      <c r="B4530" s="1"/>
      <c r="C4530" s="7"/>
      <c r="D4530" s="268"/>
      <c r="E4530" s="322"/>
      <c r="F4530" s="323"/>
      <c r="G4530" s="324" t="s">
        <v>55</v>
      </c>
      <c r="H4530" s="272"/>
      <c r="I4530" s="272"/>
      <c r="J4530" s="273"/>
      <c r="K4530" s="8"/>
      <c r="L4530" s="1"/>
    </row>
    <row r="4531" spans="1:12" ht="15.45" customHeight="1" x14ac:dyDescent="0.3">
      <c r="A4531" s="1"/>
      <c r="B4531" s="1"/>
      <c r="C4531" s="81"/>
      <c r="D4531" s="82"/>
      <c r="E4531" s="82"/>
      <c r="F4531" s="82"/>
      <c r="G4531" s="82"/>
      <c r="H4531" s="83"/>
      <c r="I4531" s="82"/>
      <c r="J4531" s="83"/>
      <c r="K4531" s="84"/>
      <c r="L4531" s="1"/>
    </row>
    <row r="4532" spans="1:12" ht="15.45" customHeight="1" x14ac:dyDescent="0.3">
      <c r="A4532" s="1"/>
      <c r="B4532" s="1"/>
      <c r="C4532" s="1"/>
      <c r="D4532" s="1"/>
      <c r="E4532" s="1"/>
      <c r="F4532" s="1"/>
      <c r="G4532" s="1"/>
      <c r="H4532" s="2"/>
      <c r="I4532" s="1"/>
      <c r="J4532" s="2"/>
      <c r="K4532" s="1"/>
      <c r="L4532" s="1"/>
    </row>
    <row r="4533" spans="1:12" ht="15.45" customHeight="1" x14ac:dyDescent="0.3"/>
    <row r="4534" spans="1:12" s="1" customFormat="1" ht="15.45" customHeight="1" x14ac:dyDescent="0.3">
      <c r="C4534" s="14"/>
      <c r="D4534" s="14"/>
      <c r="E4534" s="14"/>
      <c r="F4534" s="14"/>
      <c r="G4534" s="14"/>
      <c r="H4534" s="15"/>
      <c r="I4534" s="14"/>
      <c r="J4534" s="15"/>
    </row>
    <row r="4535" spans="1:12" s="1" customFormat="1" ht="15.45" customHeight="1" x14ac:dyDescent="0.3">
      <c r="C4535" s="3"/>
      <c r="D4535" s="4"/>
      <c r="E4535" s="4"/>
      <c r="F4535" s="4"/>
      <c r="G4535" s="4"/>
      <c r="H4535" s="5"/>
      <c r="I4535" s="4"/>
      <c r="J4535" s="5"/>
      <c r="K4535" s="6"/>
    </row>
    <row r="4536" spans="1:12" s="1" customFormat="1" ht="15.45" customHeight="1" x14ac:dyDescent="0.3">
      <c r="C4536" s="7"/>
      <c r="D4536" s="190"/>
      <c r="E4536" s="191"/>
      <c r="F4536" s="190" t="s">
        <v>0</v>
      </c>
      <c r="G4536" s="194"/>
      <c r="H4536" s="191"/>
      <c r="I4536" s="195" t="s">
        <v>1</v>
      </c>
      <c r="J4536" s="196"/>
      <c r="K4536" s="8"/>
    </row>
    <row r="4537" spans="1:12" s="1" customFormat="1" ht="15.45" customHeight="1" x14ac:dyDescent="0.3">
      <c r="C4537" s="7"/>
      <c r="D4537" s="192"/>
      <c r="E4537" s="193"/>
      <c r="F4537" s="192"/>
      <c r="G4537" s="189"/>
      <c r="H4537" s="193"/>
      <c r="I4537" s="197" t="s">
        <v>2</v>
      </c>
      <c r="J4537" s="198"/>
      <c r="K4537" s="8"/>
    </row>
    <row r="4538" spans="1:12" s="1" customFormat="1" ht="15.45" customHeight="1" x14ac:dyDescent="0.3">
      <c r="C4538" s="7"/>
      <c r="D4538" s="172" t="s">
        <v>3</v>
      </c>
      <c r="E4538" s="173"/>
      <c r="F4538" s="173"/>
      <c r="G4538" s="173"/>
      <c r="H4538" s="174"/>
      <c r="I4538" s="197" t="s">
        <v>4</v>
      </c>
      <c r="J4538" s="198"/>
      <c r="K4538" s="8"/>
    </row>
    <row r="4539" spans="1:12" s="1" customFormat="1" ht="15.45" customHeight="1" x14ac:dyDescent="0.3">
      <c r="C4539" s="7"/>
      <c r="D4539" s="298" t="s">
        <v>5</v>
      </c>
      <c r="E4539" s="299"/>
      <c r="F4539" s="299"/>
      <c r="G4539" s="299"/>
      <c r="H4539" s="299"/>
      <c r="I4539" s="299"/>
      <c r="J4539" s="300"/>
      <c r="K4539" s="8"/>
    </row>
    <row r="4540" spans="1:12" s="1" customFormat="1" ht="15.45" customHeight="1" x14ac:dyDescent="0.3">
      <c r="C4540" s="7"/>
      <c r="D4540" s="9"/>
      <c r="E4540" s="9"/>
      <c r="F4540" s="9"/>
      <c r="G4540" s="9"/>
      <c r="H4540" s="10"/>
      <c r="I4540" s="9"/>
      <c r="J4540" s="10"/>
      <c r="K4540" s="8"/>
    </row>
    <row r="4541" spans="1:12" s="14" customFormat="1" ht="15.45" customHeight="1" x14ac:dyDescent="0.3">
      <c r="C4541" s="11"/>
      <c r="D4541" s="12" t="s">
        <v>6</v>
      </c>
      <c r="E4541" s="175" t="s">
        <v>7</v>
      </c>
      <c r="F4541" s="176"/>
      <c r="G4541" s="176"/>
      <c r="H4541" s="176"/>
      <c r="I4541" s="176"/>
      <c r="J4541" s="177"/>
      <c r="K4541" s="13"/>
    </row>
    <row r="4542" spans="1:12" s="1" customFormat="1" ht="15.45" customHeight="1" x14ac:dyDescent="0.3">
      <c r="C4542" s="7"/>
      <c r="D4542" s="16">
        <v>2</v>
      </c>
      <c r="E4542" s="178" t="s">
        <v>8</v>
      </c>
      <c r="F4542" s="179"/>
      <c r="G4542" s="179"/>
      <c r="H4542" s="179"/>
      <c r="I4542" s="179"/>
      <c r="J4542" s="180"/>
      <c r="K4542" s="8"/>
    </row>
    <row r="4543" spans="1:12" s="14" customFormat="1" ht="15.45" customHeight="1" x14ac:dyDescent="0.3">
      <c r="C4543" s="11"/>
      <c r="D4543" s="12" t="s">
        <v>9</v>
      </c>
      <c r="E4543" s="175" t="s">
        <v>10</v>
      </c>
      <c r="F4543" s="176"/>
      <c r="G4543" s="176"/>
      <c r="H4543" s="176"/>
      <c r="I4543" s="176"/>
      <c r="J4543" s="177"/>
      <c r="K4543" s="13"/>
    </row>
    <row r="4544" spans="1:12" s="1" customFormat="1" ht="15.45" customHeight="1" x14ac:dyDescent="0.3">
      <c r="C4544" s="7"/>
      <c r="D4544" s="85">
        <v>2.1</v>
      </c>
      <c r="E4544" s="178" t="s">
        <v>348</v>
      </c>
      <c r="F4544" s="179"/>
      <c r="G4544" s="179"/>
      <c r="H4544" s="179"/>
      <c r="I4544" s="179"/>
      <c r="J4544" s="180"/>
      <c r="K4544" s="8"/>
    </row>
    <row r="4545" spans="3:11" s="14" customFormat="1" ht="15.45" customHeight="1" x14ac:dyDescent="0.3">
      <c r="C4545" s="11"/>
      <c r="D4545" s="17" t="s">
        <v>12</v>
      </c>
      <c r="E4545" s="181" t="s">
        <v>13</v>
      </c>
      <c r="F4545" s="182"/>
      <c r="G4545" s="182"/>
      <c r="H4545" s="182"/>
      <c r="I4545" s="183"/>
      <c r="J4545" s="187" t="s">
        <v>14</v>
      </c>
      <c r="K4545" s="13"/>
    </row>
    <row r="4546" spans="3:11" s="1" customFormat="1" ht="15.45" customHeight="1" x14ac:dyDescent="0.3">
      <c r="C4546" s="7"/>
      <c r="D4546" s="18" t="s">
        <v>402</v>
      </c>
      <c r="E4546" s="184"/>
      <c r="F4546" s="185"/>
      <c r="G4546" s="185"/>
      <c r="H4546" s="185"/>
      <c r="I4546" s="186"/>
      <c r="J4546" s="188"/>
      <c r="K4546" s="8"/>
    </row>
    <row r="4547" spans="3:11" s="14" customFormat="1" ht="15.45" customHeight="1" x14ac:dyDescent="0.3">
      <c r="C4547" s="11"/>
      <c r="D4547" s="17" t="s">
        <v>16</v>
      </c>
      <c r="E4547" s="296" t="s">
        <v>403</v>
      </c>
      <c r="F4547" s="223"/>
      <c r="G4547" s="223"/>
      <c r="H4547" s="223"/>
      <c r="I4547" s="224"/>
      <c r="J4547" s="297" t="s">
        <v>25</v>
      </c>
      <c r="K4547" s="13"/>
    </row>
    <row r="4548" spans="3:11" s="1" customFormat="1" ht="15.45" customHeight="1" x14ac:dyDescent="0.3">
      <c r="C4548" s="7"/>
      <c r="D4548" s="18" t="s">
        <v>402</v>
      </c>
      <c r="E4548" s="225"/>
      <c r="F4548" s="226"/>
      <c r="G4548" s="226"/>
      <c r="H4548" s="226"/>
      <c r="I4548" s="227"/>
      <c r="J4548" s="229"/>
      <c r="K4548" s="8"/>
    </row>
    <row r="4549" spans="3:11" s="1" customFormat="1" ht="15.45" customHeight="1" x14ac:dyDescent="0.3">
      <c r="C4549" s="7"/>
      <c r="D4549" s="189"/>
      <c r="E4549" s="189"/>
      <c r="F4549" s="189"/>
      <c r="G4549" s="189"/>
      <c r="H4549" s="189"/>
      <c r="I4549" s="189"/>
      <c r="J4549" s="189"/>
      <c r="K4549" s="8"/>
    </row>
    <row r="4550" spans="3:11" s="1" customFormat="1" ht="15.45" customHeight="1" x14ac:dyDescent="0.3">
      <c r="C4550" s="7"/>
      <c r="D4550" s="219" t="s">
        <v>19</v>
      </c>
      <c r="E4550" s="220"/>
      <c r="F4550" s="220"/>
      <c r="G4550" s="220"/>
      <c r="H4550" s="220"/>
      <c r="I4550" s="220"/>
      <c r="J4550" s="221"/>
      <c r="K4550" s="8"/>
    </row>
    <row r="4551" spans="3:11" s="1" customFormat="1" ht="15.45" customHeight="1" x14ac:dyDescent="0.3">
      <c r="C4551" s="7"/>
      <c r="D4551" s="230" t="s">
        <v>20</v>
      </c>
      <c r="E4551" s="231"/>
      <c r="F4551" s="231"/>
      <c r="G4551" s="23" t="s">
        <v>14</v>
      </c>
      <c r="H4551" s="24" t="s">
        <v>21</v>
      </c>
      <c r="I4551" s="25" t="s">
        <v>22</v>
      </c>
      <c r="J4551" s="26" t="s">
        <v>23</v>
      </c>
      <c r="K4551" s="8"/>
    </row>
    <row r="4552" spans="3:11" s="1" customFormat="1" ht="15.45" customHeight="1" x14ac:dyDescent="0.3">
      <c r="C4552" s="7"/>
      <c r="D4552" s="368" t="s">
        <v>404</v>
      </c>
      <c r="E4552" s="369"/>
      <c r="F4552" s="370"/>
      <c r="G4552" s="150" t="s">
        <v>25</v>
      </c>
      <c r="H4552" s="151">
        <v>11622</v>
      </c>
      <c r="I4552" s="29">
        <v>1.03</v>
      </c>
      <c r="J4552" s="30">
        <f>+ROUND(I4552*H4552,2)</f>
        <v>11970.66</v>
      </c>
      <c r="K4552" s="8"/>
    </row>
    <row r="4553" spans="3:11" s="1" customFormat="1" ht="15.45" customHeight="1" x14ac:dyDescent="0.3">
      <c r="C4553" s="7"/>
      <c r="D4553" s="340" t="s">
        <v>405</v>
      </c>
      <c r="E4553" s="341"/>
      <c r="F4553" s="342"/>
      <c r="G4553" s="42" t="s">
        <v>95</v>
      </c>
      <c r="H4553" s="43">
        <v>13951</v>
      </c>
      <c r="I4553" s="33">
        <v>0.33</v>
      </c>
      <c r="J4553" s="34">
        <f t="shared" ref="J4553:J4558" si="83">+ROUND(I4553*H4553,2)</f>
        <v>4603.83</v>
      </c>
      <c r="K4553" s="8"/>
    </row>
    <row r="4554" spans="3:11" s="1" customFormat="1" ht="15.45" customHeight="1" x14ac:dyDescent="0.3">
      <c r="C4554" s="7"/>
      <c r="D4554" s="340" t="s">
        <v>399</v>
      </c>
      <c r="E4554" s="341"/>
      <c r="F4554" s="342"/>
      <c r="G4554" s="42" t="s">
        <v>25</v>
      </c>
      <c r="H4554" s="43">
        <v>70</v>
      </c>
      <c r="I4554" s="33">
        <v>1</v>
      </c>
      <c r="J4554" s="34">
        <f t="shared" si="83"/>
        <v>70</v>
      </c>
      <c r="K4554" s="8"/>
    </row>
    <row r="4555" spans="3:11" s="1" customFormat="1" ht="15.45" customHeight="1" x14ac:dyDescent="0.3">
      <c r="C4555" s="7"/>
      <c r="D4555" s="340" t="s">
        <v>406</v>
      </c>
      <c r="E4555" s="341"/>
      <c r="F4555" s="342"/>
      <c r="G4555" s="42" t="s">
        <v>95</v>
      </c>
      <c r="H4555" s="43">
        <v>7300</v>
      </c>
      <c r="I4555" s="33">
        <v>0.33</v>
      </c>
      <c r="J4555" s="34">
        <f t="shared" si="83"/>
        <v>2409</v>
      </c>
      <c r="K4555" s="8"/>
    </row>
    <row r="4556" spans="3:11" s="1" customFormat="1" ht="15.45" customHeight="1" x14ac:dyDescent="0.3">
      <c r="C4556" s="7"/>
      <c r="D4556" s="340" t="s">
        <v>407</v>
      </c>
      <c r="E4556" s="341"/>
      <c r="F4556" s="342"/>
      <c r="G4556" s="42" t="s">
        <v>95</v>
      </c>
      <c r="H4556" s="43">
        <v>6954</v>
      </c>
      <c r="I4556" s="33">
        <v>0.2</v>
      </c>
      <c r="J4556" s="34">
        <f t="shared" si="83"/>
        <v>1390.8</v>
      </c>
      <c r="K4556" s="8"/>
    </row>
    <row r="4557" spans="3:11" s="1" customFormat="1" ht="15.45" customHeight="1" x14ac:dyDescent="0.3">
      <c r="C4557" s="7"/>
      <c r="D4557" s="340" t="s">
        <v>363</v>
      </c>
      <c r="E4557" s="341"/>
      <c r="F4557" s="342"/>
      <c r="G4557" s="42" t="s">
        <v>127</v>
      </c>
      <c r="H4557" s="43">
        <v>45646</v>
      </c>
      <c r="I4557" s="113">
        <v>3.0000000000000001E-3</v>
      </c>
      <c r="J4557" s="34">
        <f t="shared" si="83"/>
        <v>136.94</v>
      </c>
      <c r="K4557" s="8"/>
    </row>
    <row r="4558" spans="3:11" s="1" customFormat="1" ht="15.45" customHeight="1" x14ac:dyDescent="0.3">
      <c r="C4558" s="7"/>
      <c r="D4558" s="340" t="s">
        <v>364</v>
      </c>
      <c r="E4558" s="341"/>
      <c r="F4558" s="342"/>
      <c r="G4558" s="42" t="s">
        <v>127</v>
      </c>
      <c r="H4558" s="43">
        <v>100925</v>
      </c>
      <c r="I4558" s="113">
        <v>3.0000000000000001E-3</v>
      </c>
      <c r="J4558" s="34">
        <f t="shared" si="83"/>
        <v>302.77999999999997</v>
      </c>
      <c r="K4558" s="8"/>
    </row>
    <row r="4559" spans="3:11" s="1" customFormat="1" ht="15.45" customHeight="1" x14ac:dyDescent="0.3">
      <c r="C4559" s="7"/>
      <c r="D4559" s="211"/>
      <c r="E4559" s="212"/>
      <c r="F4559" s="212"/>
      <c r="G4559" s="42" t="s">
        <v>28</v>
      </c>
      <c r="H4559" s="43" t="s">
        <v>28</v>
      </c>
      <c r="I4559" s="33"/>
      <c r="J4559" s="34" t="str">
        <f t="shared" ref="J4559:J4561" si="84">+IF(D4559="","",H4559*I4559)</f>
        <v/>
      </c>
      <c r="K4559" s="8"/>
    </row>
    <row r="4560" spans="3:11" s="1" customFormat="1" ht="15.45" customHeight="1" x14ac:dyDescent="0.3">
      <c r="C4560" s="7"/>
      <c r="D4560" s="211"/>
      <c r="E4560" s="212"/>
      <c r="F4560" s="212"/>
      <c r="G4560" s="42" t="s">
        <v>28</v>
      </c>
      <c r="H4560" s="43" t="s">
        <v>28</v>
      </c>
      <c r="I4560" s="33"/>
      <c r="J4560" s="34" t="str">
        <f t="shared" si="84"/>
        <v/>
      </c>
      <c r="K4560" s="8"/>
    </row>
    <row r="4561" spans="3:12" s="1" customFormat="1" ht="15.45" customHeight="1" x14ac:dyDescent="0.3">
      <c r="C4561" s="7"/>
      <c r="D4561" s="325"/>
      <c r="E4561" s="326"/>
      <c r="F4561" s="326"/>
      <c r="G4561" s="152" t="s">
        <v>28</v>
      </c>
      <c r="H4561" s="153" t="s">
        <v>28</v>
      </c>
      <c r="I4561" s="37"/>
      <c r="J4561" s="38" t="str">
        <f t="shared" si="84"/>
        <v/>
      </c>
      <c r="K4561" s="8"/>
    </row>
    <row r="4562" spans="3:12" s="1" customFormat="1" ht="15.45" customHeight="1" x14ac:dyDescent="0.3">
      <c r="C4562" s="7"/>
      <c r="G4562" s="294" t="s">
        <v>29</v>
      </c>
      <c r="H4562" s="294"/>
      <c r="I4562" s="295"/>
      <c r="J4562" s="39">
        <f>+ROUND(SUM(J4552:J4561),2)</f>
        <v>20884.009999999998</v>
      </c>
      <c r="K4562" s="8"/>
    </row>
    <row r="4563" spans="3:12" s="1" customFormat="1" ht="15.45" customHeight="1" x14ac:dyDescent="0.3">
      <c r="C4563" s="7"/>
      <c r="G4563" s="92"/>
      <c r="H4563" s="100"/>
      <c r="I4563" s="92"/>
      <c r="J4563" s="101"/>
      <c r="K4563" s="8"/>
    </row>
    <row r="4564" spans="3:12" s="1" customFormat="1" ht="15.45" customHeight="1" x14ac:dyDescent="0.3">
      <c r="C4564" s="7"/>
      <c r="D4564" s="219" t="s">
        <v>30</v>
      </c>
      <c r="E4564" s="220"/>
      <c r="F4564" s="220"/>
      <c r="G4564" s="220"/>
      <c r="H4564" s="220"/>
      <c r="I4564" s="220"/>
      <c r="J4564" s="221"/>
      <c r="K4564" s="8"/>
    </row>
    <row r="4565" spans="3:12" s="1" customFormat="1" ht="15.45" customHeight="1" x14ac:dyDescent="0.3">
      <c r="C4565" s="7"/>
      <c r="D4565" s="286" t="s">
        <v>20</v>
      </c>
      <c r="E4565" s="286"/>
      <c r="F4565" s="286"/>
      <c r="G4565" s="40" t="s">
        <v>14</v>
      </c>
      <c r="H4565" s="41" t="s">
        <v>31</v>
      </c>
      <c r="I4565" s="40" t="s">
        <v>22</v>
      </c>
      <c r="J4565" s="41" t="s">
        <v>23</v>
      </c>
      <c r="K4565" s="8"/>
    </row>
    <row r="4566" spans="3:12" s="1" customFormat="1" ht="15.45" customHeight="1" x14ac:dyDescent="0.3">
      <c r="C4566" s="7"/>
      <c r="D4566" s="289" t="s">
        <v>32</v>
      </c>
      <c r="E4566" s="290"/>
      <c r="F4566" s="291"/>
      <c r="G4566" s="86" t="s">
        <v>33</v>
      </c>
      <c r="H4566" s="89">
        <v>6546.33</v>
      </c>
      <c r="I4566" s="159">
        <v>0.05</v>
      </c>
      <c r="J4566" s="30">
        <f>+ROUND(I4566*H4566,2)</f>
        <v>327.32</v>
      </c>
      <c r="K4566" s="8"/>
    </row>
    <row r="4567" spans="3:12" s="1" customFormat="1" ht="15.45" customHeight="1" x14ac:dyDescent="0.3">
      <c r="C4567" s="7"/>
      <c r="D4567" s="292"/>
      <c r="E4567" s="293"/>
      <c r="F4567" s="293"/>
      <c r="G4567" s="47" t="s">
        <v>28</v>
      </c>
      <c r="H4567" s="48" t="s">
        <v>28</v>
      </c>
      <c r="I4567" s="49"/>
      <c r="J4567" s="91" t="str">
        <f>+IF(D4567="","",H4567*I4567)</f>
        <v/>
      </c>
      <c r="K4567" s="8"/>
    </row>
    <row r="4568" spans="3:12" s="1" customFormat="1" ht="15.45" customHeight="1" x14ac:dyDescent="0.3">
      <c r="C4568" s="7"/>
      <c r="G4568" s="294" t="s">
        <v>36</v>
      </c>
      <c r="H4568" s="294"/>
      <c r="I4568" s="295"/>
      <c r="J4568" s="51">
        <f>ROUND(+SUM(J4566:J4567),2)</f>
        <v>327.32</v>
      </c>
      <c r="K4568" s="8"/>
    </row>
    <row r="4569" spans="3:12" s="1" customFormat="1" ht="15.45" customHeight="1" x14ac:dyDescent="0.3">
      <c r="C4569" s="7"/>
      <c r="D4569" s="274"/>
      <c r="E4569" s="274"/>
      <c r="F4569" s="274"/>
      <c r="G4569" s="274"/>
      <c r="H4569" s="274"/>
      <c r="I4569" s="274"/>
      <c r="J4569" s="274"/>
      <c r="K4569" s="8"/>
    </row>
    <row r="4570" spans="3:12" s="1" customFormat="1" ht="15.45" customHeight="1" x14ac:dyDescent="0.3">
      <c r="C4570" s="7"/>
      <c r="D4570" s="305" t="s">
        <v>37</v>
      </c>
      <c r="E4570" s="306"/>
      <c r="F4570" s="306"/>
      <c r="G4570" s="306"/>
      <c r="H4570" s="306"/>
      <c r="I4570" s="306"/>
      <c r="J4570" s="307"/>
      <c r="K4570" s="8"/>
      <c r="L4570" s="52"/>
    </row>
    <row r="4571" spans="3:12" s="93" customFormat="1" ht="15.45" customHeight="1" x14ac:dyDescent="0.3">
      <c r="C4571" s="53"/>
      <c r="D4571" s="308" t="s">
        <v>20</v>
      </c>
      <c r="E4571" s="309"/>
      <c r="F4571" s="309"/>
      <c r="G4571" s="54" t="s">
        <v>14</v>
      </c>
      <c r="H4571" s="55" t="s">
        <v>31</v>
      </c>
      <c r="I4571" s="54" t="s">
        <v>22</v>
      </c>
      <c r="J4571" s="56" t="s">
        <v>23</v>
      </c>
      <c r="K4571" s="57"/>
      <c r="L4571" s="58"/>
    </row>
    <row r="4572" spans="3:12" s="1" customFormat="1" ht="15.45" customHeight="1" x14ac:dyDescent="0.3">
      <c r="C4572" s="7"/>
      <c r="D4572" s="301" t="s">
        <v>322</v>
      </c>
      <c r="E4572" s="302"/>
      <c r="F4572" s="302"/>
      <c r="G4572" s="59" t="s">
        <v>39</v>
      </c>
      <c r="H4572" s="60">
        <v>46759.506553375002</v>
      </c>
      <c r="I4572" s="61">
        <v>0.14000000000000001</v>
      </c>
      <c r="J4572" s="30">
        <f>+ROUND(I4572*H4572,2)</f>
        <v>6546.33</v>
      </c>
      <c r="K4572" s="8"/>
      <c r="L4572" s="52"/>
    </row>
    <row r="4573" spans="3:12" s="1" customFormat="1" ht="15.45" customHeight="1" x14ac:dyDescent="0.3">
      <c r="C4573" s="7"/>
      <c r="D4573" s="301"/>
      <c r="E4573" s="302"/>
      <c r="F4573" s="302"/>
      <c r="G4573" s="59"/>
      <c r="H4573" s="60" t="s">
        <v>28</v>
      </c>
      <c r="I4573" s="61"/>
      <c r="J4573" s="62" t="str">
        <f>(+IF(D4573="","",(H4573*I4573)))</f>
        <v/>
      </c>
      <c r="K4573" s="8"/>
      <c r="L4573" s="52"/>
    </row>
    <row r="4574" spans="3:12" s="1" customFormat="1" ht="15.45" customHeight="1" x14ac:dyDescent="0.3">
      <c r="C4574" s="7"/>
      <c r="D4574" s="301"/>
      <c r="E4574" s="302"/>
      <c r="F4574" s="302"/>
      <c r="G4574" s="59"/>
      <c r="H4574" s="60"/>
      <c r="I4574" s="61"/>
      <c r="J4574" s="62" t="str">
        <f>(+IF(D4574="","",(H4574*I4574)))</f>
        <v/>
      </c>
      <c r="K4574" s="8"/>
      <c r="L4574" s="52"/>
    </row>
    <row r="4575" spans="3:12" s="1" customFormat="1" ht="15.45" customHeight="1" x14ac:dyDescent="0.3">
      <c r="C4575" s="7"/>
      <c r="D4575" s="303"/>
      <c r="E4575" s="304"/>
      <c r="F4575" s="304"/>
      <c r="G4575" s="59"/>
      <c r="H4575" s="60"/>
      <c r="I4575" s="96"/>
      <c r="J4575" s="97" t="str">
        <f>(+IF(D4575="","",(H4575*I4575)))</f>
        <v/>
      </c>
      <c r="K4575" s="8"/>
      <c r="L4575" s="52"/>
    </row>
    <row r="4576" spans="3:12" s="1" customFormat="1" ht="15.45" customHeight="1" x14ac:dyDescent="0.3">
      <c r="C4576" s="7"/>
      <c r="G4576" s="216" t="s">
        <v>42</v>
      </c>
      <c r="H4576" s="216"/>
      <c r="I4576" s="217"/>
      <c r="J4576" s="39">
        <f>+ROUND(SUM(J4572:J4575),2)</f>
        <v>6546.33</v>
      </c>
      <c r="K4576" s="8"/>
      <c r="L4576" s="52"/>
    </row>
    <row r="4577" spans="3:11" s="1" customFormat="1" ht="15.45" customHeight="1" x14ac:dyDescent="0.3">
      <c r="C4577" s="7"/>
      <c r="H4577" s="63"/>
      <c r="J4577" s="2"/>
      <c r="K4577" s="8"/>
    </row>
    <row r="4578" spans="3:11" s="1" customFormat="1" ht="15.45" customHeight="1" x14ac:dyDescent="0.3">
      <c r="C4578" s="7"/>
      <c r="D4578" s="250" t="s">
        <v>43</v>
      </c>
      <c r="E4578" s="251"/>
      <c r="F4578" s="251"/>
      <c r="G4578" s="251"/>
      <c r="H4578" s="251"/>
      <c r="I4578" s="252"/>
      <c r="J4578" s="64">
        <f>ROUND((SUM(+J4562+J4568+J4576)),2)</f>
        <v>27757.66</v>
      </c>
      <c r="K4578" s="8"/>
    </row>
    <row r="4579" spans="3:11" s="1" customFormat="1" ht="15.45" customHeight="1" x14ac:dyDescent="0.3">
      <c r="C4579" s="7"/>
      <c r="H4579" s="63"/>
      <c r="J4579" s="2"/>
      <c r="K4579" s="8"/>
    </row>
    <row r="4580" spans="3:11" s="66" customFormat="1" ht="15.45" customHeight="1" x14ac:dyDescent="0.3">
      <c r="C4580" s="65"/>
      <c r="D4580" s="253" t="s">
        <v>44</v>
      </c>
      <c r="E4580" s="254"/>
      <c r="F4580" s="255"/>
      <c r="H4580" s="67"/>
      <c r="I4580" s="68">
        <v>0.01</v>
      </c>
      <c r="J4580" s="69">
        <f>+ROUNDDOWN(J4578*I4580,2)</f>
        <v>277.57</v>
      </c>
      <c r="K4580" s="70"/>
    </row>
    <row r="4581" spans="3:11" s="1" customFormat="1" ht="15.45" customHeight="1" x14ac:dyDescent="0.3">
      <c r="C4581" s="7"/>
      <c r="D4581" s="250" t="s">
        <v>45</v>
      </c>
      <c r="E4581" s="251"/>
      <c r="F4581" s="251"/>
      <c r="G4581" s="251"/>
      <c r="H4581" s="251"/>
      <c r="I4581" s="252"/>
      <c r="J4581" s="64">
        <f>+J4580+J4578</f>
        <v>28035.23</v>
      </c>
      <c r="K4581" s="8"/>
    </row>
    <row r="4582" spans="3:11" s="1" customFormat="1" ht="15.45" customHeight="1" x14ac:dyDescent="0.3">
      <c r="C4582" s="7"/>
      <c r="H4582" s="63"/>
      <c r="J4582" s="2"/>
      <c r="K4582" s="8"/>
    </row>
    <row r="4583" spans="3:11" s="66" customFormat="1" ht="15.45" customHeight="1" x14ac:dyDescent="0.3">
      <c r="C4583" s="65"/>
      <c r="D4583" s="313" t="s">
        <v>46</v>
      </c>
      <c r="E4583" s="314"/>
      <c r="F4583" s="314"/>
      <c r="G4583" s="71"/>
      <c r="H4583" s="72"/>
      <c r="I4583" s="170">
        <v>0.25</v>
      </c>
      <c r="J4583" s="74">
        <f>ROUND(J4581*I4583,2)</f>
        <v>7008.81</v>
      </c>
      <c r="K4583" s="70"/>
    </row>
    <row r="4584" spans="3:11" s="66" customFormat="1" ht="15.45" customHeight="1" x14ac:dyDescent="0.3">
      <c r="C4584" s="65"/>
      <c r="D4584" s="315" t="s">
        <v>47</v>
      </c>
      <c r="E4584" s="316"/>
      <c r="F4584" s="316"/>
      <c r="G4584" s="71"/>
      <c r="H4584" s="72"/>
      <c r="I4584" s="171">
        <v>0.01</v>
      </c>
      <c r="J4584" s="76">
        <v>280.33999999999997</v>
      </c>
      <c r="K4584" s="70"/>
    </row>
    <row r="4585" spans="3:11" s="66" customFormat="1" ht="15.45" customHeight="1" x14ac:dyDescent="0.3">
      <c r="C4585" s="65"/>
      <c r="D4585" s="315" t="s">
        <v>48</v>
      </c>
      <c r="E4585" s="316"/>
      <c r="F4585" s="316"/>
      <c r="G4585" s="77"/>
      <c r="H4585" s="78"/>
      <c r="I4585" s="171">
        <v>0.04</v>
      </c>
      <c r="J4585" s="76">
        <f>ROUND(J4581*I4585,2)</f>
        <v>1121.4100000000001</v>
      </c>
      <c r="K4585" s="70"/>
    </row>
    <row r="4586" spans="3:11" s="1" customFormat="1" ht="15.45" customHeight="1" x14ac:dyDescent="0.3">
      <c r="C4586" s="7"/>
      <c r="D4586" s="317" t="s">
        <v>49</v>
      </c>
      <c r="E4586" s="318"/>
      <c r="F4586" s="318"/>
      <c r="G4586" s="318"/>
      <c r="H4586" s="318"/>
      <c r="I4586" s="318"/>
      <c r="J4586" s="79">
        <f>SUM(J4583:J4585)</f>
        <v>8410.5600000000013</v>
      </c>
      <c r="K4586" s="8"/>
    </row>
    <row r="4587" spans="3:11" s="1" customFormat="1" ht="15.45" customHeight="1" x14ac:dyDescent="0.3">
      <c r="C4587" s="7"/>
      <c r="D4587" s="266"/>
      <c r="E4587" s="266"/>
      <c r="F4587" s="266"/>
      <c r="G4587" s="266"/>
      <c r="H4587" s="266"/>
      <c r="I4587" s="266"/>
      <c r="J4587" s="266"/>
      <c r="K4587" s="8"/>
    </row>
    <row r="4588" spans="3:11" s="1" customFormat="1" ht="15.45" customHeight="1" x14ac:dyDescent="0.3">
      <c r="C4588" s="7"/>
      <c r="D4588" s="277" t="s">
        <v>50</v>
      </c>
      <c r="E4588" s="278"/>
      <c r="F4588" s="278"/>
      <c r="G4588" s="278"/>
      <c r="H4588" s="278"/>
      <c r="I4588" s="279"/>
      <c r="J4588" s="80">
        <f>SUM(J4581+J4586)</f>
        <v>36445.79</v>
      </c>
      <c r="K4588" s="8"/>
    </row>
    <row r="4589" spans="3:11" s="1" customFormat="1" ht="15.45" customHeight="1" x14ac:dyDescent="0.3">
      <c r="C4589" s="7"/>
      <c r="D4589" s="266"/>
      <c r="E4589" s="266"/>
      <c r="F4589" s="266"/>
      <c r="G4589" s="266"/>
      <c r="H4589" s="266"/>
      <c r="I4589" s="266"/>
      <c r="J4589" s="266"/>
      <c r="K4589" s="8"/>
    </row>
    <row r="4590" spans="3:11" s="1" customFormat="1" ht="15.45" customHeight="1" x14ac:dyDescent="0.3">
      <c r="C4590" s="7"/>
      <c r="D4590" s="280" t="s">
        <v>51</v>
      </c>
      <c r="E4590" s="281"/>
      <c r="F4590" s="282"/>
      <c r="G4590" s="283"/>
      <c r="H4590" s="284"/>
      <c r="I4590" s="284"/>
      <c r="J4590" s="285"/>
      <c r="K4590" s="8"/>
    </row>
    <row r="4591" spans="3:11" s="1" customFormat="1" ht="15.45" customHeight="1" x14ac:dyDescent="0.3">
      <c r="C4591" s="7"/>
      <c r="D4591" s="262"/>
      <c r="E4591" s="310"/>
      <c r="F4591" s="311"/>
      <c r="G4591" s="265"/>
      <c r="H4591" s="275"/>
      <c r="I4591" s="275"/>
      <c r="J4591" s="276"/>
      <c r="K4591" s="8"/>
    </row>
    <row r="4592" spans="3:11" s="1" customFormat="1" ht="15.45" customHeight="1" x14ac:dyDescent="0.3">
      <c r="C4592" s="7"/>
      <c r="D4592" s="262"/>
      <c r="E4592" s="310"/>
      <c r="F4592" s="311"/>
      <c r="G4592" s="312" t="s">
        <v>52</v>
      </c>
      <c r="H4592" s="266"/>
      <c r="I4592" s="266"/>
      <c r="J4592" s="267"/>
      <c r="K4592" s="8"/>
    </row>
    <row r="4593" spans="1:12" s="1" customFormat="1" ht="15.45" customHeight="1" x14ac:dyDescent="0.3">
      <c r="C4593" s="7"/>
      <c r="D4593" s="262"/>
      <c r="E4593" s="310"/>
      <c r="F4593" s="311"/>
      <c r="G4593" s="312" t="s">
        <v>53</v>
      </c>
      <c r="H4593" s="266"/>
      <c r="I4593" s="266"/>
      <c r="J4593" s="267"/>
      <c r="K4593" s="8"/>
    </row>
    <row r="4594" spans="1:12" s="1" customFormat="1" ht="15.45" customHeight="1" x14ac:dyDescent="0.3">
      <c r="C4594" s="7"/>
      <c r="D4594" s="262"/>
      <c r="E4594" s="310"/>
      <c r="F4594" s="311"/>
      <c r="G4594" s="312" t="s">
        <v>54</v>
      </c>
      <c r="H4594" s="266"/>
      <c r="I4594" s="266"/>
      <c r="J4594" s="267"/>
      <c r="K4594" s="8"/>
    </row>
    <row r="4595" spans="1:12" s="1" customFormat="1" ht="15.45" customHeight="1" x14ac:dyDescent="0.3">
      <c r="C4595" s="7"/>
      <c r="D4595" s="319"/>
      <c r="E4595" s="320"/>
      <c r="F4595" s="321"/>
      <c r="G4595" s="312" t="s">
        <v>52</v>
      </c>
      <c r="H4595" s="266"/>
      <c r="I4595" s="266"/>
      <c r="J4595" s="267"/>
      <c r="K4595" s="8"/>
    </row>
    <row r="4596" spans="1:12" s="1" customFormat="1" ht="15.45" customHeight="1" x14ac:dyDescent="0.3">
      <c r="C4596" s="7"/>
      <c r="D4596" s="268"/>
      <c r="E4596" s="322"/>
      <c r="F4596" s="323"/>
      <c r="G4596" s="324" t="s">
        <v>55</v>
      </c>
      <c r="H4596" s="272"/>
      <c r="I4596" s="272"/>
      <c r="J4596" s="273"/>
      <c r="K4596" s="8"/>
    </row>
    <row r="4597" spans="1:12" s="1" customFormat="1" ht="15.45" customHeight="1" x14ac:dyDescent="0.3">
      <c r="C4597" s="81"/>
      <c r="D4597" s="82"/>
      <c r="E4597" s="82"/>
      <c r="F4597" s="82"/>
      <c r="G4597" s="82"/>
      <c r="H4597" s="83"/>
      <c r="I4597" s="82"/>
      <c r="J4597" s="83"/>
      <c r="K4597" s="84"/>
    </row>
    <row r="4598" spans="1:12" s="1" customFormat="1" ht="15.45" customHeight="1" x14ac:dyDescent="0.3">
      <c r="H4598" s="2"/>
      <c r="J4598" s="2"/>
    </row>
    <row r="4599" spans="1:12" ht="15.45" customHeight="1" x14ac:dyDescent="0.3">
      <c r="A4599" s="1"/>
      <c r="B4599" s="1"/>
      <c r="C4599" s="14"/>
      <c r="D4599" s="14"/>
      <c r="E4599" s="14"/>
      <c r="F4599" s="14"/>
      <c r="G4599" s="14"/>
      <c r="H4599" s="15"/>
      <c r="I4599" s="14"/>
      <c r="J4599" s="15"/>
      <c r="K4599" s="1"/>
      <c r="L4599" s="1"/>
    </row>
    <row r="4600" spans="1:12" ht="15.45" customHeight="1" x14ac:dyDescent="0.3">
      <c r="A4600" s="1"/>
      <c r="B4600" s="1"/>
      <c r="C4600" s="3"/>
      <c r="D4600" s="4"/>
      <c r="E4600" s="4"/>
      <c r="F4600" s="4"/>
      <c r="G4600" s="4"/>
      <c r="H4600" s="5"/>
      <c r="I4600" s="4"/>
      <c r="J4600" s="5"/>
      <c r="K4600" s="6"/>
      <c r="L4600" s="1"/>
    </row>
    <row r="4601" spans="1:12" ht="15.45" customHeight="1" x14ac:dyDescent="0.3">
      <c r="A4601" s="1"/>
      <c r="B4601" s="1"/>
      <c r="C4601" s="7"/>
      <c r="D4601" s="190"/>
      <c r="E4601" s="191"/>
      <c r="F4601" s="190" t="s">
        <v>0</v>
      </c>
      <c r="G4601" s="194"/>
      <c r="H4601" s="191"/>
      <c r="I4601" s="195" t="s">
        <v>1</v>
      </c>
      <c r="J4601" s="196"/>
      <c r="K4601" s="8"/>
      <c r="L4601" s="1"/>
    </row>
    <row r="4602" spans="1:12" ht="15.45" customHeight="1" x14ac:dyDescent="0.3">
      <c r="A4602" s="1"/>
      <c r="B4602" s="1"/>
      <c r="C4602" s="7"/>
      <c r="D4602" s="192"/>
      <c r="E4602" s="193"/>
      <c r="F4602" s="192"/>
      <c r="G4602" s="189"/>
      <c r="H4602" s="193"/>
      <c r="I4602" s="197" t="s">
        <v>2</v>
      </c>
      <c r="J4602" s="198"/>
      <c r="K4602" s="8"/>
      <c r="L4602" s="1"/>
    </row>
    <row r="4603" spans="1:12" ht="15.45" customHeight="1" x14ac:dyDescent="0.3">
      <c r="A4603" s="1"/>
      <c r="B4603" s="1"/>
      <c r="C4603" s="7"/>
      <c r="D4603" s="172" t="s">
        <v>3</v>
      </c>
      <c r="E4603" s="173"/>
      <c r="F4603" s="173"/>
      <c r="G4603" s="173"/>
      <c r="H4603" s="174"/>
      <c r="I4603" s="197" t="s">
        <v>4</v>
      </c>
      <c r="J4603" s="198"/>
      <c r="K4603" s="8"/>
      <c r="L4603" s="1"/>
    </row>
    <row r="4604" spans="1:12" ht="15.45" customHeight="1" x14ac:dyDescent="0.3">
      <c r="A4604" s="1"/>
      <c r="B4604" s="1"/>
      <c r="C4604" s="7"/>
      <c r="D4604" s="298" t="s">
        <v>5</v>
      </c>
      <c r="E4604" s="299"/>
      <c r="F4604" s="299"/>
      <c r="G4604" s="299"/>
      <c r="H4604" s="299"/>
      <c r="I4604" s="299"/>
      <c r="J4604" s="300"/>
      <c r="K4604" s="8"/>
      <c r="L4604" s="1"/>
    </row>
    <row r="4605" spans="1:12" ht="15.45" customHeight="1" x14ac:dyDescent="0.3">
      <c r="A4605" s="1"/>
      <c r="B4605" s="1"/>
      <c r="C4605" s="7"/>
      <c r="D4605" s="9"/>
      <c r="E4605" s="9"/>
      <c r="F4605" s="9"/>
      <c r="G4605" s="9"/>
      <c r="H4605" s="10"/>
      <c r="I4605" s="9"/>
      <c r="J4605" s="10"/>
      <c r="K4605" s="8"/>
      <c r="L4605" s="1"/>
    </row>
    <row r="4606" spans="1:12" ht="15.45" customHeight="1" x14ac:dyDescent="0.3">
      <c r="A4606" s="14"/>
      <c r="B4606" s="14"/>
      <c r="C4606" s="11"/>
      <c r="D4606" s="12" t="s">
        <v>6</v>
      </c>
      <c r="E4606" s="175" t="s">
        <v>7</v>
      </c>
      <c r="F4606" s="176"/>
      <c r="G4606" s="176"/>
      <c r="H4606" s="176"/>
      <c r="I4606" s="176"/>
      <c r="J4606" s="177"/>
      <c r="K4606" s="13"/>
      <c r="L4606" s="14"/>
    </row>
    <row r="4607" spans="1:12" ht="15.45" customHeight="1" x14ac:dyDescent="0.3">
      <c r="A4607" s="1"/>
      <c r="B4607" s="1"/>
      <c r="C4607" s="7"/>
      <c r="D4607" s="16">
        <v>2</v>
      </c>
      <c r="E4607" s="178" t="s">
        <v>8</v>
      </c>
      <c r="F4607" s="179"/>
      <c r="G4607" s="179"/>
      <c r="H4607" s="179"/>
      <c r="I4607" s="179"/>
      <c r="J4607" s="180"/>
      <c r="K4607" s="8"/>
      <c r="L4607" s="1"/>
    </row>
    <row r="4608" spans="1:12" ht="15.45" customHeight="1" x14ac:dyDescent="0.3">
      <c r="A4608" s="14"/>
      <c r="B4608" s="14"/>
      <c r="C4608" s="11"/>
      <c r="D4608" s="12" t="s">
        <v>9</v>
      </c>
      <c r="E4608" s="175" t="s">
        <v>10</v>
      </c>
      <c r="F4608" s="176"/>
      <c r="G4608" s="176"/>
      <c r="H4608" s="176"/>
      <c r="I4608" s="176"/>
      <c r="J4608" s="177"/>
      <c r="K4608" s="13"/>
      <c r="L4608" s="14"/>
    </row>
    <row r="4609" spans="1:12" ht="15.45" customHeight="1" x14ac:dyDescent="0.3">
      <c r="A4609" s="1"/>
      <c r="B4609" s="1"/>
      <c r="C4609" s="7"/>
      <c r="D4609" s="85">
        <v>2.1</v>
      </c>
      <c r="E4609" s="178" t="s">
        <v>348</v>
      </c>
      <c r="F4609" s="179"/>
      <c r="G4609" s="179"/>
      <c r="H4609" s="179"/>
      <c r="I4609" s="179"/>
      <c r="J4609" s="180"/>
      <c r="K4609" s="8"/>
      <c r="L4609" s="1"/>
    </row>
    <row r="4610" spans="1:12" ht="15.45" customHeight="1" x14ac:dyDescent="0.3">
      <c r="A4610" s="14"/>
      <c r="B4610" s="14"/>
      <c r="C4610" s="11"/>
      <c r="D4610" s="17" t="s">
        <v>12</v>
      </c>
      <c r="E4610" s="181" t="s">
        <v>13</v>
      </c>
      <c r="F4610" s="182"/>
      <c r="G4610" s="182"/>
      <c r="H4610" s="182"/>
      <c r="I4610" s="183"/>
      <c r="J4610" s="187" t="s">
        <v>14</v>
      </c>
      <c r="K4610" s="13"/>
      <c r="L4610" s="14"/>
    </row>
    <row r="4611" spans="1:12" ht="15.45" customHeight="1" x14ac:dyDescent="0.3">
      <c r="A4611" s="1"/>
      <c r="B4611" s="1"/>
      <c r="C4611" s="7"/>
      <c r="D4611" s="18" t="s">
        <v>408</v>
      </c>
      <c r="E4611" s="184"/>
      <c r="F4611" s="185"/>
      <c r="G4611" s="185"/>
      <c r="H4611" s="185"/>
      <c r="I4611" s="186"/>
      <c r="J4611" s="188"/>
      <c r="K4611" s="8"/>
      <c r="L4611" s="1"/>
    </row>
    <row r="4612" spans="1:12" ht="15.45" customHeight="1" x14ac:dyDescent="0.3">
      <c r="A4612" s="14"/>
      <c r="B4612" s="14"/>
      <c r="C4612" s="11"/>
      <c r="D4612" s="17" t="s">
        <v>16</v>
      </c>
      <c r="E4612" s="296" t="s">
        <v>409</v>
      </c>
      <c r="F4612" s="223"/>
      <c r="G4612" s="223"/>
      <c r="H4612" s="223"/>
      <c r="I4612" s="224"/>
      <c r="J4612" s="297" t="s">
        <v>25</v>
      </c>
      <c r="K4612" s="13"/>
      <c r="L4612" s="14"/>
    </row>
    <row r="4613" spans="1:12" ht="15.45" customHeight="1" x14ac:dyDescent="0.3">
      <c r="A4613" s="1"/>
      <c r="B4613" s="1"/>
      <c r="C4613" s="7"/>
      <c r="D4613" s="18" t="s">
        <v>408</v>
      </c>
      <c r="E4613" s="225"/>
      <c r="F4613" s="226"/>
      <c r="G4613" s="226"/>
      <c r="H4613" s="226"/>
      <c r="I4613" s="227"/>
      <c r="J4613" s="229"/>
      <c r="K4613" s="8"/>
      <c r="L4613" s="1"/>
    </row>
    <row r="4614" spans="1:12" ht="15.45" customHeight="1" x14ac:dyDescent="0.3">
      <c r="A4614" s="1"/>
      <c r="B4614" s="1"/>
      <c r="C4614" s="7"/>
      <c r="D4614" s="189"/>
      <c r="E4614" s="189"/>
      <c r="F4614" s="189"/>
      <c r="G4614" s="189"/>
      <c r="H4614" s="189"/>
      <c r="I4614" s="189"/>
      <c r="J4614" s="189"/>
      <c r="K4614" s="8"/>
      <c r="L4614" s="1"/>
    </row>
    <row r="4615" spans="1:12" ht="15.45" customHeight="1" x14ac:dyDescent="0.3">
      <c r="A4615" s="1"/>
      <c r="B4615" s="1"/>
      <c r="C4615" s="7"/>
      <c r="D4615" s="219" t="s">
        <v>19</v>
      </c>
      <c r="E4615" s="220"/>
      <c r="F4615" s="220"/>
      <c r="G4615" s="220"/>
      <c r="H4615" s="220"/>
      <c r="I4615" s="220"/>
      <c r="J4615" s="221"/>
      <c r="K4615" s="8"/>
      <c r="L4615" s="1"/>
    </row>
    <row r="4616" spans="1:12" ht="15.45" customHeight="1" x14ac:dyDescent="0.3">
      <c r="A4616" s="1"/>
      <c r="B4616" s="1"/>
      <c r="C4616" s="7"/>
      <c r="D4616" s="230" t="s">
        <v>20</v>
      </c>
      <c r="E4616" s="231"/>
      <c r="F4616" s="231"/>
      <c r="G4616" s="23" t="s">
        <v>14</v>
      </c>
      <c r="H4616" s="24" t="s">
        <v>21</v>
      </c>
      <c r="I4616" s="25" t="s">
        <v>22</v>
      </c>
      <c r="J4616" s="26" t="s">
        <v>23</v>
      </c>
      <c r="K4616" s="8"/>
      <c r="L4616" s="1"/>
    </row>
    <row r="4617" spans="1:12" ht="15.45" customHeight="1" x14ac:dyDescent="0.3">
      <c r="A4617" s="1"/>
      <c r="B4617" s="1"/>
      <c r="C4617" s="7"/>
      <c r="D4617" s="368" t="s">
        <v>359</v>
      </c>
      <c r="E4617" s="369"/>
      <c r="F4617" s="370"/>
      <c r="G4617" s="150" t="s">
        <v>25</v>
      </c>
      <c r="H4617" s="151">
        <v>2646</v>
      </c>
      <c r="I4617" s="29">
        <v>1.03</v>
      </c>
      <c r="J4617" s="30">
        <f>+ROUND(I4617*H4617,2)</f>
        <v>2725.38</v>
      </c>
      <c r="K4617" s="8"/>
      <c r="L4617" s="1"/>
    </row>
    <row r="4618" spans="1:12" ht="15.45" customHeight="1" x14ac:dyDescent="0.3">
      <c r="A4618" s="1"/>
      <c r="B4618" s="1"/>
      <c r="C4618" s="7"/>
      <c r="D4618" s="340" t="s">
        <v>358</v>
      </c>
      <c r="E4618" s="341"/>
      <c r="F4618" s="342"/>
      <c r="G4618" s="42" t="s">
        <v>95</v>
      </c>
      <c r="H4618" s="43">
        <v>965</v>
      </c>
      <c r="I4618" s="33">
        <v>0.33</v>
      </c>
      <c r="J4618" s="34">
        <f t="shared" ref="J4618:J4623" si="85">+ROUND(I4618*H4618,2)</f>
        <v>318.45</v>
      </c>
      <c r="K4618" s="8"/>
      <c r="L4618" s="1"/>
    </row>
    <row r="4619" spans="1:12" ht="15.45" customHeight="1" x14ac:dyDescent="0.3">
      <c r="A4619" s="1"/>
      <c r="B4619" s="1"/>
      <c r="C4619" s="7"/>
      <c r="D4619" s="340" t="s">
        <v>399</v>
      </c>
      <c r="E4619" s="341"/>
      <c r="F4619" s="342"/>
      <c r="G4619" s="42" t="s">
        <v>25</v>
      </c>
      <c r="H4619" s="43">
        <v>70</v>
      </c>
      <c r="I4619" s="33">
        <v>1</v>
      </c>
      <c r="J4619" s="34">
        <f t="shared" si="85"/>
        <v>70</v>
      </c>
      <c r="K4619" s="8"/>
      <c r="L4619" s="1"/>
    </row>
    <row r="4620" spans="1:12" ht="15.45" customHeight="1" x14ac:dyDescent="0.3">
      <c r="A4620" s="1"/>
      <c r="B4620" s="1"/>
      <c r="C4620" s="7"/>
      <c r="D4620" s="340" t="s">
        <v>410</v>
      </c>
      <c r="E4620" s="341"/>
      <c r="F4620" s="342"/>
      <c r="G4620" s="42" t="s">
        <v>95</v>
      </c>
      <c r="H4620" s="43">
        <v>812</v>
      </c>
      <c r="I4620" s="33">
        <v>0.33</v>
      </c>
      <c r="J4620" s="34">
        <f t="shared" si="85"/>
        <v>267.95999999999998</v>
      </c>
      <c r="K4620" s="8"/>
      <c r="L4620" s="1"/>
    </row>
    <row r="4621" spans="1:12" ht="15.45" customHeight="1" x14ac:dyDescent="0.3">
      <c r="A4621" s="1"/>
      <c r="B4621" s="1"/>
      <c r="C4621" s="7"/>
      <c r="D4621" s="340" t="s">
        <v>362</v>
      </c>
      <c r="E4621" s="341"/>
      <c r="F4621" s="342"/>
      <c r="G4621" s="42" t="s">
        <v>95</v>
      </c>
      <c r="H4621" s="43">
        <v>801</v>
      </c>
      <c r="I4621" s="33">
        <v>0.2</v>
      </c>
      <c r="J4621" s="34">
        <f t="shared" si="85"/>
        <v>160.19999999999999</v>
      </c>
      <c r="K4621" s="8"/>
      <c r="L4621" s="1"/>
    </row>
    <row r="4622" spans="1:12" ht="15.45" customHeight="1" x14ac:dyDescent="0.3">
      <c r="A4622" s="1"/>
      <c r="B4622" s="1"/>
      <c r="C4622" s="7"/>
      <c r="D4622" s="340" t="s">
        <v>363</v>
      </c>
      <c r="E4622" s="341"/>
      <c r="F4622" s="342"/>
      <c r="G4622" s="42" t="s">
        <v>127</v>
      </c>
      <c r="H4622" s="43">
        <v>45646</v>
      </c>
      <c r="I4622" s="113">
        <v>3.0000000000000001E-3</v>
      </c>
      <c r="J4622" s="34">
        <f t="shared" si="85"/>
        <v>136.94</v>
      </c>
      <c r="K4622" s="8"/>
      <c r="L4622" s="1"/>
    </row>
    <row r="4623" spans="1:12" ht="15.45" customHeight="1" x14ac:dyDescent="0.3">
      <c r="A4623" s="1"/>
      <c r="B4623" s="1"/>
      <c r="C4623" s="7"/>
      <c r="D4623" s="340" t="s">
        <v>364</v>
      </c>
      <c r="E4623" s="341"/>
      <c r="F4623" s="342"/>
      <c r="G4623" s="42" t="s">
        <v>127</v>
      </c>
      <c r="H4623" s="43">
        <v>100925</v>
      </c>
      <c r="I4623" s="113">
        <v>3.0000000000000001E-3</v>
      </c>
      <c r="J4623" s="34">
        <f t="shared" si="85"/>
        <v>302.77999999999997</v>
      </c>
      <c r="K4623" s="8"/>
      <c r="L4623" s="1"/>
    </row>
    <row r="4624" spans="1:12" ht="15.45" customHeight="1" x14ac:dyDescent="0.3">
      <c r="A4624" s="1"/>
      <c r="B4624" s="1"/>
      <c r="C4624" s="7"/>
      <c r="D4624" s="211"/>
      <c r="E4624" s="212"/>
      <c r="F4624" s="212"/>
      <c r="G4624" s="42" t="s">
        <v>28</v>
      </c>
      <c r="H4624" s="43" t="s">
        <v>28</v>
      </c>
      <c r="I4624" s="33"/>
      <c r="J4624" s="34" t="str">
        <f t="shared" ref="J4624:J4626" si="86">+IF(D4624="","",H4624*I4624)</f>
        <v/>
      </c>
      <c r="K4624" s="8"/>
      <c r="L4624" s="1"/>
    </row>
    <row r="4625" spans="1:12" ht="15.45" customHeight="1" x14ac:dyDescent="0.3">
      <c r="A4625" s="1"/>
      <c r="B4625" s="1"/>
      <c r="C4625" s="7"/>
      <c r="D4625" s="211"/>
      <c r="E4625" s="212"/>
      <c r="F4625" s="212"/>
      <c r="G4625" s="42" t="s">
        <v>28</v>
      </c>
      <c r="H4625" s="43" t="s">
        <v>28</v>
      </c>
      <c r="I4625" s="33"/>
      <c r="J4625" s="34" t="str">
        <f t="shared" si="86"/>
        <v/>
      </c>
      <c r="K4625" s="8"/>
      <c r="L4625" s="1"/>
    </row>
    <row r="4626" spans="1:12" ht="15.45" customHeight="1" x14ac:dyDescent="0.3">
      <c r="A4626" s="1"/>
      <c r="B4626" s="1"/>
      <c r="C4626" s="7"/>
      <c r="D4626" s="325"/>
      <c r="E4626" s="326"/>
      <c r="F4626" s="326"/>
      <c r="G4626" s="152" t="s">
        <v>28</v>
      </c>
      <c r="H4626" s="153" t="s">
        <v>28</v>
      </c>
      <c r="I4626" s="37"/>
      <c r="J4626" s="38" t="str">
        <f t="shared" si="86"/>
        <v/>
      </c>
      <c r="K4626" s="8"/>
      <c r="L4626" s="1"/>
    </row>
    <row r="4627" spans="1:12" ht="15.45" customHeight="1" x14ac:dyDescent="0.3">
      <c r="A4627" s="1"/>
      <c r="B4627" s="1"/>
      <c r="C4627" s="7"/>
      <c r="D4627" s="1"/>
      <c r="E4627" s="1"/>
      <c r="F4627" s="1"/>
      <c r="G4627" s="294" t="s">
        <v>29</v>
      </c>
      <c r="H4627" s="294"/>
      <c r="I4627" s="295"/>
      <c r="J4627" s="39">
        <f>+ROUND(SUM(J4617:J4626),2)</f>
        <v>3981.71</v>
      </c>
      <c r="K4627" s="8"/>
      <c r="L4627" s="1"/>
    </row>
    <row r="4628" spans="1:12" ht="15.45" customHeight="1" x14ac:dyDescent="0.3">
      <c r="A4628" s="1"/>
      <c r="B4628" s="1"/>
      <c r="C4628" s="7"/>
      <c r="D4628" s="1"/>
      <c r="E4628" s="1"/>
      <c r="F4628" s="1"/>
      <c r="G4628" s="92"/>
      <c r="H4628" s="100"/>
      <c r="I4628" s="92"/>
      <c r="J4628" s="101"/>
      <c r="K4628" s="8"/>
      <c r="L4628" s="1"/>
    </row>
    <row r="4629" spans="1:12" ht="15.45" customHeight="1" x14ac:dyDescent="0.3">
      <c r="A4629" s="1"/>
      <c r="B4629" s="1"/>
      <c r="C4629" s="7"/>
      <c r="D4629" s="219" t="s">
        <v>30</v>
      </c>
      <c r="E4629" s="220"/>
      <c r="F4629" s="220"/>
      <c r="G4629" s="220"/>
      <c r="H4629" s="220"/>
      <c r="I4629" s="220"/>
      <c r="J4629" s="221"/>
      <c r="K4629" s="8"/>
      <c r="L4629" s="1"/>
    </row>
    <row r="4630" spans="1:12" ht="15.45" customHeight="1" x14ac:dyDescent="0.3">
      <c r="A4630" s="1"/>
      <c r="B4630" s="1"/>
      <c r="C4630" s="7"/>
      <c r="D4630" s="286" t="s">
        <v>20</v>
      </c>
      <c r="E4630" s="286"/>
      <c r="F4630" s="286"/>
      <c r="G4630" s="40" t="s">
        <v>14</v>
      </c>
      <c r="H4630" s="41" t="s">
        <v>31</v>
      </c>
      <c r="I4630" s="40" t="s">
        <v>22</v>
      </c>
      <c r="J4630" s="41" t="s">
        <v>23</v>
      </c>
      <c r="K4630" s="8"/>
      <c r="L4630" s="1"/>
    </row>
    <row r="4631" spans="1:12" ht="15.45" customHeight="1" x14ac:dyDescent="0.3">
      <c r="A4631" s="1"/>
      <c r="B4631" s="1"/>
      <c r="C4631" s="7"/>
      <c r="D4631" s="289" t="s">
        <v>32</v>
      </c>
      <c r="E4631" s="290"/>
      <c r="F4631" s="291"/>
      <c r="G4631" s="86" t="s">
        <v>33</v>
      </c>
      <c r="H4631" s="89">
        <v>3273.17</v>
      </c>
      <c r="I4631" s="159">
        <v>0.05</v>
      </c>
      <c r="J4631" s="30">
        <f>+ROUND(I4631*H4631,2)</f>
        <v>163.66</v>
      </c>
      <c r="K4631" s="8"/>
      <c r="L4631" s="1"/>
    </row>
    <row r="4632" spans="1:12" ht="15.45" customHeight="1" x14ac:dyDescent="0.3">
      <c r="A4632" s="1"/>
      <c r="B4632" s="1"/>
      <c r="C4632" s="7"/>
      <c r="D4632" s="292"/>
      <c r="E4632" s="293"/>
      <c r="F4632" s="293"/>
      <c r="G4632" s="47" t="s">
        <v>28</v>
      </c>
      <c r="H4632" s="48" t="s">
        <v>28</v>
      </c>
      <c r="I4632" s="49"/>
      <c r="J4632" s="91" t="str">
        <f>+IF(D4632="","",H4632*I4632)</f>
        <v/>
      </c>
      <c r="K4632" s="8"/>
      <c r="L4632" s="1"/>
    </row>
    <row r="4633" spans="1:12" ht="15.45" customHeight="1" x14ac:dyDescent="0.3">
      <c r="A4633" s="1"/>
      <c r="B4633" s="1"/>
      <c r="C4633" s="7"/>
      <c r="D4633" s="1"/>
      <c r="E4633" s="1"/>
      <c r="F4633" s="1"/>
      <c r="G4633" s="294" t="s">
        <v>36</v>
      </c>
      <c r="H4633" s="294"/>
      <c r="I4633" s="295"/>
      <c r="J4633" s="51">
        <f>ROUND(+SUM(J4631:J4632),2)</f>
        <v>163.66</v>
      </c>
      <c r="K4633" s="8"/>
      <c r="L4633" s="1"/>
    </row>
    <row r="4634" spans="1:12" ht="15.45" customHeight="1" x14ac:dyDescent="0.3">
      <c r="A4634" s="1"/>
      <c r="B4634" s="1"/>
      <c r="C4634" s="7"/>
      <c r="D4634" s="274"/>
      <c r="E4634" s="274"/>
      <c r="F4634" s="274"/>
      <c r="G4634" s="274"/>
      <c r="H4634" s="274"/>
      <c r="I4634" s="274"/>
      <c r="J4634" s="274"/>
      <c r="K4634" s="8"/>
      <c r="L4634" s="1"/>
    </row>
    <row r="4635" spans="1:12" ht="15.45" customHeight="1" x14ac:dyDescent="0.3">
      <c r="A4635" s="1"/>
      <c r="B4635" s="1"/>
      <c r="C4635" s="7"/>
      <c r="D4635" s="305" t="s">
        <v>37</v>
      </c>
      <c r="E4635" s="306"/>
      <c r="F4635" s="306"/>
      <c r="G4635" s="306"/>
      <c r="H4635" s="306"/>
      <c r="I4635" s="306"/>
      <c r="J4635" s="307"/>
      <c r="K4635" s="8"/>
      <c r="L4635" s="52"/>
    </row>
    <row r="4636" spans="1:12" ht="15.45" customHeight="1" x14ac:dyDescent="0.3">
      <c r="A4636" s="93"/>
      <c r="B4636" s="93"/>
      <c r="C4636" s="53"/>
      <c r="D4636" s="308" t="s">
        <v>20</v>
      </c>
      <c r="E4636" s="309"/>
      <c r="F4636" s="309"/>
      <c r="G4636" s="54" t="s">
        <v>14</v>
      </c>
      <c r="H4636" s="55" t="s">
        <v>31</v>
      </c>
      <c r="I4636" s="54" t="s">
        <v>22</v>
      </c>
      <c r="J4636" s="56" t="s">
        <v>23</v>
      </c>
      <c r="K4636" s="57"/>
      <c r="L4636" s="58"/>
    </row>
    <row r="4637" spans="1:12" ht="15.45" customHeight="1" x14ac:dyDescent="0.3">
      <c r="A4637" s="1"/>
      <c r="B4637" s="1"/>
      <c r="C4637" s="7"/>
      <c r="D4637" s="301" t="s">
        <v>322</v>
      </c>
      <c r="E4637" s="302"/>
      <c r="F4637" s="302"/>
      <c r="G4637" s="59" t="s">
        <v>39</v>
      </c>
      <c r="H4637" s="60">
        <v>46759.506553375002</v>
      </c>
      <c r="I4637" s="61">
        <v>7.0000000000000007E-2</v>
      </c>
      <c r="J4637" s="30">
        <f>+ROUND(I4637*H4637,2)</f>
        <v>3273.17</v>
      </c>
      <c r="K4637" s="8"/>
      <c r="L4637" s="52"/>
    </row>
    <row r="4638" spans="1:12" ht="15.45" customHeight="1" x14ac:dyDescent="0.3">
      <c r="A4638" s="1"/>
      <c r="B4638" s="1"/>
      <c r="C4638" s="7"/>
      <c r="D4638" s="301"/>
      <c r="E4638" s="302"/>
      <c r="F4638" s="302"/>
      <c r="G4638" s="59"/>
      <c r="H4638" s="60" t="s">
        <v>28</v>
      </c>
      <c r="I4638" s="61"/>
      <c r="J4638" s="62" t="str">
        <f>(+IF(D4638="","",(H4638*I4638)))</f>
        <v/>
      </c>
      <c r="K4638" s="8"/>
      <c r="L4638" s="52"/>
    </row>
    <row r="4639" spans="1:12" ht="15.45" customHeight="1" x14ac:dyDescent="0.3">
      <c r="A4639" s="1"/>
      <c r="B4639" s="1"/>
      <c r="C4639" s="7"/>
      <c r="D4639" s="301"/>
      <c r="E4639" s="302"/>
      <c r="F4639" s="302"/>
      <c r="G4639" s="59"/>
      <c r="H4639" s="60"/>
      <c r="I4639" s="61"/>
      <c r="J4639" s="62" t="str">
        <f>(+IF(D4639="","",(H4639*I4639)))</f>
        <v/>
      </c>
      <c r="K4639" s="8"/>
      <c r="L4639" s="52"/>
    </row>
    <row r="4640" spans="1:12" ht="15.45" customHeight="1" x14ac:dyDescent="0.3">
      <c r="A4640" s="1"/>
      <c r="B4640" s="1"/>
      <c r="C4640" s="7"/>
      <c r="D4640" s="303"/>
      <c r="E4640" s="304"/>
      <c r="F4640" s="304"/>
      <c r="G4640" s="59"/>
      <c r="H4640" s="60"/>
      <c r="I4640" s="96"/>
      <c r="J4640" s="97" t="str">
        <f>(+IF(D4640="","",(H4640*I4640)))</f>
        <v/>
      </c>
      <c r="K4640" s="8"/>
      <c r="L4640" s="52"/>
    </row>
    <row r="4641" spans="1:12" ht="15.45" customHeight="1" x14ac:dyDescent="0.3">
      <c r="A4641" s="1"/>
      <c r="B4641" s="1"/>
      <c r="C4641" s="7"/>
      <c r="D4641" s="1"/>
      <c r="E4641" s="1"/>
      <c r="F4641" s="1"/>
      <c r="G4641" s="216" t="s">
        <v>42</v>
      </c>
      <c r="H4641" s="216"/>
      <c r="I4641" s="217"/>
      <c r="J4641" s="39">
        <f>+ROUND(SUM(J4637:J4640),2)</f>
        <v>3273.17</v>
      </c>
      <c r="K4641" s="8"/>
      <c r="L4641" s="52"/>
    </row>
    <row r="4642" spans="1:12" ht="15.45" customHeight="1" x14ac:dyDescent="0.3">
      <c r="A4642" s="1"/>
      <c r="B4642" s="1"/>
      <c r="C4642" s="7"/>
      <c r="D4642" s="1"/>
      <c r="E4642" s="1"/>
      <c r="F4642" s="1"/>
      <c r="G4642" s="1"/>
      <c r="H4642" s="63"/>
      <c r="I4642" s="1"/>
      <c r="J4642" s="2"/>
      <c r="K4642" s="8"/>
      <c r="L4642" s="1"/>
    </row>
    <row r="4643" spans="1:12" ht="15.45" customHeight="1" x14ac:dyDescent="0.3">
      <c r="A4643" s="1"/>
      <c r="B4643" s="1"/>
      <c r="C4643" s="7"/>
      <c r="D4643" s="250" t="s">
        <v>43</v>
      </c>
      <c r="E4643" s="251"/>
      <c r="F4643" s="251"/>
      <c r="G4643" s="251"/>
      <c r="H4643" s="251"/>
      <c r="I4643" s="252"/>
      <c r="J4643" s="64">
        <f>ROUND((SUM(+J4627+J4633+J4641)),2)</f>
        <v>7418.54</v>
      </c>
      <c r="K4643" s="8"/>
      <c r="L4643" s="1"/>
    </row>
    <row r="4644" spans="1:12" ht="15.45" customHeight="1" x14ac:dyDescent="0.3">
      <c r="A4644" s="1"/>
      <c r="B4644" s="1"/>
      <c r="C4644" s="7"/>
      <c r="D4644" s="1"/>
      <c r="E4644" s="1"/>
      <c r="F4644" s="1"/>
      <c r="G4644" s="1"/>
      <c r="H4644" s="63"/>
      <c r="I4644" s="1"/>
      <c r="J4644" s="2"/>
      <c r="K4644" s="8"/>
      <c r="L4644" s="1"/>
    </row>
    <row r="4645" spans="1:12" ht="15.45" customHeight="1" x14ac:dyDescent="0.3">
      <c r="A4645" s="66"/>
      <c r="B4645" s="66"/>
      <c r="C4645" s="65"/>
      <c r="D4645" s="253" t="s">
        <v>44</v>
      </c>
      <c r="E4645" s="254"/>
      <c r="F4645" s="255"/>
      <c r="G4645" s="66"/>
      <c r="H4645" s="67"/>
      <c r="I4645" s="68">
        <v>0.01</v>
      </c>
      <c r="J4645" s="69">
        <f>+ROUNDDOWN(J4643*I4645,2)</f>
        <v>74.180000000000007</v>
      </c>
      <c r="K4645" s="70"/>
      <c r="L4645" s="66"/>
    </row>
    <row r="4646" spans="1:12" ht="15.45" customHeight="1" x14ac:dyDescent="0.3">
      <c r="A4646" s="1"/>
      <c r="B4646" s="1"/>
      <c r="C4646" s="7"/>
      <c r="D4646" s="250" t="s">
        <v>45</v>
      </c>
      <c r="E4646" s="251"/>
      <c r="F4646" s="251"/>
      <c r="G4646" s="251"/>
      <c r="H4646" s="251"/>
      <c r="I4646" s="252"/>
      <c r="J4646" s="64">
        <f>+J4645+J4643</f>
        <v>7492.72</v>
      </c>
      <c r="K4646" s="8"/>
      <c r="L4646" s="1"/>
    </row>
    <row r="4647" spans="1:12" ht="15.45" customHeight="1" x14ac:dyDescent="0.3">
      <c r="A4647" s="1"/>
      <c r="B4647" s="1"/>
      <c r="C4647" s="7"/>
      <c r="D4647" s="1"/>
      <c r="E4647" s="1"/>
      <c r="F4647" s="1"/>
      <c r="G4647" s="1"/>
      <c r="H4647" s="63"/>
      <c r="I4647" s="1"/>
      <c r="J4647" s="2"/>
      <c r="K4647" s="8"/>
      <c r="L4647" s="1"/>
    </row>
    <row r="4648" spans="1:12" ht="15.45" customHeight="1" x14ac:dyDescent="0.3">
      <c r="A4648" s="66"/>
      <c r="B4648" s="66"/>
      <c r="C4648" s="65"/>
      <c r="D4648" s="313" t="s">
        <v>46</v>
      </c>
      <c r="E4648" s="314"/>
      <c r="F4648" s="314"/>
      <c r="G4648" s="71"/>
      <c r="H4648" s="72"/>
      <c r="I4648" s="170">
        <v>0.25</v>
      </c>
      <c r="J4648" s="74">
        <f>ROUND(J4646*I4648,2)</f>
        <v>1873.18</v>
      </c>
      <c r="K4648" s="70"/>
      <c r="L4648" s="66"/>
    </row>
    <row r="4649" spans="1:12" ht="15.45" customHeight="1" x14ac:dyDescent="0.3">
      <c r="A4649" s="66"/>
      <c r="B4649" s="66"/>
      <c r="C4649" s="65"/>
      <c r="D4649" s="315" t="s">
        <v>47</v>
      </c>
      <c r="E4649" s="316"/>
      <c r="F4649" s="316"/>
      <c r="G4649" s="71"/>
      <c r="H4649" s="72"/>
      <c r="I4649" s="171">
        <v>0.01</v>
      </c>
      <c r="J4649" s="76">
        <f>ROUNDUP(J4646*I4649,2)</f>
        <v>74.930000000000007</v>
      </c>
      <c r="K4649" s="70"/>
      <c r="L4649" s="66"/>
    </row>
    <row r="4650" spans="1:12" ht="15.45" customHeight="1" x14ac:dyDescent="0.3">
      <c r="A4650" s="66"/>
      <c r="B4650" s="66"/>
      <c r="C4650" s="65"/>
      <c r="D4650" s="315" t="s">
        <v>48</v>
      </c>
      <c r="E4650" s="316"/>
      <c r="F4650" s="316"/>
      <c r="G4650" s="77"/>
      <c r="H4650" s="78"/>
      <c r="I4650" s="171">
        <v>0.04</v>
      </c>
      <c r="J4650" s="76">
        <f>ROUNDDOWN(J4646*I4650,2)</f>
        <v>299.7</v>
      </c>
      <c r="K4650" s="70"/>
      <c r="L4650" s="66"/>
    </row>
    <row r="4651" spans="1:12" ht="15.45" customHeight="1" x14ac:dyDescent="0.3">
      <c r="A4651" s="1"/>
      <c r="B4651" s="1"/>
      <c r="C4651" s="7"/>
      <c r="D4651" s="317" t="s">
        <v>49</v>
      </c>
      <c r="E4651" s="318"/>
      <c r="F4651" s="318"/>
      <c r="G4651" s="318"/>
      <c r="H4651" s="318"/>
      <c r="I4651" s="318"/>
      <c r="J4651" s="79">
        <f>SUM(J4648:J4650)</f>
        <v>2247.81</v>
      </c>
      <c r="K4651" s="8"/>
      <c r="L4651" s="1"/>
    </row>
    <row r="4652" spans="1:12" ht="15.45" customHeight="1" x14ac:dyDescent="0.3">
      <c r="A4652" s="1"/>
      <c r="B4652" s="1"/>
      <c r="C4652" s="7"/>
      <c r="D4652" s="266"/>
      <c r="E4652" s="266"/>
      <c r="F4652" s="266"/>
      <c r="G4652" s="266"/>
      <c r="H4652" s="266"/>
      <c r="I4652" s="266"/>
      <c r="J4652" s="266"/>
      <c r="K4652" s="8"/>
      <c r="L4652" s="1"/>
    </row>
    <row r="4653" spans="1:12" ht="15.45" customHeight="1" x14ac:dyDescent="0.3">
      <c r="A4653" s="1"/>
      <c r="B4653" s="1"/>
      <c r="C4653" s="7"/>
      <c r="D4653" s="277" t="s">
        <v>50</v>
      </c>
      <c r="E4653" s="278"/>
      <c r="F4653" s="278"/>
      <c r="G4653" s="278"/>
      <c r="H4653" s="278"/>
      <c r="I4653" s="279"/>
      <c r="J4653" s="80">
        <f>SUM(J4646+J4651)</f>
        <v>9740.5300000000007</v>
      </c>
      <c r="K4653" s="8"/>
      <c r="L4653" s="1"/>
    </row>
    <row r="4654" spans="1:12" ht="15.45" customHeight="1" x14ac:dyDescent="0.3">
      <c r="A4654" s="1"/>
      <c r="B4654" s="1"/>
      <c r="C4654" s="7"/>
      <c r="D4654" s="266"/>
      <c r="E4654" s="266"/>
      <c r="F4654" s="266"/>
      <c r="G4654" s="266"/>
      <c r="H4654" s="266"/>
      <c r="I4654" s="266"/>
      <c r="J4654" s="266"/>
      <c r="K4654" s="8"/>
      <c r="L4654" s="1"/>
    </row>
    <row r="4655" spans="1:12" ht="15.45" customHeight="1" x14ac:dyDescent="0.3">
      <c r="A4655" s="1"/>
      <c r="B4655" s="1"/>
      <c r="C4655" s="7"/>
      <c r="D4655" s="280" t="s">
        <v>51</v>
      </c>
      <c r="E4655" s="281"/>
      <c r="F4655" s="282"/>
      <c r="G4655" s="283"/>
      <c r="H4655" s="284"/>
      <c r="I4655" s="284"/>
      <c r="J4655" s="285"/>
      <c r="K4655" s="8"/>
      <c r="L4655" s="1"/>
    </row>
    <row r="4656" spans="1:12" ht="15.45" customHeight="1" x14ac:dyDescent="0.3">
      <c r="A4656" s="1"/>
      <c r="B4656" s="1"/>
      <c r="C4656" s="7"/>
      <c r="D4656" s="262"/>
      <c r="E4656" s="310"/>
      <c r="F4656" s="311"/>
      <c r="G4656" s="265"/>
      <c r="H4656" s="275"/>
      <c r="I4656" s="275"/>
      <c r="J4656" s="276"/>
      <c r="K4656" s="8"/>
      <c r="L4656" s="1"/>
    </row>
    <row r="4657" spans="1:12" ht="15.45" customHeight="1" x14ac:dyDescent="0.3">
      <c r="A4657" s="1"/>
      <c r="B4657" s="1"/>
      <c r="C4657" s="7"/>
      <c r="D4657" s="262"/>
      <c r="E4657" s="310"/>
      <c r="F4657" s="311"/>
      <c r="G4657" s="312" t="s">
        <v>52</v>
      </c>
      <c r="H4657" s="266"/>
      <c r="I4657" s="266"/>
      <c r="J4657" s="267"/>
      <c r="K4657" s="8"/>
      <c r="L4657" s="1"/>
    </row>
    <row r="4658" spans="1:12" ht="15.45" customHeight="1" x14ac:dyDescent="0.3">
      <c r="A4658" s="1"/>
      <c r="B4658" s="1"/>
      <c r="C4658" s="7"/>
      <c r="D4658" s="262"/>
      <c r="E4658" s="310"/>
      <c r="F4658" s="311"/>
      <c r="G4658" s="312" t="s">
        <v>53</v>
      </c>
      <c r="H4658" s="266"/>
      <c r="I4658" s="266"/>
      <c r="J4658" s="267"/>
      <c r="K4658" s="8"/>
      <c r="L4658" s="1"/>
    </row>
    <row r="4659" spans="1:12" ht="15.45" customHeight="1" x14ac:dyDescent="0.3">
      <c r="A4659" s="1"/>
      <c r="B4659" s="1"/>
      <c r="C4659" s="7"/>
      <c r="D4659" s="262"/>
      <c r="E4659" s="310"/>
      <c r="F4659" s="311"/>
      <c r="G4659" s="312" t="s">
        <v>54</v>
      </c>
      <c r="H4659" s="266"/>
      <c r="I4659" s="266"/>
      <c r="J4659" s="267"/>
      <c r="K4659" s="8"/>
      <c r="L4659" s="1"/>
    </row>
    <row r="4660" spans="1:12" ht="15.45" customHeight="1" x14ac:dyDescent="0.3">
      <c r="A4660" s="1"/>
      <c r="B4660" s="1"/>
      <c r="C4660" s="7"/>
      <c r="D4660" s="319"/>
      <c r="E4660" s="320"/>
      <c r="F4660" s="321"/>
      <c r="G4660" s="312" t="s">
        <v>52</v>
      </c>
      <c r="H4660" s="266"/>
      <c r="I4660" s="266"/>
      <c r="J4660" s="267"/>
      <c r="K4660" s="8"/>
      <c r="L4660" s="1"/>
    </row>
    <row r="4661" spans="1:12" ht="15.45" customHeight="1" x14ac:dyDescent="0.3">
      <c r="A4661" s="1"/>
      <c r="B4661" s="1"/>
      <c r="C4661" s="7"/>
      <c r="D4661" s="268"/>
      <c r="E4661" s="322"/>
      <c r="F4661" s="323"/>
      <c r="G4661" s="324" t="s">
        <v>55</v>
      </c>
      <c r="H4661" s="272"/>
      <c r="I4661" s="272"/>
      <c r="J4661" s="273"/>
      <c r="K4661" s="8"/>
      <c r="L4661" s="1"/>
    </row>
    <row r="4662" spans="1:12" ht="15.45" customHeight="1" x14ac:dyDescent="0.3">
      <c r="A4662" s="1"/>
      <c r="B4662" s="1"/>
      <c r="C4662" s="81"/>
      <c r="D4662" s="82"/>
      <c r="E4662" s="82"/>
      <c r="F4662" s="82"/>
      <c r="G4662" s="82"/>
      <c r="H4662" s="83"/>
      <c r="I4662" s="82"/>
      <c r="J4662" s="83"/>
      <c r="K4662" s="84"/>
      <c r="L4662" s="1"/>
    </row>
    <row r="4663" spans="1:12" ht="15.45" customHeight="1" x14ac:dyDescent="0.3">
      <c r="A4663" s="1"/>
      <c r="B4663" s="1"/>
      <c r="C4663" s="1"/>
      <c r="D4663" s="1"/>
      <c r="E4663" s="1"/>
      <c r="F4663" s="1"/>
      <c r="G4663" s="1"/>
      <c r="H4663" s="2"/>
      <c r="I4663" s="1"/>
      <c r="J4663" s="2"/>
      <c r="K4663" s="1"/>
      <c r="L4663" s="1"/>
    </row>
    <row r="4664" spans="1:12" ht="15.45" customHeight="1" x14ac:dyDescent="0.3"/>
    <row r="4665" spans="1:12" ht="15.45" customHeight="1" x14ac:dyDescent="0.3">
      <c r="A4665" s="1"/>
      <c r="B4665" s="1"/>
      <c r="C4665" s="3"/>
      <c r="D4665" s="4"/>
      <c r="E4665" s="4"/>
      <c r="F4665" s="4"/>
      <c r="G4665" s="4"/>
      <c r="H4665" s="5"/>
      <c r="I4665" s="4"/>
      <c r="J4665" s="5"/>
      <c r="K4665" s="6"/>
    </row>
    <row r="4666" spans="1:12" ht="15.45" customHeight="1" x14ac:dyDescent="0.3">
      <c r="A4666" s="1"/>
      <c r="B4666" s="1"/>
      <c r="C4666" s="7"/>
      <c r="D4666" s="190"/>
      <c r="E4666" s="191"/>
      <c r="F4666" s="190" t="s">
        <v>0</v>
      </c>
      <c r="G4666" s="194"/>
      <c r="H4666" s="191"/>
      <c r="I4666" s="195" t="s">
        <v>1</v>
      </c>
      <c r="J4666" s="196"/>
      <c r="K4666" s="8"/>
    </row>
    <row r="4667" spans="1:12" ht="15.45" customHeight="1" x14ac:dyDescent="0.3">
      <c r="A4667" s="1"/>
      <c r="B4667" s="1"/>
      <c r="C4667" s="7"/>
      <c r="D4667" s="192"/>
      <c r="E4667" s="193"/>
      <c r="F4667" s="192"/>
      <c r="G4667" s="189"/>
      <c r="H4667" s="193"/>
      <c r="I4667" s="197" t="s">
        <v>2</v>
      </c>
      <c r="J4667" s="198"/>
      <c r="K4667" s="8"/>
    </row>
    <row r="4668" spans="1:12" ht="15.45" customHeight="1" x14ac:dyDescent="0.3">
      <c r="A4668" s="1"/>
      <c r="B4668" s="1"/>
      <c r="C4668" s="7"/>
      <c r="D4668" s="172" t="s">
        <v>3</v>
      </c>
      <c r="E4668" s="173"/>
      <c r="F4668" s="173"/>
      <c r="G4668" s="173"/>
      <c r="H4668" s="174"/>
      <c r="I4668" s="197" t="s">
        <v>4</v>
      </c>
      <c r="J4668" s="198"/>
      <c r="K4668" s="8"/>
    </row>
    <row r="4669" spans="1:12" ht="15.45" customHeight="1" x14ac:dyDescent="0.3">
      <c r="A4669" s="1"/>
      <c r="B4669" s="1"/>
      <c r="C4669" s="7"/>
      <c r="D4669" s="298" t="s">
        <v>5</v>
      </c>
      <c r="E4669" s="299"/>
      <c r="F4669" s="299"/>
      <c r="G4669" s="299"/>
      <c r="H4669" s="299"/>
      <c r="I4669" s="299"/>
      <c r="J4669" s="300"/>
      <c r="K4669" s="8"/>
    </row>
    <row r="4670" spans="1:12" ht="15.45" customHeight="1" x14ac:dyDescent="0.3">
      <c r="A4670" s="1"/>
      <c r="B4670" s="1"/>
      <c r="C4670" s="7"/>
      <c r="D4670" s="9"/>
      <c r="E4670" s="9"/>
      <c r="F4670" s="9"/>
      <c r="G4670" s="9"/>
      <c r="H4670" s="10"/>
      <c r="I4670" s="9"/>
      <c r="J4670" s="10"/>
      <c r="K4670" s="8"/>
    </row>
    <row r="4671" spans="1:12" ht="15.45" customHeight="1" x14ac:dyDescent="0.3">
      <c r="A4671" s="14"/>
      <c r="B4671" s="14"/>
      <c r="C4671" s="11"/>
      <c r="D4671" s="160" t="s">
        <v>16</v>
      </c>
      <c r="E4671" s="371" t="s">
        <v>411</v>
      </c>
      <c r="F4671" s="372"/>
      <c r="G4671" s="372"/>
      <c r="H4671" s="372"/>
      <c r="I4671" s="373"/>
      <c r="J4671" s="377" t="s">
        <v>95</v>
      </c>
      <c r="K4671" s="13"/>
    </row>
    <row r="4672" spans="1:12" ht="15.45" customHeight="1" x14ac:dyDescent="0.3">
      <c r="A4672" s="1"/>
      <c r="B4672" s="1"/>
      <c r="C4672" s="7"/>
      <c r="D4672" s="161"/>
      <c r="E4672" s="374"/>
      <c r="F4672" s="375"/>
      <c r="G4672" s="375"/>
      <c r="H4672" s="375"/>
      <c r="I4672" s="376"/>
      <c r="J4672" s="378"/>
      <c r="K4672" s="8"/>
    </row>
    <row r="4673" spans="1:11" ht="15.45" customHeight="1" x14ac:dyDescent="0.3">
      <c r="A4673" s="1"/>
      <c r="B4673" s="1"/>
      <c r="C4673" s="7"/>
      <c r="D4673" s="189"/>
      <c r="E4673" s="189"/>
      <c r="F4673" s="189"/>
      <c r="G4673" s="189"/>
      <c r="H4673" s="189"/>
      <c r="I4673" s="189"/>
      <c r="J4673" s="189"/>
      <c r="K4673" s="8"/>
    </row>
    <row r="4674" spans="1:11" ht="15.45" customHeight="1" x14ac:dyDescent="0.3">
      <c r="A4674" s="1"/>
      <c r="B4674" s="1"/>
      <c r="C4674" s="7"/>
      <c r="D4674" s="219" t="s">
        <v>19</v>
      </c>
      <c r="E4674" s="220"/>
      <c r="F4674" s="220"/>
      <c r="G4674" s="220"/>
      <c r="H4674" s="220"/>
      <c r="I4674" s="220"/>
      <c r="J4674" s="221"/>
      <c r="K4674" s="8"/>
    </row>
    <row r="4675" spans="1:11" ht="15.45" customHeight="1" x14ac:dyDescent="0.3">
      <c r="A4675" s="1"/>
      <c r="B4675" s="1"/>
      <c r="C4675" s="7"/>
      <c r="D4675" s="230" t="s">
        <v>20</v>
      </c>
      <c r="E4675" s="231"/>
      <c r="F4675" s="231"/>
      <c r="G4675" s="23" t="s">
        <v>14</v>
      </c>
      <c r="H4675" s="24" t="s">
        <v>21</v>
      </c>
      <c r="I4675" s="25" t="s">
        <v>22</v>
      </c>
      <c r="J4675" s="26" t="s">
        <v>23</v>
      </c>
      <c r="K4675" s="8"/>
    </row>
    <row r="4676" spans="1:11" ht="15.45" customHeight="1" x14ac:dyDescent="0.3">
      <c r="A4676" s="1"/>
      <c r="B4676" s="1"/>
      <c r="C4676" s="7"/>
      <c r="D4676" s="368" t="s">
        <v>412</v>
      </c>
      <c r="E4676" s="369"/>
      <c r="F4676" s="370"/>
      <c r="G4676" s="150" t="s">
        <v>25</v>
      </c>
      <c r="H4676" s="151">
        <v>37295</v>
      </c>
      <c r="I4676" s="29">
        <v>1</v>
      </c>
      <c r="J4676" s="30">
        <f>+ROUND(I4676*H4676,2)</f>
        <v>37295</v>
      </c>
      <c r="K4676" s="8"/>
    </row>
    <row r="4677" spans="1:11" ht="15.45" customHeight="1" x14ac:dyDescent="0.3">
      <c r="A4677" s="1"/>
      <c r="B4677" s="1"/>
      <c r="C4677" s="7"/>
      <c r="D4677" s="340"/>
      <c r="E4677" s="341"/>
      <c r="F4677" s="342"/>
      <c r="G4677" s="31"/>
      <c r="H4677" s="32"/>
      <c r="I4677" s="33"/>
      <c r="J4677" s="34"/>
      <c r="K4677" s="8"/>
    </row>
    <row r="4678" spans="1:11" ht="15.45" customHeight="1" x14ac:dyDescent="0.3">
      <c r="A4678" s="1"/>
      <c r="B4678" s="1"/>
      <c r="C4678" s="7"/>
      <c r="D4678" s="340"/>
      <c r="E4678" s="341"/>
      <c r="F4678" s="342"/>
      <c r="G4678" s="31"/>
      <c r="H4678" s="32"/>
      <c r="I4678" s="33"/>
      <c r="J4678" s="34"/>
      <c r="K4678" s="8"/>
    </row>
    <row r="4679" spans="1:11" ht="15.45" customHeight="1" x14ac:dyDescent="0.3">
      <c r="A4679" s="1"/>
      <c r="B4679" s="1"/>
      <c r="C4679" s="7"/>
      <c r="D4679" s="211"/>
      <c r="E4679" s="212"/>
      <c r="F4679" s="212"/>
      <c r="G4679" s="31" t="s">
        <v>28</v>
      </c>
      <c r="H4679" s="32" t="s">
        <v>28</v>
      </c>
      <c r="I4679" s="33"/>
      <c r="J4679" s="34" t="str">
        <f>+IF(D4679="","",H4679*I4679)</f>
        <v/>
      </c>
      <c r="K4679" s="8"/>
    </row>
    <row r="4680" spans="1:11" ht="15.45" customHeight="1" x14ac:dyDescent="0.3">
      <c r="A4680" s="1"/>
      <c r="B4680" s="1"/>
      <c r="C4680" s="7"/>
      <c r="D4680" s="211"/>
      <c r="E4680" s="212"/>
      <c r="F4680" s="212"/>
      <c r="G4680" s="31" t="s">
        <v>28</v>
      </c>
      <c r="H4680" s="32" t="s">
        <v>28</v>
      </c>
      <c r="I4680" s="33"/>
      <c r="J4680" s="34" t="str">
        <f>+IF(D4680="","",H4680*I4680)</f>
        <v/>
      </c>
      <c r="K4680" s="8"/>
    </row>
    <row r="4681" spans="1:11" ht="15.45" customHeight="1" x14ac:dyDescent="0.3">
      <c r="A4681" s="1"/>
      <c r="B4681" s="1"/>
      <c r="C4681" s="7"/>
      <c r="D4681" s="211"/>
      <c r="E4681" s="212"/>
      <c r="F4681" s="212"/>
      <c r="G4681" s="31" t="s">
        <v>28</v>
      </c>
      <c r="H4681" s="32" t="s">
        <v>28</v>
      </c>
      <c r="I4681" s="33"/>
      <c r="J4681" s="34" t="str">
        <f>+IF(D4681="","",H4681*I4681)</f>
        <v/>
      </c>
      <c r="K4681" s="8"/>
    </row>
    <row r="4682" spans="1:11" ht="15.45" customHeight="1" x14ac:dyDescent="0.3">
      <c r="A4682" s="1"/>
      <c r="B4682" s="1"/>
      <c r="C4682" s="7"/>
      <c r="D4682" s="325"/>
      <c r="E4682" s="326"/>
      <c r="F4682" s="326"/>
      <c r="G4682" s="35" t="s">
        <v>28</v>
      </c>
      <c r="H4682" s="36" t="s">
        <v>28</v>
      </c>
      <c r="I4682" s="37"/>
      <c r="J4682" s="38" t="str">
        <f>+IF(D4682="","",H4682*I4682)</f>
        <v/>
      </c>
      <c r="K4682" s="8"/>
    </row>
    <row r="4683" spans="1:11" ht="15.45" customHeight="1" x14ac:dyDescent="0.3">
      <c r="A4683" s="1"/>
      <c r="B4683" s="1"/>
      <c r="C4683" s="7"/>
      <c r="D4683" s="1"/>
      <c r="E4683" s="1"/>
      <c r="F4683" s="1"/>
      <c r="G4683" s="294" t="s">
        <v>29</v>
      </c>
      <c r="H4683" s="294"/>
      <c r="I4683" s="295"/>
      <c r="J4683" s="39">
        <f>+ROUND(SUM(J4676:J4682),2)</f>
        <v>37295</v>
      </c>
      <c r="K4683" s="8"/>
    </row>
    <row r="4684" spans="1:11" ht="15.45" customHeight="1" x14ac:dyDescent="0.3">
      <c r="A4684" s="1"/>
      <c r="B4684" s="1"/>
      <c r="C4684" s="7"/>
      <c r="D4684" s="1"/>
      <c r="E4684" s="1"/>
      <c r="F4684" s="1"/>
      <c r="G4684" s="92"/>
      <c r="H4684" s="100"/>
      <c r="I4684" s="92"/>
      <c r="J4684" s="101"/>
      <c r="K4684" s="8"/>
    </row>
    <row r="4685" spans="1:11" ht="15.45" customHeight="1" x14ac:dyDescent="0.3">
      <c r="A4685" s="1"/>
      <c r="B4685" s="1"/>
      <c r="C4685" s="7"/>
      <c r="D4685" s="219" t="s">
        <v>30</v>
      </c>
      <c r="E4685" s="220"/>
      <c r="F4685" s="220"/>
      <c r="G4685" s="220"/>
      <c r="H4685" s="220"/>
      <c r="I4685" s="220"/>
      <c r="J4685" s="221"/>
      <c r="K4685" s="8"/>
    </row>
    <row r="4686" spans="1:11" ht="15.45" customHeight="1" x14ac:dyDescent="0.3">
      <c r="A4686" s="1"/>
      <c r="B4686" s="1"/>
      <c r="C4686" s="7"/>
      <c r="D4686" s="286" t="s">
        <v>20</v>
      </c>
      <c r="E4686" s="286"/>
      <c r="F4686" s="286"/>
      <c r="G4686" s="40" t="s">
        <v>14</v>
      </c>
      <c r="H4686" s="41" t="s">
        <v>31</v>
      </c>
      <c r="I4686" s="40" t="s">
        <v>22</v>
      </c>
      <c r="J4686" s="41" t="s">
        <v>23</v>
      </c>
      <c r="K4686" s="8"/>
    </row>
    <row r="4687" spans="1:11" ht="15.45" customHeight="1" x14ac:dyDescent="0.3">
      <c r="A4687" s="1"/>
      <c r="B4687" s="1"/>
      <c r="C4687" s="7"/>
      <c r="D4687" s="368" t="s">
        <v>386</v>
      </c>
      <c r="E4687" s="369"/>
      <c r="F4687" s="370"/>
      <c r="G4687" s="86"/>
      <c r="H4687" s="87">
        <f>+J4698</f>
        <v>14250</v>
      </c>
      <c r="I4687" s="88">
        <v>8.7719163292846666E-2</v>
      </c>
      <c r="J4687" s="30">
        <f>+ROUND(I4687*H4687,2)</f>
        <v>1250</v>
      </c>
      <c r="K4687" s="8"/>
    </row>
    <row r="4688" spans="1:11" ht="15.45" customHeight="1" x14ac:dyDescent="0.3">
      <c r="A4688" s="1"/>
      <c r="B4688" s="1"/>
      <c r="C4688" s="7"/>
      <c r="D4688" s="289"/>
      <c r="E4688" s="290"/>
      <c r="F4688" s="291"/>
      <c r="G4688" s="86"/>
      <c r="H4688" s="89"/>
      <c r="I4688" s="98"/>
      <c r="J4688" s="34"/>
      <c r="K4688" s="8"/>
    </row>
    <row r="4689" spans="1:12" ht="15.45" customHeight="1" x14ac:dyDescent="0.3">
      <c r="A4689" s="1"/>
      <c r="B4689" s="1"/>
      <c r="C4689" s="7"/>
      <c r="D4689" s="292"/>
      <c r="E4689" s="293"/>
      <c r="F4689" s="293"/>
      <c r="G4689" s="47" t="s">
        <v>28</v>
      </c>
      <c r="H4689" s="48" t="s">
        <v>28</v>
      </c>
      <c r="I4689" s="49"/>
      <c r="J4689" s="91" t="str">
        <f>+IF(D4689="","",H4689*I4689)</f>
        <v/>
      </c>
      <c r="K4689" s="8"/>
    </row>
    <row r="4690" spans="1:12" ht="15.45" customHeight="1" x14ac:dyDescent="0.3">
      <c r="A4690" s="1"/>
      <c r="B4690" s="1"/>
      <c r="C4690" s="7"/>
      <c r="D4690" s="1"/>
      <c r="E4690" s="1"/>
      <c r="F4690" s="1"/>
      <c r="G4690" s="294" t="s">
        <v>36</v>
      </c>
      <c r="H4690" s="294"/>
      <c r="I4690" s="295"/>
      <c r="J4690" s="51">
        <f>ROUND(+SUM(J4687:J4689),2)</f>
        <v>1250</v>
      </c>
      <c r="K4690" s="8"/>
    </row>
    <row r="4691" spans="1:12" ht="15.45" customHeight="1" x14ac:dyDescent="0.3">
      <c r="A4691" s="1"/>
      <c r="B4691" s="1"/>
      <c r="C4691" s="7"/>
      <c r="D4691" s="274"/>
      <c r="E4691" s="274"/>
      <c r="F4691" s="274"/>
      <c r="G4691" s="274"/>
      <c r="H4691" s="274"/>
      <c r="I4691" s="274"/>
      <c r="J4691" s="274"/>
      <c r="K4691" s="8"/>
    </row>
    <row r="4692" spans="1:12" ht="15.45" customHeight="1" x14ac:dyDescent="0.3">
      <c r="A4692" s="1"/>
      <c r="B4692" s="1"/>
      <c r="C4692" s="7"/>
      <c r="D4692" s="305" t="s">
        <v>37</v>
      </c>
      <c r="E4692" s="306"/>
      <c r="F4692" s="306"/>
      <c r="G4692" s="306"/>
      <c r="H4692" s="306"/>
      <c r="I4692" s="306"/>
      <c r="J4692" s="307"/>
      <c r="K4692" s="8"/>
    </row>
    <row r="4693" spans="1:12" ht="15.45" customHeight="1" x14ac:dyDescent="0.3">
      <c r="A4693" s="93"/>
      <c r="B4693" s="93"/>
      <c r="C4693" s="53"/>
      <c r="D4693" s="308" t="s">
        <v>20</v>
      </c>
      <c r="E4693" s="309"/>
      <c r="F4693" s="309"/>
      <c r="G4693" s="54" t="s">
        <v>14</v>
      </c>
      <c r="H4693" s="55" t="s">
        <v>31</v>
      </c>
      <c r="I4693" s="54" t="s">
        <v>22</v>
      </c>
      <c r="J4693" s="56" t="s">
        <v>23</v>
      </c>
      <c r="K4693" s="57"/>
    </row>
    <row r="4694" spans="1:12" ht="15.45" customHeight="1" x14ac:dyDescent="0.3">
      <c r="A4694" s="1"/>
      <c r="B4694" s="1"/>
      <c r="C4694" s="7"/>
      <c r="D4694" s="301" t="s">
        <v>388</v>
      </c>
      <c r="E4694" s="302"/>
      <c r="F4694" s="302"/>
      <c r="G4694" s="59"/>
      <c r="H4694" s="60">
        <v>28500</v>
      </c>
      <c r="I4694" s="61">
        <v>0.5</v>
      </c>
      <c r="J4694" s="30">
        <f>+ROUND(I4694*H4694,2)</f>
        <v>14250</v>
      </c>
      <c r="K4694" s="8"/>
    </row>
    <row r="4695" spans="1:12" ht="15.45" customHeight="1" x14ac:dyDescent="0.3">
      <c r="A4695" s="1"/>
      <c r="B4695" s="1"/>
      <c r="C4695" s="7"/>
      <c r="D4695" s="301"/>
      <c r="E4695" s="302"/>
      <c r="F4695" s="302"/>
      <c r="G4695" s="59"/>
      <c r="H4695" s="60"/>
      <c r="I4695" s="61"/>
      <c r="J4695" s="62" t="str">
        <f>(+IF(D4695="","",(H4695*I4695)))</f>
        <v/>
      </c>
      <c r="K4695" s="8"/>
    </row>
    <row r="4696" spans="1:12" ht="15.45" customHeight="1" x14ac:dyDescent="0.3">
      <c r="A4696" s="1"/>
      <c r="B4696" s="1"/>
      <c r="C4696" s="7"/>
      <c r="D4696" s="301"/>
      <c r="E4696" s="302"/>
      <c r="F4696" s="302"/>
      <c r="G4696" s="59"/>
      <c r="H4696" s="60"/>
      <c r="I4696" s="61"/>
      <c r="J4696" s="62" t="str">
        <f>(+IF(D4696="","",(H4696*I4696)))</f>
        <v/>
      </c>
      <c r="K4696" s="8"/>
    </row>
    <row r="4697" spans="1:12" ht="15.45" customHeight="1" x14ac:dyDescent="0.3">
      <c r="A4697" s="1"/>
      <c r="B4697" s="1"/>
      <c r="C4697" s="7"/>
      <c r="D4697" s="303"/>
      <c r="E4697" s="304"/>
      <c r="F4697" s="304"/>
      <c r="G4697" s="94"/>
      <c r="H4697" s="95"/>
      <c r="I4697" s="96"/>
      <c r="J4697" s="97"/>
      <c r="K4697" s="8"/>
    </row>
    <row r="4698" spans="1:12" ht="15.45" customHeight="1" x14ac:dyDescent="0.3">
      <c r="A4698" s="1"/>
      <c r="B4698" s="1"/>
      <c r="C4698" s="7"/>
      <c r="D4698" s="1"/>
      <c r="E4698" s="1"/>
      <c r="F4698" s="1"/>
      <c r="G4698" s="216" t="s">
        <v>42</v>
      </c>
      <c r="H4698" s="216"/>
      <c r="I4698" s="217"/>
      <c r="J4698" s="39">
        <f>+ROUND(SUM(J4694:J4697),2)</f>
        <v>14250</v>
      </c>
      <c r="K4698" s="8"/>
    </row>
    <row r="4699" spans="1:12" ht="15.45" customHeight="1" x14ac:dyDescent="0.3">
      <c r="A4699" s="1"/>
      <c r="B4699" s="1"/>
      <c r="C4699" s="7"/>
      <c r="D4699" s="305" t="s">
        <v>63</v>
      </c>
      <c r="E4699" s="306"/>
      <c r="F4699" s="306"/>
      <c r="G4699" s="306"/>
      <c r="H4699" s="306"/>
      <c r="I4699" s="306"/>
      <c r="J4699" s="307"/>
      <c r="K4699" s="8"/>
      <c r="L4699" s="52"/>
    </row>
    <row r="4700" spans="1:12" ht="15.45" customHeight="1" x14ac:dyDescent="0.3">
      <c r="A4700" s="93"/>
      <c r="B4700" s="93"/>
      <c r="C4700" s="53"/>
      <c r="D4700" s="308" t="s">
        <v>20</v>
      </c>
      <c r="E4700" s="309"/>
      <c r="F4700" s="309"/>
      <c r="G4700" s="54" t="s">
        <v>14</v>
      </c>
      <c r="H4700" s="55" t="s">
        <v>31</v>
      </c>
      <c r="I4700" s="54" t="s">
        <v>22</v>
      </c>
      <c r="J4700" s="56" t="s">
        <v>23</v>
      </c>
      <c r="K4700" s="57"/>
      <c r="L4700" s="58"/>
    </row>
    <row r="4701" spans="1:12" ht="15.45" customHeight="1" x14ac:dyDescent="0.3">
      <c r="A4701" s="1"/>
      <c r="B4701" s="1"/>
      <c r="C4701" s="7"/>
      <c r="D4701" s="301" t="s">
        <v>390</v>
      </c>
      <c r="E4701" s="302"/>
      <c r="F4701" s="302"/>
      <c r="G4701" s="59" t="s">
        <v>91</v>
      </c>
      <c r="H4701" s="60">
        <v>32855</v>
      </c>
      <c r="I4701" s="61">
        <v>0.02</v>
      </c>
      <c r="J4701" s="30">
        <f>+ROUND(I4701*H4701,2)</f>
        <v>657.1</v>
      </c>
      <c r="K4701" s="8"/>
      <c r="L4701" s="52"/>
    </row>
    <row r="4702" spans="1:12" ht="15.45" customHeight="1" x14ac:dyDescent="0.3">
      <c r="A4702" s="1"/>
      <c r="B4702" s="1"/>
      <c r="C4702" s="7"/>
      <c r="D4702" s="303"/>
      <c r="E4702" s="304"/>
      <c r="F4702" s="304"/>
      <c r="G4702" s="94"/>
      <c r="H4702" s="95"/>
      <c r="I4702" s="96"/>
      <c r="J4702" s="97"/>
      <c r="K4702" s="8"/>
      <c r="L4702" s="52"/>
    </row>
    <row r="4703" spans="1:12" ht="15.45" customHeight="1" x14ac:dyDescent="0.3">
      <c r="A4703" s="1"/>
      <c r="B4703" s="1"/>
      <c r="C4703" s="7"/>
      <c r="D4703" s="1"/>
      <c r="E4703" s="1"/>
      <c r="F4703" s="1"/>
      <c r="G4703" s="216" t="s">
        <v>66</v>
      </c>
      <c r="H4703" s="216"/>
      <c r="I4703" s="217"/>
      <c r="J4703" s="39">
        <f>+ROUND(SUM(J4701:J4702),2)</f>
        <v>657.1</v>
      </c>
      <c r="K4703" s="8"/>
      <c r="L4703" s="52"/>
    </row>
    <row r="4704" spans="1:12" ht="15.45" customHeight="1" x14ac:dyDescent="0.3">
      <c r="A4704" s="1"/>
      <c r="B4704" s="1"/>
      <c r="C4704" s="7"/>
      <c r="D4704" s="1"/>
      <c r="E4704" s="1"/>
      <c r="F4704" s="1"/>
      <c r="G4704" s="1"/>
      <c r="H4704" s="63"/>
      <c r="I4704" s="1"/>
      <c r="J4704" s="2"/>
      <c r="K4704" s="8"/>
    </row>
    <row r="4705" spans="1:14" ht="15.45" customHeight="1" x14ac:dyDescent="0.3">
      <c r="A4705" s="1"/>
      <c r="B4705" s="1"/>
      <c r="C4705" s="7"/>
      <c r="D4705" s="250" t="s">
        <v>43</v>
      </c>
      <c r="E4705" s="251"/>
      <c r="F4705" s="251"/>
      <c r="G4705" s="251"/>
      <c r="H4705" s="251"/>
      <c r="I4705" s="252"/>
      <c r="J4705" s="64">
        <f>ROUND((SUM(+J4683+J4690+J4698+J4703)),2)</f>
        <v>53452.1</v>
      </c>
      <c r="K4705" s="8"/>
    </row>
    <row r="4706" spans="1:14" ht="15.45" customHeight="1" x14ac:dyDescent="0.3">
      <c r="A4706" s="1"/>
      <c r="B4706" s="1"/>
      <c r="C4706" s="7"/>
      <c r="D4706" s="1"/>
      <c r="E4706" s="1"/>
      <c r="F4706" s="1"/>
      <c r="G4706" s="1"/>
      <c r="H4706" s="63"/>
      <c r="I4706" s="1"/>
      <c r="J4706" s="2"/>
      <c r="K4706" s="8"/>
    </row>
    <row r="4707" spans="1:14" ht="15.45" customHeight="1" x14ac:dyDescent="0.3">
      <c r="A4707" s="66"/>
      <c r="B4707" s="66"/>
      <c r="C4707" s="65"/>
      <c r="D4707" s="253" t="s">
        <v>44</v>
      </c>
      <c r="E4707" s="254"/>
      <c r="F4707" s="255"/>
      <c r="G4707" s="66"/>
      <c r="H4707" s="67"/>
      <c r="I4707" s="68">
        <v>0</v>
      </c>
      <c r="J4707" s="69">
        <f>+J4705*I4707</f>
        <v>0</v>
      </c>
      <c r="K4707" s="70"/>
    </row>
    <row r="4708" spans="1:14" ht="15.45" customHeight="1" x14ac:dyDescent="0.3">
      <c r="A4708" s="1"/>
      <c r="B4708" s="1"/>
      <c r="C4708" s="7"/>
      <c r="D4708" s="250" t="s">
        <v>45</v>
      </c>
      <c r="E4708" s="251"/>
      <c r="F4708" s="251"/>
      <c r="G4708" s="251"/>
      <c r="H4708" s="251"/>
      <c r="I4708" s="252"/>
      <c r="J4708" s="64">
        <f>+J4707+J4705</f>
        <v>53452.1</v>
      </c>
      <c r="K4708" s="8"/>
    </row>
    <row r="4709" spans="1:14" ht="15.45" customHeight="1" x14ac:dyDescent="0.3">
      <c r="A4709" s="1"/>
      <c r="B4709" s="1"/>
      <c r="C4709" s="7"/>
      <c r="D4709" s="1"/>
      <c r="E4709" s="1"/>
      <c r="F4709" s="1"/>
      <c r="G4709" s="1"/>
      <c r="H4709" s="63"/>
      <c r="I4709" s="1"/>
      <c r="J4709" s="2"/>
      <c r="K4709" s="8"/>
    </row>
    <row r="4710" spans="1:14" ht="15.45" customHeight="1" x14ac:dyDescent="0.3">
      <c r="A4710" s="66"/>
      <c r="B4710" s="66"/>
      <c r="C4710" s="65"/>
      <c r="D4710" s="313" t="s">
        <v>46</v>
      </c>
      <c r="E4710" s="314"/>
      <c r="F4710" s="314"/>
      <c r="G4710" s="71"/>
      <c r="H4710" s="72"/>
      <c r="I4710" s="170">
        <v>0.25</v>
      </c>
      <c r="J4710" s="74">
        <f>ROUND(J4708*I4710,2)</f>
        <v>13363.03</v>
      </c>
      <c r="K4710" s="70"/>
    </row>
    <row r="4711" spans="1:14" ht="15.45" customHeight="1" x14ac:dyDescent="0.3">
      <c r="A4711" s="66"/>
      <c r="B4711" s="66"/>
      <c r="C4711" s="65"/>
      <c r="D4711" s="315" t="s">
        <v>47</v>
      </c>
      <c r="E4711" s="316"/>
      <c r="F4711" s="316"/>
      <c r="G4711" s="71"/>
      <c r="H4711" s="72"/>
      <c r="I4711" s="171">
        <v>0.01</v>
      </c>
      <c r="J4711" s="76">
        <f>ROUND(J4708*I4711,2)</f>
        <v>534.52</v>
      </c>
      <c r="K4711" s="70"/>
    </row>
    <row r="4712" spans="1:14" ht="15.45" customHeight="1" x14ac:dyDescent="0.3">
      <c r="A4712" s="66"/>
      <c r="B4712" s="66"/>
      <c r="C4712" s="65"/>
      <c r="D4712" s="315" t="s">
        <v>48</v>
      </c>
      <c r="E4712" s="316"/>
      <c r="F4712" s="316"/>
      <c r="G4712" s="77"/>
      <c r="H4712" s="78"/>
      <c r="I4712" s="171">
        <v>0.04</v>
      </c>
      <c r="J4712" s="76">
        <f>ROUND(J4708*I4712,2)</f>
        <v>2138.08</v>
      </c>
      <c r="K4712" s="70"/>
    </row>
    <row r="4713" spans="1:14" ht="15.45" customHeight="1" x14ac:dyDescent="0.3">
      <c r="A4713" s="1"/>
      <c r="B4713" s="1"/>
      <c r="C4713" s="7"/>
      <c r="D4713" s="317" t="s">
        <v>49</v>
      </c>
      <c r="E4713" s="318"/>
      <c r="F4713" s="318"/>
      <c r="G4713" s="318"/>
      <c r="H4713" s="318"/>
      <c r="I4713" s="318"/>
      <c r="J4713" s="79">
        <f>SUM(J4710:J4712)</f>
        <v>16035.630000000001</v>
      </c>
      <c r="K4713" s="8"/>
    </row>
    <row r="4714" spans="1:14" ht="15.45" customHeight="1" x14ac:dyDescent="0.3">
      <c r="A4714" s="1"/>
      <c r="B4714" s="1"/>
      <c r="C4714" s="7"/>
      <c r="D4714" s="266"/>
      <c r="E4714" s="266"/>
      <c r="F4714" s="266"/>
      <c r="G4714" s="266"/>
      <c r="H4714" s="266"/>
      <c r="I4714" s="266"/>
      <c r="J4714" s="266"/>
      <c r="K4714" s="8"/>
    </row>
    <row r="4715" spans="1:14" ht="15.45" customHeight="1" x14ac:dyDescent="0.3">
      <c r="A4715" s="1"/>
      <c r="B4715" s="1"/>
      <c r="C4715" s="7"/>
      <c r="D4715" s="277" t="s">
        <v>50</v>
      </c>
      <c r="E4715" s="278"/>
      <c r="F4715" s="278"/>
      <c r="G4715" s="278"/>
      <c r="H4715" s="278"/>
      <c r="I4715" s="279"/>
      <c r="J4715" s="80">
        <f>SUM(J4708+J4713)</f>
        <v>69487.73</v>
      </c>
      <c r="K4715" s="8"/>
      <c r="M4715" s="134">
        <v>69487.73</v>
      </c>
      <c r="N4715" s="166">
        <f>+M4715-J4715</f>
        <v>0</v>
      </c>
    </row>
    <row r="4716" spans="1:14" ht="15.45" customHeight="1" x14ac:dyDescent="0.3">
      <c r="A4716" s="1"/>
      <c r="B4716" s="1"/>
      <c r="C4716" s="7"/>
      <c r="D4716" s="266"/>
      <c r="E4716" s="266"/>
      <c r="F4716" s="266"/>
      <c r="G4716" s="266"/>
      <c r="H4716" s="266"/>
      <c r="I4716" s="266"/>
      <c r="J4716" s="266"/>
      <c r="K4716" s="8"/>
    </row>
    <row r="4717" spans="1:14" ht="15.45" customHeight="1" x14ac:dyDescent="0.3">
      <c r="A4717" s="1"/>
      <c r="B4717" s="1"/>
      <c r="C4717" s="7"/>
      <c r="D4717" s="280" t="s">
        <v>51</v>
      </c>
      <c r="E4717" s="281"/>
      <c r="F4717" s="282"/>
      <c r="G4717" s="283"/>
      <c r="H4717" s="284"/>
      <c r="I4717" s="284"/>
      <c r="J4717" s="285"/>
      <c r="K4717" s="8"/>
    </row>
    <row r="4718" spans="1:14" ht="15.45" customHeight="1" x14ac:dyDescent="0.3">
      <c r="A4718" s="1"/>
      <c r="B4718" s="1"/>
      <c r="C4718" s="7"/>
      <c r="D4718" s="262"/>
      <c r="E4718" s="310"/>
      <c r="F4718" s="311"/>
      <c r="G4718" s="265"/>
      <c r="H4718" s="275"/>
      <c r="I4718" s="275"/>
      <c r="J4718" s="276"/>
      <c r="K4718" s="8"/>
    </row>
    <row r="4719" spans="1:14" ht="15.45" customHeight="1" x14ac:dyDescent="0.3">
      <c r="A4719" s="1"/>
      <c r="B4719" s="1"/>
      <c r="C4719" s="7"/>
      <c r="D4719" s="262"/>
      <c r="E4719" s="310"/>
      <c r="F4719" s="311"/>
      <c r="G4719" s="312" t="s">
        <v>52</v>
      </c>
      <c r="H4719" s="266"/>
      <c r="I4719" s="266"/>
      <c r="J4719" s="267"/>
      <c r="K4719" s="8"/>
    </row>
    <row r="4720" spans="1:14" ht="15.45" customHeight="1" x14ac:dyDescent="0.3">
      <c r="A4720" s="1"/>
      <c r="B4720" s="1"/>
      <c r="C4720" s="7"/>
      <c r="D4720" s="262"/>
      <c r="E4720" s="310"/>
      <c r="F4720" s="311"/>
      <c r="G4720" s="312" t="s">
        <v>53</v>
      </c>
      <c r="H4720" s="266"/>
      <c r="I4720" s="266"/>
      <c r="J4720" s="267"/>
      <c r="K4720" s="8"/>
    </row>
    <row r="4721" spans="1:11" ht="15.45" customHeight="1" x14ac:dyDescent="0.3">
      <c r="A4721" s="1"/>
      <c r="B4721" s="1"/>
      <c r="C4721" s="7"/>
      <c r="D4721" s="262"/>
      <c r="E4721" s="310"/>
      <c r="F4721" s="311"/>
      <c r="G4721" s="312" t="s">
        <v>54</v>
      </c>
      <c r="H4721" s="266"/>
      <c r="I4721" s="266"/>
      <c r="J4721" s="267"/>
      <c r="K4721" s="8"/>
    </row>
    <row r="4722" spans="1:11" ht="15.45" customHeight="1" x14ac:dyDescent="0.3">
      <c r="A4722" s="1"/>
      <c r="B4722" s="1"/>
      <c r="C4722" s="7"/>
      <c r="D4722" s="319"/>
      <c r="E4722" s="320"/>
      <c r="F4722" s="321"/>
      <c r="G4722" s="312" t="s">
        <v>52</v>
      </c>
      <c r="H4722" s="266"/>
      <c r="I4722" s="266"/>
      <c r="J4722" s="267"/>
      <c r="K4722" s="8"/>
    </row>
    <row r="4723" spans="1:11" ht="15.45" customHeight="1" x14ac:dyDescent="0.3">
      <c r="A4723" s="1"/>
      <c r="B4723" s="1"/>
      <c r="C4723" s="7"/>
      <c r="D4723" s="268"/>
      <c r="E4723" s="322"/>
      <c r="F4723" s="323"/>
      <c r="G4723" s="324" t="s">
        <v>55</v>
      </c>
      <c r="H4723" s="272"/>
      <c r="I4723" s="272"/>
      <c r="J4723" s="273"/>
      <c r="K4723" s="8"/>
    </row>
    <row r="4724" spans="1:11" ht="15.45" customHeight="1" x14ac:dyDescent="0.3">
      <c r="A4724" s="1"/>
      <c r="B4724" s="1"/>
      <c r="C4724" s="81"/>
      <c r="D4724" s="82"/>
      <c r="E4724" s="82"/>
      <c r="F4724" s="82"/>
      <c r="G4724" s="82"/>
      <c r="H4724" s="83"/>
      <c r="I4724" s="82"/>
      <c r="J4724" s="83"/>
      <c r="K4724" s="84"/>
    </row>
    <row r="4725" spans="1:11" ht="15.45" customHeight="1" x14ac:dyDescent="0.3"/>
    <row r="4726" spans="1:11" ht="15.45" customHeight="1" x14ac:dyDescent="0.3">
      <c r="A4726" s="1"/>
      <c r="B4726" s="1"/>
      <c r="C4726" s="3"/>
      <c r="D4726" s="4"/>
      <c r="E4726" s="4"/>
      <c r="F4726" s="4"/>
      <c r="G4726" s="4"/>
      <c r="H4726" s="5"/>
      <c r="I4726" s="4"/>
      <c r="J4726" s="5"/>
      <c r="K4726" s="6"/>
    </row>
    <row r="4727" spans="1:11" ht="15.45" customHeight="1" x14ac:dyDescent="0.3">
      <c r="A4727" s="1"/>
      <c r="B4727" s="1"/>
      <c r="C4727" s="7"/>
      <c r="D4727" s="190"/>
      <c r="E4727" s="191"/>
      <c r="F4727" s="190" t="s">
        <v>0</v>
      </c>
      <c r="G4727" s="194"/>
      <c r="H4727" s="191"/>
      <c r="I4727" s="195" t="s">
        <v>1</v>
      </c>
      <c r="J4727" s="196"/>
      <c r="K4727" s="8"/>
    </row>
    <row r="4728" spans="1:11" ht="15.45" customHeight="1" x14ac:dyDescent="0.3">
      <c r="A4728" s="1"/>
      <c r="B4728" s="1"/>
      <c r="C4728" s="7"/>
      <c r="D4728" s="192"/>
      <c r="E4728" s="193"/>
      <c r="F4728" s="192"/>
      <c r="G4728" s="189"/>
      <c r="H4728" s="193"/>
      <c r="I4728" s="197" t="s">
        <v>2</v>
      </c>
      <c r="J4728" s="198"/>
      <c r="K4728" s="8"/>
    </row>
    <row r="4729" spans="1:11" ht="15.45" customHeight="1" x14ac:dyDescent="0.3">
      <c r="A4729" s="1"/>
      <c r="B4729" s="1"/>
      <c r="C4729" s="7"/>
      <c r="D4729" s="172" t="s">
        <v>3</v>
      </c>
      <c r="E4729" s="173"/>
      <c r="F4729" s="173"/>
      <c r="G4729" s="173"/>
      <c r="H4729" s="174"/>
      <c r="I4729" s="197" t="s">
        <v>4</v>
      </c>
      <c r="J4729" s="198"/>
      <c r="K4729" s="8"/>
    </row>
    <row r="4730" spans="1:11" ht="15.45" customHeight="1" x14ac:dyDescent="0.3">
      <c r="A4730" s="1"/>
      <c r="B4730" s="1"/>
      <c r="C4730" s="7"/>
      <c r="D4730" s="298" t="s">
        <v>5</v>
      </c>
      <c r="E4730" s="299"/>
      <c r="F4730" s="299"/>
      <c r="G4730" s="299"/>
      <c r="H4730" s="299"/>
      <c r="I4730" s="299"/>
      <c r="J4730" s="300"/>
      <c r="K4730" s="8"/>
    </row>
    <row r="4731" spans="1:11" ht="15.45" customHeight="1" x14ac:dyDescent="0.3">
      <c r="A4731" s="1"/>
      <c r="B4731" s="1"/>
      <c r="C4731" s="7"/>
      <c r="D4731" s="9"/>
      <c r="E4731" s="9"/>
      <c r="F4731" s="9"/>
      <c r="G4731" s="9"/>
      <c r="H4731" s="10"/>
      <c r="I4731" s="9"/>
      <c r="J4731" s="10"/>
      <c r="K4731" s="8"/>
    </row>
    <row r="4732" spans="1:11" ht="15.45" customHeight="1" x14ac:dyDescent="0.3">
      <c r="A4732" s="14"/>
      <c r="B4732" s="14"/>
      <c r="C4732" s="11"/>
      <c r="D4732" s="160" t="s">
        <v>16</v>
      </c>
      <c r="E4732" s="371" t="s">
        <v>413</v>
      </c>
      <c r="F4732" s="372"/>
      <c r="G4732" s="372"/>
      <c r="H4732" s="372"/>
      <c r="I4732" s="373"/>
      <c r="J4732" s="377" t="s">
        <v>414</v>
      </c>
      <c r="K4732" s="13"/>
    </row>
    <row r="4733" spans="1:11" ht="15.45" customHeight="1" x14ac:dyDescent="0.3">
      <c r="A4733" s="1"/>
      <c r="B4733" s="1"/>
      <c r="C4733" s="7"/>
      <c r="D4733" s="161"/>
      <c r="E4733" s="374"/>
      <c r="F4733" s="375"/>
      <c r="G4733" s="375"/>
      <c r="H4733" s="375"/>
      <c r="I4733" s="376"/>
      <c r="J4733" s="378"/>
      <c r="K4733" s="8"/>
    </row>
    <row r="4734" spans="1:11" ht="15.45" customHeight="1" x14ac:dyDescent="0.3">
      <c r="A4734" s="1"/>
      <c r="B4734" s="1"/>
      <c r="C4734" s="7"/>
      <c r="D4734" s="189"/>
      <c r="E4734" s="189"/>
      <c r="F4734" s="189"/>
      <c r="G4734" s="189"/>
      <c r="H4734" s="189"/>
      <c r="I4734" s="189"/>
      <c r="J4734" s="189"/>
      <c r="K4734" s="8"/>
    </row>
    <row r="4735" spans="1:11" ht="15.45" customHeight="1" x14ac:dyDescent="0.3">
      <c r="A4735" s="1"/>
      <c r="B4735" s="1"/>
      <c r="C4735" s="7"/>
      <c r="D4735" s="195" t="s">
        <v>19</v>
      </c>
      <c r="E4735" s="382"/>
      <c r="F4735" s="382"/>
      <c r="G4735" s="382"/>
      <c r="H4735" s="382"/>
      <c r="I4735" s="382"/>
      <c r="J4735" s="196"/>
      <c r="K4735" s="8"/>
    </row>
    <row r="4736" spans="1:11" ht="15.45" customHeight="1" x14ac:dyDescent="0.3">
      <c r="A4736" s="1"/>
      <c r="B4736" s="1"/>
      <c r="C4736" s="7"/>
      <c r="D4736" s="230" t="s">
        <v>20</v>
      </c>
      <c r="E4736" s="231"/>
      <c r="F4736" s="231"/>
      <c r="G4736" s="23" t="s">
        <v>14</v>
      </c>
      <c r="H4736" s="24" t="s">
        <v>21</v>
      </c>
      <c r="I4736" s="25" t="s">
        <v>22</v>
      </c>
      <c r="J4736" s="26" t="s">
        <v>23</v>
      </c>
      <c r="K4736" s="8"/>
    </row>
    <row r="4737" spans="1:11" s="163" customFormat="1" ht="15.45" customHeight="1" x14ac:dyDescent="0.3">
      <c r="A4737" s="1"/>
      <c r="B4737" s="1"/>
      <c r="C4737" s="7"/>
      <c r="D4737" s="368" t="s">
        <v>493</v>
      </c>
      <c r="E4737" s="369"/>
      <c r="F4737" s="370"/>
      <c r="G4737" s="150" t="s">
        <v>25</v>
      </c>
      <c r="H4737" s="151">
        <v>27580000</v>
      </c>
      <c r="I4737" s="29">
        <v>1</v>
      </c>
      <c r="J4737" s="30">
        <f>+ROUND(I4737*H4737,2)</f>
        <v>27580000</v>
      </c>
      <c r="K4737" s="8"/>
    </row>
    <row r="4738" spans="1:11" ht="15.45" customHeight="1" x14ac:dyDescent="0.3">
      <c r="A4738" s="1"/>
      <c r="B4738" s="1"/>
      <c r="C4738" s="7"/>
      <c r="D4738" s="211"/>
      <c r="E4738" s="212"/>
      <c r="F4738" s="212"/>
      <c r="G4738" s="31"/>
      <c r="H4738" s="32"/>
      <c r="I4738" s="33"/>
      <c r="J4738" s="34"/>
      <c r="K4738" s="8"/>
    </row>
    <row r="4739" spans="1:11" ht="15.45" customHeight="1" x14ac:dyDescent="0.3">
      <c r="A4739" s="1"/>
      <c r="B4739" s="1"/>
      <c r="C4739" s="7"/>
      <c r="D4739" s="211"/>
      <c r="E4739" s="212"/>
      <c r="F4739" s="212"/>
      <c r="G4739" s="31"/>
      <c r="H4739" s="32"/>
      <c r="I4739" s="33"/>
      <c r="J4739" s="34"/>
      <c r="K4739" s="8"/>
    </row>
    <row r="4740" spans="1:11" ht="15.45" customHeight="1" x14ac:dyDescent="0.3">
      <c r="A4740" s="1"/>
      <c r="B4740" s="1"/>
      <c r="C4740" s="7"/>
      <c r="D4740" s="211"/>
      <c r="E4740" s="212"/>
      <c r="F4740" s="212"/>
      <c r="G4740" s="31" t="s">
        <v>28</v>
      </c>
      <c r="H4740" s="32" t="s">
        <v>28</v>
      </c>
      <c r="I4740" s="33"/>
      <c r="J4740" s="34" t="str">
        <f>+IF(D4740="","",H4740*I4740)</f>
        <v/>
      </c>
      <c r="K4740" s="8"/>
    </row>
    <row r="4741" spans="1:11" ht="15.45" customHeight="1" x14ac:dyDescent="0.3">
      <c r="A4741" s="1"/>
      <c r="B4741" s="1"/>
      <c r="C4741" s="7"/>
      <c r="D4741" s="211"/>
      <c r="E4741" s="212"/>
      <c r="F4741" s="212"/>
      <c r="G4741" s="31" t="s">
        <v>28</v>
      </c>
      <c r="H4741" s="32" t="s">
        <v>28</v>
      </c>
      <c r="I4741" s="33"/>
      <c r="J4741" s="34" t="str">
        <f>+IF(D4741="","",H4741*I4741)</f>
        <v/>
      </c>
      <c r="K4741" s="8"/>
    </row>
    <row r="4742" spans="1:11" ht="15.45" customHeight="1" x14ac:dyDescent="0.3">
      <c r="A4742" s="1"/>
      <c r="B4742" s="1"/>
      <c r="C4742" s="7"/>
      <c r="D4742" s="211"/>
      <c r="E4742" s="212"/>
      <c r="F4742" s="212"/>
      <c r="G4742" s="31" t="s">
        <v>28</v>
      </c>
      <c r="H4742" s="32" t="s">
        <v>28</v>
      </c>
      <c r="I4742" s="33"/>
      <c r="J4742" s="34" t="str">
        <f>+IF(D4742="","",H4742*I4742)</f>
        <v/>
      </c>
      <c r="K4742" s="8"/>
    </row>
    <row r="4743" spans="1:11" ht="15.45" customHeight="1" x14ac:dyDescent="0.3">
      <c r="A4743" s="1"/>
      <c r="B4743" s="1"/>
      <c r="C4743" s="7"/>
      <c r="D4743" s="325"/>
      <c r="E4743" s="326"/>
      <c r="F4743" s="326"/>
      <c r="G4743" s="35" t="s">
        <v>28</v>
      </c>
      <c r="H4743" s="36" t="s">
        <v>28</v>
      </c>
      <c r="I4743" s="37"/>
      <c r="J4743" s="38" t="str">
        <f>+IF(D4743="","",H4743*I4743)</f>
        <v/>
      </c>
      <c r="K4743" s="8"/>
    </row>
    <row r="4744" spans="1:11" ht="15.45" customHeight="1" x14ac:dyDescent="0.3">
      <c r="A4744" s="1"/>
      <c r="B4744" s="1"/>
      <c r="C4744" s="7"/>
      <c r="D4744" s="1"/>
      <c r="E4744" s="1"/>
      <c r="F4744" s="1"/>
      <c r="G4744" s="294" t="s">
        <v>29</v>
      </c>
      <c r="H4744" s="294"/>
      <c r="I4744" s="295"/>
      <c r="J4744" s="39">
        <f>+ROUND(SUM(J4737:J4743),2)</f>
        <v>27580000</v>
      </c>
      <c r="K4744" s="8"/>
    </row>
    <row r="4745" spans="1:11" ht="15.45" customHeight="1" x14ac:dyDescent="0.3">
      <c r="A4745" s="1"/>
      <c r="B4745" s="1"/>
      <c r="C4745" s="7"/>
      <c r="D4745" s="1"/>
      <c r="E4745" s="1"/>
      <c r="F4745" s="1"/>
      <c r="G4745" s="92"/>
      <c r="H4745" s="100"/>
      <c r="I4745" s="92"/>
      <c r="J4745" s="101"/>
      <c r="K4745" s="8"/>
    </row>
    <row r="4746" spans="1:11" ht="15.45" customHeight="1" x14ac:dyDescent="0.3">
      <c r="A4746" s="1"/>
      <c r="B4746" s="1"/>
      <c r="C4746" s="7"/>
      <c r="D4746" s="219" t="s">
        <v>30</v>
      </c>
      <c r="E4746" s="220"/>
      <c r="F4746" s="220"/>
      <c r="G4746" s="220"/>
      <c r="H4746" s="220"/>
      <c r="I4746" s="220"/>
      <c r="J4746" s="221"/>
      <c r="K4746" s="8"/>
    </row>
    <row r="4747" spans="1:11" ht="15.45" customHeight="1" x14ac:dyDescent="0.3">
      <c r="A4747" s="1"/>
      <c r="B4747" s="1"/>
      <c r="C4747" s="7"/>
      <c r="D4747" s="286" t="s">
        <v>20</v>
      </c>
      <c r="E4747" s="286"/>
      <c r="F4747" s="286"/>
      <c r="G4747" s="40" t="s">
        <v>14</v>
      </c>
      <c r="H4747" s="41" t="s">
        <v>31</v>
      </c>
      <c r="I4747" s="40" t="s">
        <v>22</v>
      </c>
      <c r="J4747" s="41" t="s">
        <v>23</v>
      </c>
      <c r="K4747" s="8"/>
    </row>
    <row r="4748" spans="1:11" ht="15.45" customHeight="1" x14ac:dyDescent="0.3">
      <c r="A4748" s="1"/>
      <c r="B4748" s="1"/>
      <c r="C4748" s="7"/>
      <c r="D4748" s="368" t="s">
        <v>386</v>
      </c>
      <c r="E4748" s="369"/>
      <c r="F4748" s="370"/>
      <c r="G4748" s="86"/>
      <c r="H4748" s="87">
        <f>+J4759</f>
        <v>14250</v>
      </c>
      <c r="I4748" s="88">
        <v>8.771916329281533E-2</v>
      </c>
      <c r="J4748" s="30">
        <f>+ROUND(I4748*H4748,2)</f>
        <v>1250</v>
      </c>
      <c r="K4748" s="8"/>
    </row>
    <row r="4749" spans="1:11" ht="15.45" customHeight="1" x14ac:dyDescent="0.3">
      <c r="A4749" s="1"/>
      <c r="B4749" s="1"/>
      <c r="C4749" s="7"/>
      <c r="D4749" s="289"/>
      <c r="E4749" s="290"/>
      <c r="F4749" s="291"/>
      <c r="G4749" s="86"/>
      <c r="H4749" s="89"/>
      <c r="I4749" s="98"/>
      <c r="J4749" s="34"/>
      <c r="K4749" s="8"/>
    </row>
    <row r="4750" spans="1:11" ht="15.45" customHeight="1" x14ac:dyDescent="0.3">
      <c r="A4750" s="1"/>
      <c r="B4750" s="1"/>
      <c r="C4750" s="7"/>
      <c r="D4750" s="292"/>
      <c r="E4750" s="293"/>
      <c r="F4750" s="293"/>
      <c r="G4750" s="47" t="s">
        <v>28</v>
      </c>
      <c r="H4750" s="48" t="s">
        <v>28</v>
      </c>
      <c r="I4750" s="49"/>
      <c r="J4750" s="91" t="str">
        <f>+IF(D4750="","",H4750*I4750)</f>
        <v/>
      </c>
      <c r="K4750" s="8"/>
    </row>
    <row r="4751" spans="1:11" ht="15.45" customHeight="1" x14ac:dyDescent="0.3">
      <c r="A4751" s="1"/>
      <c r="B4751" s="1"/>
      <c r="C4751" s="7"/>
      <c r="D4751" s="1"/>
      <c r="E4751" s="1"/>
      <c r="F4751" s="1"/>
      <c r="G4751" s="294" t="s">
        <v>36</v>
      </c>
      <c r="H4751" s="294"/>
      <c r="I4751" s="295"/>
      <c r="J4751" s="51">
        <f>ROUND(+SUM(J4748:J4750),2)</f>
        <v>1250</v>
      </c>
      <c r="K4751" s="8"/>
    </row>
    <row r="4752" spans="1:11" ht="15.45" customHeight="1" x14ac:dyDescent="0.3">
      <c r="A4752" s="1"/>
      <c r="B4752" s="1"/>
      <c r="C4752" s="7"/>
      <c r="D4752" s="274"/>
      <c r="E4752" s="274"/>
      <c r="F4752" s="274"/>
      <c r="G4752" s="274"/>
      <c r="H4752" s="274"/>
      <c r="I4752" s="274"/>
      <c r="J4752" s="274"/>
      <c r="K4752" s="8"/>
    </row>
    <row r="4753" spans="1:12" ht="15.45" customHeight="1" x14ac:dyDescent="0.3">
      <c r="A4753" s="1"/>
      <c r="B4753" s="1"/>
      <c r="C4753" s="7"/>
      <c r="D4753" s="305" t="s">
        <v>37</v>
      </c>
      <c r="E4753" s="306"/>
      <c r="F4753" s="306"/>
      <c r="G4753" s="306"/>
      <c r="H4753" s="306"/>
      <c r="I4753" s="306"/>
      <c r="J4753" s="307"/>
      <c r="K4753" s="8"/>
    </row>
    <row r="4754" spans="1:12" ht="15.45" customHeight="1" x14ac:dyDescent="0.3">
      <c r="A4754" s="93"/>
      <c r="B4754" s="93"/>
      <c r="C4754" s="53"/>
      <c r="D4754" s="308" t="s">
        <v>20</v>
      </c>
      <c r="E4754" s="309"/>
      <c r="F4754" s="309"/>
      <c r="G4754" s="54" t="s">
        <v>14</v>
      </c>
      <c r="H4754" s="55" t="s">
        <v>31</v>
      </c>
      <c r="I4754" s="54" t="s">
        <v>22</v>
      </c>
      <c r="J4754" s="56" t="s">
        <v>23</v>
      </c>
      <c r="K4754" s="57"/>
    </row>
    <row r="4755" spans="1:12" ht="15.45" customHeight="1" x14ac:dyDescent="0.3">
      <c r="A4755" s="1"/>
      <c r="B4755" s="1"/>
      <c r="C4755" s="7"/>
      <c r="D4755" s="368" t="s">
        <v>388</v>
      </c>
      <c r="E4755" s="369"/>
      <c r="F4755" s="370"/>
      <c r="G4755" s="59"/>
      <c r="H4755" s="60">
        <v>28500</v>
      </c>
      <c r="I4755" s="61">
        <v>0.5</v>
      </c>
      <c r="J4755" s="30">
        <f>+ROUND(I4755*H4755,2)</f>
        <v>14250</v>
      </c>
      <c r="K4755" s="8"/>
    </row>
    <row r="4756" spans="1:12" ht="15.45" customHeight="1" x14ac:dyDescent="0.3">
      <c r="A4756" s="1"/>
      <c r="B4756" s="1"/>
      <c r="C4756" s="7"/>
      <c r="D4756" s="301"/>
      <c r="E4756" s="302"/>
      <c r="F4756" s="302"/>
      <c r="G4756" s="59"/>
      <c r="H4756" s="60"/>
      <c r="I4756" s="61"/>
      <c r="J4756" s="62" t="str">
        <f>(+IF(D4756="","",(H4756*I4756)))</f>
        <v/>
      </c>
      <c r="K4756" s="8"/>
    </row>
    <row r="4757" spans="1:12" ht="15.45" customHeight="1" x14ac:dyDescent="0.3">
      <c r="A4757" s="1"/>
      <c r="B4757" s="1"/>
      <c r="C4757" s="7"/>
      <c r="D4757" s="301"/>
      <c r="E4757" s="302"/>
      <c r="F4757" s="302"/>
      <c r="G4757" s="59"/>
      <c r="H4757" s="60"/>
      <c r="I4757" s="61"/>
      <c r="J4757" s="62" t="str">
        <f>(+IF(D4757="","",(H4757*I4757)))</f>
        <v/>
      </c>
      <c r="K4757" s="8"/>
    </row>
    <row r="4758" spans="1:12" ht="15.45" customHeight="1" x14ac:dyDescent="0.3">
      <c r="A4758" s="1"/>
      <c r="B4758" s="1"/>
      <c r="C4758" s="7"/>
      <c r="D4758" s="303"/>
      <c r="E4758" s="304"/>
      <c r="F4758" s="304"/>
      <c r="G4758" s="94"/>
      <c r="H4758" s="95"/>
      <c r="I4758" s="96"/>
      <c r="J4758" s="97"/>
      <c r="K4758" s="8"/>
    </row>
    <row r="4759" spans="1:12" ht="15.45" customHeight="1" x14ac:dyDescent="0.3">
      <c r="A4759" s="1"/>
      <c r="B4759" s="1"/>
      <c r="C4759" s="7"/>
      <c r="D4759" s="1"/>
      <c r="E4759" s="1"/>
      <c r="F4759" s="1"/>
      <c r="G4759" s="216" t="s">
        <v>42</v>
      </c>
      <c r="H4759" s="216"/>
      <c r="I4759" s="217"/>
      <c r="J4759" s="39">
        <f>+ROUND(SUM(J4755:J4758),2)</f>
        <v>14250</v>
      </c>
      <c r="K4759" s="8"/>
    </row>
    <row r="4760" spans="1:12" ht="15.45" customHeight="1" x14ac:dyDescent="0.3">
      <c r="A4760" s="1"/>
      <c r="B4760" s="1"/>
      <c r="C4760" s="7"/>
      <c r="D4760" s="305" t="s">
        <v>63</v>
      </c>
      <c r="E4760" s="306"/>
      <c r="F4760" s="306"/>
      <c r="G4760" s="306"/>
      <c r="H4760" s="306"/>
      <c r="I4760" s="306"/>
      <c r="J4760" s="307"/>
      <c r="K4760" s="8"/>
      <c r="L4760" s="52"/>
    </row>
    <row r="4761" spans="1:12" ht="15.45" customHeight="1" x14ac:dyDescent="0.3">
      <c r="A4761" s="93"/>
      <c r="B4761" s="93"/>
      <c r="C4761" s="53"/>
      <c r="D4761" s="308" t="s">
        <v>20</v>
      </c>
      <c r="E4761" s="309"/>
      <c r="F4761" s="309"/>
      <c r="G4761" s="54" t="s">
        <v>14</v>
      </c>
      <c r="H4761" s="55" t="s">
        <v>31</v>
      </c>
      <c r="I4761" s="54" t="s">
        <v>22</v>
      </c>
      <c r="J4761" s="56" t="s">
        <v>23</v>
      </c>
      <c r="K4761" s="57"/>
      <c r="L4761" s="58"/>
    </row>
    <row r="4762" spans="1:12" ht="15.45" customHeight="1" x14ac:dyDescent="0.3">
      <c r="A4762" s="1"/>
      <c r="B4762" s="1"/>
      <c r="C4762" s="7"/>
      <c r="D4762" s="301" t="s">
        <v>390</v>
      </c>
      <c r="E4762" s="302"/>
      <c r="F4762" s="302"/>
      <c r="G4762" s="59" t="s">
        <v>91</v>
      </c>
      <c r="H4762" s="60">
        <v>32855</v>
      </c>
      <c r="I4762" s="61">
        <v>0.02</v>
      </c>
      <c r="J4762" s="30">
        <f>+ROUND(I4762*H4762,2)</f>
        <v>657.1</v>
      </c>
      <c r="K4762" s="8"/>
      <c r="L4762" s="52"/>
    </row>
    <row r="4763" spans="1:12" ht="15.45" customHeight="1" x14ac:dyDescent="0.3">
      <c r="A4763" s="1"/>
      <c r="B4763" s="1"/>
      <c r="C4763" s="7"/>
      <c r="D4763" s="303"/>
      <c r="E4763" s="304"/>
      <c r="F4763" s="304"/>
      <c r="G4763" s="94"/>
      <c r="H4763" s="95"/>
      <c r="I4763" s="96"/>
      <c r="J4763" s="97"/>
      <c r="K4763" s="8"/>
      <c r="L4763" s="52"/>
    </row>
    <row r="4764" spans="1:12" ht="15.45" customHeight="1" x14ac:dyDescent="0.3">
      <c r="A4764" s="1"/>
      <c r="B4764" s="1"/>
      <c r="C4764" s="7"/>
      <c r="D4764" s="1"/>
      <c r="E4764" s="1"/>
      <c r="F4764" s="1"/>
      <c r="G4764" s="216" t="s">
        <v>66</v>
      </c>
      <c r="H4764" s="216"/>
      <c r="I4764" s="217"/>
      <c r="J4764" s="39">
        <f>+ROUND(SUM(J4762:J4763),2)</f>
        <v>657.1</v>
      </c>
      <c r="K4764" s="8"/>
      <c r="L4764" s="52"/>
    </row>
    <row r="4765" spans="1:12" ht="15.45" customHeight="1" x14ac:dyDescent="0.3">
      <c r="A4765" s="1"/>
      <c r="B4765" s="1"/>
      <c r="C4765" s="7"/>
      <c r="D4765" s="1"/>
      <c r="E4765" s="1"/>
      <c r="F4765" s="1"/>
      <c r="G4765" s="1"/>
      <c r="H4765" s="63"/>
      <c r="I4765" s="1"/>
      <c r="J4765" s="2"/>
      <c r="K4765" s="8"/>
    </row>
    <row r="4766" spans="1:12" ht="15.45" customHeight="1" x14ac:dyDescent="0.3">
      <c r="A4766" s="1"/>
      <c r="B4766" s="1"/>
      <c r="C4766" s="7"/>
      <c r="D4766" s="250" t="s">
        <v>43</v>
      </c>
      <c r="E4766" s="251"/>
      <c r="F4766" s="251"/>
      <c r="G4766" s="251"/>
      <c r="H4766" s="251"/>
      <c r="I4766" s="252"/>
      <c r="J4766" s="64">
        <f>ROUND((SUM(+J4744+J4751+J4759+J4762)),2)</f>
        <v>27596157.100000001</v>
      </c>
      <c r="K4766" s="8"/>
    </row>
    <row r="4767" spans="1:12" ht="15.45" customHeight="1" x14ac:dyDescent="0.3">
      <c r="A4767" s="1"/>
      <c r="B4767" s="1"/>
      <c r="C4767" s="7"/>
      <c r="D4767" s="1"/>
      <c r="E4767" s="1"/>
      <c r="F4767" s="1"/>
      <c r="G4767" s="1"/>
      <c r="H4767" s="63"/>
      <c r="I4767" s="1"/>
      <c r="J4767" s="2"/>
      <c r="K4767" s="8"/>
    </row>
    <row r="4768" spans="1:12" ht="15.45" customHeight="1" x14ac:dyDescent="0.3">
      <c r="A4768" s="66"/>
      <c r="B4768" s="66"/>
      <c r="C4768" s="65"/>
      <c r="D4768" s="253" t="s">
        <v>44</v>
      </c>
      <c r="E4768" s="254"/>
      <c r="F4768" s="255"/>
      <c r="G4768" s="66"/>
      <c r="H4768" s="67"/>
      <c r="I4768" s="68">
        <v>0</v>
      </c>
      <c r="J4768" s="69">
        <f>+J4766*I4768</f>
        <v>0</v>
      </c>
      <c r="K4768" s="70"/>
    </row>
    <row r="4769" spans="1:14" ht="15.45" customHeight="1" x14ac:dyDescent="0.3">
      <c r="A4769" s="1"/>
      <c r="B4769" s="1"/>
      <c r="C4769" s="7"/>
      <c r="D4769" s="250" t="s">
        <v>45</v>
      </c>
      <c r="E4769" s="251"/>
      <c r="F4769" s="251"/>
      <c r="G4769" s="251"/>
      <c r="H4769" s="251"/>
      <c r="I4769" s="252"/>
      <c r="J4769" s="64">
        <f>+J4768+J4766</f>
        <v>27596157.100000001</v>
      </c>
      <c r="K4769" s="8"/>
    </row>
    <row r="4770" spans="1:14" ht="15.45" customHeight="1" x14ac:dyDescent="0.3">
      <c r="A4770" s="1"/>
      <c r="B4770" s="1"/>
      <c r="C4770" s="7"/>
      <c r="D4770" s="1"/>
      <c r="E4770" s="1"/>
      <c r="F4770" s="1"/>
      <c r="G4770" s="1"/>
      <c r="H4770" s="63"/>
      <c r="I4770" s="1"/>
      <c r="J4770" s="2"/>
      <c r="K4770" s="8"/>
    </row>
    <row r="4771" spans="1:14" ht="15.45" customHeight="1" x14ac:dyDescent="0.3">
      <c r="A4771" s="66"/>
      <c r="B4771" s="66"/>
      <c r="C4771" s="65"/>
      <c r="D4771" s="313" t="s">
        <v>46</v>
      </c>
      <c r="E4771" s="314"/>
      <c r="F4771" s="314"/>
      <c r="G4771" s="71"/>
      <c r="H4771" s="72"/>
      <c r="I4771" s="170">
        <v>0.25</v>
      </c>
      <c r="J4771" s="74">
        <f>ROUND(J4769*I4771,2)</f>
        <v>6899039.2800000003</v>
      </c>
      <c r="K4771" s="70"/>
    </row>
    <row r="4772" spans="1:14" ht="15.45" customHeight="1" x14ac:dyDescent="0.3">
      <c r="A4772" s="66"/>
      <c r="B4772" s="66"/>
      <c r="C4772" s="65"/>
      <c r="D4772" s="315" t="s">
        <v>47</v>
      </c>
      <c r="E4772" s="316"/>
      <c r="F4772" s="316"/>
      <c r="G4772" s="71"/>
      <c r="H4772" s="72"/>
      <c r="I4772" s="171">
        <v>0.01</v>
      </c>
      <c r="J4772" s="76">
        <f>ROUND(J4769*I4772,2)</f>
        <v>275961.57</v>
      </c>
      <c r="K4772" s="70"/>
    </row>
    <row r="4773" spans="1:14" ht="15.45" customHeight="1" x14ac:dyDescent="0.3">
      <c r="A4773" s="66"/>
      <c r="B4773" s="66"/>
      <c r="C4773" s="65"/>
      <c r="D4773" s="315" t="s">
        <v>48</v>
      </c>
      <c r="E4773" s="316"/>
      <c r="F4773" s="316"/>
      <c r="G4773" s="77"/>
      <c r="H4773" s="78"/>
      <c r="I4773" s="171">
        <v>0.04</v>
      </c>
      <c r="J4773" s="76">
        <f>ROUND(J4769*I4773,2)</f>
        <v>1103846.28</v>
      </c>
      <c r="K4773" s="70"/>
    </row>
    <row r="4774" spans="1:14" ht="15.45" customHeight="1" x14ac:dyDescent="0.3">
      <c r="A4774" s="1"/>
      <c r="B4774" s="1"/>
      <c r="C4774" s="7"/>
      <c r="D4774" s="317" t="s">
        <v>49</v>
      </c>
      <c r="E4774" s="318"/>
      <c r="F4774" s="318"/>
      <c r="G4774" s="318"/>
      <c r="H4774" s="318"/>
      <c r="I4774" s="318"/>
      <c r="J4774" s="79">
        <f>SUM(J4771:J4773)</f>
        <v>8278847.1300000008</v>
      </c>
      <c r="K4774" s="8"/>
    </row>
    <row r="4775" spans="1:14" ht="15.45" customHeight="1" x14ac:dyDescent="0.3">
      <c r="A4775" s="1"/>
      <c r="B4775" s="1"/>
      <c r="C4775" s="7"/>
      <c r="D4775" s="266"/>
      <c r="E4775" s="266"/>
      <c r="F4775" s="266"/>
      <c r="G4775" s="266"/>
      <c r="H4775" s="266"/>
      <c r="I4775" s="266"/>
      <c r="J4775" s="266"/>
      <c r="K4775" s="8"/>
    </row>
    <row r="4776" spans="1:14" ht="15.45" customHeight="1" x14ac:dyDescent="0.3">
      <c r="A4776" s="1"/>
      <c r="B4776" s="1"/>
      <c r="C4776" s="7"/>
      <c r="D4776" s="277" t="s">
        <v>50</v>
      </c>
      <c r="E4776" s="278"/>
      <c r="F4776" s="278"/>
      <c r="G4776" s="278"/>
      <c r="H4776" s="278"/>
      <c r="I4776" s="279"/>
      <c r="J4776" s="80">
        <f>SUM(J4769+J4774)</f>
        <v>35875004.230000004</v>
      </c>
      <c r="K4776" s="8"/>
      <c r="M4776" s="134">
        <v>35875004.230000004</v>
      </c>
      <c r="N4776" s="166">
        <f>+M4776-J4776</f>
        <v>0</v>
      </c>
    </row>
    <row r="4777" spans="1:14" ht="15.45" customHeight="1" x14ac:dyDescent="0.3">
      <c r="A4777" s="1"/>
      <c r="B4777" s="1"/>
      <c r="C4777" s="7"/>
      <c r="D4777" s="266"/>
      <c r="E4777" s="266"/>
      <c r="F4777" s="266"/>
      <c r="G4777" s="266"/>
      <c r="H4777" s="266"/>
      <c r="I4777" s="266"/>
      <c r="J4777" s="266"/>
      <c r="K4777" s="8"/>
    </row>
    <row r="4778" spans="1:14" ht="15.45" customHeight="1" x14ac:dyDescent="0.3">
      <c r="A4778" s="1"/>
      <c r="B4778" s="1"/>
      <c r="C4778" s="7"/>
      <c r="D4778" s="280" t="s">
        <v>51</v>
      </c>
      <c r="E4778" s="281"/>
      <c r="F4778" s="282"/>
      <c r="G4778" s="283"/>
      <c r="H4778" s="284"/>
      <c r="I4778" s="284"/>
      <c r="J4778" s="285"/>
      <c r="K4778" s="8"/>
    </row>
    <row r="4779" spans="1:14" ht="15.45" customHeight="1" x14ac:dyDescent="0.3">
      <c r="A4779" s="1"/>
      <c r="B4779" s="1"/>
      <c r="C4779" s="7"/>
      <c r="D4779" s="262"/>
      <c r="E4779" s="310"/>
      <c r="F4779" s="311"/>
      <c r="G4779" s="265"/>
      <c r="H4779" s="275"/>
      <c r="I4779" s="275"/>
      <c r="J4779" s="276"/>
      <c r="K4779" s="8"/>
    </row>
    <row r="4780" spans="1:14" ht="15.45" customHeight="1" x14ac:dyDescent="0.3">
      <c r="A4780" s="1"/>
      <c r="B4780" s="1"/>
      <c r="C4780" s="7"/>
      <c r="D4780" s="262"/>
      <c r="E4780" s="310"/>
      <c r="F4780" s="311"/>
      <c r="G4780" s="312" t="s">
        <v>52</v>
      </c>
      <c r="H4780" s="266"/>
      <c r="I4780" s="266"/>
      <c r="J4780" s="267"/>
      <c r="K4780" s="8"/>
    </row>
    <row r="4781" spans="1:14" ht="15.45" customHeight="1" x14ac:dyDescent="0.3">
      <c r="A4781" s="1"/>
      <c r="B4781" s="1"/>
      <c r="C4781" s="7"/>
      <c r="D4781" s="262"/>
      <c r="E4781" s="310"/>
      <c r="F4781" s="311"/>
      <c r="G4781" s="312" t="s">
        <v>53</v>
      </c>
      <c r="H4781" s="266"/>
      <c r="I4781" s="266"/>
      <c r="J4781" s="267"/>
      <c r="K4781" s="8"/>
    </row>
    <row r="4782" spans="1:14" ht="15.45" customHeight="1" x14ac:dyDescent="0.3">
      <c r="A4782" s="1"/>
      <c r="B4782" s="1"/>
      <c r="C4782" s="7"/>
      <c r="D4782" s="262"/>
      <c r="E4782" s="310"/>
      <c r="F4782" s="311"/>
      <c r="G4782" s="312" t="s">
        <v>54</v>
      </c>
      <c r="H4782" s="266"/>
      <c r="I4782" s="266"/>
      <c r="J4782" s="267"/>
      <c r="K4782" s="8"/>
    </row>
    <row r="4783" spans="1:14" ht="15.45" customHeight="1" x14ac:dyDescent="0.3">
      <c r="A4783" s="1"/>
      <c r="B4783" s="1"/>
      <c r="C4783" s="7"/>
      <c r="D4783" s="319"/>
      <c r="E4783" s="320"/>
      <c r="F4783" s="321"/>
      <c r="G4783" s="312" t="s">
        <v>52</v>
      </c>
      <c r="H4783" s="266"/>
      <c r="I4783" s="266"/>
      <c r="J4783" s="267"/>
      <c r="K4783" s="8"/>
    </row>
    <row r="4784" spans="1:14" ht="15.45" customHeight="1" x14ac:dyDescent="0.3">
      <c r="A4784" s="1"/>
      <c r="B4784" s="1"/>
      <c r="C4784" s="7"/>
      <c r="D4784" s="268"/>
      <c r="E4784" s="322"/>
      <c r="F4784" s="323"/>
      <c r="G4784" s="324" t="s">
        <v>55</v>
      </c>
      <c r="H4784" s="272"/>
      <c r="I4784" s="272"/>
      <c r="J4784" s="273"/>
      <c r="K4784" s="8"/>
    </row>
    <row r="4785" spans="1:11" ht="15.45" customHeight="1" x14ac:dyDescent="0.3">
      <c r="A4785" s="1"/>
      <c r="B4785" s="1"/>
      <c r="C4785" s="81"/>
      <c r="D4785" s="82"/>
      <c r="E4785" s="82"/>
      <c r="F4785" s="82"/>
      <c r="G4785" s="82"/>
      <c r="H4785" s="83"/>
      <c r="I4785" s="82"/>
      <c r="J4785" s="83"/>
      <c r="K4785" s="84"/>
    </row>
    <row r="4786" spans="1:11" ht="15.45" customHeight="1" x14ac:dyDescent="0.3">
      <c r="A4786" s="1"/>
      <c r="B4786" s="1"/>
      <c r="C4786" s="3"/>
      <c r="D4786" s="4"/>
      <c r="E4786" s="4"/>
      <c r="F4786" s="4"/>
      <c r="G4786" s="4"/>
      <c r="H4786" s="5"/>
      <c r="I4786" s="4"/>
      <c r="J4786" s="5"/>
      <c r="K4786" s="6"/>
    </row>
    <row r="4787" spans="1:11" ht="15.45" customHeight="1" x14ac:dyDescent="0.3">
      <c r="A4787" s="1"/>
      <c r="B4787" s="1"/>
      <c r="C4787" s="7"/>
      <c r="D4787" s="190"/>
      <c r="E4787" s="191"/>
      <c r="F4787" s="190" t="s">
        <v>0</v>
      </c>
      <c r="G4787" s="194"/>
      <c r="H4787" s="191"/>
      <c r="I4787" s="195" t="s">
        <v>1</v>
      </c>
      <c r="J4787" s="196"/>
      <c r="K4787" s="8"/>
    </row>
    <row r="4788" spans="1:11" ht="15.45" customHeight="1" x14ac:dyDescent="0.3">
      <c r="A4788" s="1"/>
      <c r="B4788" s="1"/>
      <c r="C4788" s="7"/>
      <c r="D4788" s="192"/>
      <c r="E4788" s="193"/>
      <c r="F4788" s="192"/>
      <c r="G4788" s="189"/>
      <c r="H4788" s="193"/>
      <c r="I4788" s="197" t="s">
        <v>2</v>
      </c>
      <c r="J4788" s="198"/>
      <c r="K4788" s="8"/>
    </row>
    <row r="4789" spans="1:11" ht="15.45" customHeight="1" x14ac:dyDescent="0.3">
      <c r="A4789" s="1"/>
      <c r="B4789" s="1"/>
      <c r="C4789" s="7"/>
      <c r="D4789" s="172" t="s">
        <v>3</v>
      </c>
      <c r="E4789" s="173"/>
      <c r="F4789" s="173"/>
      <c r="G4789" s="173"/>
      <c r="H4789" s="174"/>
      <c r="I4789" s="197" t="s">
        <v>4</v>
      </c>
      <c r="J4789" s="198"/>
      <c r="K4789" s="8"/>
    </row>
    <row r="4790" spans="1:11" ht="15.45" customHeight="1" x14ac:dyDescent="0.3">
      <c r="A4790" s="1"/>
      <c r="B4790" s="1"/>
      <c r="C4790" s="7"/>
      <c r="D4790" s="298" t="s">
        <v>5</v>
      </c>
      <c r="E4790" s="299"/>
      <c r="F4790" s="299"/>
      <c r="G4790" s="299"/>
      <c r="H4790" s="299"/>
      <c r="I4790" s="299"/>
      <c r="J4790" s="300"/>
      <c r="K4790" s="8"/>
    </row>
    <row r="4791" spans="1:11" ht="15.45" customHeight="1" x14ac:dyDescent="0.3">
      <c r="A4791" s="1"/>
      <c r="B4791" s="1"/>
      <c r="C4791" s="7"/>
      <c r="D4791" s="9"/>
      <c r="E4791" s="9"/>
      <c r="F4791" s="9"/>
      <c r="G4791" s="9"/>
      <c r="H4791" s="10"/>
      <c r="I4791" s="9"/>
      <c r="J4791" s="10"/>
      <c r="K4791" s="8"/>
    </row>
    <row r="4792" spans="1:11" ht="15.45" customHeight="1" x14ac:dyDescent="0.3">
      <c r="A4792" s="14"/>
      <c r="B4792" s="14"/>
      <c r="C4792" s="11"/>
      <c r="D4792" s="160" t="s">
        <v>16</v>
      </c>
      <c r="E4792" s="371" t="s">
        <v>415</v>
      </c>
      <c r="F4792" s="372"/>
      <c r="G4792" s="372"/>
      <c r="H4792" s="372"/>
      <c r="I4792" s="373"/>
      <c r="J4792" s="377" t="s">
        <v>414</v>
      </c>
      <c r="K4792" s="13"/>
    </row>
    <row r="4793" spans="1:11" ht="15.45" customHeight="1" x14ac:dyDescent="0.3">
      <c r="A4793" s="1"/>
      <c r="B4793" s="1"/>
      <c r="C4793" s="7"/>
      <c r="D4793" s="161"/>
      <c r="E4793" s="374"/>
      <c r="F4793" s="375"/>
      <c r="G4793" s="375"/>
      <c r="H4793" s="375"/>
      <c r="I4793" s="376"/>
      <c r="J4793" s="378"/>
      <c r="K4793" s="8"/>
    </row>
    <row r="4794" spans="1:11" ht="15.45" customHeight="1" x14ac:dyDescent="0.3">
      <c r="A4794" s="1"/>
      <c r="B4794" s="1"/>
      <c r="C4794" s="7"/>
      <c r="D4794" s="189"/>
      <c r="E4794" s="189"/>
      <c r="F4794" s="189"/>
      <c r="G4794" s="189"/>
      <c r="H4794" s="189"/>
      <c r="I4794" s="189"/>
      <c r="J4794" s="189"/>
      <c r="K4794" s="8"/>
    </row>
    <row r="4795" spans="1:11" ht="15.45" customHeight="1" x14ac:dyDescent="0.3">
      <c r="A4795" s="1"/>
      <c r="B4795" s="1"/>
      <c r="C4795" s="7"/>
      <c r="D4795" s="219" t="s">
        <v>19</v>
      </c>
      <c r="E4795" s="220"/>
      <c r="F4795" s="220"/>
      <c r="G4795" s="220"/>
      <c r="H4795" s="220"/>
      <c r="I4795" s="220"/>
      <c r="J4795" s="221"/>
      <c r="K4795" s="8"/>
    </row>
    <row r="4796" spans="1:11" ht="15.45" customHeight="1" x14ac:dyDescent="0.3">
      <c r="A4796" s="1"/>
      <c r="B4796" s="1"/>
      <c r="C4796" s="7"/>
      <c r="D4796" s="230" t="s">
        <v>20</v>
      </c>
      <c r="E4796" s="231"/>
      <c r="F4796" s="231"/>
      <c r="G4796" s="23" t="s">
        <v>14</v>
      </c>
      <c r="H4796" s="24" t="s">
        <v>21</v>
      </c>
      <c r="I4796" s="25" t="s">
        <v>22</v>
      </c>
      <c r="J4796" s="26" t="s">
        <v>23</v>
      </c>
      <c r="K4796" s="8"/>
    </row>
    <row r="4797" spans="1:11" ht="15.45" customHeight="1" x14ac:dyDescent="0.3">
      <c r="A4797" s="1"/>
      <c r="B4797" s="1"/>
      <c r="C4797" s="7"/>
      <c r="D4797" s="368" t="s">
        <v>416</v>
      </c>
      <c r="E4797" s="369"/>
      <c r="F4797" s="370"/>
      <c r="G4797" s="150" t="s">
        <v>25</v>
      </c>
      <c r="H4797" s="151">
        <v>24500000</v>
      </c>
      <c r="I4797" s="29">
        <v>1</v>
      </c>
      <c r="J4797" s="30">
        <f>+ROUND(I4797*H4797,2)</f>
        <v>24500000</v>
      </c>
      <c r="K4797" s="8"/>
    </row>
    <row r="4798" spans="1:11" ht="15.45" customHeight="1" x14ac:dyDescent="0.3">
      <c r="A4798" s="1"/>
      <c r="B4798" s="1"/>
      <c r="C4798" s="7"/>
      <c r="D4798" s="340" t="s">
        <v>417</v>
      </c>
      <c r="E4798" s="341"/>
      <c r="F4798" s="342"/>
      <c r="G4798" s="42" t="s">
        <v>95</v>
      </c>
      <c r="H4798" s="43">
        <v>400000</v>
      </c>
      <c r="I4798" s="33">
        <v>3</v>
      </c>
      <c r="J4798" s="34">
        <f>ROUND((+IF(D4798="","",H4798*I4798)),2)</f>
        <v>1200000</v>
      </c>
      <c r="K4798" s="8"/>
    </row>
    <row r="4799" spans="1:11" ht="15.45" customHeight="1" x14ac:dyDescent="0.3">
      <c r="A4799" s="1"/>
      <c r="B4799" s="1"/>
      <c r="C4799" s="7"/>
      <c r="D4799" s="211"/>
      <c r="E4799" s="212"/>
      <c r="F4799" s="212"/>
      <c r="G4799" s="31"/>
      <c r="H4799" s="32"/>
      <c r="I4799" s="33"/>
      <c r="J4799" s="34"/>
      <c r="K4799" s="8"/>
    </row>
    <row r="4800" spans="1:11" ht="15.45" customHeight="1" x14ac:dyDescent="0.3">
      <c r="A4800" s="1"/>
      <c r="B4800" s="1"/>
      <c r="C4800" s="7"/>
      <c r="D4800" s="211"/>
      <c r="E4800" s="212"/>
      <c r="F4800" s="212"/>
      <c r="G4800" s="31" t="s">
        <v>28</v>
      </c>
      <c r="H4800" s="32" t="s">
        <v>28</v>
      </c>
      <c r="I4800" s="33"/>
      <c r="J4800" s="34" t="str">
        <f>+IF(D4800="","",H4800*I4800)</f>
        <v/>
      </c>
      <c r="K4800" s="8"/>
    </row>
    <row r="4801" spans="1:11" ht="15.45" customHeight="1" x14ac:dyDescent="0.3">
      <c r="A4801" s="1"/>
      <c r="B4801" s="1"/>
      <c r="C4801" s="7"/>
      <c r="D4801" s="211"/>
      <c r="E4801" s="212"/>
      <c r="F4801" s="212"/>
      <c r="G4801" s="31" t="s">
        <v>28</v>
      </c>
      <c r="H4801" s="32" t="s">
        <v>28</v>
      </c>
      <c r="I4801" s="33"/>
      <c r="J4801" s="34" t="str">
        <f>+IF(D4801="","",H4801*I4801)</f>
        <v/>
      </c>
      <c r="K4801" s="8"/>
    </row>
    <row r="4802" spans="1:11" ht="15.45" customHeight="1" x14ac:dyDescent="0.3">
      <c r="A4802" s="1"/>
      <c r="B4802" s="1"/>
      <c r="C4802" s="7"/>
      <c r="D4802" s="211"/>
      <c r="E4802" s="212"/>
      <c r="F4802" s="212"/>
      <c r="G4802" s="31" t="s">
        <v>28</v>
      </c>
      <c r="H4802" s="32" t="s">
        <v>28</v>
      </c>
      <c r="I4802" s="33"/>
      <c r="J4802" s="34" t="str">
        <f>+IF(D4802="","",H4802*I4802)</f>
        <v/>
      </c>
      <c r="K4802" s="8"/>
    </row>
    <row r="4803" spans="1:11" ht="15.45" customHeight="1" x14ac:dyDescent="0.3">
      <c r="A4803" s="1"/>
      <c r="B4803" s="1"/>
      <c r="C4803" s="7"/>
      <c r="D4803" s="325"/>
      <c r="E4803" s="326"/>
      <c r="F4803" s="326"/>
      <c r="G4803" s="35" t="s">
        <v>28</v>
      </c>
      <c r="H4803" s="36" t="s">
        <v>28</v>
      </c>
      <c r="I4803" s="37"/>
      <c r="J4803" s="38" t="str">
        <f>+IF(D4803="","",H4803*I4803)</f>
        <v/>
      </c>
      <c r="K4803" s="8"/>
    </row>
    <row r="4804" spans="1:11" ht="15.45" customHeight="1" x14ac:dyDescent="0.3">
      <c r="A4804" s="1"/>
      <c r="B4804" s="1"/>
      <c r="C4804" s="7"/>
      <c r="D4804" s="1"/>
      <c r="E4804" s="1"/>
      <c r="F4804" s="1"/>
      <c r="G4804" s="294" t="s">
        <v>29</v>
      </c>
      <c r="H4804" s="294"/>
      <c r="I4804" s="295"/>
      <c r="J4804" s="39">
        <f>+ROUND(SUM(J4797:J4803),2)</f>
        <v>25700000</v>
      </c>
      <c r="K4804" s="8"/>
    </row>
    <row r="4805" spans="1:11" ht="15.45" customHeight="1" x14ac:dyDescent="0.3">
      <c r="A4805" s="1"/>
      <c r="B4805" s="1"/>
      <c r="C4805" s="7"/>
      <c r="D4805" s="1"/>
      <c r="E4805" s="1"/>
      <c r="F4805" s="1"/>
      <c r="G4805" s="92"/>
      <c r="H4805" s="100"/>
      <c r="I4805" s="92"/>
      <c r="J4805" s="101"/>
      <c r="K4805" s="8"/>
    </row>
    <row r="4806" spans="1:11" ht="15.45" customHeight="1" x14ac:dyDescent="0.3">
      <c r="A4806" s="1"/>
      <c r="B4806" s="1"/>
      <c r="C4806" s="7"/>
      <c r="D4806" s="219" t="s">
        <v>30</v>
      </c>
      <c r="E4806" s="220"/>
      <c r="F4806" s="220"/>
      <c r="G4806" s="220"/>
      <c r="H4806" s="220"/>
      <c r="I4806" s="220"/>
      <c r="J4806" s="221"/>
      <c r="K4806" s="8"/>
    </row>
    <row r="4807" spans="1:11" ht="15.45" customHeight="1" x14ac:dyDescent="0.3">
      <c r="A4807" s="1"/>
      <c r="B4807" s="1"/>
      <c r="C4807" s="7"/>
      <c r="D4807" s="286" t="s">
        <v>20</v>
      </c>
      <c r="E4807" s="286"/>
      <c r="F4807" s="286"/>
      <c r="G4807" s="40" t="s">
        <v>14</v>
      </c>
      <c r="H4807" s="41" t="s">
        <v>31</v>
      </c>
      <c r="I4807" s="40" t="s">
        <v>22</v>
      </c>
      <c r="J4807" s="41" t="s">
        <v>23</v>
      </c>
      <c r="K4807" s="8"/>
    </row>
    <row r="4808" spans="1:11" ht="15.45" customHeight="1" x14ac:dyDescent="0.3">
      <c r="A4808" s="1"/>
      <c r="B4808" s="1"/>
      <c r="C4808" s="7"/>
      <c r="D4808" s="368" t="s">
        <v>386</v>
      </c>
      <c r="E4808" s="369"/>
      <c r="F4808" s="370"/>
      <c r="G4808" s="86"/>
      <c r="H4808" s="87">
        <f>+J4819</f>
        <v>14250</v>
      </c>
      <c r="I4808" s="88">
        <v>8.771916329281533E-2</v>
      </c>
      <c r="J4808" s="30">
        <f>+ROUND(I4808*H4808,2)</f>
        <v>1250</v>
      </c>
      <c r="K4808" s="8"/>
    </row>
    <row r="4809" spans="1:11" ht="15.45" customHeight="1" x14ac:dyDescent="0.3">
      <c r="A4809" s="1"/>
      <c r="B4809" s="1"/>
      <c r="C4809" s="7"/>
      <c r="D4809" s="289"/>
      <c r="E4809" s="290"/>
      <c r="F4809" s="291"/>
      <c r="G4809" s="86"/>
      <c r="H4809" s="89"/>
      <c r="I4809" s="98"/>
      <c r="J4809" s="34"/>
      <c r="K4809" s="8"/>
    </row>
    <row r="4810" spans="1:11" ht="15.45" customHeight="1" x14ac:dyDescent="0.3">
      <c r="A4810" s="1"/>
      <c r="B4810" s="1"/>
      <c r="C4810" s="7"/>
      <c r="D4810" s="292"/>
      <c r="E4810" s="293"/>
      <c r="F4810" s="293"/>
      <c r="G4810" s="47" t="s">
        <v>28</v>
      </c>
      <c r="H4810" s="48" t="s">
        <v>28</v>
      </c>
      <c r="I4810" s="49"/>
      <c r="J4810" s="91" t="str">
        <f>+IF(D4810="","",H4810*I4810)</f>
        <v/>
      </c>
      <c r="K4810" s="8"/>
    </row>
    <row r="4811" spans="1:11" ht="15.45" customHeight="1" x14ac:dyDescent="0.3">
      <c r="A4811" s="1"/>
      <c r="B4811" s="1"/>
      <c r="C4811" s="7"/>
      <c r="D4811" s="1"/>
      <c r="E4811" s="1"/>
      <c r="F4811" s="1"/>
      <c r="G4811" s="294" t="s">
        <v>36</v>
      </c>
      <c r="H4811" s="294"/>
      <c r="I4811" s="295"/>
      <c r="J4811" s="51">
        <f>ROUND(+SUM(J4808:J4810),2)</f>
        <v>1250</v>
      </c>
      <c r="K4811" s="8"/>
    </row>
    <row r="4812" spans="1:11" ht="15.45" customHeight="1" x14ac:dyDescent="0.3">
      <c r="A4812" s="1"/>
      <c r="B4812" s="1"/>
      <c r="C4812" s="7"/>
      <c r="D4812" s="274"/>
      <c r="E4812" s="274"/>
      <c r="F4812" s="274"/>
      <c r="G4812" s="274"/>
      <c r="H4812" s="274"/>
      <c r="I4812" s="274"/>
      <c r="J4812" s="274"/>
      <c r="K4812" s="8"/>
    </row>
    <row r="4813" spans="1:11" ht="15.45" customHeight="1" x14ac:dyDescent="0.3">
      <c r="A4813" s="1"/>
      <c r="B4813" s="1"/>
      <c r="C4813" s="7"/>
      <c r="D4813" s="305" t="s">
        <v>37</v>
      </c>
      <c r="E4813" s="306"/>
      <c r="F4813" s="306"/>
      <c r="G4813" s="306"/>
      <c r="H4813" s="306"/>
      <c r="I4813" s="306"/>
      <c r="J4813" s="307"/>
      <c r="K4813" s="8"/>
    </row>
    <row r="4814" spans="1:11" ht="15.45" customHeight="1" x14ac:dyDescent="0.3">
      <c r="A4814" s="93"/>
      <c r="B4814" s="93"/>
      <c r="C4814" s="53"/>
      <c r="D4814" s="308" t="s">
        <v>20</v>
      </c>
      <c r="E4814" s="309"/>
      <c r="F4814" s="309"/>
      <c r="G4814" s="54" t="s">
        <v>14</v>
      </c>
      <c r="H4814" s="55" t="s">
        <v>31</v>
      </c>
      <c r="I4814" s="54" t="s">
        <v>22</v>
      </c>
      <c r="J4814" s="56" t="s">
        <v>23</v>
      </c>
      <c r="K4814" s="57"/>
    </row>
    <row r="4815" spans="1:11" ht="15.45" customHeight="1" x14ac:dyDescent="0.3">
      <c r="A4815" s="1"/>
      <c r="B4815" s="1"/>
      <c r="C4815" s="7"/>
      <c r="D4815" s="301" t="s">
        <v>388</v>
      </c>
      <c r="E4815" s="302"/>
      <c r="F4815" s="302"/>
      <c r="G4815" s="59"/>
      <c r="H4815" s="60">
        <v>28500</v>
      </c>
      <c r="I4815" s="61">
        <v>0.5</v>
      </c>
      <c r="J4815" s="30">
        <f>+ROUND(I4815*H4815,2)</f>
        <v>14250</v>
      </c>
      <c r="K4815" s="8"/>
    </row>
    <row r="4816" spans="1:11" ht="15.45" customHeight="1" x14ac:dyDescent="0.3">
      <c r="A4816" s="1"/>
      <c r="B4816" s="1"/>
      <c r="C4816" s="7"/>
      <c r="D4816" s="301"/>
      <c r="E4816" s="302"/>
      <c r="F4816" s="302"/>
      <c r="G4816" s="59"/>
      <c r="H4816" s="60"/>
      <c r="I4816" s="61"/>
      <c r="J4816" s="62" t="str">
        <f>(+IF(D4816="","",(H4816*I4816)))</f>
        <v/>
      </c>
      <c r="K4816" s="8"/>
    </row>
    <row r="4817" spans="1:12" ht="15.45" customHeight="1" x14ac:dyDescent="0.3">
      <c r="A4817" s="1"/>
      <c r="B4817" s="1"/>
      <c r="C4817" s="7"/>
      <c r="D4817" s="301"/>
      <c r="E4817" s="302"/>
      <c r="F4817" s="302"/>
      <c r="G4817" s="59"/>
      <c r="H4817" s="60"/>
      <c r="I4817" s="61"/>
      <c r="J4817" s="62" t="str">
        <f>(+IF(D4817="","",(H4817*I4817)))</f>
        <v/>
      </c>
      <c r="K4817" s="8"/>
    </row>
    <row r="4818" spans="1:12" ht="15.45" customHeight="1" x14ac:dyDescent="0.3">
      <c r="A4818" s="1"/>
      <c r="B4818" s="1"/>
      <c r="C4818" s="7"/>
      <c r="D4818" s="303"/>
      <c r="E4818" s="304"/>
      <c r="F4818" s="304"/>
      <c r="G4818" s="94"/>
      <c r="H4818" s="95"/>
      <c r="I4818" s="96"/>
      <c r="J4818" s="97"/>
      <c r="K4818" s="8"/>
    </row>
    <row r="4819" spans="1:12" ht="15.45" customHeight="1" x14ac:dyDescent="0.3">
      <c r="A4819" s="1"/>
      <c r="B4819" s="1"/>
      <c r="C4819" s="7"/>
      <c r="D4819" s="1"/>
      <c r="E4819" s="1"/>
      <c r="F4819" s="1"/>
      <c r="G4819" s="216" t="s">
        <v>42</v>
      </c>
      <c r="H4819" s="216"/>
      <c r="I4819" s="217"/>
      <c r="J4819" s="39">
        <f>+ROUND(SUM(J4815:J4818),2)</f>
        <v>14250</v>
      </c>
      <c r="K4819" s="8"/>
    </row>
    <row r="4820" spans="1:12" ht="15.45" customHeight="1" x14ac:dyDescent="0.3">
      <c r="A4820" s="1"/>
      <c r="B4820" s="1"/>
      <c r="C4820" s="7"/>
      <c r="D4820" s="305" t="s">
        <v>63</v>
      </c>
      <c r="E4820" s="306"/>
      <c r="F4820" s="306"/>
      <c r="G4820" s="306"/>
      <c r="H4820" s="306"/>
      <c r="I4820" s="306"/>
      <c r="J4820" s="307"/>
      <c r="K4820" s="8"/>
      <c r="L4820" s="52"/>
    </row>
    <row r="4821" spans="1:12" ht="15.45" customHeight="1" x14ac:dyDescent="0.3">
      <c r="A4821" s="93"/>
      <c r="B4821" s="93"/>
      <c r="C4821" s="53"/>
      <c r="D4821" s="308" t="s">
        <v>20</v>
      </c>
      <c r="E4821" s="309"/>
      <c r="F4821" s="309"/>
      <c r="G4821" s="54" t="s">
        <v>14</v>
      </c>
      <c r="H4821" s="55" t="s">
        <v>31</v>
      </c>
      <c r="I4821" s="54" t="s">
        <v>22</v>
      </c>
      <c r="J4821" s="56" t="s">
        <v>23</v>
      </c>
      <c r="K4821" s="57"/>
      <c r="L4821" s="58"/>
    </row>
    <row r="4822" spans="1:12" ht="15.45" customHeight="1" x14ac:dyDescent="0.3">
      <c r="A4822" s="1"/>
      <c r="B4822" s="1"/>
      <c r="C4822" s="7"/>
      <c r="D4822" s="301" t="s">
        <v>390</v>
      </c>
      <c r="E4822" s="302"/>
      <c r="F4822" s="302"/>
      <c r="G4822" s="59" t="s">
        <v>91</v>
      </c>
      <c r="H4822" s="60">
        <v>32855</v>
      </c>
      <c r="I4822" s="61">
        <v>0.02</v>
      </c>
      <c r="J4822" s="30">
        <f>+ROUND(I4822*H4822,2)</f>
        <v>657.1</v>
      </c>
      <c r="K4822" s="8"/>
      <c r="L4822" s="52"/>
    </row>
    <row r="4823" spans="1:12" ht="15.45" customHeight="1" x14ac:dyDescent="0.3">
      <c r="A4823" s="1"/>
      <c r="B4823" s="1"/>
      <c r="C4823" s="7"/>
      <c r="D4823" s="303"/>
      <c r="E4823" s="304"/>
      <c r="F4823" s="304"/>
      <c r="G4823" s="94"/>
      <c r="H4823" s="95"/>
      <c r="I4823" s="96"/>
      <c r="J4823" s="97"/>
      <c r="K4823" s="8"/>
      <c r="L4823" s="52"/>
    </row>
    <row r="4824" spans="1:12" ht="15.45" customHeight="1" x14ac:dyDescent="0.3">
      <c r="A4824" s="1"/>
      <c r="B4824" s="1"/>
      <c r="C4824" s="7"/>
      <c r="D4824" s="1"/>
      <c r="E4824" s="1"/>
      <c r="F4824" s="1"/>
      <c r="G4824" s="216" t="s">
        <v>66</v>
      </c>
      <c r="H4824" s="216"/>
      <c r="I4824" s="217"/>
      <c r="J4824" s="39">
        <f>+ROUND(SUM(J4822:J4823),2)</f>
        <v>657.1</v>
      </c>
      <c r="K4824" s="8"/>
      <c r="L4824" s="52"/>
    </row>
    <row r="4825" spans="1:12" ht="15.45" customHeight="1" x14ac:dyDescent="0.3">
      <c r="A4825" s="1"/>
      <c r="B4825" s="1"/>
      <c r="C4825" s="7"/>
      <c r="D4825" s="1"/>
      <c r="E4825" s="1"/>
      <c r="F4825" s="1"/>
      <c r="G4825" s="1"/>
      <c r="H4825" s="63"/>
      <c r="I4825" s="1"/>
      <c r="J4825" s="2"/>
      <c r="K4825" s="8"/>
    </row>
    <row r="4826" spans="1:12" ht="15.45" customHeight="1" x14ac:dyDescent="0.3">
      <c r="A4826" s="1"/>
      <c r="B4826" s="1"/>
      <c r="C4826" s="7"/>
      <c r="D4826" s="250" t="s">
        <v>43</v>
      </c>
      <c r="E4826" s="251"/>
      <c r="F4826" s="251"/>
      <c r="G4826" s="251"/>
      <c r="H4826" s="251"/>
      <c r="I4826" s="252"/>
      <c r="J4826" s="64">
        <f>ROUND((SUM(+J4804+J4811+J4819+J4822)),2)</f>
        <v>25716157.100000001</v>
      </c>
      <c r="K4826" s="8"/>
    </row>
    <row r="4827" spans="1:12" ht="15.45" customHeight="1" x14ac:dyDescent="0.3">
      <c r="A4827" s="1"/>
      <c r="B4827" s="1"/>
      <c r="C4827" s="7"/>
      <c r="D4827" s="1"/>
      <c r="E4827" s="1"/>
      <c r="F4827" s="1"/>
      <c r="G4827" s="1"/>
      <c r="H4827" s="63"/>
      <c r="I4827" s="1"/>
      <c r="J4827" s="2"/>
      <c r="K4827" s="8"/>
    </row>
    <row r="4828" spans="1:12" ht="15.45" customHeight="1" x14ac:dyDescent="0.3">
      <c r="A4828" s="66"/>
      <c r="B4828" s="66"/>
      <c r="C4828" s="65"/>
      <c r="D4828" s="253" t="s">
        <v>44</v>
      </c>
      <c r="E4828" s="254"/>
      <c r="F4828" s="255"/>
      <c r="G4828" s="66"/>
      <c r="H4828" s="67"/>
      <c r="I4828" s="68">
        <v>0</v>
      </c>
      <c r="J4828" s="69">
        <f>+J4826*I4828</f>
        <v>0</v>
      </c>
      <c r="K4828" s="70"/>
    </row>
    <row r="4829" spans="1:12" ht="15.45" customHeight="1" x14ac:dyDescent="0.3">
      <c r="A4829" s="1"/>
      <c r="B4829" s="1"/>
      <c r="C4829" s="7"/>
      <c r="D4829" s="250" t="s">
        <v>45</v>
      </c>
      <c r="E4829" s="251"/>
      <c r="F4829" s="251"/>
      <c r="G4829" s="251"/>
      <c r="H4829" s="251"/>
      <c r="I4829" s="252"/>
      <c r="J4829" s="64">
        <f>+J4828+J4826</f>
        <v>25716157.100000001</v>
      </c>
      <c r="K4829" s="8"/>
    </row>
    <row r="4830" spans="1:12" ht="15.45" customHeight="1" x14ac:dyDescent="0.3">
      <c r="A4830" s="1"/>
      <c r="B4830" s="1"/>
      <c r="C4830" s="7"/>
      <c r="D4830" s="1"/>
      <c r="E4830" s="1"/>
      <c r="F4830" s="1"/>
      <c r="G4830" s="1"/>
      <c r="H4830" s="63"/>
      <c r="I4830" s="1"/>
      <c r="J4830" s="2"/>
      <c r="K4830" s="8"/>
    </row>
    <row r="4831" spans="1:12" ht="15.45" customHeight="1" x14ac:dyDescent="0.3">
      <c r="A4831" s="66"/>
      <c r="B4831" s="66"/>
      <c r="C4831" s="65"/>
      <c r="D4831" s="313" t="s">
        <v>46</v>
      </c>
      <c r="E4831" s="314"/>
      <c r="F4831" s="314"/>
      <c r="G4831" s="71"/>
      <c r="H4831" s="72"/>
      <c r="I4831" s="170">
        <v>0.25</v>
      </c>
      <c r="J4831" s="74">
        <f>ROUND(J4829*I4831,2)</f>
        <v>6429039.2800000003</v>
      </c>
      <c r="K4831" s="70"/>
    </row>
    <row r="4832" spans="1:12" ht="15.45" customHeight="1" x14ac:dyDescent="0.3">
      <c r="A4832" s="66"/>
      <c r="B4832" s="66"/>
      <c r="C4832" s="65"/>
      <c r="D4832" s="315" t="s">
        <v>47</v>
      </c>
      <c r="E4832" s="316"/>
      <c r="F4832" s="316"/>
      <c r="G4832" s="71"/>
      <c r="H4832" s="72"/>
      <c r="I4832" s="171">
        <v>0.01</v>
      </c>
      <c r="J4832" s="76">
        <f>ROUND(J4829*I4832,2)</f>
        <v>257161.57</v>
      </c>
      <c r="K4832" s="70"/>
    </row>
    <row r="4833" spans="1:14" ht="15.45" customHeight="1" x14ac:dyDescent="0.3">
      <c r="A4833" s="66"/>
      <c r="B4833" s="66"/>
      <c r="C4833" s="65"/>
      <c r="D4833" s="315" t="s">
        <v>48</v>
      </c>
      <c r="E4833" s="316"/>
      <c r="F4833" s="316"/>
      <c r="G4833" s="77"/>
      <c r="H4833" s="78"/>
      <c r="I4833" s="171">
        <v>0.04</v>
      </c>
      <c r="J4833" s="76">
        <f>ROUND(J4829*I4833,2)</f>
        <v>1028646.28</v>
      </c>
      <c r="K4833" s="70"/>
    </row>
    <row r="4834" spans="1:14" ht="15.45" customHeight="1" x14ac:dyDescent="0.3">
      <c r="A4834" s="1"/>
      <c r="B4834" s="1"/>
      <c r="C4834" s="7"/>
      <c r="D4834" s="317" t="s">
        <v>49</v>
      </c>
      <c r="E4834" s="318"/>
      <c r="F4834" s="318"/>
      <c r="G4834" s="318"/>
      <c r="H4834" s="318"/>
      <c r="I4834" s="318"/>
      <c r="J4834" s="79">
        <f>SUM(J4831:J4833)</f>
        <v>7714847.1300000008</v>
      </c>
      <c r="K4834" s="8"/>
    </row>
    <row r="4835" spans="1:14" ht="15.45" customHeight="1" x14ac:dyDescent="0.3">
      <c r="A4835" s="1"/>
      <c r="B4835" s="1"/>
      <c r="C4835" s="7"/>
      <c r="D4835" s="266"/>
      <c r="E4835" s="266"/>
      <c r="F4835" s="266"/>
      <c r="G4835" s="266"/>
      <c r="H4835" s="266"/>
      <c r="I4835" s="266"/>
      <c r="J4835" s="266"/>
      <c r="K4835" s="8"/>
    </row>
    <row r="4836" spans="1:14" ht="15.45" customHeight="1" x14ac:dyDescent="0.3">
      <c r="A4836" s="1"/>
      <c r="B4836" s="1"/>
      <c r="C4836" s="7"/>
      <c r="D4836" s="277" t="s">
        <v>50</v>
      </c>
      <c r="E4836" s="278"/>
      <c r="F4836" s="278"/>
      <c r="G4836" s="278"/>
      <c r="H4836" s="278"/>
      <c r="I4836" s="279"/>
      <c r="J4836" s="80">
        <f>SUM(J4829+J4834)</f>
        <v>33431004.230000004</v>
      </c>
      <c r="K4836" s="8"/>
      <c r="M4836" s="134">
        <v>33431004.23</v>
      </c>
      <c r="N4836" s="166">
        <f>+M4836-J4836</f>
        <v>0</v>
      </c>
    </row>
    <row r="4837" spans="1:14" ht="15.45" customHeight="1" x14ac:dyDescent="0.3">
      <c r="A4837" s="1"/>
      <c r="B4837" s="1"/>
      <c r="C4837" s="7"/>
      <c r="D4837" s="266"/>
      <c r="E4837" s="266"/>
      <c r="F4837" s="266"/>
      <c r="G4837" s="266"/>
      <c r="H4837" s="266"/>
      <c r="I4837" s="266"/>
      <c r="J4837" s="266"/>
      <c r="K4837" s="8"/>
    </row>
    <row r="4838" spans="1:14" ht="15.45" customHeight="1" x14ac:dyDescent="0.3">
      <c r="A4838" s="1"/>
      <c r="B4838" s="1"/>
      <c r="C4838" s="7"/>
      <c r="D4838" s="280" t="s">
        <v>51</v>
      </c>
      <c r="E4838" s="281"/>
      <c r="F4838" s="282"/>
      <c r="G4838" s="283"/>
      <c r="H4838" s="284"/>
      <c r="I4838" s="284"/>
      <c r="J4838" s="285"/>
      <c r="K4838" s="8"/>
    </row>
    <row r="4839" spans="1:14" ht="15.45" customHeight="1" x14ac:dyDescent="0.3">
      <c r="A4839" s="1"/>
      <c r="B4839" s="1"/>
      <c r="C4839" s="7"/>
      <c r="D4839" s="262"/>
      <c r="E4839" s="310"/>
      <c r="F4839" s="311"/>
      <c r="G4839" s="265"/>
      <c r="H4839" s="275"/>
      <c r="I4839" s="275"/>
      <c r="J4839" s="276"/>
      <c r="K4839" s="8"/>
    </row>
    <row r="4840" spans="1:14" ht="15.45" customHeight="1" x14ac:dyDescent="0.3">
      <c r="A4840" s="1"/>
      <c r="B4840" s="1"/>
      <c r="C4840" s="7"/>
      <c r="D4840" s="262"/>
      <c r="E4840" s="310"/>
      <c r="F4840" s="311"/>
      <c r="G4840" s="312" t="s">
        <v>52</v>
      </c>
      <c r="H4840" s="266"/>
      <c r="I4840" s="266"/>
      <c r="J4840" s="267"/>
      <c r="K4840" s="8"/>
    </row>
    <row r="4841" spans="1:14" ht="15.45" customHeight="1" x14ac:dyDescent="0.3">
      <c r="A4841" s="1"/>
      <c r="B4841" s="1"/>
      <c r="C4841" s="7"/>
      <c r="D4841" s="262"/>
      <c r="E4841" s="310"/>
      <c r="F4841" s="311"/>
      <c r="G4841" s="312" t="s">
        <v>53</v>
      </c>
      <c r="H4841" s="266"/>
      <c r="I4841" s="266"/>
      <c r="J4841" s="267"/>
      <c r="K4841" s="8"/>
    </row>
    <row r="4842" spans="1:14" ht="15.45" customHeight="1" x14ac:dyDescent="0.3">
      <c r="A4842" s="1"/>
      <c r="B4842" s="1"/>
      <c r="C4842" s="7"/>
      <c r="D4842" s="262"/>
      <c r="E4842" s="310"/>
      <c r="F4842" s="311"/>
      <c r="G4842" s="312" t="s">
        <v>54</v>
      </c>
      <c r="H4842" s="266"/>
      <c r="I4842" s="266"/>
      <c r="J4842" s="267"/>
      <c r="K4842" s="8"/>
    </row>
    <row r="4843" spans="1:14" ht="15.45" customHeight="1" x14ac:dyDescent="0.3">
      <c r="A4843" s="1"/>
      <c r="B4843" s="1"/>
      <c r="C4843" s="7"/>
      <c r="D4843" s="319"/>
      <c r="E4843" s="320"/>
      <c r="F4843" s="321"/>
      <c r="G4843" s="312" t="s">
        <v>52</v>
      </c>
      <c r="H4843" s="266"/>
      <c r="I4843" s="266"/>
      <c r="J4843" s="267"/>
      <c r="K4843" s="8"/>
    </row>
    <row r="4844" spans="1:14" ht="15.45" customHeight="1" x14ac:dyDescent="0.3">
      <c r="A4844" s="1"/>
      <c r="B4844" s="1"/>
      <c r="C4844" s="7"/>
      <c r="D4844" s="268"/>
      <c r="E4844" s="322"/>
      <c r="F4844" s="323"/>
      <c r="G4844" s="324" t="s">
        <v>55</v>
      </c>
      <c r="H4844" s="272"/>
      <c r="I4844" s="272"/>
      <c r="J4844" s="273"/>
      <c r="K4844" s="8"/>
    </row>
    <row r="4845" spans="1:14" ht="15.45" customHeight="1" x14ac:dyDescent="0.3">
      <c r="A4845" s="1"/>
      <c r="B4845" s="1"/>
      <c r="C4845" s="81"/>
      <c r="D4845" s="82"/>
      <c r="E4845" s="82"/>
      <c r="F4845" s="82"/>
      <c r="G4845" s="82"/>
      <c r="H4845" s="83"/>
      <c r="I4845" s="82"/>
      <c r="J4845" s="83"/>
      <c r="K4845" s="84"/>
    </row>
    <row r="4846" spans="1:14" ht="15.45" customHeight="1" x14ac:dyDescent="0.3"/>
    <row r="4847" spans="1:14" ht="15.45" customHeight="1" x14ac:dyDescent="0.3">
      <c r="A4847" s="1"/>
      <c r="B4847" s="1"/>
      <c r="C4847" s="3"/>
      <c r="D4847" s="4"/>
      <c r="E4847" s="4"/>
      <c r="F4847" s="4"/>
      <c r="G4847" s="4"/>
      <c r="H4847" s="5"/>
      <c r="I4847" s="4"/>
      <c r="J4847" s="5"/>
      <c r="K4847" s="6"/>
    </row>
    <row r="4848" spans="1:14" ht="15.45" customHeight="1" x14ac:dyDescent="0.3">
      <c r="A4848" s="1"/>
      <c r="B4848" s="1"/>
      <c r="C4848" s="7"/>
      <c r="D4848" s="190"/>
      <c r="E4848" s="191"/>
      <c r="F4848" s="190" t="s">
        <v>0</v>
      </c>
      <c r="G4848" s="194"/>
      <c r="H4848" s="191"/>
      <c r="I4848" s="195" t="s">
        <v>1</v>
      </c>
      <c r="J4848" s="196"/>
      <c r="K4848" s="8"/>
    </row>
    <row r="4849" spans="1:11" ht="15.45" customHeight="1" x14ac:dyDescent="0.3">
      <c r="A4849" s="1"/>
      <c r="B4849" s="1"/>
      <c r="C4849" s="7"/>
      <c r="D4849" s="192"/>
      <c r="E4849" s="193"/>
      <c r="F4849" s="192"/>
      <c r="G4849" s="189"/>
      <c r="H4849" s="193"/>
      <c r="I4849" s="197" t="s">
        <v>2</v>
      </c>
      <c r="J4849" s="198"/>
      <c r="K4849" s="8"/>
    </row>
    <row r="4850" spans="1:11" ht="15.45" customHeight="1" x14ac:dyDescent="0.3">
      <c r="A4850" s="1"/>
      <c r="B4850" s="1"/>
      <c r="C4850" s="7"/>
      <c r="D4850" s="172" t="s">
        <v>3</v>
      </c>
      <c r="E4850" s="173"/>
      <c r="F4850" s="173"/>
      <c r="G4850" s="173"/>
      <c r="H4850" s="174"/>
      <c r="I4850" s="197" t="s">
        <v>4</v>
      </c>
      <c r="J4850" s="198"/>
      <c r="K4850" s="8"/>
    </row>
    <row r="4851" spans="1:11" ht="15.45" customHeight="1" x14ac:dyDescent="0.3">
      <c r="A4851" s="1"/>
      <c r="B4851" s="1"/>
      <c r="C4851" s="7"/>
      <c r="D4851" s="298" t="s">
        <v>5</v>
      </c>
      <c r="E4851" s="299"/>
      <c r="F4851" s="299"/>
      <c r="G4851" s="299"/>
      <c r="H4851" s="299"/>
      <c r="I4851" s="299"/>
      <c r="J4851" s="300"/>
      <c r="K4851" s="8"/>
    </row>
    <row r="4852" spans="1:11" ht="15.45" customHeight="1" x14ac:dyDescent="0.3">
      <c r="A4852" s="1"/>
      <c r="B4852" s="1"/>
      <c r="C4852" s="7"/>
      <c r="D4852" s="9"/>
      <c r="E4852" s="9"/>
      <c r="F4852" s="9"/>
      <c r="G4852" s="9"/>
      <c r="H4852" s="10"/>
      <c r="I4852" s="9"/>
      <c r="J4852" s="10"/>
      <c r="K4852" s="8"/>
    </row>
    <row r="4853" spans="1:11" ht="15.45" customHeight="1" x14ac:dyDescent="0.3">
      <c r="A4853" s="14"/>
      <c r="B4853" s="14"/>
      <c r="C4853" s="11"/>
      <c r="D4853" s="160" t="s">
        <v>16</v>
      </c>
      <c r="E4853" s="371" t="s">
        <v>418</v>
      </c>
      <c r="F4853" s="372"/>
      <c r="G4853" s="372"/>
      <c r="H4853" s="372"/>
      <c r="I4853" s="373"/>
      <c r="J4853" s="377" t="s">
        <v>419</v>
      </c>
      <c r="K4853" s="13"/>
    </row>
    <row r="4854" spans="1:11" ht="15.45" customHeight="1" x14ac:dyDescent="0.3">
      <c r="A4854" s="1"/>
      <c r="B4854" s="1"/>
      <c r="C4854" s="7"/>
      <c r="D4854" s="161"/>
      <c r="E4854" s="374"/>
      <c r="F4854" s="375"/>
      <c r="G4854" s="375"/>
      <c r="H4854" s="375"/>
      <c r="I4854" s="376"/>
      <c r="J4854" s="378"/>
      <c r="K4854" s="8"/>
    </row>
    <row r="4855" spans="1:11" ht="15.45" customHeight="1" x14ac:dyDescent="0.3">
      <c r="A4855" s="1"/>
      <c r="B4855" s="1"/>
      <c r="C4855" s="7"/>
      <c r="D4855" s="189"/>
      <c r="E4855" s="189"/>
      <c r="F4855" s="189"/>
      <c r="G4855" s="189"/>
      <c r="H4855" s="189"/>
      <c r="I4855" s="189"/>
      <c r="J4855" s="189"/>
      <c r="K4855" s="8"/>
    </row>
    <row r="4856" spans="1:11" ht="15.45" customHeight="1" x14ac:dyDescent="0.3">
      <c r="A4856" s="1"/>
      <c r="B4856" s="1"/>
      <c r="C4856" s="7"/>
      <c r="D4856" s="219" t="s">
        <v>19</v>
      </c>
      <c r="E4856" s="220"/>
      <c r="F4856" s="220"/>
      <c r="G4856" s="220"/>
      <c r="H4856" s="220"/>
      <c r="I4856" s="220"/>
      <c r="J4856" s="221"/>
      <c r="K4856" s="8"/>
    </row>
    <row r="4857" spans="1:11" ht="15.45" customHeight="1" x14ac:dyDescent="0.3">
      <c r="A4857" s="1"/>
      <c r="B4857" s="1"/>
      <c r="C4857" s="7"/>
      <c r="D4857" s="230" t="s">
        <v>20</v>
      </c>
      <c r="E4857" s="231"/>
      <c r="F4857" s="231"/>
      <c r="G4857" s="23" t="s">
        <v>14</v>
      </c>
      <c r="H4857" s="24" t="s">
        <v>21</v>
      </c>
      <c r="I4857" s="25" t="s">
        <v>22</v>
      </c>
      <c r="J4857" s="26" t="s">
        <v>23</v>
      </c>
      <c r="K4857" s="8"/>
    </row>
    <row r="4858" spans="1:11" ht="15.45" customHeight="1" x14ac:dyDescent="0.3">
      <c r="A4858" s="1"/>
      <c r="B4858" s="1"/>
      <c r="C4858" s="7"/>
      <c r="D4858" s="368" t="s">
        <v>420</v>
      </c>
      <c r="E4858" s="369"/>
      <c r="F4858" s="370"/>
      <c r="G4858" s="150" t="s">
        <v>25</v>
      </c>
      <c r="H4858" s="151">
        <v>15000000</v>
      </c>
      <c r="I4858" s="29">
        <v>1</v>
      </c>
      <c r="J4858" s="30">
        <f>+ROUND(I4858*H4858,2)</f>
        <v>15000000</v>
      </c>
      <c r="K4858" s="8"/>
    </row>
    <row r="4859" spans="1:11" ht="15.45" customHeight="1" x14ac:dyDescent="0.3">
      <c r="A4859" s="1"/>
      <c r="B4859" s="1"/>
      <c r="C4859" s="7"/>
      <c r="D4859" s="340" t="s">
        <v>417</v>
      </c>
      <c r="E4859" s="341"/>
      <c r="F4859" s="342"/>
      <c r="G4859" s="42" t="s">
        <v>95</v>
      </c>
      <c r="H4859" s="43">
        <v>400000</v>
      </c>
      <c r="I4859" s="33">
        <v>3</v>
      </c>
      <c r="J4859" s="34">
        <f>ROUND((+IF(D4859="","",H4859*I4859)),2)</f>
        <v>1200000</v>
      </c>
      <c r="K4859" s="8"/>
    </row>
    <row r="4860" spans="1:11" ht="15.45" customHeight="1" x14ac:dyDescent="0.3">
      <c r="A4860" s="1"/>
      <c r="B4860" s="1"/>
      <c r="C4860" s="7"/>
      <c r="D4860" s="211"/>
      <c r="E4860" s="212"/>
      <c r="F4860" s="212"/>
      <c r="G4860" s="31"/>
      <c r="H4860" s="32"/>
      <c r="I4860" s="33"/>
      <c r="J4860" s="34"/>
      <c r="K4860" s="8"/>
    </row>
    <row r="4861" spans="1:11" ht="15.45" customHeight="1" x14ac:dyDescent="0.3">
      <c r="A4861" s="1"/>
      <c r="B4861" s="1"/>
      <c r="C4861" s="7"/>
      <c r="D4861" s="211"/>
      <c r="E4861" s="212"/>
      <c r="F4861" s="212"/>
      <c r="G4861" s="31" t="s">
        <v>28</v>
      </c>
      <c r="H4861" s="32" t="s">
        <v>28</v>
      </c>
      <c r="I4861" s="33"/>
      <c r="J4861" s="34" t="str">
        <f>+IF(D4861="","",H4861*I4861)</f>
        <v/>
      </c>
      <c r="K4861" s="8"/>
    </row>
    <row r="4862" spans="1:11" ht="15.45" customHeight="1" x14ac:dyDescent="0.3">
      <c r="A4862" s="1"/>
      <c r="B4862" s="1"/>
      <c r="C4862" s="7"/>
      <c r="D4862" s="211"/>
      <c r="E4862" s="212"/>
      <c r="F4862" s="212"/>
      <c r="G4862" s="31" t="s">
        <v>28</v>
      </c>
      <c r="H4862" s="32" t="s">
        <v>28</v>
      </c>
      <c r="I4862" s="33"/>
      <c r="J4862" s="34" t="str">
        <f>+IF(D4862="","",H4862*I4862)</f>
        <v/>
      </c>
      <c r="K4862" s="8"/>
    </row>
    <row r="4863" spans="1:11" ht="15.45" customHeight="1" x14ac:dyDescent="0.3">
      <c r="A4863" s="1"/>
      <c r="B4863" s="1"/>
      <c r="C4863" s="7"/>
      <c r="D4863" s="211"/>
      <c r="E4863" s="212"/>
      <c r="F4863" s="212"/>
      <c r="G4863" s="31" t="s">
        <v>28</v>
      </c>
      <c r="H4863" s="32" t="s">
        <v>28</v>
      </c>
      <c r="I4863" s="33"/>
      <c r="J4863" s="34" t="str">
        <f>+IF(D4863="","",H4863*I4863)</f>
        <v/>
      </c>
      <c r="K4863" s="8"/>
    </row>
    <row r="4864" spans="1:11" ht="15.45" customHeight="1" x14ac:dyDescent="0.3">
      <c r="A4864" s="1"/>
      <c r="B4864" s="1"/>
      <c r="C4864" s="7"/>
      <c r="D4864" s="325"/>
      <c r="E4864" s="326"/>
      <c r="F4864" s="326"/>
      <c r="G4864" s="35" t="s">
        <v>28</v>
      </c>
      <c r="H4864" s="36" t="s">
        <v>28</v>
      </c>
      <c r="I4864" s="37"/>
      <c r="J4864" s="38" t="str">
        <f>+IF(D4864="","",H4864*I4864)</f>
        <v/>
      </c>
      <c r="K4864" s="8"/>
    </row>
    <row r="4865" spans="1:11" ht="15.45" customHeight="1" x14ac:dyDescent="0.3">
      <c r="A4865" s="1"/>
      <c r="B4865" s="1"/>
      <c r="C4865" s="7"/>
      <c r="D4865" s="1"/>
      <c r="E4865" s="1"/>
      <c r="F4865" s="1"/>
      <c r="G4865" s="294" t="s">
        <v>29</v>
      </c>
      <c r="H4865" s="294"/>
      <c r="I4865" s="295"/>
      <c r="J4865" s="39">
        <f>+ROUND(SUM(J4858:J4864),2)</f>
        <v>16200000</v>
      </c>
      <c r="K4865" s="8"/>
    </row>
    <row r="4866" spans="1:11" ht="15.45" customHeight="1" x14ac:dyDescent="0.3">
      <c r="A4866" s="1"/>
      <c r="B4866" s="1"/>
      <c r="C4866" s="7"/>
      <c r="D4866" s="1"/>
      <c r="E4866" s="1"/>
      <c r="F4866" s="1"/>
      <c r="G4866" s="92"/>
      <c r="H4866" s="100"/>
      <c r="I4866" s="92"/>
      <c r="J4866" s="101"/>
      <c r="K4866" s="8"/>
    </row>
    <row r="4867" spans="1:11" ht="15.45" customHeight="1" x14ac:dyDescent="0.3">
      <c r="A4867" s="1"/>
      <c r="B4867" s="1"/>
      <c r="C4867" s="7"/>
      <c r="D4867" s="219" t="s">
        <v>30</v>
      </c>
      <c r="E4867" s="220"/>
      <c r="F4867" s="220"/>
      <c r="G4867" s="220"/>
      <c r="H4867" s="220"/>
      <c r="I4867" s="220"/>
      <c r="J4867" s="221"/>
      <c r="K4867" s="8"/>
    </row>
    <row r="4868" spans="1:11" ht="15.45" customHeight="1" x14ac:dyDescent="0.3">
      <c r="A4868" s="1"/>
      <c r="B4868" s="1"/>
      <c r="C4868" s="7"/>
      <c r="D4868" s="286" t="s">
        <v>20</v>
      </c>
      <c r="E4868" s="286"/>
      <c r="F4868" s="286"/>
      <c r="G4868" s="40" t="s">
        <v>14</v>
      </c>
      <c r="H4868" s="41" t="s">
        <v>31</v>
      </c>
      <c r="I4868" s="40" t="s">
        <v>22</v>
      </c>
      <c r="J4868" s="41" t="s">
        <v>23</v>
      </c>
      <c r="K4868" s="8"/>
    </row>
    <row r="4869" spans="1:11" ht="15.45" customHeight="1" x14ac:dyDescent="0.3">
      <c r="A4869" s="1"/>
      <c r="B4869" s="1"/>
      <c r="C4869" s="7"/>
      <c r="D4869" s="383" t="s">
        <v>386</v>
      </c>
      <c r="E4869" s="384"/>
      <c r="F4869" s="385"/>
      <c r="G4869" s="86"/>
      <c r="H4869" s="87">
        <f>+J4880</f>
        <v>14250</v>
      </c>
      <c r="I4869" s="88">
        <v>8.771916329281533E-2</v>
      </c>
      <c r="J4869" s="30">
        <f>+ROUND(I4869*H4869,2)</f>
        <v>1250</v>
      </c>
      <c r="K4869" s="8"/>
    </row>
    <row r="4870" spans="1:11" ht="15.45" customHeight="1" x14ac:dyDescent="0.3">
      <c r="A4870" s="1"/>
      <c r="B4870" s="1"/>
      <c r="C4870" s="7"/>
      <c r="D4870" s="289"/>
      <c r="E4870" s="290"/>
      <c r="F4870" s="291"/>
      <c r="G4870" s="86"/>
      <c r="H4870" s="89"/>
      <c r="I4870" s="98"/>
      <c r="J4870" s="34"/>
      <c r="K4870" s="8"/>
    </row>
    <row r="4871" spans="1:11" ht="15.45" customHeight="1" x14ac:dyDescent="0.3">
      <c r="A4871" s="1"/>
      <c r="B4871" s="1"/>
      <c r="C4871" s="7"/>
      <c r="D4871" s="292"/>
      <c r="E4871" s="293"/>
      <c r="F4871" s="293"/>
      <c r="G4871" s="47" t="s">
        <v>28</v>
      </c>
      <c r="H4871" s="48" t="s">
        <v>28</v>
      </c>
      <c r="I4871" s="49"/>
      <c r="J4871" s="91" t="str">
        <f>+IF(D4871="","",H4871*I4871)</f>
        <v/>
      </c>
      <c r="K4871" s="8"/>
    </row>
    <row r="4872" spans="1:11" ht="15.45" customHeight="1" x14ac:dyDescent="0.3">
      <c r="A4872" s="1"/>
      <c r="B4872" s="1"/>
      <c r="C4872" s="7"/>
      <c r="D4872" s="1"/>
      <c r="E4872" s="1"/>
      <c r="F4872" s="1"/>
      <c r="G4872" s="294" t="s">
        <v>36</v>
      </c>
      <c r="H4872" s="294"/>
      <c r="I4872" s="295"/>
      <c r="J4872" s="51">
        <f>ROUND(+SUM(J4869:J4871),2)</f>
        <v>1250</v>
      </c>
      <c r="K4872" s="8"/>
    </row>
    <row r="4873" spans="1:11" ht="15.45" customHeight="1" x14ac:dyDescent="0.3">
      <c r="A4873" s="1"/>
      <c r="B4873" s="1"/>
      <c r="C4873" s="7"/>
      <c r="D4873" s="274"/>
      <c r="E4873" s="274"/>
      <c r="F4873" s="274"/>
      <c r="G4873" s="274"/>
      <c r="H4873" s="274"/>
      <c r="I4873" s="274"/>
      <c r="J4873" s="274"/>
      <c r="K4873" s="8"/>
    </row>
    <row r="4874" spans="1:11" ht="15.45" customHeight="1" x14ac:dyDescent="0.3">
      <c r="A4874" s="1"/>
      <c r="B4874" s="1"/>
      <c r="C4874" s="7"/>
      <c r="D4874" s="305" t="s">
        <v>37</v>
      </c>
      <c r="E4874" s="306"/>
      <c r="F4874" s="306"/>
      <c r="G4874" s="306"/>
      <c r="H4874" s="306"/>
      <c r="I4874" s="306"/>
      <c r="J4874" s="307"/>
      <c r="K4874" s="8"/>
    </row>
    <row r="4875" spans="1:11" ht="15.45" customHeight="1" x14ac:dyDescent="0.3">
      <c r="A4875" s="93"/>
      <c r="B4875" s="93"/>
      <c r="C4875" s="53"/>
      <c r="D4875" s="308" t="s">
        <v>20</v>
      </c>
      <c r="E4875" s="309"/>
      <c r="F4875" s="309"/>
      <c r="G4875" s="54" t="s">
        <v>14</v>
      </c>
      <c r="H4875" s="55" t="s">
        <v>31</v>
      </c>
      <c r="I4875" s="54" t="s">
        <v>22</v>
      </c>
      <c r="J4875" s="56" t="s">
        <v>23</v>
      </c>
      <c r="K4875" s="57"/>
    </row>
    <row r="4876" spans="1:11" ht="15.45" customHeight="1" x14ac:dyDescent="0.3">
      <c r="A4876" s="1"/>
      <c r="B4876" s="1"/>
      <c r="C4876" s="7"/>
      <c r="D4876" s="301" t="s">
        <v>388</v>
      </c>
      <c r="E4876" s="302"/>
      <c r="F4876" s="302"/>
      <c r="G4876" s="59"/>
      <c r="H4876" s="60">
        <v>28500</v>
      </c>
      <c r="I4876" s="61">
        <v>0.5</v>
      </c>
      <c r="J4876" s="30">
        <f>+ROUND(I4876*H4876,2)</f>
        <v>14250</v>
      </c>
      <c r="K4876" s="8"/>
    </row>
    <row r="4877" spans="1:11" ht="15.45" customHeight="1" x14ac:dyDescent="0.3">
      <c r="A4877" s="1"/>
      <c r="B4877" s="1"/>
      <c r="C4877" s="7"/>
      <c r="D4877" s="301"/>
      <c r="E4877" s="302"/>
      <c r="F4877" s="302"/>
      <c r="G4877" s="59"/>
      <c r="H4877" s="60"/>
      <c r="I4877" s="61"/>
      <c r="J4877" s="34"/>
      <c r="K4877" s="8"/>
    </row>
    <row r="4878" spans="1:11" ht="15.45" customHeight="1" x14ac:dyDescent="0.3">
      <c r="A4878" s="1"/>
      <c r="B4878" s="1"/>
      <c r="C4878" s="7"/>
      <c r="D4878" s="301"/>
      <c r="E4878" s="302"/>
      <c r="F4878" s="302"/>
      <c r="G4878" s="59"/>
      <c r="H4878" s="60"/>
      <c r="I4878" s="61"/>
      <c r="J4878" s="62" t="str">
        <f>(+IF(D4878="","",(H4878*I4878)))</f>
        <v/>
      </c>
      <c r="K4878" s="8"/>
    </row>
    <row r="4879" spans="1:11" ht="15.45" customHeight="1" x14ac:dyDescent="0.3">
      <c r="A4879" s="1"/>
      <c r="B4879" s="1"/>
      <c r="C4879" s="7"/>
      <c r="D4879" s="303"/>
      <c r="E4879" s="304"/>
      <c r="F4879" s="304"/>
      <c r="G4879" s="94"/>
      <c r="H4879" s="95"/>
      <c r="I4879" s="96"/>
      <c r="J4879" s="97"/>
      <c r="K4879" s="8"/>
    </row>
    <row r="4880" spans="1:11" ht="15.45" customHeight="1" x14ac:dyDescent="0.3">
      <c r="A4880" s="1"/>
      <c r="B4880" s="1"/>
      <c r="C4880" s="7"/>
      <c r="D4880" s="1"/>
      <c r="E4880" s="1"/>
      <c r="F4880" s="1"/>
      <c r="G4880" s="216" t="s">
        <v>42</v>
      </c>
      <c r="H4880" s="216"/>
      <c r="I4880" s="217"/>
      <c r="J4880" s="39">
        <f>+ROUND(SUM(J4876:J4879),2)</f>
        <v>14250</v>
      </c>
      <c r="K4880" s="8"/>
    </row>
    <row r="4881" spans="1:12" ht="15.45" customHeight="1" x14ac:dyDescent="0.3">
      <c r="A4881" s="1"/>
      <c r="B4881" s="1"/>
      <c r="C4881" s="7"/>
      <c r="D4881" s="305" t="s">
        <v>63</v>
      </c>
      <c r="E4881" s="306"/>
      <c r="F4881" s="306"/>
      <c r="G4881" s="306"/>
      <c r="H4881" s="306"/>
      <c r="I4881" s="306"/>
      <c r="J4881" s="307"/>
      <c r="K4881" s="8"/>
      <c r="L4881" s="52"/>
    </row>
    <row r="4882" spans="1:12" ht="15.45" customHeight="1" x14ac:dyDescent="0.3">
      <c r="A4882" s="93"/>
      <c r="B4882" s="93"/>
      <c r="C4882" s="53"/>
      <c r="D4882" s="308" t="s">
        <v>20</v>
      </c>
      <c r="E4882" s="309"/>
      <c r="F4882" s="309"/>
      <c r="G4882" s="54" t="s">
        <v>14</v>
      </c>
      <c r="H4882" s="55" t="s">
        <v>31</v>
      </c>
      <c r="I4882" s="54" t="s">
        <v>22</v>
      </c>
      <c r="J4882" s="56" t="s">
        <v>23</v>
      </c>
      <c r="K4882" s="57"/>
      <c r="L4882" s="58"/>
    </row>
    <row r="4883" spans="1:12" ht="15.45" customHeight="1" x14ac:dyDescent="0.3">
      <c r="A4883" s="1"/>
      <c r="B4883" s="1"/>
      <c r="C4883" s="7"/>
      <c r="D4883" s="301" t="s">
        <v>390</v>
      </c>
      <c r="E4883" s="302"/>
      <c r="F4883" s="302"/>
      <c r="G4883" s="59" t="s">
        <v>91</v>
      </c>
      <c r="H4883" s="60">
        <v>32855</v>
      </c>
      <c r="I4883" s="61">
        <v>0.02</v>
      </c>
      <c r="J4883" s="30">
        <f>+ROUND(I4883*H4883,2)</f>
        <v>657.1</v>
      </c>
      <c r="K4883" s="8"/>
      <c r="L4883" s="52"/>
    </row>
    <row r="4884" spans="1:12" ht="15.45" customHeight="1" x14ac:dyDescent="0.3">
      <c r="A4884" s="1"/>
      <c r="B4884" s="1"/>
      <c r="C4884" s="7"/>
      <c r="D4884" s="303"/>
      <c r="E4884" s="304"/>
      <c r="F4884" s="304"/>
      <c r="G4884" s="94"/>
      <c r="H4884" s="95"/>
      <c r="I4884" s="96"/>
      <c r="J4884" s="97"/>
      <c r="K4884" s="8"/>
      <c r="L4884" s="52"/>
    </row>
    <row r="4885" spans="1:12" ht="15.45" customHeight="1" x14ac:dyDescent="0.3">
      <c r="A4885" s="1"/>
      <c r="B4885" s="1"/>
      <c r="C4885" s="7"/>
      <c r="D4885" s="1"/>
      <c r="E4885" s="1"/>
      <c r="F4885" s="1"/>
      <c r="G4885" s="216" t="s">
        <v>66</v>
      </c>
      <c r="H4885" s="216"/>
      <c r="I4885" s="217"/>
      <c r="J4885" s="39">
        <f>+ROUND(SUM(J4883:J4884),2)</f>
        <v>657.1</v>
      </c>
      <c r="K4885" s="8"/>
      <c r="L4885" s="52"/>
    </row>
    <row r="4886" spans="1:12" ht="15.45" customHeight="1" x14ac:dyDescent="0.3">
      <c r="A4886" s="1"/>
      <c r="B4886" s="1"/>
      <c r="C4886" s="7"/>
      <c r="D4886" s="1"/>
      <c r="E4886" s="1"/>
      <c r="F4886" s="1"/>
      <c r="G4886" s="1"/>
      <c r="H4886" s="63"/>
      <c r="I4886" s="1"/>
      <c r="J4886" s="2"/>
      <c r="K4886" s="8"/>
    </row>
    <row r="4887" spans="1:12" ht="15.45" customHeight="1" x14ac:dyDescent="0.3">
      <c r="A4887" s="1"/>
      <c r="B4887" s="1"/>
      <c r="C4887" s="7"/>
      <c r="D4887" s="250" t="s">
        <v>43</v>
      </c>
      <c r="E4887" s="251"/>
      <c r="F4887" s="251"/>
      <c r="G4887" s="251"/>
      <c r="H4887" s="251"/>
      <c r="I4887" s="252"/>
      <c r="J4887" s="64">
        <f>ROUND((SUM(+J4865+J4872+J4880+J4885)),2)</f>
        <v>16216157.1</v>
      </c>
      <c r="K4887" s="8"/>
    </row>
    <row r="4888" spans="1:12" ht="15.45" customHeight="1" x14ac:dyDescent="0.3">
      <c r="A4888" s="1"/>
      <c r="B4888" s="1"/>
      <c r="C4888" s="7"/>
      <c r="D4888" s="1"/>
      <c r="E4888" s="1"/>
      <c r="F4888" s="1"/>
      <c r="G4888" s="1"/>
      <c r="H4888" s="63"/>
      <c r="I4888" s="1"/>
      <c r="J4888" s="2"/>
      <c r="K4888" s="8"/>
    </row>
    <row r="4889" spans="1:12" ht="15.45" customHeight="1" x14ac:dyDescent="0.3">
      <c r="A4889" s="66"/>
      <c r="B4889" s="66"/>
      <c r="C4889" s="65"/>
      <c r="D4889" s="253" t="s">
        <v>44</v>
      </c>
      <c r="E4889" s="254"/>
      <c r="F4889" s="255"/>
      <c r="G4889" s="66"/>
      <c r="H4889" s="67"/>
      <c r="I4889" s="68">
        <v>0</v>
      </c>
      <c r="J4889" s="69">
        <f>+J4887*I4889</f>
        <v>0</v>
      </c>
      <c r="K4889" s="70"/>
    </row>
    <row r="4890" spans="1:12" ht="15.45" customHeight="1" x14ac:dyDescent="0.3">
      <c r="A4890" s="1"/>
      <c r="B4890" s="1"/>
      <c r="C4890" s="7"/>
      <c r="D4890" s="250" t="s">
        <v>45</v>
      </c>
      <c r="E4890" s="251"/>
      <c r="F4890" s="251"/>
      <c r="G4890" s="251"/>
      <c r="H4890" s="251"/>
      <c r="I4890" s="252"/>
      <c r="J4890" s="64">
        <f>+J4889+J4887</f>
        <v>16216157.1</v>
      </c>
      <c r="K4890" s="8"/>
    </row>
    <row r="4891" spans="1:12" ht="15.45" customHeight="1" x14ac:dyDescent="0.3">
      <c r="A4891" s="1"/>
      <c r="B4891" s="1"/>
      <c r="C4891" s="7"/>
      <c r="D4891" s="1"/>
      <c r="E4891" s="1"/>
      <c r="F4891" s="1"/>
      <c r="G4891" s="1"/>
      <c r="H4891" s="63"/>
      <c r="I4891" s="1"/>
      <c r="J4891" s="2"/>
      <c r="K4891" s="8"/>
    </row>
    <row r="4892" spans="1:12" ht="15.45" customHeight="1" x14ac:dyDescent="0.3">
      <c r="A4892" s="66"/>
      <c r="B4892" s="66"/>
      <c r="C4892" s="65"/>
      <c r="D4892" s="313" t="s">
        <v>46</v>
      </c>
      <c r="E4892" s="314"/>
      <c r="F4892" s="314"/>
      <c r="G4892" s="71"/>
      <c r="H4892" s="72"/>
      <c r="I4892" s="170">
        <v>0.25</v>
      </c>
      <c r="J4892" s="74">
        <f>ROUND(J4890*I4892,2)</f>
        <v>4054039.28</v>
      </c>
      <c r="K4892" s="70"/>
    </row>
    <row r="4893" spans="1:12" ht="15.45" customHeight="1" x14ac:dyDescent="0.3">
      <c r="A4893" s="66"/>
      <c r="B4893" s="66"/>
      <c r="C4893" s="65"/>
      <c r="D4893" s="315" t="s">
        <v>47</v>
      </c>
      <c r="E4893" s="316"/>
      <c r="F4893" s="316"/>
      <c r="G4893" s="71"/>
      <c r="H4893" s="72"/>
      <c r="I4893" s="171">
        <v>0.01</v>
      </c>
      <c r="J4893" s="76">
        <f>ROUND(J4890*I4893,2)</f>
        <v>162161.57</v>
      </c>
      <c r="K4893" s="70"/>
    </row>
    <row r="4894" spans="1:12" ht="15.45" customHeight="1" x14ac:dyDescent="0.3">
      <c r="A4894" s="66"/>
      <c r="B4894" s="66"/>
      <c r="C4894" s="65"/>
      <c r="D4894" s="315" t="s">
        <v>48</v>
      </c>
      <c r="E4894" s="316"/>
      <c r="F4894" s="316"/>
      <c r="G4894" s="77"/>
      <c r="H4894" s="78"/>
      <c r="I4894" s="171">
        <v>0.04</v>
      </c>
      <c r="J4894" s="76">
        <f>ROUND(J4890*I4894,2)</f>
        <v>648646.28</v>
      </c>
      <c r="K4894" s="70"/>
    </row>
    <row r="4895" spans="1:12" ht="15.45" customHeight="1" x14ac:dyDescent="0.3">
      <c r="A4895" s="1"/>
      <c r="B4895" s="1"/>
      <c r="C4895" s="7"/>
      <c r="D4895" s="317" t="s">
        <v>49</v>
      </c>
      <c r="E4895" s="318"/>
      <c r="F4895" s="318"/>
      <c r="G4895" s="318"/>
      <c r="H4895" s="318"/>
      <c r="I4895" s="318"/>
      <c r="J4895" s="79">
        <f>SUM(J4892:J4894)</f>
        <v>4864847.13</v>
      </c>
      <c r="K4895" s="8"/>
    </row>
    <row r="4896" spans="1:12" ht="15.45" customHeight="1" x14ac:dyDescent="0.3">
      <c r="A4896" s="1"/>
      <c r="B4896" s="1"/>
      <c r="C4896" s="7"/>
      <c r="D4896" s="266"/>
      <c r="E4896" s="266"/>
      <c r="F4896" s="266"/>
      <c r="G4896" s="266"/>
      <c r="H4896" s="266"/>
      <c r="I4896" s="266"/>
      <c r="J4896" s="266"/>
      <c r="K4896" s="8"/>
    </row>
    <row r="4897" spans="1:14" ht="15.45" customHeight="1" x14ac:dyDescent="0.3">
      <c r="A4897" s="1"/>
      <c r="B4897" s="1"/>
      <c r="C4897" s="7"/>
      <c r="D4897" s="277" t="s">
        <v>50</v>
      </c>
      <c r="E4897" s="278"/>
      <c r="F4897" s="278"/>
      <c r="G4897" s="278"/>
      <c r="H4897" s="278"/>
      <c r="I4897" s="279"/>
      <c r="J4897" s="80">
        <f>SUM(J4890+J4895)</f>
        <v>21081004.23</v>
      </c>
      <c r="K4897" s="8"/>
      <c r="M4897" s="134">
        <v>21081004.23</v>
      </c>
      <c r="N4897" s="166">
        <f>+M4897-J4897</f>
        <v>0</v>
      </c>
    </row>
    <row r="4898" spans="1:14" ht="15.45" customHeight="1" x14ac:dyDescent="0.3">
      <c r="A4898" s="1"/>
      <c r="B4898" s="1"/>
      <c r="C4898" s="7"/>
      <c r="D4898" s="266"/>
      <c r="E4898" s="266"/>
      <c r="F4898" s="266"/>
      <c r="G4898" s="266"/>
      <c r="H4898" s="266"/>
      <c r="I4898" s="266"/>
      <c r="J4898" s="266"/>
      <c r="K4898" s="8"/>
    </row>
    <row r="4899" spans="1:14" ht="15.45" customHeight="1" x14ac:dyDescent="0.3">
      <c r="A4899" s="1"/>
      <c r="B4899" s="1"/>
      <c r="C4899" s="7"/>
      <c r="D4899" s="280" t="s">
        <v>51</v>
      </c>
      <c r="E4899" s="281"/>
      <c r="F4899" s="282"/>
      <c r="G4899" s="283"/>
      <c r="H4899" s="284"/>
      <c r="I4899" s="284"/>
      <c r="J4899" s="285"/>
      <c r="K4899" s="8"/>
    </row>
    <row r="4900" spans="1:14" ht="15.45" customHeight="1" x14ac:dyDescent="0.3">
      <c r="A4900" s="1"/>
      <c r="B4900" s="1"/>
      <c r="C4900" s="7"/>
      <c r="D4900" s="262"/>
      <c r="E4900" s="310"/>
      <c r="F4900" s="311"/>
      <c r="G4900" s="265"/>
      <c r="H4900" s="275"/>
      <c r="I4900" s="275"/>
      <c r="J4900" s="276"/>
      <c r="K4900" s="8"/>
    </row>
    <row r="4901" spans="1:14" ht="15.45" customHeight="1" x14ac:dyDescent="0.3">
      <c r="A4901" s="1"/>
      <c r="B4901" s="1"/>
      <c r="C4901" s="7"/>
      <c r="D4901" s="262"/>
      <c r="E4901" s="310"/>
      <c r="F4901" s="311"/>
      <c r="G4901" s="312" t="s">
        <v>52</v>
      </c>
      <c r="H4901" s="266"/>
      <c r="I4901" s="266"/>
      <c r="J4901" s="267"/>
      <c r="K4901" s="8"/>
    </row>
    <row r="4902" spans="1:14" ht="15.45" customHeight="1" x14ac:dyDescent="0.3">
      <c r="A4902" s="1"/>
      <c r="B4902" s="1"/>
      <c r="C4902" s="7"/>
      <c r="D4902" s="262"/>
      <c r="E4902" s="310"/>
      <c r="F4902" s="311"/>
      <c r="G4902" s="312" t="s">
        <v>53</v>
      </c>
      <c r="H4902" s="266"/>
      <c r="I4902" s="266"/>
      <c r="J4902" s="267"/>
      <c r="K4902" s="8"/>
    </row>
    <row r="4903" spans="1:14" ht="15.45" customHeight="1" x14ac:dyDescent="0.3">
      <c r="A4903" s="1"/>
      <c r="B4903" s="1"/>
      <c r="C4903" s="7"/>
      <c r="D4903" s="262"/>
      <c r="E4903" s="310"/>
      <c r="F4903" s="311"/>
      <c r="G4903" s="312" t="s">
        <v>54</v>
      </c>
      <c r="H4903" s="266"/>
      <c r="I4903" s="266"/>
      <c r="J4903" s="267"/>
      <c r="K4903" s="8"/>
    </row>
    <row r="4904" spans="1:14" ht="15.45" customHeight="1" x14ac:dyDescent="0.3">
      <c r="A4904" s="1"/>
      <c r="B4904" s="1"/>
      <c r="C4904" s="7"/>
      <c r="D4904" s="319"/>
      <c r="E4904" s="320"/>
      <c r="F4904" s="321"/>
      <c r="G4904" s="312" t="s">
        <v>52</v>
      </c>
      <c r="H4904" s="266"/>
      <c r="I4904" s="266"/>
      <c r="J4904" s="267"/>
      <c r="K4904" s="8"/>
    </row>
    <row r="4905" spans="1:14" ht="15.45" customHeight="1" x14ac:dyDescent="0.3">
      <c r="A4905" s="1"/>
      <c r="B4905" s="1"/>
      <c r="C4905" s="7"/>
      <c r="D4905" s="268"/>
      <c r="E4905" s="322"/>
      <c r="F4905" s="323"/>
      <c r="G4905" s="324" t="s">
        <v>55</v>
      </c>
      <c r="H4905" s="272"/>
      <c r="I4905" s="272"/>
      <c r="J4905" s="273"/>
      <c r="K4905" s="8"/>
    </row>
    <row r="4906" spans="1:14" ht="15.45" customHeight="1" x14ac:dyDescent="0.3">
      <c r="A4906" s="1"/>
      <c r="B4906" s="1"/>
      <c r="C4906" s="81"/>
      <c r="D4906" s="82"/>
      <c r="E4906" s="82"/>
      <c r="F4906" s="82"/>
      <c r="G4906" s="82"/>
      <c r="H4906" s="83"/>
      <c r="I4906" s="82"/>
      <c r="J4906" s="83"/>
      <c r="K4906" s="84"/>
    </row>
    <row r="4907" spans="1:14" ht="15.45" customHeight="1" x14ac:dyDescent="0.3"/>
    <row r="4908" spans="1:14" ht="15.45" customHeight="1" x14ac:dyDescent="0.3">
      <c r="A4908" s="1"/>
      <c r="B4908" s="1"/>
      <c r="C4908" s="3"/>
      <c r="D4908" s="4"/>
      <c r="E4908" s="4"/>
      <c r="F4908" s="4"/>
      <c r="G4908" s="4"/>
      <c r="H4908" s="5"/>
      <c r="I4908" s="4"/>
      <c r="J4908" s="5"/>
      <c r="K4908" s="6"/>
    </row>
    <row r="4909" spans="1:14" ht="15.45" customHeight="1" x14ac:dyDescent="0.3">
      <c r="A4909" s="1"/>
      <c r="B4909" s="1"/>
      <c r="C4909" s="7"/>
      <c r="D4909" s="190"/>
      <c r="E4909" s="191"/>
      <c r="F4909" s="190" t="s">
        <v>0</v>
      </c>
      <c r="G4909" s="194"/>
      <c r="H4909" s="191"/>
      <c r="I4909" s="195" t="s">
        <v>1</v>
      </c>
      <c r="J4909" s="196"/>
      <c r="K4909" s="8"/>
    </row>
    <row r="4910" spans="1:14" ht="15.45" customHeight="1" x14ac:dyDescent="0.3">
      <c r="A4910" s="1"/>
      <c r="B4910" s="1"/>
      <c r="C4910" s="7"/>
      <c r="D4910" s="192"/>
      <c r="E4910" s="193"/>
      <c r="F4910" s="192"/>
      <c r="G4910" s="189"/>
      <c r="H4910" s="193"/>
      <c r="I4910" s="197" t="s">
        <v>2</v>
      </c>
      <c r="J4910" s="198"/>
      <c r="K4910" s="8"/>
    </row>
    <row r="4911" spans="1:14" ht="15.45" customHeight="1" x14ac:dyDescent="0.3">
      <c r="A4911" s="1"/>
      <c r="B4911" s="1"/>
      <c r="C4911" s="7"/>
      <c r="D4911" s="172" t="s">
        <v>3</v>
      </c>
      <c r="E4911" s="173"/>
      <c r="F4911" s="173"/>
      <c r="G4911" s="173"/>
      <c r="H4911" s="174"/>
      <c r="I4911" s="197" t="s">
        <v>4</v>
      </c>
      <c r="J4911" s="198"/>
      <c r="K4911" s="8"/>
    </row>
    <row r="4912" spans="1:14" ht="15.45" customHeight="1" x14ac:dyDescent="0.3">
      <c r="A4912" s="1"/>
      <c r="B4912" s="1"/>
      <c r="C4912" s="7"/>
      <c r="D4912" s="298" t="s">
        <v>5</v>
      </c>
      <c r="E4912" s="299"/>
      <c r="F4912" s="299"/>
      <c r="G4912" s="299"/>
      <c r="H4912" s="299"/>
      <c r="I4912" s="299"/>
      <c r="J4912" s="300"/>
      <c r="K4912" s="8"/>
    </row>
    <row r="4913" spans="1:11" ht="15.45" customHeight="1" x14ac:dyDescent="0.3">
      <c r="A4913" s="1"/>
      <c r="B4913" s="1"/>
      <c r="C4913" s="7"/>
      <c r="D4913" s="9"/>
      <c r="E4913" s="9"/>
      <c r="F4913" s="9"/>
      <c r="G4913" s="9"/>
      <c r="H4913" s="10"/>
      <c r="I4913" s="9"/>
      <c r="J4913" s="10"/>
      <c r="K4913" s="8"/>
    </row>
    <row r="4914" spans="1:11" ht="15.45" customHeight="1" x14ac:dyDescent="0.3">
      <c r="A4914" s="14"/>
      <c r="B4914" s="14"/>
      <c r="C4914" s="11"/>
      <c r="D4914" s="160" t="s">
        <v>16</v>
      </c>
      <c r="E4914" s="371" t="s">
        <v>494</v>
      </c>
      <c r="F4914" s="372"/>
      <c r="G4914" s="372"/>
      <c r="H4914" s="372"/>
      <c r="I4914" s="373"/>
      <c r="J4914" s="377" t="s">
        <v>421</v>
      </c>
      <c r="K4914" s="13"/>
    </row>
    <row r="4915" spans="1:11" ht="15.45" customHeight="1" x14ac:dyDescent="0.3">
      <c r="A4915" s="1"/>
      <c r="B4915" s="1"/>
      <c r="C4915" s="7"/>
      <c r="D4915" s="161"/>
      <c r="E4915" s="374"/>
      <c r="F4915" s="375"/>
      <c r="G4915" s="375"/>
      <c r="H4915" s="375"/>
      <c r="I4915" s="376"/>
      <c r="J4915" s="378"/>
      <c r="K4915" s="8"/>
    </row>
    <row r="4916" spans="1:11" ht="15.45" customHeight="1" x14ac:dyDescent="0.3">
      <c r="A4916" s="1"/>
      <c r="B4916" s="1"/>
      <c r="C4916" s="7"/>
      <c r="D4916" s="189"/>
      <c r="E4916" s="189"/>
      <c r="F4916" s="189"/>
      <c r="G4916" s="189"/>
      <c r="H4916" s="189"/>
      <c r="I4916" s="189"/>
      <c r="J4916" s="189"/>
      <c r="K4916" s="8"/>
    </row>
    <row r="4917" spans="1:11" ht="15.45" customHeight="1" x14ac:dyDescent="0.3">
      <c r="A4917" s="1"/>
      <c r="B4917" s="1"/>
      <c r="C4917" s="7"/>
      <c r="D4917" s="219" t="s">
        <v>19</v>
      </c>
      <c r="E4917" s="220"/>
      <c r="F4917" s="220"/>
      <c r="G4917" s="220"/>
      <c r="H4917" s="220"/>
      <c r="I4917" s="220"/>
      <c r="J4917" s="221"/>
      <c r="K4917" s="8"/>
    </row>
    <row r="4918" spans="1:11" ht="15.45" customHeight="1" x14ac:dyDescent="0.3">
      <c r="A4918" s="1"/>
      <c r="B4918" s="1"/>
      <c r="C4918" s="7"/>
      <c r="D4918" s="230" t="s">
        <v>20</v>
      </c>
      <c r="E4918" s="231"/>
      <c r="F4918" s="231"/>
      <c r="G4918" s="23" t="s">
        <v>14</v>
      </c>
      <c r="H4918" s="24" t="s">
        <v>21</v>
      </c>
      <c r="I4918" s="25" t="s">
        <v>22</v>
      </c>
      <c r="J4918" s="26" t="s">
        <v>23</v>
      </c>
      <c r="K4918" s="8"/>
    </row>
    <row r="4919" spans="1:11" s="163" customFormat="1" ht="15.45" customHeight="1" x14ac:dyDescent="0.3">
      <c r="A4919" s="1"/>
      <c r="B4919" s="1"/>
      <c r="C4919" s="7"/>
      <c r="D4919" s="232" t="s">
        <v>422</v>
      </c>
      <c r="E4919" s="233"/>
      <c r="F4919" s="233"/>
      <c r="G4919" s="27" t="s">
        <v>25</v>
      </c>
      <c r="H4919" s="28">
        <v>27580000</v>
      </c>
      <c r="I4919" s="29">
        <v>1</v>
      </c>
      <c r="J4919" s="30">
        <f>+ROUND(I4919*H4919,2)</f>
        <v>27580000</v>
      </c>
      <c r="K4919" s="8"/>
    </row>
    <row r="4920" spans="1:11" ht="15.45" customHeight="1" x14ac:dyDescent="0.3">
      <c r="A4920" s="1"/>
      <c r="B4920" s="1"/>
      <c r="C4920" s="7"/>
      <c r="D4920" s="211"/>
      <c r="E4920" s="212"/>
      <c r="F4920" s="212"/>
      <c r="G4920" s="31"/>
      <c r="H4920" s="32"/>
      <c r="I4920" s="33"/>
      <c r="J4920" s="34"/>
      <c r="K4920" s="8"/>
    </row>
    <row r="4921" spans="1:11" ht="15.45" customHeight="1" x14ac:dyDescent="0.3">
      <c r="A4921" s="1"/>
      <c r="B4921" s="1"/>
      <c r="C4921" s="7"/>
      <c r="D4921" s="211"/>
      <c r="E4921" s="212"/>
      <c r="F4921" s="212"/>
      <c r="G4921" s="31"/>
      <c r="H4921" s="32"/>
      <c r="I4921" s="33"/>
      <c r="J4921" s="34"/>
      <c r="K4921" s="8"/>
    </row>
    <row r="4922" spans="1:11" ht="15.45" customHeight="1" x14ac:dyDescent="0.3">
      <c r="A4922" s="1"/>
      <c r="B4922" s="1"/>
      <c r="C4922" s="7"/>
      <c r="D4922" s="211"/>
      <c r="E4922" s="212"/>
      <c r="F4922" s="212"/>
      <c r="G4922" s="31" t="s">
        <v>28</v>
      </c>
      <c r="H4922" s="32" t="s">
        <v>28</v>
      </c>
      <c r="I4922" s="33"/>
      <c r="J4922" s="34" t="str">
        <f>+IF(D4922="","",H4922*I4922)</f>
        <v/>
      </c>
      <c r="K4922" s="8"/>
    </row>
    <row r="4923" spans="1:11" ht="15.45" customHeight="1" x14ac:dyDescent="0.3">
      <c r="A4923" s="1"/>
      <c r="B4923" s="1"/>
      <c r="C4923" s="7"/>
      <c r="D4923" s="211"/>
      <c r="E4923" s="212"/>
      <c r="F4923" s="212"/>
      <c r="G4923" s="31" t="s">
        <v>28</v>
      </c>
      <c r="H4923" s="32" t="s">
        <v>28</v>
      </c>
      <c r="I4923" s="33"/>
      <c r="J4923" s="34" t="str">
        <f>+IF(D4923="","",H4923*I4923)</f>
        <v/>
      </c>
      <c r="K4923" s="8"/>
    </row>
    <row r="4924" spans="1:11" ht="15.45" customHeight="1" x14ac:dyDescent="0.3">
      <c r="A4924" s="1"/>
      <c r="B4924" s="1"/>
      <c r="C4924" s="7"/>
      <c r="D4924" s="211"/>
      <c r="E4924" s="212"/>
      <c r="F4924" s="212"/>
      <c r="G4924" s="31" t="s">
        <v>28</v>
      </c>
      <c r="H4924" s="32" t="s">
        <v>28</v>
      </c>
      <c r="I4924" s="33"/>
      <c r="J4924" s="34" t="str">
        <f>+IF(D4924="","",H4924*I4924)</f>
        <v/>
      </c>
      <c r="K4924" s="8"/>
    </row>
    <row r="4925" spans="1:11" ht="15.45" customHeight="1" x14ac:dyDescent="0.3">
      <c r="A4925" s="1"/>
      <c r="B4925" s="1"/>
      <c r="C4925" s="7"/>
      <c r="D4925" s="325"/>
      <c r="E4925" s="326"/>
      <c r="F4925" s="326"/>
      <c r="G4925" s="35" t="s">
        <v>28</v>
      </c>
      <c r="H4925" s="36" t="s">
        <v>28</v>
      </c>
      <c r="I4925" s="37"/>
      <c r="J4925" s="38" t="str">
        <f>+IF(D4925="","",H4925*I4925)</f>
        <v/>
      </c>
      <c r="K4925" s="8"/>
    </row>
    <row r="4926" spans="1:11" ht="15.45" customHeight="1" x14ac:dyDescent="0.3">
      <c r="A4926" s="1"/>
      <c r="B4926" s="1"/>
      <c r="C4926" s="7"/>
      <c r="D4926" s="1"/>
      <c r="E4926" s="1"/>
      <c r="F4926" s="1"/>
      <c r="G4926" s="294" t="s">
        <v>29</v>
      </c>
      <c r="H4926" s="294"/>
      <c r="I4926" s="295"/>
      <c r="J4926" s="39">
        <f>+ROUND(SUM(J4919:J4925),2)</f>
        <v>27580000</v>
      </c>
      <c r="K4926" s="8"/>
    </row>
    <row r="4927" spans="1:11" ht="15.45" customHeight="1" x14ac:dyDescent="0.3">
      <c r="A4927" s="1"/>
      <c r="B4927" s="1"/>
      <c r="C4927" s="7"/>
      <c r="D4927" s="1"/>
      <c r="E4927" s="1"/>
      <c r="F4927" s="1"/>
      <c r="G4927" s="92"/>
      <c r="H4927" s="100"/>
      <c r="I4927" s="92"/>
      <c r="J4927" s="101"/>
      <c r="K4927" s="8"/>
    </row>
    <row r="4928" spans="1:11" ht="15.45" customHeight="1" x14ac:dyDescent="0.3">
      <c r="A4928" s="1"/>
      <c r="B4928" s="1"/>
      <c r="C4928" s="7"/>
      <c r="D4928" s="219" t="s">
        <v>30</v>
      </c>
      <c r="E4928" s="220"/>
      <c r="F4928" s="220"/>
      <c r="G4928" s="220"/>
      <c r="H4928" s="220"/>
      <c r="I4928" s="220"/>
      <c r="J4928" s="221"/>
      <c r="K4928" s="8"/>
    </row>
    <row r="4929" spans="1:12" ht="15.45" customHeight="1" x14ac:dyDescent="0.3">
      <c r="A4929" s="1"/>
      <c r="B4929" s="1"/>
      <c r="C4929" s="7"/>
      <c r="D4929" s="286" t="s">
        <v>20</v>
      </c>
      <c r="E4929" s="286"/>
      <c r="F4929" s="286"/>
      <c r="G4929" s="40" t="s">
        <v>14</v>
      </c>
      <c r="H4929" s="41" t="s">
        <v>31</v>
      </c>
      <c r="I4929" s="40" t="s">
        <v>22</v>
      </c>
      <c r="J4929" s="41" t="s">
        <v>23</v>
      </c>
      <c r="K4929" s="8"/>
    </row>
    <row r="4930" spans="1:12" ht="15.45" customHeight="1" x14ac:dyDescent="0.3">
      <c r="A4930" s="1"/>
      <c r="B4930" s="1"/>
      <c r="C4930" s="7"/>
      <c r="D4930" s="287" t="s">
        <v>386</v>
      </c>
      <c r="E4930" s="288"/>
      <c r="F4930" s="288"/>
      <c r="G4930" s="86"/>
      <c r="H4930" s="87">
        <f>+J4941</f>
        <v>14250</v>
      </c>
      <c r="I4930" s="88">
        <v>8.771916329281533E-2</v>
      </c>
      <c r="J4930" s="30">
        <f>+ROUND(I4930*H4930,2)</f>
        <v>1250</v>
      </c>
      <c r="K4930" s="8"/>
    </row>
    <row r="4931" spans="1:12" ht="15.45" customHeight="1" x14ac:dyDescent="0.3">
      <c r="A4931" s="1"/>
      <c r="B4931" s="1"/>
      <c r="C4931" s="7"/>
      <c r="D4931" s="289"/>
      <c r="E4931" s="290"/>
      <c r="F4931" s="291"/>
      <c r="G4931" s="86"/>
      <c r="H4931" s="89"/>
      <c r="I4931" s="98"/>
      <c r="J4931" s="34"/>
      <c r="K4931" s="8"/>
    </row>
    <row r="4932" spans="1:12" ht="15.45" customHeight="1" x14ac:dyDescent="0.3">
      <c r="A4932" s="1"/>
      <c r="B4932" s="1"/>
      <c r="C4932" s="7"/>
      <c r="D4932" s="292"/>
      <c r="E4932" s="293"/>
      <c r="F4932" s="293"/>
      <c r="G4932" s="47" t="s">
        <v>28</v>
      </c>
      <c r="H4932" s="48" t="s">
        <v>28</v>
      </c>
      <c r="I4932" s="49"/>
      <c r="J4932" s="91" t="str">
        <f>+IF(D4932="","",H4932*I4932)</f>
        <v/>
      </c>
      <c r="K4932" s="8"/>
    </row>
    <row r="4933" spans="1:12" ht="15.45" customHeight="1" x14ac:dyDescent="0.3">
      <c r="A4933" s="1"/>
      <c r="B4933" s="1"/>
      <c r="C4933" s="7"/>
      <c r="D4933" s="1"/>
      <c r="E4933" s="1"/>
      <c r="F4933" s="1"/>
      <c r="G4933" s="294" t="s">
        <v>36</v>
      </c>
      <c r="H4933" s="294"/>
      <c r="I4933" s="295"/>
      <c r="J4933" s="51">
        <f>ROUND(+SUM(J4930:J4932),2)</f>
        <v>1250</v>
      </c>
      <c r="K4933" s="8"/>
    </row>
    <row r="4934" spans="1:12" ht="15.45" customHeight="1" x14ac:dyDescent="0.3">
      <c r="A4934" s="1"/>
      <c r="B4934" s="1"/>
      <c r="C4934" s="7"/>
      <c r="D4934" s="274"/>
      <c r="E4934" s="274"/>
      <c r="F4934" s="274"/>
      <c r="G4934" s="274"/>
      <c r="H4934" s="274"/>
      <c r="I4934" s="274"/>
      <c r="J4934" s="274"/>
      <c r="K4934" s="8"/>
    </row>
    <row r="4935" spans="1:12" ht="15.45" customHeight="1" x14ac:dyDescent="0.3">
      <c r="A4935" s="1"/>
      <c r="B4935" s="1"/>
      <c r="C4935" s="7"/>
      <c r="D4935" s="305" t="s">
        <v>37</v>
      </c>
      <c r="E4935" s="306"/>
      <c r="F4935" s="306"/>
      <c r="G4935" s="306"/>
      <c r="H4935" s="306"/>
      <c r="I4935" s="306"/>
      <c r="J4935" s="307"/>
      <c r="K4935" s="8"/>
    </row>
    <row r="4936" spans="1:12" ht="15.45" customHeight="1" x14ac:dyDescent="0.3">
      <c r="A4936" s="93"/>
      <c r="B4936" s="93"/>
      <c r="C4936" s="53"/>
      <c r="D4936" s="308" t="s">
        <v>20</v>
      </c>
      <c r="E4936" s="309"/>
      <c r="F4936" s="309"/>
      <c r="G4936" s="54" t="s">
        <v>14</v>
      </c>
      <c r="H4936" s="55" t="s">
        <v>31</v>
      </c>
      <c r="I4936" s="54" t="s">
        <v>22</v>
      </c>
      <c r="J4936" s="56" t="s">
        <v>23</v>
      </c>
      <c r="K4936" s="57"/>
    </row>
    <row r="4937" spans="1:12" ht="15.45" customHeight="1" x14ac:dyDescent="0.3">
      <c r="A4937" s="1"/>
      <c r="B4937" s="1"/>
      <c r="C4937" s="7"/>
      <c r="D4937" s="301" t="s">
        <v>388</v>
      </c>
      <c r="E4937" s="302"/>
      <c r="F4937" s="302"/>
      <c r="G4937" s="59"/>
      <c r="H4937" s="60">
        <v>28500</v>
      </c>
      <c r="I4937" s="61">
        <v>0.5</v>
      </c>
      <c r="J4937" s="30">
        <f>+ROUND(I4937*H4937,2)</f>
        <v>14250</v>
      </c>
      <c r="K4937" s="8"/>
    </row>
    <row r="4938" spans="1:12" ht="15.45" customHeight="1" x14ac:dyDescent="0.3">
      <c r="A4938" s="1"/>
      <c r="B4938" s="1"/>
      <c r="C4938" s="7"/>
      <c r="D4938" s="301"/>
      <c r="E4938" s="302"/>
      <c r="F4938" s="302"/>
      <c r="G4938" s="59"/>
      <c r="H4938" s="60"/>
      <c r="I4938" s="61"/>
      <c r="J4938" s="62" t="str">
        <f>(+IF(D4938="","",(H4938*I4938)))</f>
        <v/>
      </c>
      <c r="K4938" s="8"/>
    </row>
    <row r="4939" spans="1:12" ht="15.45" customHeight="1" x14ac:dyDescent="0.3">
      <c r="A4939" s="1"/>
      <c r="B4939" s="1"/>
      <c r="C4939" s="7"/>
      <c r="D4939" s="301"/>
      <c r="E4939" s="302"/>
      <c r="F4939" s="302"/>
      <c r="G4939" s="59"/>
      <c r="H4939" s="60"/>
      <c r="I4939" s="61"/>
      <c r="J4939" s="62" t="str">
        <f>(+IF(D4939="","",(H4939*I4939)))</f>
        <v/>
      </c>
      <c r="K4939" s="8"/>
    </row>
    <row r="4940" spans="1:12" ht="15.45" customHeight="1" x14ac:dyDescent="0.3">
      <c r="A4940" s="1"/>
      <c r="B4940" s="1"/>
      <c r="C4940" s="7"/>
      <c r="D4940" s="303"/>
      <c r="E4940" s="304"/>
      <c r="F4940" s="304"/>
      <c r="G4940" s="94"/>
      <c r="H4940" s="95"/>
      <c r="I4940" s="96"/>
      <c r="J4940" s="97"/>
      <c r="K4940" s="8"/>
    </row>
    <row r="4941" spans="1:12" ht="15.45" customHeight="1" x14ac:dyDescent="0.3">
      <c r="A4941" s="1"/>
      <c r="B4941" s="1"/>
      <c r="C4941" s="7"/>
      <c r="D4941" s="1"/>
      <c r="E4941" s="1"/>
      <c r="F4941" s="1"/>
      <c r="G4941" s="216" t="s">
        <v>42</v>
      </c>
      <c r="H4941" s="216"/>
      <c r="I4941" s="217"/>
      <c r="J4941" s="39">
        <f>+ROUND(SUM(J4937:J4940),2)</f>
        <v>14250</v>
      </c>
      <c r="K4941" s="8"/>
    </row>
    <row r="4942" spans="1:12" ht="15.45" customHeight="1" x14ac:dyDescent="0.3">
      <c r="A4942" s="1"/>
      <c r="B4942" s="1"/>
      <c r="C4942" s="7"/>
      <c r="D4942" s="305" t="s">
        <v>63</v>
      </c>
      <c r="E4942" s="306"/>
      <c r="F4942" s="306"/>
      <c r="G4942" s="306"/>
      <c r="H4942" s="306"/>
      <c r="I4942" s="306"/>
      <c r="J4942" s="307"/>
      <c r="K4942" s="8"/>
      <c r="L4942" s="52"/>
    </row>
    <row r="4943" spans="1:12" ht="15.45" customHeight="1" x14ac:dyDescent="0.3">
      <c r="A4943" s="93"/>
      <c r="B4943" s="93"/>
      <c r="C4943" s="53"/>
      <c r="D4943" s="308" t="s">
        <v>20</v>
      </c>
      <c r="E4943" s="309"/>
      <c r="F4943" s="309"/>
      <c r="G4943" s="54" t="s">
        <v>14</v>
      </c>
      <c r="H4943" s="55" t="s">
        <v>31</v>
      </c>
      <c r="I4943" s="54" t="s">
        <v>22</v>
      </c>
      <c r="J4943" s="56" t="s">
        <v>23</v>
      </c>
      <c r="K4943" s="57"/>
      <c r="L4943" s="58"/>
    </row>
    <row r="4944" spans="1:12" ht="15.45" customHeight="1" x14ac:dyDescent="0.3">
      <c r="A4944" s="1"/>
      <c r="B4944" s="1"/>
      <c r="C4944" s="7"/>
      <c r="D4944" s="301" t="s">
        <v>390</v>
      </c>
      <c r="E4944" s="302"/>
      <c r="F4944" s="302"/>
      <c r="G4944" s="59" t="s">
        <v>91</v>
      </c>
      <c r="H4944" s="60">
        <v>32855</v>
      </c>
      <c r="I4944" s="61">
        <v>0.02</v>
      </c>
      <c r="J4944" s="30">
        <f>+ROUND(I4944*H4944,2)</f>
        <v>657.1</v>
      </c>
      <c r="K4944" s="8"/>
      <c r="L4944" s="52"/>
    </row>
    <row r="4945" spans="1:14" ht="15.45" customHeight="1" x14ac:dyDescent="0.3">
      <c r="A4945" s="1"/>
      <c r="B4945" s="1"/>
      <c r="C4945" s="7"/>
      <c r="D4945" s="303"/>
      <c r="E4945" s="304"/>
      <c r="F4945" s="304"/>
      <c r="G4945" s="94"/>
      <c r="H4945" s="95"/>
      <c r="I4945" s="96"/>
      <c r="J4945" s="97"/>
      <c r="K4945" s="8"/>
      <c r="L4945" s="52"/>
    </row>
    <row r="4946" spans="1:14" ht="15.45" customHeight="1" x14ac:dyDescent="0.3">
      <c r="A4946" s="1"/>
      <c r="B4946" s="1"/>
      <c r="C4946" s="7"/>
      <c r="D4946" s="1"/>
      <c r="E4946" s="1"/>
      <c r="F4946" s="1"/>
      <c r="G4946" s="216" t="s">
        <v>66</v>
      </c>
      <c r="H4946" s="216"/>
      <c r="I4946" s="217"/>
      <c r="J4946" s="39">
        <f>+ROUND(SUM(J4944:J4945),2)</f>
        <v>657.1</v>
      </c>
      <c r="K4946" s="8"/>
      <c r="L4946" s="52"/>
    </row>
    <row r="4947" spans="1:14" ht="15.45" customHeight="1" x14ac:dyDescent="0.3">
      <c r="A4947" s="1"/>
      <c r="B4947" s="1"/>
      <c r="C4947" s="7"/>
      <c r="D4947" s="1"/>
      <c r="E4947" s="1"/>
      <c r="F4947" s="1"/>
      <c r="G4947" s="1"/>
      <c r="H4947" s="63"/>
      <c r="I4947" s="1"/>
      <c r="J4947" s="2"/>
      <c r="K4947" s="8"/>
    </row>
    <row r="4948" spans="1:14" ht="15.45" customHeight="1" x14ac:dyDescent="0.3">
      <c r="A4948" s="1"/>
      <c r="B4948" s="1"/>
      <c r="C4948" s="7"/>
      <c r="D4948" s="250" t="s">
        <v>43</v>
      </c>
      <c r="E4948" s="251"/>
      <c r="F4948" s="251"/>
      <c r="G4948" s="251"/>
      <c r="H4948" s="251"/>
      <c r="I4948" s="252"/>
      <c r="J4948" s="64">
        <f>ROUND((SUM(+J4926+J4933+J4941+J4946)),2)</f>
        <v>27596157.100000001</v>
      </c>
      <c r="K4948" s="8"/>
    </row>
    <row r="4949" spans="1:14" ht="15.45" customHeight="1" x14ac:dyDescent="0.3">
      <c r="A4949" s="1"/>
      <c r="B4949" s="1"/>
      <c r="C4949" s="7"/>
      <c r="D4949" s="1"/>
      <c r="E4949" s="1"/>
      <c r="F4949" s="1"/>
      <c r="G4949" s="1"/>
      <c r="H4949" s="63"/>
      <c r="I4949" s="1"/>
      <c r="J4949" s="2"/>
      <c r="K4949" s="8"/>
    </row>
    <row r="4950" spans="1:14" ht="15.45" customHeight="1" x14ac:dyDescent="0.3">
      <c r="A4950" s="66"/>
      <c r="B4950" s="66"/>
      <c r="C4950" s="65"/>
      <c r="D4950" s="253" t="s">
        <v>44</v>
      </c>
      <c r="E4950" s="254"/>
      <c r="F4950" s="255"/>
      <c r="G4950" s="66"/>
      <c r="H4950" s="67"/>
      <c r="I4950" s="68">
        <v>0</v>
      </c>
      <c r="J4950" s="69">
        <f>+J4948*I4950</f>
        <v>0</v>
      </c>
      <c r="K4950" s="70"/>
    </row>
    <row r="4951" spans="1:14" ht="15.45" customHeight="1" x14ac:dyDescent="0.3">
      <c r="A4951" s="1"/>
      <c r="B4951" s="1"/>
      <c r="C4951" s="7"/>
      <c r="D4951" s="250" t="s">
        <v>45</v>
      </c>
      <c r="E4951" s="251"/>
      <c r="F4951" s="251"/>
      <c r="G4951" s="251"/>
      <c r="H4951" s="251"/>
      <c r="I4951" s="252"/>
      <c r="J4951" s="64">
        <f>+J4950+J4948</f>
        <v>27596157.100000001</v>
      </c>
      <c r="K4951" s="8"/>
    </row>
    <row r="4952" spans="1:14" ht="15.45" customHeight="1" x14ac:dyDescent="0.3">
      <c r="A4952" s="1"/>
      <c r="B4952" s="1"/>
      <c r="C4952" s="7"/>
      <c r="D4952" s="1"/>
      <c r="E4952" s="1"/>
      <c r="F4952" s="1"/>
      <c r="G4952" s="1"/>
      <c r="H4952" s="63"/>
      <c r="I4952" s="1"/>
      <c r="J4952" s="2"/>
      <c r="K4952" s="8"/>
    </row>
    <row r="4953" spans="1:14" ht="15.45" customHeight="1" x14ac:dyDescent="0.3">
      <c r="A4953" s="66"/>
      <c r="B4953" s="66"/>
      <c r="C4953" s="65"/>
      <c r="D4953" s="313" t="s">
        <v>46</v>
      </c>
      <c r="E4953" s="314"/>
      <c r="F4953" s="314"/>
      <c r="G4953" s="71"/>
      <c r="H4953" s="72"/>
      <c r="I4953" s="170">
        <v>0.25</v>
      </c>
      <c r="J4953" s="74">
        <f>ROUND(J4951*I4953,2)</f>
        <v>6899039.2800000003</v>
      </c>
      <c r="K4953" s="70"/>
    </row>
    <row r="4954" spans="1:14" ht="15.45" customHeight="1" x14ac:dyDescent="0.3">
      <c r="A4954" s="66"/>
      <c r="B4954" s="66"/>
      <c r="C4954" s="65"/>
      <c r="D4954" s="315" t="s">
        <v>47</v>
      </c>
      <c r="E4954" s="316"/>
      <c r="F4954" s="316"/>
      <c r="G4954" s="71"/>
      <c r="H4954" s="72"/>
      <c r="I4954" s="171">
        <v>0.01</v>
      </c>
      <c r="J4954" s="76">
        <f>ROUNDUP(J4951*I4954,2)</f>
        <v>275961.58</v>
      </c>
      <c r="K4954" s="70"/>
    </row>
    <row r="4955" spans="1:14" ht="15.45" customHeight="1" x14ac:dyDescent="0.3">
      <c r="A4955" s="66"/>
      <c r="B4955" s="66"/>
      <c r="C4955" s="65"/>
      <c r="D4955" s="315" t="s">
        <v>48</v>
      </c>
      <c r="E4955" s="316"/>
      <c r="F4955" s="316"/>
      <c r="G4955" s="77"/>
      <c r="H4955" s="78"/>
      <c r="I4955" s="171">
        <v>0.04</v>
      </c>
      <c r="J4955" s="76">
        <f>ROUND(J4951*I4955,2)</f>
        <v>1103846.28</v>
      </c>
      <c r="K4955" s="70"/>
    </row>
    <row r="4956" spans="1:14" ht="15.45" customHeight="1" x14ac:dyDescent="0.3">
      <c r="A4956" s="1"/>
      <c r="B4956" s="1"/>
      <c r="C4956" s="7"/>
      <c r="D4956" s="317" t="s">
        <v>49</v>
      </c>
      <c r="E4956" s="318"/>
      <c r="F4956" s="318"/>
      <c r="G4956" s="318"/>
      <c r="H4956" s="318"/>
      <c r="I4956" s="318"/>
      <c r="J4956" s="79">
        <f>SUM(J4953:J4955)</f>
        <v>8278847.1400000006</v>
      </c>
      <c r="K4956" s="8"/>
    </row>
    <row r="4957" spans="1:14" ht="15.45" customHeight="1" x14ac:dyDescent="0.3">
      <c r="A4957" s="1"/>
      <c r="B4957" s="1"/>
      <c r="C4957" s="7"/>
      <c r="D4957" s="266"/>
      <c r="E4957" s="266"/>
      <c r="F4957" s="266"/>
      <c r="G4957" s="266"/>
      <c r="H4957" s="266"/>
      <c r="I4957" s="266"/>
      <c r="J4957" s="266"/>
      <c r="K4957" s="8"/>
    </row>
    <row r="4958" spans="1:14" ht="15.45" customHeight="1" x14ac:dyDescent="0.3">
      <c r="A4958" s="1"/>
      <c r="B4958" s="1"/>
      <c r="C4958" s="7"/>
      <c r="D4958" s="277" t="s">
        <v>50</v>
      </c>
      <c r="E4958" s="278"/>
      <c r="F4958" s="278"/>
      <c r="G4958" s="278"/>
      <c r="H4958" s="278"/>
      <c r="I4958" s="279"/>
      <c r="J4958" s="80">
        <f>SUM(J4951+J4956)</f>
        <v>35875004.240000002</v>
      </c>
      <c r="K4958" s="8"/>
      <c r="M4958" s="134">
        <v>35875004.240000002</v>
      </c>
      <c r="N4958" s="166">
        <f>+M4958-J4958</f>
        <v>0</v>
      </c>
    </row>
    <row r="4959" spans="1:14" ht="15.45" customHeight="1" x14ac:dyDescent="0.3">
      <c r="A4959" s="1"/>
      <c r="B4959" s="1"/>
      <c r="C4959" s="7"/>
      <c r="D4959" s="266"/>
      <c r="E4959" s="266"/>
      <c r="F4959" s="266"/>
      <c r="G4959" s="266"/>
      <c r="H4959" s="266"/>
      <c r="I4959" s="266"/>
      <c r="J4959" s="266"/>
      <c r="K4959" s="8"/>
    </row>
    <row r="4960" spans="1:14" ht="15.45" customHeight="1" x14ac:dyDescent="0.3">
      <c r="A4960" s="1"/>
      <c r="B4960" s="1"/>
      <c r="C4960" s="7"/>
      <c r="D4960" s="280" t="s">
        <v>51</v>
      </c>
      <c r="E4960" s="281"/>
      <c r="F4960" s="282"/>
      <c r="G4960" s="283"/>
      <c r="H4960" s="284"/>
      <c r="I4960" s="284"/>
      <c r="J4960" s="285"/>
      <c r="K4960" s="8"/>
    </row>
    <row r="4961" spans="1:12" ht="15.45" customHeight="1" x14ac:dyDescent="0.3">
      <c r="A4961" s="1"/>
      <c r="B4961" s="1"/>
      <c r="C4961" s="7"/>
      <c r="D4961" s="262"/>
      <c r="E4961" s="310"/>
      <c r="F4961" s="311"/>
      <c r="G4961" s="265"/>
      <c r="H4961" s="275"/>
      <c r="I4961" s="275"/>
      <c r="J4961" s="276"/>
      <c r="K4961" s="8"/>
    </row>
    <row r="4962" spans="1:12" ht="15.45" customHeight="1" x14ac:dyDescent="0.3">
      <c r="A4962" s="1"/>
      <c r="B4962" s="1"/>
      <c r="C4962" s="7"/>
      <c r="D4962" s="262"/>
      <c r="E4962" s="310"/>
      <c r="F4962" s="311"/>
      <c r="G4962" s="312" t="s">
        <v>52</v>
      </c>
      <c r="H4962" s="266"/>
      <c r="I4962" s="266"/>
      <c r="J4962" s="267"/>
      <c r="K4962" s="8"/>
    </row>
    <row r="4963" spans="1:12" ht="15.45" customHeight="1" x14ac:dyDescent="0.3">
      <c r="A4963" s="1"/>
      <c r="B4963" s="1"/>
      <c r="C4963" s="7"/>
      <c r="D4963" s="262"/>
      <c r="E4963" s="310"/>
      <c r="F4963" s="311"/>
      <c r="G4963" s="312" t="s">
        <v>53</v>
      </c>
      <c r="H4963" s="266"/>
      <c r="I4963" s="266"/>
      <c r="J4963" s="267"/>
      <c r="K4963" s="8"/>
    </row>
    <row r="4964" spans="1:12" ht="15.45" customHeight="1" x14ac:dyDescent="0.3">
      <c r="A4964" s="1"/>
      <c r="B4964" s="1"/>
      <c r="C4964" s="7"/>
      <c r="D4964" s="262"/>
      <c r="E4964" s="310"/>
      <c r="F4964" s="311"/>
      <c r="G4964" s="312" t="s">
        <v>54</v>
      </c>
      <c r="H4964" s="266"/>
      <c r="I4964" s="266"/>
      <c r="J4964" s="267"/>
      <c r="K4964" s="8"/>
    </row>
    <row r="4965" spans="1:12" ht="15.45" customHeight="1" x14ac:dyDescent="0.3">
      <c r="A4965" s="1"/>
      <c r="B4965" s="1"/>
      <c r="C4965" s="7"/>
      <c r="D4965" s="319"/>
      <c r="E4965" s="320"/>
      <c r="F4965" s="321"/>
      <c r="G4965" s="312" t="s">
        <v>52</v>
      </c>
      <c r="H4965" s="266"/>
      <c r="I4965" s="266"/>
      <c r="J4965" s="267"/>
      <c r="K4965" s="8"/>
    </row>
    <row r="4966" spans="1:12" ht="15.45" customHeight="1" x14ac:dyDescent="0.3">
      <c r="A4966" s="1"/>
      <c r="B4966" s="1"/>
      <c r="C4966" s="7"/>
      <c r="D4966" s="268"/>
      <c r="E4966" s="322"/>
      <c r="F4966" s="323"/>
      <c r="G4966" s="324" t="s">
        <v>55</v>
      </c>
      <c r="H4966" s="272"/>
      <c r="I4966" s="272"/>
      <c r="J4966" s="273"/>
      <c r="K4966" s="8"/>
    </row>
    <row r="4967" spans="1:12" ht="15.45" customHeight="1" x14ac:dyDescent="0.3">
      <c r="A4967" s="1"/>
      <c r="B4967" s="1"/>
      <c r="C4967" s="81"/>
      <c r="D4967" s="82"/>
      <c r="E4967" s="82"/>
      <c r="F4967" s="82"/>
      <c r="G4967" s="82"/>
      <c r="H4967" s="83"/>
      <c r="I4967" s="82"/>
      <c r="J4967" s="83"/>
      <c r="K4967" s="84"/>
    </row>
    <row r="4968" spans="1:12" ht="15.45" customHeight="1" x14ac:dyDescent="0.3"/>
    <row r="4969" spans="1:12" ht="15.45" customHeight="1" x14ac:dyDescent="0.3">
      <c r="A4969" s="1"/>
      <c r="B4969" s="1"/>
      <c r="C4969" s="274"/>
      <c r="D4969" s="274"/>
      <c r="E4969" s="274"/>
      <c r="F4969" s="274"/>
      <c r="G4969" s="274"/>
      <c r="H4969" s="274"/>
      <c r="I4969" s="274"/>
      <c r="J4969" s="274"/>
      <c r="K4969" s="1"/>
      <c r="L4969" s="1"/>
    </row>
    <row r="4970" spans="1:12" ht="15.45" customHeight="1" x14ac:dyDescent="0.3">
      <c r="A4970" s="1"/>
      <c r="B4970" s="1"/>
      <c r="C4970" s="3"/>
      <c r="D4970" s="4"/>
      <c r="E4970" s="4"/>
      <c r="F4970" s="4"/>
      <c r="G4970" s="4"/>
      <c r="H4970" s="5"/>
      <c r="I4970" s="4"/>
      <c r="J4970" s="5"/>
      <c r="K4970" s="6"/>
      <c r="L4970" s="1"/>
    </row>
    <row r="4971" spans="1:12" ht="15.45" customHeight="1" x14ac:dyDescent="0.3">
      <c r="A4971" s="1"/>
      <c r="B4971" s="1"/>
      <c r="C4971" s="7"/>
      <c r="D4971" s="190"/>
      <c r="E4971" s="191"/>
      <c r="F4971" s="190" t="s">
        <v>0</v>
      </c>
      <c r="G4971" s="194"/>
      <c r="H4971" s="191"/>
      <c r="I4971" s="195" t="s">
        <v>1</v>
      </c>
      <c r="J4971" s="196"/>
      <c r="K4971" s="8"/>
      <c r="L4971" s="1"/>
    </row>
    <row r="4972" spans="1:12" ht="15.45" customHeight="1" x14ac:dyDescent="0.3">
      <c r="A4972" s="1"/>
      <c r="B4972" s="1"/>
      <c r="C4972" s="7"/>
      <c r="D4972" s="192"/>
      <c r="E4972" s="193"/>
      <c r="F4972" s="192"/>
      <c r="G4972" s="189"/>
      <c r="H4972" s="193"/>
      <c r="I4972" s="197" t="s">
        <v>2</v>
      </c>
      <c r="J4972" s="198"/>
      <c r="K4972" s="8"/>
      <c r="L4972" s="1"/>
    </row>
    <row r="4973" spans="1:12" ht="15.45" customHeight="1" x14ac:dyDescent="0.3">
      <c r="A4973" s="1"/>
      <c r="B4973" s="1"/>
      <c r="C4973" s="7"/>
      <c r="D4973" s="172" t="s">
        <v>3</v>
      </c>
      <c r="E4973" s="173"/>
      <c r="F4973" s="173"/>
      <c r="G4973" s="173"/>
      <c r="H4973" s="174"/>
      <c r="I4973" s="197" t="s">
        <v>4</v>
      </c>
      <c r="J4973" s="198"/>
      <c r="K4973" s="8"/>
      <c r="L4973" s="1"/>
    </row>
    <row r="4974" spans="1:12" ht="15.45" customHeight="1" x14ac:dyDescent="0.3">
      <c r="A4974" s="1"/>
      <c r="B4974" s="1"/>
      <c r="C4974" s="7"/>
      <c r="D4974" s="298" t="s">
        <v>5</v>
      </c>
      <c r="E4974" s="299"/>
      <c r="F4974" s="299"/>
      <c r="G4974" s="299"/>
      <c r="H4974" s="299"/>
      <c r="I4974" s="299"/>
      <c r="J4974" s="300"/>
      <c r="K4974" s="8"/>
      <c r="L4974" s="1"/>
    </row>
    <row r="4975" spans="1:12" ht="15.45" customHeight="1" x14ac:dyDescent="0.3">
      <c r="A4975" s="1"/>
      <c r="B4975" s="1"/>
      <c r="C4975" s="7"/>
      <c r="D4975" s="9"/>
      <c r="E4975" s="9"/>
      <c r="F4975" s="9"/>
      <c r="G4975" s="9"/>
      <c r="H4975" s="10"/>
      <c r="I4975" s="9"/>
      <c r="J4975" s="10"/>
      <c r="K4975" s="8"/>
      <c r="L4975" s="1"/>
    </row>
    <row r="4976" spans="1:12" ht="15.45" customHeight="1" x14ac:dyDescent="0.3">
      <c r="A4976" s="14"/>
      <c r="B4976" s="14"/>
      <c r="C4976" s="11"/>
      <c r="D4976" s="12" t="s">
        <v>6</v>
      </c>
      <c r="E4976" s="175" t="s">
        <v>7</v>
      </c>
      <c r="F4976" s="176"/>
      <c r="G4976" s="176"/>
      <c r="H4976" s="176"/>
      <c r="I4976" s="176"/>
      <c r="J4976" s="177"/>
      <c r="K4976" s="13"/>
      <c r="L4976" s="14"/>
    </row>
    <row r="4977" spans="1:12" ht="15.45" customHeight="1" x14ac:dyDescent="0.3">
      <c r="A4977" s="1"/>
      <c r="B4977" s="1"/>
      <c r="C4977" s="7"/>
      <c r="D4977" s="16">
        <v>2</v>
      </c>
      <c r="E4977" s="178" t="s">
        <v>8</v>
      </c>
      <c r="F4977" s="179"/>
      <c r="G4977" s="179"/>
      <c r="H4977" s="179"/>
      <c r="I4977" s="179"/>
      <c r="J4977" s="180"/>
      <c r="K4977" s="8"/>
      <c r="L4977" s="1"/>
    </row>
    <row r="4978" spans="1:12" ht="15.45" customHeight="1" x14ac:dyDescent="0.3">
      <c r="A4978" s="14"/>
      <c r="B4978" s="14"/>
      <c r="C4978" s="11"/>
      <c r="D4978" s="12" t="s">
        <v>9</v>
      </c>
      <c r="E4978" s="175" t="s">
        <v>10</v>
      </c>
      <c r="F4978" s="176"/>
      <c r="G4978" s="176"/>
      <c r="H4978" s="176"/>
      <c r="I4978" s="176"/>
      <c r="J4978" s="177"/>
      <c r="K4978" s="13"/>
      <c r="L4978" s="14"/>
    </row>
    <row r="4979" spans="1:12" ht="15.45" customHeight="1" x14ac:dyDescent="0.3">
      <c r="A4979" s="1"/>
      <c r="B4979" s="1"/>
      <c r="C4979" s="7"/>
      <c r="D4979" s="16">
        <v>2.0699999999999998</v>
      </c>
      <c r="E4979" s="178" t="s">
        <v>423</v>
      </c>
      <c r="F4979" s="179"/>
      <c r="G4979" s="179"/>
      <c r="H4979" s="179"/>
      <c r="I4979" s="179"/>
      <c r="J4979" s="180"/>
      <c r="K4979" s="8"/>
      <c r="L4979" s="1"/>
    </row>
    <row r="4980" spans="1:12" ht="15.45" customHeight="1" x14ac:dyDescent="0.3">
      <c r="A4980" s="14"/>
      <c r="B4980" s="14"/>
      <c r="C4980" s="11"/>
      <c r="D4980" s="17" t="s">
        <v>12</v>
      </c>
      <c r="E4980" s="181" t="s">
        <v>13</v>
      </c>
      <c r="F4980" s="182"/>
      <c r="G4980" s="182"/>
      <c r="H4980" s="182"/>
      <c r="I4980" s="183"/>
      <c r="J4980" s="187" t="s">
        <v>14</v>
      </c>
      <c r="K4980" s="13"/>
      <c r="L4980" s="14"/>
    </row>
    <row r="4981" spans="1:12" ht="15.45" customHeight="1" x14ac:dyDescent="0.3">
      <c r="A4981" s="1"/>
      <c r="B4981" s="1"/>
      <c r="C4981" s="7"/>
      <c r="D4981" s="18" t="s">
        <v>424</v>
      </c>
      <c r="E4981" s="184"/>
      <c r="F4981" s="185"/>
      <c r="G4981" s="185"/>
      <c r="H4981" s="185"/>
      <c r="I4981" s="186"/>
      <c r="J4981" s="188"/>
      <c r="K4981" s="8"/>
      <c r="L4981" s="1"/>
    </row>
    <row r="4982" spans="1:12" ht="15.45" customHeight="1" x14ac:dyDescent="0.3">
      <c r="A4982" s="14"/>
      <c r="B4982" s="14"/>
      <c r="C4982" s="11"/>
      <c r="D4982" s="17" t="s">
        <v>16</v>
      </c>
      <c r="E4982" s="296" t="s">
        <v>425</v>
      </c>
      <c r="F4982" s="223"/>
      <c r="G4982" s="223"/>
      <c r="H4982" s="223"/>
      <c r="I4982" s="224"/>
      <c r="J4982" s="297" t="s">
        <v>18</v>
      </c>
      <c r="K4982" s="13"/>
      <c r="L4982" s="14"/>
    </row>
    <row r="4983" spans="1:12" ht="15.45" customHeight="1" x14ac:dyDescent="0.3">
      <c r="A4983" s="1"/>
      <c r="B4983" s="1"/>
      <c r="C4983" s="7"/>
      <c r="D4983" s="18" t="s">
        <v>424</v>
      </c>
      <c r="E4983" s="225"/>
      <c r="F4983" s="226"/>
      <c r="G4983" s="226"/>
      <c r="H4983" s="226"/>
      <c r="I4983" s="227"/>
      <c r="J4983" s="229"/>
      <c r="K4983" s="8"/>
      <c r="L4983" s="1"/>
    </row>
    <row r="4984" spans="1:12" ht="15.45" customHeight="1" x14ac:dyDescent="0.3">
      <c r="A4984" s="1"/>
      <c r="B4984" s="1"/>
      <c r="C4984" s="7"/>
      <c r="D4984" s="189"/>
      <c r="E4984" s="189"/>
      <c r="F4984" s="189"/>
      <c r="G4984" s="189"/>
      <c r="H4984" s="189"/>
      <c r="I4984" s="189"/>
      <c r="J4984" s="189"/>
      <c r="K4984" s="8"/>
      <c r="L4984" s="1"/>
    </row>
    <row r="4985" spans="1:12" ht="15.45" customHeight="1" x14ac:dyDescent="0.3">
      <c r="A4985" s="1"/>
      <c r="B4985" s="1"/>
      <c r="C4985" s="7"/>
      <c r="D4985" s="219" t="s">
        <v>19</v>
      </c>
      <c r="E4985" s="220"/>
      <c r="F4985" s="220"/>
      <c r="G4985" s="220"/>
      <c r="H4985" s="220"/>
      <c r="I4985" s="220"/>
      <c r="J4985" s="221"/>
      <c r="K4985" s="8"/>
      <c r="L4985" s="1"/>
    </row>
    <row r="4986" spans="1:12" ht="15.45" customHeight="1" x14ac:dyDescent="0.3">
      <c r="A4986" s="1"/>
      <c r="B4986" s="1"/>
      <c r="C4986" s="7"/>
      <c r="D4986" s="230" t="s">
        <v>20</v>
      </c>
      <c r="E4986" s="231"/>
      <c r="F4986" s="231"/>
      <c r="G4986" s="23" t="s">
        <v>14</v>
      </c>
      <c r="H4986" s="24" t="s">
        <v>21</v>
      </c>
      <c r="I4986" s="25" t="s">
        <v>22</v>
      </c>
      <c r="J4986" s="26" t="s">
        <v>23</v>
      </c>
      <c r="K4986" s="8"/>
      <c r="L4986" s="1"/>
    </row>
    <row r="4987" spans="1:12" ht="15.45" customHeight="1" x14ac:dyDescent="0.3">
      <c r="A4987" s="1"/>
      <c r="B4987" s="1"/>
      <c r="C4987" s="7"/>
      <c r="D4987" s="232" t="s">
        <v>426</v>
      </c>
      <c r="E4987" s="233"/>
      <c r="F4987" s="233"/>
      <c r="G4987" s="27" t="s">
        <v>91</v>
      </c>
      <c r="H4987" s="28">
        <v>6024.835</v>
      </c>
      <c r="I4987" s="29">
        <v>1.7</v>
      </c>
      <c r="J4987" s="30">
        <f>+ROUND(I4987*H4987,2)</f>
        <v>10242.219999999999</v>
      </c>
      <c r="K4987" s="8"/>
      <c r="L4987" s="1"/>
    </row>
    <row r="4988" spans="1:12" ht="15.45" customHeight="1" x14ac:dyDescent="0.3">
      <c r="A4988" s="1"/>
      <c r="B4988" s="1"/>
      <c r="C4988" s="7"/>
      <c r="D4988" s="211" t="s">
        <v>427</v>
      </c>
      <c r="E4988" s="212"/>
      <c r="F4988" s="212"/>
      <c r="G4988" s="31" t="s">
        <v>95</v>
      </c>
      <c r="H4988" s="32">
        <v>3300</v>
      </c>
      <c r="I4988" s="33">
        <v>0.04</v>
      </c>
      <c r="J4988" s="34">
        <f t="shared" ref="J4988:J4993" si="87">+IF(D4988="","",H4988*I4988)</f>
        <v>132</v>
      </c>
      <c r="K4988" s="8"/>
      <c r="L4988" s="1"/>
    </row>
    <row r="4989" spans="1:12" ht="15.45" customHeight="1" x14ac:dyDescent="0.3">
      <c r="A4989" s="1"/>
      <c r="B4989" s="1"/>
      <c r="C4989" s="7"/>
      <c r="D4989" s="211" t="s">
        <v>428</v>
      </c>
      <c r="E4989" s="212"/>
      <c r="F4989" s="212"/>
      <c r="G4989" s="31" t="s">
        <v>127</v>
      </c>
      <c r="H4989" s="32">
        <v>112445.5</v>
      </c>
      <c r="I4989" s="33">
        <v>0.06</v>
      </c>
      <c r="J4989" s="34">
        <f t="shared" si="87"/>
        <v>6746.73</v>
      </c>
      <c r="K4989" s="8"/>
      <c r="L4989" s="1"/>
    </row>
    <row r="4990" spans="1:12" ht="15.45" customHeight="1" x14ac:dyDescent="0.3">
      <c r="A4990" s="1"/>
      <c r="B4990" s="1"/>
      <c r="C4990" s="7"/>
      <c r="D4990" s="211"/>
      <c r="E4990" s="212"/>
      <c r="F4990" s="212"/>
      <c r="G4990" s="31"/>
      <c r="H4990" s="32"/>
      <c r="I4990" s="33"/>
      <c r="J4990" s="34" t="str">
        <f t="shared" si="87"/>
        <v/>
      </c>
      <c r="K4990" s="8"/>
      <c r="L4990" s="1"/>
    </row>
    <row r="4991" spans="1:12" ht="15.45" customHeight="1" x14ac:dyDescent="0.3">
      <c r="A4991" s="1"/>
      <c r="B4991" s="1"/>
      <c r="C4991" s="7"/>
      <c r="D4991" s="211"/>
      <c r="E4991" s="212"/>
      <c r="F4991" s="212"/>
      <c r="G4991" s="31"/>
      <c r="H4991" s="32"/>
      <c r="I4991" s="33"/>
      <c r="J4991" s="34" t="str">
        <f t="shared" si="87"/>
        <v/>
      </c>
      <c r="K4991" s="8"/>
      <c r="L4991" s="1"/>
    </row>
    <row r="4992" spans="1:12" ht="15.45" customHeight="1" x14ac:dyDescent="0.3">
      <c r="A4992" s="1"/>
      <c r="B4992" s="1"/>
      <c r="C4992" s="7"/>
      <c r="D4992" s="211"/>
      <c r="E4992" s="212"/>
      <c r="F4992" s="212"/>
      <c r="G4992" s="31"/>
      <c r="H4992" s="32"/>
      <c r="I4992" s="33"/>
      <c r="J4992" s="34" t="str">
        <f t="shared" si="87"/>
        <v/>
      </c>
      <c r="K4992" s="8"/>
      <c r="L4992" s="1"/>
    </row>
    <row r="4993" spans="1:12" ht="15.45" customHeight="1" x14ac:dyDescent="0.3">
      <c r="A4993" s="1"/>
      <c r="B4993" s="1"/>
      <c r="C4993" s="7"/>
      <c r="D4993" s="325"/>
      <c r="E4993" s="326"/>
      <c r="F4993" s="326"/>
      <c r="G4993" s="35" t="s">
        <v>28</v>
      </c>
      <c r="H4993" s="36" t="s">
        <v>28</v>
      </c>
      <c r="I4993" s="37"/>
      <c r="J4993" s="38" t="str">
        <f t="shared" si="87"/>
        <v/>
      </c>
      <c r="K4993" s="8"/>
      <c r="L4993" s="1"/>
    </row>
    <row r="4994" spans="1:12" ht="15.45" customHeight="1" x14ac:dyDescent="0.3">
      <c r="A4994" s="1"/>
      <c r="B4994" s="1"/>
      <c r="C4994" s="7"/>
      <c r="D4994" s="1"/>
      <c r="E4994" s="1"/>
      <c r="F4994" s="1"/>
      <c r="G4994" s="294" t="s">
        <v>29</v>
      </c>
      <c r="H4994" s="294"/>
      <c r="I4994" s="295"/>
      <c r="J4994" s="39">
        <f>+ROUND(SUM(J4987:J4993),2)</f>
        <v>17120.95</v>
      </c>
      <c r="K4994" s="8"/>
      <c r="L4994" s="1"/>
    </row>
    <row r="4995" spans="1:12" ht="15.45" customHeight="1" x14ac:dyDescent="0.3">
      <c r="A4995" s="1"/>
      <c r="B4995" s="1"/>
      <c r="C4995" s="7"/>
      <c r="D4995" s="1"/>
      <c r="E4995" s="1"/>
      <c r="F4995" s="1"/>
      <c r="G4995" s="92"/>
      <c r="H4995" s="100"/>
      <c r="I4995" s="92"/>
      <c r="J4995" s="101"/>
      <c r="K4995" s="8"/>
      <c r="L4995" s="1"/>
    </row>
    <row r="4996" spans="1:12" ht="15.45" customHeight="1" x14ac:dyDescent="0.3">
      <c r="A4996" s="1"/>
      <c r="B4996" s="1"/>
      <c r="C4996" s="7"/>
      <c r="D4996" s="219" t="s">
        <v>30</v>
      </c>
      <c r="E4996" s="220"/>
      <c r="F4996" s="220"/>
      <c r="G4996" s="220"/>
      <c r="H4996" s="220"/>
      <c r="I4996" s="220"/>
      <c r="J4996" s="221"/>
      <c r="K4996" s="8"/>
      <c r="L4996" s="1"/>
    </row>
    <row r="4997" spans="1:12" ht="15.45" customHeight="1" x14ac:dyDescent="0.3">
      <c r="A4997" s="1"/>
      <c r="B4997" s="1"/>
      <c r="C4997" s="7"/>
      <c r="D4997" s="286" t="s">
        <v>20</v>
      </c>
      <c r="E4997" s="286"/>
      <c r="F4997" s="286"/>
      <c r="G4997" s="40" t="s">
        <v>14</v>
      </c>
      <c r="H4997" s="41" t="s">
        <v>31</v>
      </c>
      <c r="I4997" s="40" t="s">
        <v>22</v>
      </c>
      <c r="J4997" s="41" t="s">
        <v>23</v>
      </c>
      <c r="K4997" s="8"/>
      <c r="L4997" s="1"/>
    </row>
    <row r="4998" spans="1:12" ht="15.45" customHeight="1" x14ac:dyDescent="0.3">
      <c r="A4998" s="1"/>
      <c r="B4998" s="1"/>
      <c r="C4998" s="7"/>
      <c r="D4998" s="287" t="s">
        <v>32</v>
      </c>
      <c r="E4998" s="288"/>
      <c r="F4998" s="288"/>
      <c r="G4998" s="86" t="s">
        <v>33</v>
      </c>
      <c r="H4998" s="87">
        <v>13747.29</v>
      </c>
      <c r="I4998" s="88">
        <v>0.05</v>
      </c>
      <c r="J4998" s="30">
        <f>+ROUND(I4998*H4998,2)</f>
        <v>687.36</v>
      </c>
      <c r="K4998" s="8"/>
      <c r="L4998" s="1"/>
    </row>
    <row r="4999" spans="1:12" ht="15.45" customHeight="1" x14ac:dyDescent="0.3">
      <c r="A4999" s="1"/>
      <c r="B4999" s="1"/>
      <c r="C4999" s="7"/>
      <c r="D4999" s="289"/>
      <c r="E4999" s="290"/>
      <c r="F4999" s="291"/>
      <c r="G4999" s="86" t="s">
        <v>28</v>
      </c>
      <c r="H4999" s="89" t="s">
        <v>28</v>
      </c>
      <c r="I4999" s="98"/>
      <c r="J4999" s="34" t="str">
        <f>+IF(D4999="","",H4999*I4999)</f>
        <v/>
      </c>
      <c r="K4999" s="8"/>
      <c r="L4999" s="1"/>
    </row>
    <row r="5000" spans="1:12" ht="15.45" customHeight="1" x14ac:dyDescent="0.3">
      <c r="A5000" s="1"/>
      <c r="B5000" s="1"/>
      <c r="C5000" s="7"/>
      <c r="D5000" s="292"/>
      <c r="E5000" s="293"/>
      <c r="F5000" s="293"/>
      <c r="G5000" s="47" t="s">
        <v>28</v>
      </c>
      <c r="H5000" s="48" t="s">
        <v>28</v>
      </c>
      <c r="I5000" s="49"/>
      <c r="J5000" s="91" t="str">
        <f>+IF(D5000="","",H5000*I5000)</f>
        <v/>
      </c>
      <c r="K5000" s="8"/>
      <c r="L5000" s="1"/>
    </row>
    <row r="5001" spans="1:12" ht="15.45" customHeight="1" x14ac:dyDescent="0.3">
      <c r="A5001" s="1"/>
      <c r="B5001" s="1"/>
      <c r="C5001" s="7"/>
      <c r="D5001" s="1"/>
      <c r="E5001" s="1"/>
      <c r="F5001" s="1"/>
      <c r="G5001" s="294" t="s">
        <v>36</v>
      </c>
      <c r="H5001" s="294"/>
      <c r="I5001" s="295"/>
      <c r="J5001" s="51">
        <f>ROUND(+SUM(J4998:J5000),2)</f>
        <v>687.36</v>
      </c>
      <c r="K5001" s="8"/>
      <c r="L5001" s="1"/>
    </row>
    <row r="5002" spans="1:12" ht="15.45" customHeight="1" x14ac:dyDescent="0.3">
      <c r="A5002" s="1"/>
      <c r="B5002" s="1"/>
      <c r="C5002" s="7"/>
      <c r="D5002" s="274"/>
      <c r="E5002" s="274"/>
      <c r="F5002" s="274"/>
      <c r="G5002" s="274"/>
      <c r="H5002" s="274"/>
      <c r="I5002" s="274"/>
      <c r="J5002" s="274"/>
      <c r="K5002" s="8"/>
      <c r="L5002" s="1"/>
    </row>
    <row r="5003" spans="1:12" ht="15.45" customHeight="1" x14ac:dyDescent="0.3">
      <c r="A5003" s="1"/>
      <c r="B5003" s="1"/>
      <c r="C5003" s="7"/>
      <c r="D5003" s="305" t="s">
        <v>37</v>
      </c>
      <c r="E5003" s="306"/>
      <c r="F5003" s="306"/>
      <c r="G5003" s="306"/>
      <c r="H5003" s="306"/>
      <c r="I5003" s="306"/>
      <c r="J5003" s="307"/>
      <c r="K5003" s="8"/>
      <c r="L5003" s="52"/>
    </row>
    <row r="5004" spans="1:12" ht="15.45" customHeight="1" x14ac:dyDescent="0.3">
      <c r="A5004" s="93"/>
      <c r="B5004" s="93"/>
      <c r="C5004" s="53"/>
      <c r="D5004" s="308" t="s">
        <v>20</v>
      </c>
      <c r="E5004" s="309"/>
      <c r="F5004" s="309"/>
      <c r="G5004" s="54" t="s">
        <v>14</v>
      </c>
      <c r="H5004" s="55" t="s">
        <v>31</v>
      </c>
      <c r="I5004" s="54" t="s">
        <v>22</v>
      </c>
      <c r="J5004" s="56" t="s">
        <v>23</v>
      </c>
      <c r="K5004" s="57"/>
      <c r="L5004" s="58"/>
    </row>
    <row r="5005" spans="1:12" ht="15.45" customHeight="1" x14ac:dyDescent="0.3">
      <c r="A5005" s="1"/>
      <c r="B5005" s="1"/>
      <c r="C5005" s="7"/>
      <c r="D5005" s="301" t="s">
        <v>148</v>
      </c>
      <c r="E5005" s="302"/>
      <c r="F5005" s="302"/>
      <c r="G5005" s="59" t="s">
        <v>39</v>
      </c>
      <c r="H5005" s="60">
        <v>49097.481124999998</v>
      </c>
      <c r="I5005" s="61">
        <v>0.28000000000000003</v>
      </c>
      <c r="J5005" s="30">
        <f>+ROUND(I5005*H5005,2)</f>
        <v>13747.29</v>
      </c>
      <c r="K5005" s="8"/>
      <c r="L5005" s="52"/>
    </row>
    <row r="5006" spans="1:12" ht="15.45" customHeight="1" x14ac:dyDescent="0.3">
      <c r="A5006" s="1"/>
      <c r="B5006" s="1"/>
      <c r="C5006" s="7"/>
      <c r="D5006" s="301"/>
      <c r="E5006" s="302"/>
      <c r="F5006" s="302"/>
      <c r="G5006" s="59"/>
      <c r="H5006" s="60"/>
      <c r="I5006" s="61"/>
      <c r="J5006" s="62" t="str">
        <f>(+IF(D5006="","",(H5006*I5006)))</f>
        <v/>
      </c>
      <c r="K5006" s="8"/>
      <c r="L5006" s="52"/>
    </row>
    <row r="5007" spans="1:12" ht="15.45" customHeight="1" x14ac:dyDescent="0.3">
      <c r="A5007" s="1"/>
      <c r="B5007" s="1"/>
      <c r="C5007" s="7"/>
      <c r="D5007" s="301"/>
      <c r="E5007" s="302"/>
      <c r="F5007" s="302"/>
      <c r="G5007" s="59"/>
      <c r="H5007" s="60"/>
      <c r="I5007" s="61"/>
      <c r="J5007" s="62" t="str">
        <f>(+IF(D5007="","",(H5007*I5007)))</f>
        <v/>
      </c>
      <c r="K5007" s="8"/>
      <c r="L5007" s="52"/>
    </row>
    <row r="5008" spans="1:12" ht="15.45" customHeight="1" x14ac:dyDescent="0.3">
      <c r="A5008" s="1"/>
      <c r="B5008" s="1"/>
      <c r="C5008" s="7"/>
      <c r="D5008" s="303"/>
      <c r="E5008" s="304"/>
      <c r="F5008" s="304"/>
      <c r="G5008" s="94"/>
      <c r="H5008" s="95"/>
      <c r="I5008" s="96"/>
      <c r="J5008" s="97"/>
      <c r="K5008" s="8"/>
      <c r="L5008" s="52"/>
    </row>
    <row r="5009" spans="1:12" ht="15.45" customHeight="1" x14ac:dyDescent="0.3">
      <c r="A5009" s="1"/>
      <c r="B5009" s="1"/>
      <c r="C5009" s="7"/>
      <c r="D5009" s="1"/>
      <c r="E5009" s="1"/>
      <c r="F5009" s="1"/>
      <c r="G5009" s="216" t="s">
        <v>42</v>
      </c>
      <c r="H5009" s="216"/>
      <c r="I5009" s="217"/>
      <c r="J5009" s="39">
        <f>+ROUND(SUM(J5005:J5008),2)</f>
        <v>13747.29</v>
      </c>
      <c r="K5009" s="8"/>
      <c r="L5009" s="52"/>
    </row>
    <row r="5010" spans="1:12" ht="15.45" customHeight="1" x14ac:dyDescent="0.3">
      <c r="A5010" s="1"/>
      <c r="B5010" s="1"/>
      <c r="C5010" s="7"/>
      <c r="D5010" s="1"/>
      <c r="E5010" s="1"/>
      <c r="F5010" s="1"/>
      <c r="G5010" s="1"/>
      <c r="H5010" s="63"/>
      <c r="I5010" s="1"/>
      <c r="J5010" s="2"/>
      <c r="K5010" s="8"/>
      <c r="L5010" s="1"/>
    </row>
    <row r="5011" spans="1:12" ht="15.45" customHeight="1" x14ac:dyDescent="0.3">
      <c r="A5011" s="1"/>
      <c r="B5011" s="1"/>
      <c r="C5011" s="7"/>
      <c r="D5011" s="250" t="s">
        <v>43</v>
      </c>
      <c r="E5011" s="251"/>
      <c r="F5011" s="251"/>
      <c r="G5011" s="251"/>
      <c r="H5011" s="251"/>
      <c r="I5011" s="252"/>
      <c r="J5011" s="64">
        <f>ROUND((SUM(+J4994+J5001+J5009)),2)</f>
        <v>31555.599999999999</v>
      </c>
      <c r="K5011" s="8"/>
      <c r="L5011" s="1"/>
    </row>
    <row r="5012" spans="1:12" ht="15.45" customHeight="1" x14ac:dyDescent="0.3">
      <c r="A5012" s="1"/>
      <c r="B5012" s="1"/>
      <c r="C5012" s="7"/>
      <c r="D5012" s="1"/>
      <c r="E5012" s="1"/>
      <c r="F5012" s="1"/>
      <c r="G5012" s="1"/>
      <c r="H5012" s="63"/>
      <c r="I5012" s="1"/>
      <c r="J5012" s="2"/>
      <c r="K5012" s="8"/>
      <c r="L5012" s="1"/>
    </row>
    <row r="5013" spans="1:12" ht="15.45" customHeight="1" x14ac:dyDescent="0.3">
      <c r="A5013" s="66"/>
      <c r="B5013" s="66"/>
      <c r="C5013" s="65"/>
      <c r="D5013" s="253" t="s">
        <v>44</v>
      </c>
      <c r="E5013" s="254"/>
      <c r="F5013" s="255"/>
      <c r="G5013" s="66"/>
      <c r="H5013" s="67"/>
      <c r="I5013" s="68">
        <v>0.01</v>
      </c>
      <c r="J5013" s="69">
        <f>ROUND(J5011*I5013,2)</f>
        <v>315.56</v>
      </c>
      <c r="K5013" s="70"/>
      <c r="L5013" s="66"/>
    </row>
    <row r="5014" spans="1:12" ht="15.45" customHeight="1" x14ac:dyDescent="0.3">
      <c r="A5014" s="1"/>
      <c r="B5014" s="1"/>
      <c r="C5014" s="7"/>
      <c r="D5014" s="250" t="s">
        <v>45</v>
      </c>
      <c r="E5014" s="251"/>
      <c r="F5014" s="251"/>
      <c r="G5014" s="251"/>
      <c r="H5014" s="251"/>
      <c r="I5014" s="252"/>
      <c r="J5014" s="64">
        <f>+J5013+J5011</f>
        <v>31871.16</v>
      </c>
      <c r="K5014" s="8"/>
      <c r="L5014" s="1"/>
    </row>
    <row r="5015" spans="1:12" ht="15.45" customHeight="1" x14ac:dyDescent="0.3">
      <c r="A5015" s="1"/>
      <c r="B5015" s="1"/>
      <c r="C5015" s="7"/>
      <c r="D5015" s="1"/>
      <c r="E5015" s="1"/>
      <c r="F5015" s="1"/>
      <c r="G5015" s="1"/>
      <c r="H5015" s="63"/>
      <c r="I5015" s="1"/>
      <c r="J5015" s="2"/>
      <c r="K5015" s="8"/>
      <c r="L5015" s="1"/>
    </row>
    <row r="5016" spans="1:12" ht="15.45" customHeight="1" x14ac:dyDescent="0.3">
      <c r="A5016" s="66"/>
      <c r="B5016" s="66"/>
      <c r="C5016" s="65"/>
      <c r="D5016" s="313" t="s">
        <v>46</v>
      </c>
      <c r="E5016" s="314"/>
      <c r="F5016" s="314"/>
      <c r="G5016" s="71"/>
      <c r="H5016" s="72"/>
      <c r="I5016" s="170">
        <v>0.25</v>
      </c>
      <c r="J5016" s="74">
        <f>ROUND(J5014*I5016,2)</f>
        <v>7967.79</v>
      </c>
      <c r="K5016" s="70"/>
      <c r="L5016" s="66"/>
    </row>
    <row r="5017" spans="1:12" ht="15.45" customHeight="1" x14ac:dyDescent="0.3">
      <c r="A5017" s="66"/>
      <c r="B5017" s="66"/>
      <c r="C5017" s="65"/>
      <c r="D5017" s="315" t="s">
        <v>47</v>
      </c>
      <c r="E5017" s="316"/>
      <c r="F5017" s="316"/>
      <c r="G5017" s="71"/>
      <c r="H5017" s="72"/>
      <c r="I5017" s="171">
        <v>0.01</v>
      </c>
      <c r="J5017" s="76">
        <f>ROUNDDOWN(J5014*I5017,2)</f>
        <v>318.70999999999998</v>
      </c>
      <c r="K5017" s="70"/>
      <c r="L5017" s="66"/>
    </row>
    <row r="5018" spans="1:12" ht="15.45" customHeight="1" x14ac:dyDescent="0.3">
      <c r="A5018" s="66"/>
      <c r="B5018" s="66"/>
      <c r="C5018" s="65"/>
      <c r="D5018" s="315" t="s">
        <v>48</v>
      </c>
      <c r="E5018" s="316"/>
      <c r="F5018" s="316"/>
      <c r="G5018" s="77"/>
      <c r="H5018" s="78"/>
      <c r="I5018" s="171">
        <v>0.04</v>
      </c>
      <c r="J5018" s="76">
        <f>ROUNDDOWN(J5014*I5018,2)</f>
        <v>1274.8399999999999</v>
      </c>
      <c r="K5018" s="70"/>
      <c r="L5018" s="66"/>
    </row>
    <row r="5019" spans="1:12" ht="15.45" customHeight="1" x14ac:dyDescent="0.3">
      <c r="A5019" s="1"/>
      <c r="B5019" s="1"/>
      <c r="C5019" s="7"/>
      <c r="D5019" s="317" t="s">
        <v>49</v>
      </c>
      <c r="E5019" s="318"/>
      <c r="F5019" s="318"/>
      <c r="G5019" s="318"/>
      <c r="H5019" s="318"/>
      <c r="I5019" s="318"/>
      <c r="J5019" s="79">
        <f>SUM(J5016:J5018)</f>
        <v>9561.34</v>
      </c>
      <c r="K5019" s="8"/>
      <c r="L5019" s="1"/>
    </row>
    <row r="5020" spans="1:12" ht="15.45" customHeight="1" x14ac:dyDescent="0.3">
      <c r="A5020" s="1"/>
      <c r="B5020" s="1"/>
      <c r="C5020" s="7"/>
      <c r="D5020" s="266"/>
      <c r="E5020" s="266"/>
      <c r="F5020" s="266"/>
      <c r="G5020" s="266"/>
      <c r="H5020" s="266"/>
      <c r="I5020" s="266"/>
      <c r="J5020" s="266"/>
      <c r="K5020" s="8"/>
      <c r="L5020" s="1"/>
    </row>
    <row r="5021" spans="1:12" ht="15.45" customHeight="1" x14ac:dyDescent="0.3">
      <c r="A5021" s="1"/>
      <c r="B5021" s="1"/>
      <c r="C5021" s="7"/>
      <c r="D5021" s="277" t="s">
        <v>50</v>
      </c>
      <c r="E5021" s="278"/>
      <c r="F5021" s="278"/>
      <c r="G5021" s="278"/>
      <c r="H5021" s="278"/>
      <c r="I5021" s="279"/>
      <c r="J5021" s="80">
        <f>SUM(J5014+J5019)</f>
        <v>41432.5</v>
      </c>
      <c r="K5021" s="8"/>
      <c r="L5021" s="1"/>
    </row>
    <row r="5022" spans="1:12" ht="15.45" customHeight="1" x14ac:dyDescent="0.3">
      <c r="A5022" s="1"/>
      <c r="B5022" s="1"/>
      <c r="C5022" s="7"/>
      <c r="D5022" s="266"/>
      <c r="E5022" s="266"/>
      <c r="F5022" s="266"/>
      <c r="G5022" s="266"/>
      <c r="H5022" s="266"/>
      <c r="I5022" s="266"/>
      <c r="J5022" s="266"/>
      <c r="K5022" s="8"/>
      <c r="L5022" s="1"/>
    </row>
    <row r="5023" spans="1:12" ht="15.45" customHeight="1" x14ac:dyDescent="0.3">
      <c r="A5023" s="1"/>
      <c r="B5023" s="1"/>
      <c r="C5023" s="7"/>
      <c r="D5023" s="280" t="s">
        <v>51</v>
      </c>
      <c r="E5023" s="281"/>
      <c r="F5023" s="282"/>
      <c r="G5023" s="283"/>
      <c r="H5023" s="284"/>
      <c r="I5023" s="284"/>
      <c r="J5023" s="285"/>
      <c r="K5023" s="8"/>
      <c r="L5023" s="1"/>
    </row>
    <row r="5024" spans="1:12" ht="15.45" customHeight="1" x14ac:dyDescent="0.3">
      <c r="A5024" s="1"/>
      <c r="B5024" s="1"/>
      <c r="C5024" s="7"/>
      <c r="D5024" s="262"/>
      <c r="E5024" s="310"/>
      <c r="F5024" s="311"/>
      <c r="G5024" s="265"/>
      <c r="H5024" s="275"/>
      <c r="I5024" s="275"/>
      <c r="J5024" s="276"/>
      <c r="K5024" s="8"/>
      <c r="L5024" s="1"/>
    </row>
    <row r="5025" spans="1:12" ht="15.45" customHeight="1" x14ac:dyDescent="0.3">
      <c r="A5025" s="1"/>
      <c r="B5025" s="1"/>
      <c r="C5025" s="7"/>
      <c r="D5025" s="262"/>
      <c r="E5025" s="310"/>
      <c r="F5025" s="311"/>
      <c r="G5025" s="312" t="s">
        <v>52</v>
      </c>
      <c r="H5025" s="266"/>
      <c r="I5025" s="266"/>
      <c r="J5025" s="267"/>
      <c r="K5025" s="8"/>
      <c r="L5025" s="1"/>
    </row>
    <row r="5026" spans="1:12" ht="15.45" customHeight="1" x14ac:dyDescent="0.3">
      <c r="A5026" s="1"/>
      <c r="B5026" s="1"/>
      <c r="C5026" s="7"/>
      <c r="D5026" s="262"/>
      <c r="E5026" s="310"/>
      <c r="F5026" s="311"/>
      <c r="G5026" s="312" t="s">
        <v>53</v>
      </c>
      <c r="H5026" s="266"/>
      <c r="I5026" s="266"/>
      <c r="J5026" s="267"/>
      <c r="K5026" s="8"/>
      <c r="L5026" s="1"/>
    </row>
    <row r="5027" spans="1:12" ht="15.45" customHeight="1" x14ac:dyDescent="0.3">
      <c r="A5027" s="1"/>
      <c r="B5027" s="1"/>
      <c r="C5027" s="7"/>
      <c r="D5027" s="262"/>
      <c r="E5027" s="310"/>
      <c r="F5027" s="311"/>
      <c r="G5027" s="312" t="s">
        <v>54</v>
      </c>
      <c r="H5027" s="266"/>
      <c r="I5027" s="266"/>
      <c r="J5027" s="267"/>
      <c r="K5027" s="8"/>
      <c r="L5027" s="1"/>
    </row>
    <row r="5028" spans="1:12" ht="15.45" customHeight="1" x14ac:dyDescent="0.3">
      <c r="A5028" s="1"/>
      <c r="B5028" s="1"/>
      <c r="C5028" s="7"/>
      <c r="D5028" s="319"/>
      <c r="E5028" s="320"/>
      <c r="F5028" s="321"/>
      <c r="G5028" s="312" t="s">
        <v>52</v>
      </c>
      <c r="H5028" s="266"/>
      <c r="I5028" s="266"/>
      <c r="J5028" s="267"/>
      <c r="K5028" s="8"/>
      <c r="L5028" s="1"/>
    </row>
    <row r="5029" spans="1:12" ht="15.45" customHeight="1" x14ac:dyDescent="0.3">
      <c r="A5029" s="1"/>
      <c r="B5029" s="1"/>
      <c r="C5029" s="7"/>
      <c r="D5029" s="268"/>
      <c r="E5029" s="322"/>
      <c r="F5029" s="323"/>
      <c r="G5029" s="324" t="s">
        <v>55</v>
      </c>
      <c r="H5029" s="272"/>
      <c r="I5029" s="272"/>
      <c r="J5029" s="273"/>
      <c r="K5029" s="8"/>
      <c r="L5029" s="1"/>
    </row>
    <row r="5030" spans="1:12" ht="15.45" customHeight="1" x14ac:dyDescent="0.3">
      <c r="A5030" s="1"/>
      <c r="B5030" s="1"/>
      <c r="C5030" s="81"/>
      <c r="D5030" s="82"/>
      <c r="E5030" s="82"/>
      <c r="F5030" s="82"/>
      <c r="G5030" s="82"/>
      <c r="H5030" s="83"/>
      <c r="I5030" s="82"/>
      <c r="J5030" s="83"/>
      <c r="K5030" s="84"/>
      <c r="L5030" s="1"/>
    </row>
    <row r="5031" spans="1:12" ht="15.45" customHeight="1" x14ac:dyDescent="0.3">
      <c r="A5031" s="1"/>
      <c r="B5031" s="1"/>
      <c r="C5031" s="1"/>
      <c r="D5031" s="1"/>
      <c r="E5031" s="1"/>
      <c r="F5031" s="1"/>
      <c r="G5031" s="1"/>
      <c r="H5031" s="2"/>
      <c r="I5031" s="1"/>
      <c r="J5031" s="2"/>
      <c r="K5031" s="1"/>
      <c r="L5031" s="1"/>
    </row>
    <row r="5032" spans="1:12" ht="15.45" customHeight="1" x14ac:dyDescent="0.3"/>
    <row r="5033" spans="1:12" ht="15.45" customHeight="1" x14ac:dyDescent="0.3">
      <c r="A5033" s="1"/>
      <c r="B5033" s="1"/>
      <c r="C5033" s="274"/>
      <c r="D5033" s="274"/>
      <c r="E5033" s="274"/>
      <c r="F5033" s="274"/>
      <c r="G5033" s="274"/>
      <c r="H5033" s="274"/>
      <c r="I5033" s="274"/>
      <c r="J5033" s="274"/>
      <c r="K5033" s="1"/>
      <c r="L5033" s="1"/>
    </row>
    <row r="5034" spans="1:12" ht="15.45" customHeight="1" x14ac:dyDescent="0.3">
      <c r="A5034" s="1"/>
      <c r="B5034" s="1"/>
      <c r="C5034" s="3"/>
      <c r="D5034" s="4"/>
      <c r="E5034" s="4"/>
      <c r="F5034" s="4"/>
      <c r="G5034" s="4"/>
      <c r="H5034" s="5"/>
      <c r="I5034" s="4"/>
      <c r="J5034" s="5"/>
      <c r="K5034" s="6"/>
      <c r="L5034" s="1"/>
    </row>
    <row r="5035" spans="1:12" ht="15.45" customHeight="1" x14ac:dyDescent="0.3">
      <c r="A5035" s="1"/>
      <c r="B5035" s="1"/>
      <c r="C5035" s="7"/>
      <c r="D5035" s="190"/>
      <c r="E5035" s="191"/>
      <c r="F5035" s="190" t="s">
        <v>0</v>
      </c>
      <c r="G5035" s="194"/>
      <c r="H5035" s="191"/>
      <c r="I5035" s="195" t="s">
        <v>1</v>
      </c>
      <c r="J5035" s="196"/>
      <c r="K5035" s="8"/>
      <c r="L5035" s="1"/>
    </row>
    <row r="5036" spans="1:12" ht="15.45" customHeight="1" x14ac:dyDescent="0.3">
      <c r="A5036" s="1"/>
      <c r="B5036" s="1"/>
      <c r="C5036" s="7"/>
      <c r="D5036" s="192"/>
      <c r="E5036" s="193"/>
      <c r="F5036" s="192"/>
      <c r="G5036" s="189"/>
      <c r="H5036" s="193"/>
      <c r="I5036" s="197" t="s">
        <v>2</v>
      </c>
      <c r="J5036" s="198"/>
      <c r="K5036" s="8"/>
      <c r="L5036" s="1"/>
    </row>
    <row r="5037" spans="1:12" ht="15.45" customHeight="1" x14ac:dyDescent="0.3">
      <c r="A5037" s="1"/>
      <c r="B5037" s="1"/>
      <c r="C5037" s="7"/>
      <c r="D5037" s="172" t="s">
        <v>3</v>
      </c>
      <c r="E5037" s="173"/>
      <c r="F5037" s="173"/>
      <c r="G5037" s="173"/>
      <c r="H5037" s="174"/>
      <c r="I5037" s="197" t="s">
        <v>4</v>
      </c>
      <c r="J5037" s="198"/>
      <c r="K5037" s="8"/>
      <c r="L5037" s="1"/>
    </row>
    <row r="5038" spans="1:12" ht="15.45" customHeight="1" x14ac:dyDescent="0.3">
      <c r="A5038" s="1"/>
      <c r="B5038" s="1"/>
      <c r="C5038" s="7"/>
      <c r="D5038" s="298" t="s">
        <v>5</v>
      </c>
      <c r="E5038" s="299"/>
      <c r="F5038" s="299"/>
      <c r="G5038" s="299"/>
      <c r="H5038" s="299"/>
      <c r="I5038" s="299"/>
      <c r="J5038" s="300"/>
      <c r="K5038" s="8"/>
      <c r="L5038" s="1"/>
    </row>
    <row r="5039" spans="1:12" ht="15.45" customHeight="1" x14ac:dyDescent="0.3">
      <c r="A5039" s="1"/>
      <c r="B5039" s="1"/>
      <c r="C5039" s="7"/>
      <c r="D5039" s="9"/>
      <c r="E5039" s="9"/>
      <c r="F5039" s="9"/>
      <c r="G5039" s="9"/>
      <c r="H5039" s="10"/>
      <c r="I5039" s="9"/>
      <c r="J5039" s="10"/>
      <c r="K5039" s="8"/>
      <c r="L5039" s="1"/>
    </row>
    <row r="5040" spans="1:12" ht="15.45" customHeight="1" x14ac:dyDescent="0.3">
      <c r="A5040" s="14"/>
      <c r="B5040" s="14"/>
      <c r="C5040" s="11"/>
      <c r="D5040" s="12" t="s">
        <v>6</v>
      </c>
      <c r="E5040" s="175" t="s">
        <v>7</v>
      </c>
      <c r="F5040" s="176"/>
      <c r="G5040" s="176"/>
      <c r="H5040" s="176"/>
      <c r="I5040" s="176"/>
      <c r="J5040" s="177"/>
      <c r="K5040" s="13"/>
      <c r="L5040" s="14"/>
    </row>
    <row r="5041" spans="1:12" ht="15.45" customHeight="1" x14ac:dyDescent="0.3">
      <c r="A5041" s="1"/>
      <c r="B5041" s="1"/>
      <c r="C5041" s="7"/>
      <c r="D5041" s="16">
        <v>2</v>
      </c>
      <c r="E5041" s="178" t="s">
        <v>8</v>
      </c>
      <c r="F5041" s="179"/>
      <c r="G5041" s="179"/>
      <c r="H5041" s="179"/>
      <c r="I5041" s="179"/>
      <c r="J5041" s="180"/>
      <c r="K5041" s="8"/>
      <c r="L5041" s="1"/>
    </row>
    <row r="5042" spans="1:12" ht="15.45" customHeight="1" x14ac:dyDescent="0.3">
      <c r="A5042" s="14"/>
      <c r="B5042" s="14"/>
      <c r="C5042" s="11"/>
      <c r="D5042" s="12" t="s">
        <v>9</v>
      </c>
      <c r="E5042" s="175" t="s">
        <v>10</v>
      </c>
      <c r="F5042" s="176"/>
      <c r="G5042" s="176"/>
      <c r="H5042" s="176"/>
      <c r="I5042" s="176"/>
      <c r="J5042" s="177"/>
      <c r="K5042" s="13"/>
      <c r="L5042" s="14"/>
    </row>
    <row r="5043" spans="1:12" ht="15.45" customHeight="1" x14ac:dyDescent="0.3">
      <c r="A5043" s="1"/>
      <c r="B5043" s="1"/>
      <c r="C5043" s="7"/>
      <c r="D5043" s="16">
        <v>2.0699999999999998</v>
      </c>
      <c r="E5043" s="178" t="s">
        <v>423</v>
      </c>
      <c r="F5043" s="179"/>
      <c r="G5043" s="179"/>
      <c r="H5043" s="179"/>
      <c r="I5043" s="179"/>
      <c r="J5043" s="180"/>
      <c r="K5043" s="8"/>
      <c r="L5043" s="1"/>
    </row>
    <row r="5044" spans="1:12" ht="15.45" customHeight="1" x14ac:dyDescent="0.3">
      <c r="A5044" s="14"/>
      <c r="B5044" s="14"/>
      <c r="C5044" s="11"/>
      <c r="D5044" s="17" t="s">
        <v>12</v>
      </c>
      <c r="E5044" s="181" t="s">
        <v>13</v>
      </c>
      <c r="F5044" s="182"/>
      <c r="G5044" s="182"/>
      <c r="H5044" s="182"/>
      <c r="I5044" s="183"/>
      <c r="J5044" s="187" t="s">
        <v>14</v>
      </c>
      <c r="K5044" s="13"/>
      <c r="L5044" s="14"/>
    </row>
    <row r="5045" spans="1:12" ht="15.45" customHeight="1" x14ac:dyDescent="0.3">
      <c r="A5045" s="1"/>
      <c r="B5045" s="1"/>
      <c r="C5045" s="7"/>
      <c r="D5045" s="18" t="s">
        <v>429</v>
      </c>
      <c r="E5045" s="184"/>
      <c r="F5045" s="185"/>
      <c r="G5045" s="185"/>
      <c r="H5045" s="185"/>
      <c r="I5045" s="186"/>
      <c r="J5045" s="188"/>
      <c r="K5045" s="8"/>
      <c r="L5045" s="1"/>
    </row>
    <row r="5046" spans="1:12" ht="15.45" customHeight="1" x14ac:dyDescent="0.3">
      <c r="A5046" s="14"/>
      <c r="B5046" s="14"/>
      <c r="C5046" s="11"/>
      <c r="D5046" s="17" t="s">
        <v>16</v>
      </c>
      <c r="E5046" s="296" t="s">
        <v>430</v>
      </c>
      <c r="F5046" s="223"/>
      <c r="G5046" s="223"/>
      <c r="H5046" s="223"/>
      <c r="I5046" s="224"/>
      <c r="J5046" s="297" t="s">
        <v>25</v>
      </c>
      <c r="K5046" s="13"/>
      <c r="L5046" s="14"/>
    </row>
    <row r="5047" spans="1:12" ht="15.45" customHeight="1" x14ac:dyDescent="0.3">
      <c r="A5047" s="1"/>
      <c r="B5047" s="1"/>
      <c r="C5047" s="7"/>
      <c r="D5047" s="18" t="s">
        <v>429</v>
      </c>
      <c r="E5047" s="225"/>
      <c r="F5047" s="226"/>
      <c r="G5047" s="226"/>
      <c r="H5047" s="226"/>
      <c r="I5047" s="227"/>
      <c r="J5047" s="229"/>
      <c r="K5047" s="8"/>
      <c r="L5047" s="1"/>
    </row>
    <row r="5048" spans="1:12" ht="15.45" customHeight="1" x14ac:dyDescent="0.3">
      <c r="A5048" s="1"/>
      <c r="B5048" s="1"/>
      <c r="C5048" s="7"/>
      <c r="D5048" s="189"/>
      <c r="E5048" s="189"/>
      <c r="F5048" s="189"/>
      <c r="G5048" s="189"/>
      <c r="H5048" s="189"/>
      <c r="I5048" s="189"/>
      <c r="J5048" s="189"/>
      <c r="K5048" s="8"/>
      <c r="L5048" s="1"/>
    </row>
    <row r="5049" spans="1:12" ht="15.45" customHeight="1" x14ac:dyDescent="0.3">
      <c r="A5049" s="1"/>
      <c r="B5049" s="1"/>
      <c r="C5049" s="7"/>
      <c r="D5049" s="219" t="s">
        <v>19</v>
      </c>
      <c r="E5049" s="220"/>
      <c r="F5049" s="220"/>
      <c r="G5049" s="220"/>
      <c r="H5049" s="220"/>
      <c r="I5049" s="220"/>
      <c r="J5049" s="221"/>
      <c r="K5049" s="8"/>
      <c r="L5049" s="1"/>
    </row>
    <row r="5050" spans="1:12" ht="15.45" customHeight="1" x14ac:dyDescent="0.3">
      <c r="A5050" s="1"/>
      <c r="B5050" s="1"/>
      <c r="C5050" s="7"/>
      <c r="D5050" s="230" t="s">
        <v>20</v>
      </c>
      <c r="E5050" s="231"/>
      <c r="F5050" s="231"/>
      <c r="G5050" s="23" t="s">
        <v>14</v>
      </c>
      <c r="H5050" s="24" t="s">
        <v>21</v>
      </c>
      <c r="I5050" s="25" t="s">
        <v>22</v>
      </c>
      <c r="J5050" s="26" t="s">
        <v>23</v>
      </c>
      <c r="K5050" s="8"/>
      <c r="L5050" s="1"/>
    </row>
    <row r="5051" spans="1:12" ht="15.45" customHeight="1" x14ac:dyDescent="0.3">
      <c r="A5051" s="1"/>
      <c r="B5051" s="1"/>
      <c r="C5051" s="7"/>
      <c r="D5051" s="232" t="s">
        <v>431</v>
      </c>
      <c r="E5051" s="233"/>
      <c r="F5051" s="233"/>
      <c r="G5051" s="27" t="s">
        <v>127</v>
      </c>
      <c r="H5051" s="28">
        <v>30000</v>
      </c>
      <c r="I5051" s="29">
        <v>0.01</v>
      </c>
      <c r="J5051" s="30">
        <f>+ROUND(I5051*H5051,2)</f>
        <v>300</v>
      </c>
      <c r="K5051" s="8"/>
      <c r="L5051" s="1"/>
    </row>
    <row r="5052" spans="1:12" ht="15.45" customHeight="1" x14ac:dyDescent="0.3">
      <c r="A5052" s="1"/>
      <c r="B5052" s="1"/>
      <c r="C5052" s="7"/>
      <c r="D5052" s="211" t="s">
        <v>427</v>
      </c>
      <c r="E5052" s="212"/>
      <c r="F5052" s="212"/>
      <c r="G5052" s="31" t="s">
        <v>95</v>
      </c>
      <c r="H5052" s="32">
        <v>3300</v>
      </c>
      <c r="I5052" s="33">
        <v>0.16</v>
      </c>
      <c r="J5052" s="34">
        <f t="shared" ref="J5052:J5059" si="88">+IF(D5052="","",H5052*I5052)</f>
        <v>528</v>
      </c>
      <c r="K5052" s="8"/>
      <c r="L5052" s="1"/>
    </row>
    <row r="5053" spans="1:12" ht="15.45" customHeight="1" x14ac:dyDescent="0.3">
      <c r="A5053" s="1"/>
      <c r="B5053" s="1"/>
      <c r="C5053" s="7"/>
      <c r="D5053" s="211" t="s">
        <v>432</v>
      </c>
      <c r="E5053" s="212"/>
      <c r="F5053" s="212"/>
      <c r="G5053" s="31" t="s">
        <v>127</v>
      </c>
      <c r="H5053" s="32">
        <v>80836.5</v>
      </c>
      <c r="I5053" s="33">
        <v>1.4999999999999999E-2</v>
      </c>
      <c r="J5053" s="34">
        <f t="shared" si="88"/>
        <v>1212.5474999999999</v>
      </c>
      <c r="K5053" s="8"/>
      <c r="L5053" s="1"/>
    </row>
    <row r="5054" spans="1:12" ht="15.45" customHeight="1" x14ac:dyDescent="0.3">
      <c r="A5054" s="1"/>
      <c r="B5054" s="1"/>
      <c r="C5054" s="7"/>
      <c r="D5054" s="211"/>
      <c r="E5054" s="212"/>
      <c r="F5054" s="212"/>
      <c r="G5054" s="31" t="s">
        <v>28</v>
      </c>
      <c r="H5054" s="32" t="s">
        <v>28</v>
      </c>
      <c r="I5054" s="33"/>
      <c r="J5054" s="34" t="str">
        <f t="shared" si="88"/>
        <v/>
      </c>
      <c r="K5054" s="8"/>
      <c r="L5054" s="1"/>
    </row>
    <row r="5055" spans="1:12" ht="15.45" customHeight="1" x14ac:dyDescent="0.3">
      <c r="A5055" s="1"/>
      <c r="B5055" s="1"/>
      <c r="C5055" s="7"/>
      <c r="D5055" s="211"/>
      <c r="E5055" s="212"/>
      <c r="F5055" s="212"/>
      <c r="G5055" s="31" t="s">
        <v>28</v>
      </c>
      <c r="H5055" s="32" t="s">
        <v>28</v>
      </c>
      <c r="I5055" s="33"/>
      <c r="J5055" s="34" t="str">
        <f t="shared" si="88"/>
        <v/>
      </c>
      <c r="K5055" s="8"/>
      <c r="L5055" s="1"/>
    </row>
    <row r="5056" spans="1:12" ht="15.45" customHeight="1" x14ac:dyDescent="0.3">
      <c r="A5056" s="1"/>
      <c r="B5056" s="1"/>
      <c r="C5056" s="7"/>
      <c r="D5056" s="211"/>
      <c r="E5056" s="212"/>
      <c r="F5056" s="212"/>
      <c r="G5056" s="31" t="s">
        <v>28</v>
      </c>
      <c r="H5056" s="32" t="s">
        <v>28</v>
      </c>
      <c r="I5056" s="33"/>
      <c r="J5056" s="34" t="str">
        <f t="shared" si="88"/>
        <v/>
      </c>
      <c r="K5056" s="8"/>
      <c r="L5056" s="1"/>
    </row>
    <row r="5057" spans="1:12" ht="15.45" customHeight="1" x14ac:dyDescent="0.3">
      <c r="A5057" s="1"/>
      <c r="B5057" s="1"/>
      <c r="C5057" s="7"/>
      <c r="D5057" s="211"/>
      <c r="E5057" s="212"/>
      <c r="F5057" s="212"/>
      <c r="G5057" s="31" t="s">
        <v>28</v>
      </c>
      <c r="H5057" s="32" t="s">
        <v>28</v>
      </c>
      <c r="I5057" s="33"/>
      <c r="J5057" s="34" t="str">
        <f t="shared" si="88"/>
        <v/>
      </c>
      <c r="K5057" s="8"/>
      <c r="L5057" s="1"/>
    </row>
    <row r="5058" spans="1:12" ht="15.45" customHeight="1" x14ac:dyDescent="0.3">
      <c r="A5058" s="1"/>
      <c r="B5058" s="1"/>
      <c r="C5058" s="7"/>
      <c r="D5058" s="211"/>
      <c r="E5058" s="212"/>
      <c r="F5058" s="212"/>
      <c r="G5058" s="31" t="s">
        <v>28</v>
      </c>
      <c r="H5058" s="32" t="s">
        <v>28</v>
      </c>
      <c r="I5058" s="33"/>
      <c r="J5058" s="34" t="str">
        <f t="shared" si="88"/>
        <v/>
      </c>
      <c r="K5058" s="8"/>
      <c r="L5058" s="1"/>
    </row>
    <row r="5059" spans="1:12" ht="15.45" customHeight="1" x14ac:dyDescent="0.3">
      <c r="A5059" s="1"/>
      <c r="B5059" s="1"/>
      <c r="C5059" s="7"/>
      <c r="D5059" s="325"/>
      <c r="E5059" s="326"/>
      <c r="F5059" s="326"/>
      <c r="G5059" s="35" t="s">
        <v>28</v>
      </c>
      <c r="H5059" s="36" t="s">
        <v>28</v>
      </c>
      <c r="I5059" s="37"/>
      <c r="J5059" s="38" t="str">
        <f t="shared" si="88"/>
        <v/>
      </c>
      <c r="K5059" s="8"/>
      <c r="L5059" s="1"/>
    </row>
    <row r="5060" spans="1:12" ht="15.45" customHeight="1" x14ac:dyDescent="0.3">
      <c r="A5060" s="1"/>
      <c r="B5060" s="1"/>
      <c r="C5060" s="7"/>
      <c r="D5060" s="1"/>
      <c r="E5060" s="1"/>
      <c r="F5060" s="1"/>
      <c r="G5060" s="294" t="s">
        <v>29</v>
      </c>
      <c r="H5060" s="294"/>
      <c r="I5060" s="295"/>
      <c r="J5060" s="39">
        <f>+ROUND(SUM(J5051:J5059),2)</f>
        <v>2040.55</v>
      </c>
      <c r="K5060" s="8"/>
      <c r="L5060" s="1"/>
    </row>
    <row r="5061" spans="1:12" ht="15.45" customHeight="1" x14ac:dyDescent="0.3">
      <c r="A5061" s="1"/>
      <c r="B5061" s="1"/>
      <c r="C5061" s="7"/>
      <c r="D5061" s="1"/>
      <c r="E5061" s="1"/>
      <c r="F5061" s="1"/>
      <c r="G5061" s="92"/>
      <c r="H5061" s="100"/>
      <c r="I5061" s="92"/>
      <c r="J5061" s="101"/>
      <c r="K5061" s="8"/>
      <c r="L5061" s="1"/>
    </row>
    <row r="5062" spans="1:12" ht="15.45" customHeight="1" x14ac:dyDescent="0.3">
      <c r="A5062" s="1"/>
      <c r="B5062" s="1"/>
      <c r="C5062" s="7"/>
      <c r="D5062" s="219" t="s">
        <v>30</v>
      </c>
      <c r="E5062" s="220"/>
      <c r="F5062" s="220"/>
      <c r="G5062" s="220"/>
      <c r="H5062" s="220"/>
      <c r="I5062" s="220"/>
      <c r="J5062" s="221"/>
      <c r="K5062" s="8"/>
      <c r="L5062" s="1"/>
    </row>
    <row r="5063" spans="1:12" ht="15.45" customHeight="1" x14ac:dyDescent="0.3">
      <c r="A5063" s="1"/>
      <c r="B5063" s="1"/>
      <c r="C5063" s="7"/>
      <c r="D5063" s="286" t="s">
        <v>20</v>
      </c>
      <c r="E5063" s="286"/>
      <c r="F5063" s="286"/>
      <c r="G5063" s="40" t="s">
        <v>14</v>
      </c>
      <c r="H5063" s="41" t="s">
        <v>31</v>
      </c>
      <c r="I5063" s="40" t="s">
        <v>22</v>
      </c>
      <c r="J5063" s="41" t="s">
        <v>23</v>
      </c>
      <c r="K5063" s="8"/>
      <c r="L5063" s="1"/>
    </row>
    <row r="5064" spans="1:12" ht="15.45" customHeight="1" x14ac:dyDescent="0.3">
      <c r="A5064" s="1"/>
      <c r="B5064" s="1"/>
      <c r="C5064" s="7"/>
      <c r="D5064" s="287" t="s">
        <v>32</v>
      </c>
      <c r="E5064" s="288"/>
      <c r="F5064" s="288"/>
      <c r="G5064" s="102" t="s">
        <v>33</v>
      </c>
      <c r="H5064" s="87">
        <v>5891.7</v>
      </c>
      <c r="I5064" s="88">
        <v>0.05</v>
      </c>
      <c r="J5064" s="30">
        <f>+ROUND(I5064*H5064,2)</f>
        <v>294.58999999999997</v>
      </c>
      <c r="K5064" s="8"/>
      <c r="L5064" s="1"/>
    </row>
    <row r="5065" spans="1:12" ht="15.45" customHeight="1" x14ac:dyDescent="0.3">
      <c r="A5065" s="1"/>
      <c r="B5065" s="1"/>
      <c r="C5065" s="7"/>
      <c r="D5065" s="289"/>
      <c r="E5065" s="290"/>
      <c r="F5065" s="291"/>
      <c r="G5065" s="86" t="s">
        <v>28</v>
      </c>
      <c r="H5065" s="89" t="s">
        <v>28</v>
      </c>
      <c r="I5065" s="98"/>
      <c r="J5065" s="34" t="str">
        <f>+IF(D5065="","",H5065*I5065)</f>
        <v/>
      </c>
      <c r="K5065" s="8"/>
      <c r="L5065" s="1"/>
    </row>
    <row r="5066" spans="1:12" ht="15.45" customHeight="1" x14ac:dyDescent="0.3">
      <c r="A5066" s="1"/>
      <c r="B5066" s="1"/>
      <c r="C5066" s="7"/>
      <c r="D5066" s="292"/>
      <c r="E5066" s="293"/>
      <c r="F5066" s="293"/>
      <c r="G5066" s="47" t="s">
        <v>28</v>
      </c>
      <c r="H5066" s="48" t="s">
        <v>28</v>
      </c>
      <c r="I5066" s="49"/>
      <c r="J5066" s="91" t="str">
        <f>+IF(D5066="","",H5066*I5066)</f>
        <v/>
      </c>
      <c r="K5066" s="8"/>
      <c r="L5066" s="1"/>
    </row>
    <row r="5067" spans="1:12" ht="15.45" customHeight="1" x14ac:dyDescent="0.3">
      <c r="A5067" s="1"/>
      <c r="B5067" s="1"/>
      <c r="C5067" s="7"/>
      <c r="D5067" s="1"/>
      <c r="E5067" s="1"/>
      <c r="F5067" s="1"/>
      <c r="G5067" s="294" t="s">
        <v>36</v>
      </c>
      <c r="H5067" s="294"/>
      <c r="I5067" s="295"/>
      <c r="J5067" s="51">
        <f>ROUND(+SUM(J5064:J5066),2)</f>
        <v>294.58999999999997</v>
      </c>
      <c r="K5067" s="8"/>
      <c r="L5067" s="1"/>
    </row>
    <row r="5068" spans="1:12" ht="15.45" customHeight="1" x14ac:dyDescent="0.3">
      <c r="A5068" s="1"/>
      <c r="B5068" s="1"/>
      <c r="C5068" s="7"/>
      <c r="D5068" s="274"/>
      <c r="E5068" s="274"/>
      <c r="F5068" s="274"/>
      <c r="G5068" s="274"/>
      <c r="H5068" s="274"/>
      <c r="I5068" s="274"/>
      <c r="J5068" s="274"/>
      <c r="K5068" s="8"/>
      <c r="L5068" s="1"/>
    </row>
    <row r="5069" spans="1:12" ht="15.45" customHeight="1" x14ac:dyDescent="0.3">
      <c r="A5069" s="1"/>
      <c r="B5069" s="1"/>
      <c r="C5069" s="7"/>
      <c r="D5069" s="305" t="s">
        <v>37</v>
      </c>
      <c r="E5069" s="306"/>
      <c r="F5069" s="306"/>
      <c r="G5069" s="306"/>
      <c r="H5069" s="306"/>
      <c r="I5069" s="306"/>
      <c r="J5069" s="307"/>
      <c r="K5069" s="8"/>
      <c r="L5069" s="52"/>
    </row>
    <row r="5070" spans="1:12" ht="15.45" customHeight="1" x14ac:dyDescent="0.3">
      <c r="A5070" s="93"/>
      <c r="B5070" s="93"/>
      <c r="C5070" s="53"/>
      <c r="D5070" s="308" t="s">
        <v>20</v>
      </c>
      <c r="E5070" s="309"/>
      <c r="F5070" s="309"/>
      <c r="G5070" s="54" t="s">
        <v>14</v>
      </c>
      <c r="H5070" s="55" t="s">
        <v>31</v>
      </c>
      <c r="I5070" s="54" t="s">
        <v>22</v>
      </c>
      <c r="J5070" s="56" t="s">
        <v>23</v>
      </c>
      <c r="K5070" s="57"/>
      <c r="L5070" s="58"/>
    </row>
    <row r="5071" spans="1:12" ht="15.45" customHeight="1" x14ac:dyDescent="0.3">
      <c r="A5071" s="1"/>
      <c r="B5071" s="1"/>
      <c r="C5071" s="7"/>
      <c r="D5071" s="301" t="s">
        <v>148</v>
      </c>
      <c r="E5071" s="302"/>
      <c r="F5071" s="302"/>
      <c r="G5071" s="59" t="s">
        <v>39</v>
      </c>
      <c r="H5071" s="60">
        <v>49097.481124999998</v>
      </c>
      <c r="I5071" s="61">
        <v>0.12</v>
      </c>
      <c r="J5071" s="30">
        <f>+ROUND(I5071*H5071,2)</f>
        <v>5891.7</v>
      </c>
      <c r="K5071" s="8"/>
      <c r="L5071" s="52"/>
    </row>
    <row r="5072" spans="1:12" ht="15.45" customHeight="1" x14ac:dyDescent="0.3">
      <c r="A5072" s="1"/>
      <c r="B5072" s="1"/>
      <c r="C5072" s="7"/>
      <c r="D5072" s="301"/>
      <c r="E5072" s="302"/>
      <c r="F5072" s="302"/>
      <c r="G5072" s="59"/>
      <c r="H5072" s="60" t="s">
        <v>28</v>
      </c>
      <c r="I5072" s="61"/>
      <c r="J5072" s="62" t="str">
        <f>(+IF(D5072="","",(H5072*I5072)))</f>
        <v/>
      </c>
      <c r="K5072" s="8"/>
      <c r="L5072" s="52"/>
    </row>
    <row r="5073" spans="1:12" ht="15.45" customHeight="1" x14ac:dyDescent="0.3">
      <c r="A5073" s="1"/>
      <c r="B5073" s="1"/>
      <c r="C5073" s="7"/>
      <c r="D5073" s="301"/>
      <c r="E5073" s="302"/>
      <c r="F5073" s="302"/>
      <c r="G5073" s="59"/>
      <c r="H5073" s="60"/>
      <c r="I5073" s="61"/>
      <c r="J5073" s="62" t="str">
        <f>(+IF(D5073="","",(H5073*I5073)))</f>
        <v/>
      </c>
      <c r="K5073" s="8"/>
      <c r="L5073" s="52"/>
    </row>
    <row r="5074" spans="1:12" ht="15.45" customHeight="1" x14ac:dyDescent="0.3">
      <c r="A5074" s="1"/>
      <c r="B5074" s="1"/>
      <c r="C5074" s="7"/>
      <c r="D5074" s="303"/>
      <c r="E5074" s="304"/>
      <c r="F5074" s="304"/>
      <c r="G5074" s="94"/>
      <c r="H5074" s="95"/>
      <c r="I5074" s="96"/>
      <c r="J5074" s="97"/>
      <c r="K5074" s="8"/>
      <c r="L5074" s="52"/>
    </row>
    <row r="5075" spans="1:12" ht="15.45" customHeight="1" x14ac:dyDescent="0.3">
      <c r="A5075" s="1"/>
      <c r="B5075" s="1"/>
      <c r="C5075" s="7"/>
      <c r="D5075" s="1"/>
      <c r="E5075" s="1"/>
      <c r="F5075" s="1"/>
      <c r="G5075" s="216" t="s">
        <v>42</v>
      </c>
      <c r="H5075" s="216"/>
      <c r="I5075" s="217"/>
      <c r="J5075" s="39">
        <f>+ROUND(SUM(J5071:J5074),2)</f>
        <v>5891.7</v>
      </c>
      <c r="K5075" s="8"/>
      <c r="L5075" s="52"/>
    </row>
    <row r="5076" spans="1:12" ht="15.45" customHeight="1" x14ac:dyDescent="0.3">
      <c r="A5076" s="1"/>
      <c r="B5076" s="1"/>
      <c r="C5076" s="7"/>
      <c r="D5076" s="1"/>
      <c r="E5076" s="1"/>
      <c r="F5076" s="1"/>
      <c r="G5076" s="1"/>
      <c r="H5076" s="63"/>
      <c r="I5076" s="1"/>
      <c r="J5076" s="2"/>
      <c r="K5076" s="8"/>
      <c r="L5076" s="1"/>
    </row>
    <row r="5077" spans="1:12" ht="15.45" customHeight="1" x14ac:dyDescent="0.3">
      <c r="A5077" s="1"/>
      <c r="B5077" s="1"/>
      <c r="C5077" s="7"/>
      <c r="D5077" s="250" t="s">
        <v>43</v>
      </c>
      <c r="E5077" s="251"/>
      <c r="F5077" s="251"/>
      <c r="G5077" s="251"/>
      <c r="H5077" s="251"/>
      <c r="I5077" s="252"/>
      <c r="J5077" s="64">
        <f>ROUND((SUM(+J5060+J5067+J5075)),2)</f>
        <v>8226.84</v>
      </c>
      <c r="K5077" s="8"/>
      <c r="L5077" s="1"/>
    </row>
    <row r="5078" spans="1:12" ht="15.45" customHeight="1" x14ac:dyDescent="0.3">
      <c r="A5078" s="1"/>
      <c r="B5078" s="1"/>
      <c r="C5078" s="7"/>
      <c r="D5078" s="1"/>
      <c r="E5078" s="1"/>
      <c r="F5078" s="1"/>
      <c r="G5078" s="1"/>
      <c r="H5078" s="63"/>
      <c r="I5078" s="1"/>
      <c r="J5078" s="2"/>
      <c r="K5078" s="8"/>
      <c r="L5078" s="1"/>
    </row>
    <row r="5079" spans="1:12" ht="15.45" customHeight="1" x14ac:dyDescent="0.3">
      <c r="A5079" s="66"/>
      <c r="B5079" s="66"/>
      <c r="C5079" s="65"/>
      <c r="D5079" s="253" t="s">
        <v>44</v>
      </c>
      <c r="E5079" s="254"/>
      <c r="F5079" s="255"/>
      <c r="G5079" s="66"/>
      <c r="H5079" s="67"/>
      <c r="I5079" s="68">
        <v>0.01</v>
      </c>
      <c r="J5079" s="69">
        <f>ROUND(J5077*I5079,2)</f>
        <v>82.27</v>
      </c>
      <c r="K5079" s="70"/>
      <c r="L5079" s="66"/>
    </row>
    <row r="5080" spans="1:12" ht="15.45" customHeight="1" x14ac:dyDescent="0.3">
      <c r="A5080" s="1"/>
      <c r="B5080" s="1"/>
      <c r="C5080" s="7"/>
      <c r="D5080" s="250" t="s">
        <v>45</v>
      </c>
      <c r="E5080" s="251"/>
      <c r="F5080" s="251"/>
      <c r="G5080" s="251"/>
      <c r="H5080" s="251"/>
      <c r="I5080" s="252"/>
      <c r="J5080" s="64">
        <f>+J5079+J5077</f>
        <v>8309.11</v>
      </c>
      <c r="K5080" s="8"/>
      <c r="L5080" s="1"/>
    </row>
    <row r="5081" spans="1:12" ht="15.45" customHeight="1" x14ac:dyDescent="0.3">
      <c r="A5081" s="1"/>
      <c r="B5081" s="1"/>
      <c r="C5081" s="7"/>
      <c r="D5081" s="1"/>
      <c r="E5081" s="1"/>
      <c r="F5081" s="1"/>
      <c r="G5081" s="1"/>
      <c r="H5081" s="63"/>
      <c r="I5081" s="1"/>
      <c r="J5081" s="2"/>
      <c r="K5081" s="8"/>
      <c r="L5081" s="1"/>
    </row>
    <row r="5082" spans="1:12" ht="15.45" customHeight="1" x14ac:dyDescent="0.3">
      <c r="A5082" s="66"/>
      <c r="B5082" s="66"/>
      <c r="C5082" s="65"/>
      <c r="D5082" s="313" t="s">
        <v>46</v>
      </c>
      <c r="E5082" s="314"/>
      <c r="F5082" s="314"/>
      <c r="G5082" s="71"/>
      <c r="H5082" s="72"/>
      <c r="I5082" s="170">
        <v>0.25</v>
      </c>
      <c r="J5082" s="74">
        <f>ROUND(J5080*I5082,2)</f>
        <v>2077.2800000000002</v>
      </c>
      <c r="K5082" s="70"/>
      <c r="L5082" s="66"/>
    </row>
    <row r="5083" spans="1:12" ht="15.45" customHeight="1" x14ac:dyDescent="0.3">
      <c r="A5083" s="66"/>
      <c r="B5083" s="66"/>
      <c r="C5083" s="65"/>
      <c r="D5083" s="315" t="s">
        <v>47</v>
      </c>
      <c r="E5083" s="316"/>
      <c r="F5083" s="316"/>
      <c r="G5083" s="71"/>
      <c r="H5083" s="72"/>
      <c r="I5083" s="171">
        <v>0.01</v>
      </c>
      <c r="J5083" s="76">
        <f>ROUND(J5080*I5083,2)</f>
        <v>83.09</v>
      </c>
      <c r="K5083" s="70"/>
      <c r="L5083" s="66"/>
    </row>
    <row r="5084" spans="1:12" ht="15.45" customHeight="1" x14ac:dyDescent="0.3">
      <c r="A5084" s="66"/>
      <c r="B5084" s="66"/>
      <c r="C5084" s="65"/>
      <c r="D5084" s="315" t="s">
        <v>48</v>
      </c>
      <c r="E5084" s="316"/>
      <c r="F5084" s="316"/>
      <c r="G5084" s="77"/>
      <c r="H5084" s="78"/>
      <c r="I5084" s="171">
        <v>0.04</v>
      </c>
      <c r="J5084" s="76">
        <f>ROUND(J5080*I5084,2)</f>
        <v>332.36</v>
      </c>
      <c r="K5084" s="70"/>
      <c r="L5084" s="66"/>
    </row>
    <row r="5085" spans="1:12" ht="15.45" customHeight="1" x14ac:dyDescent="0.3">
      <c r="A5085" s="1"/>
      <c r="B5085" s="1"/>
      <c r="C5085" s="7"/>
      <c r="D5085" s="317" t="s">
        <v>49</v>
      </c>
      <c r="E5085" s="318"/>
      <c r="F5085" s="318"/>
      <c r="G5085" s="318"/>
      <c r="H5085" s="318"/>
      <c r="I5085" s="318"/>
      <c r="J5085" s="79">
        <f>SUM(J5082:J5084)</f>
        <v>2492.7300000000005</v>
      </c>
      <c r="K5085" s="8"/>
      <c r="L5085" s="1"/>
    </row>
    <row r="5086" spans="1:12" ht="15.45" customHeight="1" x14ac:dyDescent="0.3">
      <c r="A5086" s="1"/>
      <c r="B5086" s="1"/>
      <c r="C5086" s="7"/>
      <c r="D5086" s="266"/>
      <c r="E5086" s="266"/>
      <c r="F5086" s="266"/>
      <c r="G5086" s="266"/>
      <c r="H5086" s="266"/>
      <c r="I5086" s="266"/>
      <c r="J5086" s="266"/>
      <c r="K5086" s="8"/>
      <c r="L5086" s="1"/>
    </row>
    <row r="5087" spans="1:12" ht="15.45" customHeight="1" x14ac:dyDescent="0.3">
      <c r="A5087" s="1"/>
      <c r="B5087" s="1"/>
      <c r="C5087" s="7"/>
      <c r="D5087" s="277" t="s">
        <v>50</v>
      </c>
      <c r="E5087" s="278"/>
      <c r="F5087" s="278"/>
      <c r="G5087" s="278"/>
      <c r="H5087" s="278"/>
      <c r="I5087" s="279"/>
      <c r="J5087" s="80">
        <f>SUM(J5080+J5085)</f>
        <v>10801.84</v>
      </c>
      <c r="K5087" s="8"/>
      <c r="L5087" s="1"/>
    </row>
    <row r="5088" spans="1:12" ht="15.45" customHeight="1" x14ac:dyDescent="0.3">
      <c r="A5088" s="1"/>
      <c r="B5088" s="1"/>
      <c r="C5088" s="7"/>
      <c r="D5088" s="266"/>
      <c r="E5088" s="266"/>
      <c r="F5088" s="266"/>
      <c r="G5088" s="266"/>
      <c r="H5088" s="266"/>
      <c r="I5088" s="266"/>
      <c r="J5088" s="266"/>
      <c r="K5088" s="8"/>
      <c r="L5088" s="1"/>
    </row>
    <row r="5089" spans="1:12" ht="15.45" customHeight="1" x14ac:dyDescent="0.3">
      <c r="A5089" s="1"/>
      <c r="B5089" s="1"/>
      <c r="C5089" s="7"/>
      <c r="D5089" s="280" t="s">
        <v>51</v>
      </c>
      <c r="E5089" s="281"/>
      <c r="F5089" s="282"/>
      <c r="G5089" s="283"/>
      <c r="H5089" s="284"/>
      <c r="I5089" s="284"/>
      <c r="J5089" s="285"/>
      <c r="K5089" s="8"/>
      <c r="L5089" s="1"/>
    </row>
    <row r="5090" spans="1:12" ht="15.45" customHeight="1" x14ac:dyDescent="0.3">
      <c r="A5090" s="1"/>
      <c r="B5090" s="1"/>
      <c r="C5090" s="7"/>
      <c r="D5090" s="262"/>
      <c r="E5090" s="310"/>
      <c r="F5090" s="311"/>
      <c r="G5090" s="265"/>
      <c r="H5090" s="275"/>
      <c r="I5090" s="275"/>
      <c r="J5090" s="276"/>
      <c r="K5090" s="8"/>
      <c r="L5090" s="1"/>
    </row>
    <row r="5091" spans="1:12" ht="15.45" customHeight="1" x14ac:dyDescent="0.3">
      <c r="A5091" s="1"/>
      <c r="B5091" s="1"/>
      <c r="C5091" s="7"/>
      <c r="D5091" s="262"/>
      <c r="E5091" s="310"/>
      <c r="F5091" s="311"/>
      <c r="G5091" s="312" t="s">
        <v>52</v>
      </c>
      <c r="H5091" s="266"/>
      <c r="I5091" s="266"/>
      <c r="J5091" s="267"/>
      <c r="K5091" s="8"/>
      <c r="L5091" s="1"/>
    </row>
    <row r="5092" spans="1:12" ht="15.45" customHeight="1" x14ac:dyDescent="0.3">
      <c r="A5092" s="1"/>
      <c r="B5092" s="1"/>
      <c r="C5092" s="7"/>
      <c r="D5092" s="262"/>
      <c r="E5092" s="310"/>
      <c r="F5092" s="311"/>
      <c r="G5092" s="312" t="s">
        <v>53</v>
      </c>
      <c r="H5092" s="266"/>
      <c r="I5092" s="266"/>
      <c r="J5092" s="267"/>
      <c r="K5092" s="8"/>
      <c r="L5092" s="1"/>
    </row>
    <row r="5093" spans="1:12" ht="15.45" customHeight="1" x14ac:dyDescent="0.3">
      <c r="A5093" s="1"/>
      <c r="B5093" s="1"/>
      <c r="C5093" s="7"/>
      <c r="D5093" s="262"/>
      <c r="E5093" s="310"/>
      <c r="F5093" s="311"/>
      <c r="G5093" s="312" t="s">
        <v>54</v>
      </c>
      <c r="H5093" s="266"/>
      <c r="I5093" s="266"/>
      <c r="J5093" s="267"/>
      <c r="K5093" s="8"/>
      <c r="L5093" s="1"/>
    </row>
    <row r="5094" spans="1:12" ht="15.45" customHeight="1" x14ac:dyDescent="0.3">
      <c r="A5094" s="1"/>
      <c r="B5094" s="1"/>
      <c r="C5094" s="7"/>
      <c r="D5094" s="319"/>
      <c r="E5094" s="320"/>
      <c r="F5094" s="321"/>
      <c r="G5094" s="312" t="s">
        <v>52</v>
      </c>
      <c r="H5094" s="266"/>
      <c r="I5094" s="266"/>
      <c r="J5094" s="267"/>
      <c r="K5094" s="8"/>
      <c r="L5094" s="1"/>
    </row>
    <row r="5095" spans="1:12" ht="15.45" customHeight="1" x14ac:dyDescent="0.3">
      <c r="A5095" s="1"/>
      <c r="B5095" s="1"/>
      <c r="C5095" s="7"/>
      <c r="D5095" s="268"/>
      <c r="E5095" s="322"/>
      <c r="F5095" s="323"/>
      <c r="G5095" s="324" t="s">
        <v>55</v>
      </c>
      <c r="H5095" s="272"/>
      <c r="I5095" s="272"/>
      <c r="J5095" s="273"/>
      <c r="K5095" s="8"/>
      <c r="L5095" s="1"/>
    </row>
    <row r="5096" spans="1:12" ht="15.45" customHeight="1" x14ac:dyDescent="0.3">
      <c r="A5096" s="1"/>
      <c r="B5096" s="1"/>
      <c r="C5096" s="81"/>
      <c r="D5096" s="82"/>
      <c r="E5096" s="82"/>
      <c r="F5096" s="82"/>
      <c r="G5096" s="82"/>
      <c r="H5096" s="83"/>
      <c r="I5096" s="82"/>
      <c r="J5096" s="83"/>
      <c r="K5096" s="84"/>
      <c r="L5096" s="1"/>
    </row>
    <row r="5097" spans="1:12" ht="15.45" customHeight="1" x14ac:dyDescent="0.3">
      <c r="A5097" s="1"/>
      <c r="B5097" s="1"/>
      <c r="C5097" s="1"/>
      <c r="D5097" s="1"/>
      <c r="E5097" s="1"/>
      <c r="F5097" s="1"/>
      <c r="G5097" s="1"/>
      <c r="H5097" s="2"/>
      <c r="I5097" s="1"/>
      <c r="J5097" s="2"/>
      <c r="K5097" s="1"/>
      <c r="L5097" s="1"/>
    </row>
    <row r="5098" spans="1:12" s="1" customFormat="1" ht="15.45" customHeight="1" x14ac:dyDescent="0.3">
      <c r="C5098" s="274"/>
      <c r="D5098" s="274"/>
      <c r="E5098" s="274"/>
      <c r="F5098" s="274"/>
      <c r="G5098" s="274"/>
      <c r="H5098" s="274"/>
      <c r="I5098" s="274"/>
      <c r="J5098" s="274"/>
    </row>
    <row r="5099" spans="1:12" s="1" customFormat="1" ht="15.45" customHeight="1" x14ac:dyDescent="0.3">
      <c r="C5099" s="3"/>
      <c r="D5099" s="4"/>
      <c r="E5099" s="4"/>
      <c r="F5099" s="4"/>
      <c r="G5099" s="4"/>
      <c r="H5099" s="5"/>
      <c r="I5099" s="4"/>
      <c r="J5099" s="5"/>
      <c r="K5099" s="6"/>
    </row>
    <row r="5100" spans="1:12" s="1" customFormat="1" ht="15.45" customHeight="1" x14ac:dyDescent="0.3">
      <c r="C5100" s="7"/>
      <c r="D5100" s="190"/>
      <c r="E5100" s="191"/>
      <c r="F5100" s="190" t="s">
        <v>0</v>
      </c>
      <c r="G5100" s="194"/>
      <c r="H5100" s="191"/>
      <c r="I5100" s="195" t="s">
        <v>1</v>
      </c>
      <c r="J5100" s="196"/>
      <c r="K5100" s="8"/>
    </row>
    <row r="5101" spans="1:12" s="1" customFormat="1" ht="15.45" customHeight="1" x14ac:dyDescent="0.3">
      <c r="C5101" s="7"/>
      <c r="D5101" s="192"/>
      <c r="E5101" s="193"/>
      <c r="F5101" s="192"/>
      <c r="G5101" s="189"/>
      <c r="H5101" s="193"/>
      <c r="I5101" s="197" t="s">
        <v>2</v>
      </c>
      <c r="J5101" s="198"/>
      <c r="K5101" s="8"/>
    </row>
    <row r="5102" spans="1:12" s="1" customFormat="1" ht="15.45" customHeight="1" x14ac:dyDescent="0.3">
      <c r="C5102" s="7"/>
      <c r="D5102" s="172" t="s">
        <v>3</v>
      </c>
      <c r="E5102" s="173"/>
      <c r="F5102" s="173"/>
      <c r="G5102" s="173"/>
      <c r="H5102" s="174"/>
      <c r="I5102" s="197" t="s">
        <v>4</v>
      </c>
      <c r="J5102" s="198"/>
      <c r="K5102" s="8"/>
    </row>
    <row r="5103" spans="1:12" s="1" customFormat="1" ht="15.45" customHeight="1" x14ac:dyDescent="0.3">
      <c r="C5103" s="7"/>
      <c r="D5103" s="298" t="s">
        <v>5</v>
      </c>
      <c r="E5103" s="299"/>
      <c r="F5103" s="299"/>
      <c r="G5103" s="299"/>
      <c r="H5103" s="299"/>
      <c r="I5103" s="299"/>
      <c r="J5103" s="300"/>
      <c r="K5103" s="8"/>
    </row>
    <row r="5104" spans="1:12" s="1" customFormat="1" ht="15.45" customHeight="1" x14ac:dyDescent="0.3">
      <c r="C5104" s="7"/>
      <c r="D5104" s="9"/>
      <c r="E5104" s="9"/>
      <c r="F5104" s="9"/>
      <c r="G5104" s="9"/>
      <c r="H5104" s="10"/>
      <c r="I5104" s="9"/>
      <c r="J5104" s="10"/>
      <c r="K5104" s="8"/>
    </row>
    <row r="5105" spans="3:11" s="14" customFormat="1" ht="15.45" customHeight="1" x14ac:dyDescent="0.3">
      <c r="C5105" s="11"/>
      <c r="D5105" s="12" t="s">
        <v>6</v>
      </c>
      <c r="E5105" s="175" t="s">
        <v>7</v>
      </c>
      <c r="F5105" s="176"/>
      <c r="G5105" s="176"/>
      <c r="H5105" s="176"/>
      <c r="I5105" s="176"/>
      <c r="J5105" s="177"/>
      <c r="K5105" s="13"/>
    </row>
    <row r="5106" spans="3:11" s="1" customFormat="1" ht="15.45" customHeight="1" x14ac:dyDescent="0.3">
      <c r="C5106" s="7"/>
      <c r="D5106" s="16">
        <v>2</v>
      </c>
      <c r="E5106" s="178" t="s">
        <v>8</v>
      </c>
      <c r="F5106" s="179"/>
      <c r="G5106" s="179"/>
      <c r="H5106" s="179"/>
      <c r="I5106" s="179"/>
      <c r="J5106" s="180"/>
      <c r="K5106" s="8"/>
    </row>
    <row r="5107" spans="3:11" s="14" customFormat="1" ht="15.45" customHeight="1" x14ac:dyDescent="0.3">
      <c r="C5107" s="11"/>
      <c r="D5107" s="12" t="s">
        <v>9</v>
      </c>
      <c r="E5107" s="175" t="s">
        <v>10</v>
      </c>
      <c r="F5107" s="176"/>
      <c r="G5107" s="176"/>
      <c r="H5107" s="176"/>
      <c r="I5107" s="176"/>
      <c r="J5107" s="177"/>
      <c r="K5107" s="13"/>
    </row>
    <row r="5108" spans="3:11" s="1" customFormat="1" ht="15.45" customHeight="1" x14ac:dyDescent="0.3">
      <c r="C5108" s="7"/>
      <c r="D5108" s="16">
        <v>2.0699999999999998</v>
      </c>
      <c r="E5108" s="178" t="s">
        <v>423</v>
      </c>
      <c r="F5108" s="179"/>
      <c r="G5108" s="179"/>
      <c r="H5108" s="179"/>
      <c r="I5108" s="179"/>
      <c r="J5108" s="180"/>
      <c r="K5108" s="8"/>
    </row>
    <row r="5109" spans="3:11" s="14" customFormat="1" ht="15.45" customHeight="1" x14ac:dyDescent="0.3">
      <c r="C5109" s="11"/>
      <c r="D5109" s="17" t="s">
        <v>12</v>
      </c>
      <c r="E5109" s="181" t="s">
        <v>13</v>
      </c>
      <c r="F5109" s="182"/>
      <c r="G5109" s="182"/>
      <c r="H5109" s="182"/>
      <c r="I5109" s="183"/>
      <c r="J5109" s="187" t="s">
        <v>14</v>
      </c>
      <c r="K5109" s="13"/>
    </row>
    <row r="5110" spans="3:11" s="1" customFormat="1" ht="15.45" customHeight="1" x14ac:dyDescent="0.3">
      <c r="C5110" s="7"/>
      <c r="D5110" s="18" t="s">
        <v>433</v>
      </c>
      <c r="E5110" s="184"/>
      <c r="F5110" s="185"/>
      <c r="G5110" s="185"/>
      <c r="H5110" s="185"/>
      <c r="I5110" s="186"/>
      <c r="J5110" s="188"/>
      <c r="K5110" s="8"/>
    </row>
    <row r="5111" spans="3:11" s="14" customFormat="1" ht="15.45" customHeight="1" x14ac:dyDescent="0.3">
      <c r="C5111" s="11"/>
      <c r="D5111" s="17" t="s">
        <v>16</v>
      </c>
      <c r="E5111" s="296" t="s">
        <v>434</v>
      </c>
      <c r="F5111" s="223"/>
      <c r="G5111" s="223"/>
      <c r="H5111" s="223"/>
      <c r="I5111" s="224"/>
      <c r="J5111" s="297"/>
      <c r="K5111" s="13"/>
    </row>
    <row r="5112" spans="3:11" s="1" customFormat="1" ht="15.45" customHeight="1" x14ac:dyDescent="0.3">
      <c r="C5112" s="7"/>
      <c r="D5112" s="18" t="s">
        <v>433</v>
      </c>
      <c r="E5112" s="225"/>
      <c r="F5112" s="226"/>
      <c r="G5112" s="226"/>
      <c r="H5112" s="226"/>
      <c r="I5112" s="227"/>
      <c r="J5112" s="229"/>
      <c r="K5112" s="8"/>
    </row>
    <row r="5113" spans="3:11" s="1" customFormat="1" ht="15.45" customHeight="1" x14ac:dyDescent="0.3">
      <c r="C5113" s="7"/>
      <c r="D5113" s="189"/>
      <c r="E5113" s="189"/>
      <c r="F5113" s="189"/>
      <c r="G5113" s="189"/>
      <c r="H5113" s="189"/>
      <c r="I5113" s="189"/>
      <c r="J5113" s="189"/>
      <c r="K5113" s="8"/>
    </row>
    <row r="5114" spans="3:11" s="1" customFormat="1" ht="15.45" customHeight="1" x14ac:dyDescent="0.3">
      <c r="C5114" s="7"/>
      <c r="D5114" s="219" t="s">
        <v>19</v>
      </c>
      <c r="E5114" s="220"/>
      <c r="F5114" s="220"/>
      <c r="G5114" s="220"/>
      <c r="H5114" s="220"/>
      <c r="I5114" s="220"/>
      <c r="J5114" s="221"/>
      <c r="K5114" s="8"/>
    </row>
    <row r="5115" spans="3:11" s="1" customFormat="1" ht="15.45" customHeight="1" x14ac:dyDescent="0.3">
      <c r="C5115" s="7"/>
      <c r="D5115" s="230" t="s">
        <v>20</v>
      </c>
      <c r="E5115" s="231"/>
      <c r="F5115" s="231"/>
      <c r="G5115" s="23" t="s">
        <v>14</v>
      </c>
      <c r="H5115" s="24" t="s">
        <v>21</v>
      </c>
      <c r="I5115" s="25" t="s">
        <v>22</v>
      </c>
      <c r="J5115" s="26" t="s">
        <v>23</v>
      </c>
      <c r="K5115" s="8"/>
    </row>
    <row r="5116" spans="3:11" s="1" customFormat="1" ht="15.45" customHeight="1" x14ac:dyDescent="0.3">
      <c r="C5116" s="7"/>
      <c r="D5116" s="232" t="s">
        <v>431</v>
      </c>
      <c r="E5116" s="233"/>
      <c r="F5116" s="233"/>
      <c r="G5116" s="27" t="s">
        <v>127</v>
      </c>
      <c r="H5116" s="28">
        <v>30000</v>
      </c>
      <c r="I5116" s="29">
        <v>2.5000000000000001E-2</v>
      </c>
      <c r="J5116" s="30">
        <f>+ROUND(I5116*H5116,2)</f>
        <v>750</v>
      </c>
      <c r="K5116" s="8"/>
    </row>
    <row r="5117" spans="3:11" s="1" customFormat="1" ht="15.45" customHeight="1" x14ac:dyDescent="0.3">
      <c r="C5117" s="7"/>
      <c r="D5117" s="211" t="s">
        <v>427</v>
      </c>
      <c r="E5117" s="212"/>
      <c r="F5117" s="212"/>
      <c r="G5117" s="31" t="s">
        <v>95</v>
      </c>
      <c r="H5117" s="32">
        <v>3300</v>
      </c>
      <c r="I5117" s="33">
        <v>0.4</v>
      </c>
      <c r="J5117" s="34">
        <f t="shared" ref="J5117:J5118" si="89">+ROUND(I5117*H5117,2)</f>
        <v>1320</v>
      </c>
      <c r="K5117" s="8"/>
    </row>
    <row r="5118" spans="3:11" s="1" customFormat="1" ht="15.45" customHeight="1" x14ac:dyDescent="0.3">
      <c r="C5118" s="7"/>
      <c r="D5118" s="211" t="s">
        <v>432</v>
      </c>
      <c r="E5118" s="212"/>
      <c r="F5118" s="212"/>
      <c r="G5118" s="31" t="s">
        <v>127</v>
      </c>
      <c r="H5118" s="32">
        <v>80836.5</v>
      </c>
      <c r="I5118" s="33">
        <v>0.04</v>
      </c>
      <c r="J5118" s="34">
        <f t="shared" si="89"/>
        <v>3233.46</v>
      </c>
      <c r="K5118" s="8"/>
    </row>
    <row r="5119" spans="3:11" s="1" customFormat="1" ht="15.45" customHeight="1" x14ac:dyDescent="0.3">
      <c r="C5119" s="7"/>
      <c r="D5119" s="211"/>
      <c r="E5119" s="212"/>
      <c r="F5119" s="212"/>
      <c r="G5119" s="31" t="s">
        <v>28</v>
      </c>
      <c r="H5119" s="32" t="s">
        <v>28</v>
      </c>
      <c r="I5119" s="33"/>
      <c r="J5119" s="34" t="str">
        <f t="shared" ref="J5119:J5123" si="90">+IF(D5119="","",H5119*I5119)</f>
        <v/>
      </c>
      <c r="K5119" s="8"/>
    </row>
    <row r="5120" spans="3:11" s="1" customFormat="1" ht="15.45" customHeight="1" x14ac:dyDescent="0.3">
      <c r="C5120" s="7"/>
      <c r="D5120" s="211"/>
      <c r="E5120" s="212"/>
      <c r="F5120" s="212"/>
      <c r="G5120" s="31" t="s">
        <v>28</v>
      </c>
      <c r="H5120" s="32" t="s">
        <v>28</v>
      </c>
      <c r="I5120" s="33"/>
      <c r="J5120" s="34" t="str">
        <f t="shared" si="90"/>
        <v/>
      </c>
      <c r="K5120" s="8"/>
    </row>
    <row r="5121" spans="3:12" s="1" customFormat="1" ht="15.45" customHeight="1" x14ac:dyDescent="0.3">
      <c r="C5121" s="7"/>
      <c r="D5121" s="211"/>
      <c r="E5121" s="212"/>
      <c r="F5121" s="212"/>
      <c r="G5121" s="31" t="s">
        <v>28</v>
      </c>
      <c r="H5121" s="32" t="s">
        <v>28</v>
      </c>
      <c r="I5121" s="33"/>
      <c r="J5121" s="34" t="str">
        <f t="shared" si="90"/>
        <v/>
      </c>
      <c r="K5121" s="8"/>
    </row>
    <row r="5122" spans="3:12" s="1" customFormat="1" ht="15.45" customHeight="1" x14ac:dyDescent="0.3">
      <c r="C5122" s="7"/>
      <c r="D5122" s="211"/>
      <c r="E5122" s="212"/>
      <c r="F5122" s="212"/>
      <c r="G5122" s="31" t="s">
        <v>28</v>
      </c>
      <c r="H5122" s="32" t="s">
        <v>28</v>
      </c>
      <c r="I5122" s="33"/>
      <c r="J5122" s="34" t="str">
        <f t="shared" si="90"/>
        <v/>
      </c>
      <c r="K5122" s="8"/>
    </row>
    <row r="5123" spans="3:12" s="1" customFormat="1" ht="15.45" customHeight="1" x14ac:dyDescent="0.3">
      <c r="C5123" s="7"/>
      <c r="D5123" s="325"/>
      <c r="E5123" s="326"/>
      <c r="F5123" s="326"/>
      <c r="G5123" s="35" t="s">
        <v>28</v>
      </c>
      <c r="H5123" s="36" t="s">
        <v>28</v>
      </c>
      <c r="I5123" s="37"/>
      <c r="J5123" s="38" t="str">
        <f t="shared" si="90"/>
        <v/>
      </c>
      <c r="K5123" s="8"/>
    </row>
    <row r="5124" spans="3:12" s="1" customFormat="1" ht="15.45" customHeight="1" x14ac:dyDescent="0.3">
      <c r="C5124" s="7"/>
      <c r="G5124" s="294" t="s">
        <v>29</v>
      </c>
      <c r="H5124" s="294"/>
      <c r="I5124" s="295"/>
      <c r="J5124" s="39">
        <f>+ROUND(SUM(J5116:J5123),2)</f>
        <v>5303.46</v>
      </c>
      <c r="K5124" s="8"/>
    </row>
    <row r="5125" spans="3:12" s="1" customFormat="1" ht="15.45" customHeight="1" x14ac:dyDescent="0.3">
      <c r="C5125" s="7"/>
      <c r="G5125" s="92"/>
      <c r="H5125" s="100"/>
      <c r="I5125" s="92"/>
      <c r="J5125" s="101"/>
      <c r="K5125" s="8"/>
    </row>
    <row r="5126" spans="3:12" s="1" customFormat="1" ht="15.45" customHeight="1" x14ac:dyDescent="0.3">
      <c r="C5126" s="7"/>
      <c r="D5126" s="219" t="s">
        <v>30</v>
      </c>
      <c r="E5126" s="220"/>
      <c r="F5126" s="220"/>
      <c r="G5126" s="220"/>
      <c r="H5126" s="220"/>
      <c r="I5126" s="220"/>
      <c r="J5126" s="221"/>
      <c r="K5126" s="8"/>
    </row>
    <row r="5127" spans="3:12" s="1" customFormat="1" ht="15.45" customHeight="1" x14ac:dyDescent="0.3">
      <c r="C5127" s="7"/>
      <c r="D5127" s="286" t="s">
        <v>20</v>
      </c>
      <c r="E5127" s="286"/>
      <c r="F5127" s="286"/>
      <c r="G5127" s="40" t="s">
        <v>14</v>
      </c>
      <c r="H5127" s="41" t="s">
        <v>31</v>
      </c>
      <c r="I5127" s="40" t="s">
        <v>22</v>
      </c>
      <c r="J5127" s="41" t="s">
        <v>23</v>
      </c>
      <c r="K5127" s="8"/>
    </row>
    <row r="5128" spans="3:12" s="1" customFormat="1" ht="15.45" customHeight="1" x14ac:dyDescent="0.3">
      <c r="C5128" s="7"/>
      <c r="D5128" s="287" t="s">
        <v>32</v>
      </c>
      <c r="E5128" s="288"/>
      <c r="F5128" s="288"/>
      <c r="G5128" s="102" t="s">
        <v>33</v>
      </c>
      <c r="H5128" s="87">
        <v>15220.22</v>
      </c>
      <c r="I5128" s="88">
        <v>0.05</v>
      </c>
      <c r="J5128" s="30">
        <f>+ROUND(I5128*H5128,2)</f>
        <v>761.01</v>
      </c>
      <c r="K5128" s="8"/>
    </row>
    <row r="5129" spans="3:12" s="1" customFormat="1" ht="15.45" customHeight="1" x14ac:dyDescent="0.3">
      <c r="C5129" s="7"/>
      <c r="D5129" s="289"/>
      <c r="E5129" s="290"/>
      <c r="F5129" s="291"/>
      <c r="G5129" s="86" t="s">
        <v>28</v>
      </c>
      <c r="H5129" s="89" t="s">
        <v>28</v>
      </c>
      <c r="I5129" s="98"/>
      <c r="J5129" s="34" t="str">
        <f>+IF(D5129="","",H5129*I5129)</f>
        <v/>
      </c>
      <c r="K5129" s="8"/>
    </row>
    <row r="5130" spans="3:12" s="1" customFormat="1" ht="15.45" customHeight="1" x14ac:dyDescent="0.3">
      <c r="C5130" s="7"/>
      <c r="D5130" s="292"/>
      <c r="E5130" s="293"/>
      <c r="F5130" s="293"/>
      <c r="G5130" s="47" t="s">
        <v>28</v>
      </c>
      <c r="H5130" s="48" t="s">
        <v>28</v>
      </c>
      <c r="I5130" s="49"/>
      <c r="J5130" s="91" t="str">
        <f>+IF(D5130="","",H5130*I5130)</f>
        <v/>
      </c>
      <c r="K5130" s="8"/>
    </row>
    <row r="5131" spans="3:12" s="1" customFormat="1" ht="15.45" customHeight="1" x14ac:dyDescent="0.3">
      <c r="C5131" s="7"/>
      <c r="G5131" s="294" t="s">
        <v>36</v>
      </c>
      <c r="H5131" s="294"/>
      <c r="I5131" s="295"/>
      <c r="J5131" s="51">
        <f>ROUND(+SUM(J5128:J5130),2)</f>
        <v>761.01</v>
      </c>
      <c r="K5131" s="8"/>
    </row>
    <row r="5132" spans="3:12" s="1" customFormat="1" ht="15.45" customHeight="1" x14ac:dyDescent="0.3">
      <c r="C5132" s="7"/>
      <c r="D5132" s="274"/>
      <c r="E5132" s="274"/>
      <c r="F5132" s="274"/>
      <c r="G5132" s="274"/>
      <c r="H5132" s="274"/>
      <c r="I5132" s="274"/>
      <c r="J5132" s="274"/>
      <c r="K5132" s="8"/>
    </row>
    <row r="5133" spans="3:12" s="1" customFormat="1" ht="15.45" customHeight="1" x14ac:dyDescent="0.3">
      <c r="C5133" s="7"/>
      <c r="D5133" s="305" t="s">
        <v>37</v>
      </c>
      <c r="E5133" s="306"/>
      <c r="F5133" s="306"/>
      <c r="G5133" s="306"/>
      <c r="H5133" s="306"/>
      <c r="I5133" s="306"/>
      <c r="J5133" s="307"/>
      <c r="K5133" s="8"/>
      <c r="L5133" s="52"/>
    </row>
    <row r="5134" spans="3:12" s="93" customFormat="1" ht="15.45" customHeight="1" x14ac:dyDescent="0.3">
      <c r="C5134" s="53"/>
      <c r="D5134" s="308" t="s">
        <v>20</v>
      </c>
      <c r="E5134" s="309"/>
      <c r="F5134" s="309"/>
      <c r="G5134" s="54" t="s">
        <v>14</v>
      </c>
      <c r="H5134" s="55" t="s">
        <v>31</v>
      </c>
      <c r="I5134" s="54" t="s">
        <v>22</v>
      </c>
      <c r="J5134" s="56" t="s">
        <v>23</v>
      </c>
      <c r="K5134" s="57"/>
      <c r="L5134" s="58"/>
    </row>
    <row r="5135" spans="3:12" s="1" customFormat="1" ht="15.45" customHeight="1" x14ac:dyDescent="0.3">
      <c r="C5135" s="7"/>
      <c r="D5135" s="301" t="s">
        <v>148</v>
      </c>
      <c r="E5135" s="302"/>
      <c r="F5135" s="302"/>
      <c r="G5135" s="59" t="s">
        <v>39</v>
      </c>
      <c r="H5135" s="60">
        <v>49097.481124999998</v>
      </c>
      <c r="I5135" s="61">
        <v>0.31</v>
      </c>
      <c r="J5135" s="30">
        <f>+ROUND(I5135*H5135,2)</f>
        <v>15220.22</v>
      </c>
      <c r="K5135" s="8"/>
      <c r="L5135" s="52"/>
    </row>
    <row r="5136" spans="3:12" s="1" customFormat="1" ht="15.45" customHeight="1" x14ac:dyDescent="0.3">
      <c r="C5136" s="7"/>
      <c r="D5136" s="301"/>
      <c r="E5136" s="302"/>
      <c r="F5136" s="302"/>
      <c r="G5136" s="59"/>
      <c r="H5136" s="60"/>
      <c r="I5136" s="61"/>
      <c r="J5136" s="62" t="str">
        <f>(+IF(D5136="","",(H5136*I5136)))</f>
        <v/>
      </c>
      <c r="K5136" s="8"/>
      <c r="L5136" s="52"/>
    </row>
    <row r="5137" spans="3:12" s="1" customFormat="1" ht="15.45" customHeight="1" x14ac:dyDescent="0.3">
      <c r="C5137" s="7"/>
      <c r="D5137" s="301"/>
      <c r="E5137" s="302"/>
      <c r="F5137" s="302"/>
      <c r="G5137" s="59"/>
      <c r="H5137" s="60"/>
      <c r="I5137" s="61"/>
      <c r="J5137" s="62" t="str">
        <f>(+IF(D5137="","",(H5137*I5137)))</f>
        <v/>
      </c>
      <c r="K5137" s="8"/>
      <c r="L5137" s="52"/>
    </row>
    <row r="5138" spans="3:12" s="1" customFormat="1" ht="15.45" customHeight="1" x14ac:dyDescent="0.3">
      <c r="C5138" s="7"/>
      <c r="D5138" s="303"/>
      <c r="E5138" s="304"/>
      <c r="F5138" s="304"/>
      <c r="G5138" s="94"/>
      <c r="H5138" s="95"/>
      <c r="I5138" s="96"/>
      <c r="J5138" s="97"/>
      <c r="K5138" s="8"/>
      <c r="L5138" s="52"/>
    </row>
    <row r="5139" spans="3:12" s="1" customFormat="1" ht="15.45" customHeight="1" x14ac:dyDescent="0.3">
      <c r="C5139" s="7"/>
      <c r="G5139" s="216" t="s">
        <v>42</v>
      </c>
      <c r="H5139" s="216"/>
      <c r="I5139" s="217"/>
      <c r="J5139" s="39">
        <f>+ROUND(SUM(J5135:J5138),2)</f>
        <v>15220.22</v>
      </c>
      <c r="K5139" s="8"/>
      <c r="L5139" s="52"/>
    </row>
    <row r="5140" spans="3:12" s="1" customFormat="1" ht="15.45" customHeight="1" x14ac:dyDescent="0.3">
      <c r="C5140" s="7"/>
      <c r="H5140" s="63"/>
      <c r="J5140" s="2"/>
      <c r="K5140" s="8"/>
    </row>
    <row r="5141" spans="3:12" s="1" customFormat="1" ht="15.45" customHeight="1" x14ac:dyDescent="0.3">
      <c r="C5141" s="7"/>
      <c r="D5141" s="250" t="s">
        <v>43</v>
      </c>
      <c r="E5141" s="251"/>
      <c r="F5141" s="251"/>
      <c r="G5141" s="251"/>
      <c r="H5141" s="251"/>
      <c r="I5141" s="252"/>
      <c r="J5141" s="64">
        <f>ROUND((SUM(+J5124+J5131+J5139)),2)</f>
        <v>21284.69</v>
      </c>
      <c r="K5141" s="8"/>
    </row>
    <row r="5142" spans="3:12" s="1" customFormat="1" ht="15.45" customHeight="1" x14ac:dyDescent="0.3">
      <c r="C5142" s="7"/>
      <c r="H5142" s="63"/>
      <c r="J5142" s="2"/>
      <c r="K5142" s="8"/>
    </row>
    <row r="5143" spans="3:12" s="66" customFormat="1" ht="15.45" customHeight="1" x14ac:dyDescent="0.3">
      <c r="C5143" s="65"/>
      <c r="D5143" s="253" t="s">
        <v>44</v>
      </c>
      <c r="E5143" s="254"/>
      <c r="F5143" s="255"/>
      <c r="H5143" s="67"/>
      <c r="I5143" s="68">
        <v>0.01</v>
      </c>
      <c r="J5143" s="69">
        <f>ROUND(J5141*I5143,2)</f>
        <v>212.85</v>
      </c>
      <c r="K5143" s="70"/>
    </row>
    <row r="5144" spans="3:12" s="1" customFormat="1" ht="15.45" customHeight="1" x14ac:dyDescent="0.3">
      <c r="C5144" s="7"/>
      <c r="D5144" s="250" t="s">
        <v>45</v>
      </c>
      <c r="E5144" s="251"/>
      <c r="F5144" s="251"/>
      <c r="G5144" s="251"/>
      <c r="H5144" s="251"/>
      <c r="I5144" s="252"/>
      <c r="J5144" s="64">
        <f>+J5143+J5141</f>
        <v>21497.539999999997</v>
      </c>
      <c r="K5144" s="8"/>
    </row>
    <row r="5145" spans="3:12" s="1" customFormat="1" ht="15.45" customHeight="1" x14ac:dyDescent="0.3">
      <c r="C5145" s="7"/>
      <c r="H5145" s="63"/>
      <c r="J5145" s="2"/>
      <c r="K5145" s="8"/>
    </row>
    <row r="5146" spans="3:12" s="66" customFormat="1" ht="15.45" customHeight="1" x14ac:dyDescent="0.3">
      <c r="C5146" s="65"/>
      <c r="D5146" s="313" t="s">
        <v>46</v>
      </c>
      <c r="E5146" s="314"/>
      <c r="F5146" s="314"/>
      <c r="G5146" s="71"/>
      <c r="H5146" s="72"/>
      <c r="I5146" s="170">
        <v>0.25</v>
      </c>
      <c r="J5146" s="74">
        <f>ROUND(J5144*I5146,2)</f>
        <v>5374.39</v>
      </c>
      <c r="K5146" s="70"/>
    </row>
    <row r="5147" spans="3:12" s="66" customFormat="1" ht="15.45" customHeight="1" x14ac:dyDescent="0.3">
      <c r="C5147" s="65"/>
      <c r="D5147" s="315" t="s">
        <v>47</v>
      </c>
      <c r="E5147" s="316"/>
      <c r="F5147" s="316"/>
      <c r="G5147" s="71"/>
      <c r="H5147" s="72"/>
      <c r="I5147" s="171">
        <v>0.01</v>
      </c>
      <c r="J5147" s="76">
        <f>ROUNDDOWN(J5144*I5147,2)</f>
        <v>214.97</v>
      </c>
      <c r="K5147" s="70"/>
    </row>
    <row r="5148" spans="3:12" s="66" customFormat="1" ht="15.45" customHeight="1" x14ac:dyDescent="0.3">
      <c r="C5148" s="65"/>
      <c r="D5148" s="315" t="s">
        <v>48</v>
      </c>
      <c r="E5148" s="316"/>
      <c r="F5148" s="316"/>
      <c r="G5148" s="77"/>
      <c r="H5148" s="78"/>
      <c r="I5148" s="171">
        <v>0.04</v>
      </c>
      <c r="J5148" s="76">
        <f>ROUND(J5144*I5148,2)</f>
        <v>859.9</v>
      </c>
      <c r="K5148" s="70"/>
    </row>
    <row r="5149" spans="3:12" s="1" customFormat="1" ht="15.45" customHeight="1" x14ac:dyDescent="0.3">
      <c r="C5149" s="7"/>
      <c r="D5149" s="317" t="s">
        <v>49</v>
      </c>
      <c r="E5149" s="318"/>
      <c r="F5149" s="318"/>
      <c r="G5149" s="318"/>
      <c r="H5149" s="318"/>
      <c r="I5149" s="318"/>
      <c r="J5149" s="79">
        <f>SUM(J5146:J5148)</f>
        <v>6449.26</v>
      </c>
      <c r="K5149" s="8"/>
    </row>
    <row r="5150" spans="3:12" s="1" customFormat="1" ht="15.45" customHeight="1" x14ac:dyDescent="0.3">
      <c r="C5150" s="7"/>
      <c r="D5150" s="266"/>
      <c r="E5150" s="266"/>
      <c r="F5150" s="266"/>
      <c r="G5150" s="266"/>
      <c r="H5150" s="266"/>
      <c r="I5150" s="266"/>
      <c r="J5150" s="266"/>
      <c r="K5150" s="8"/>
    </row>
    <row r="5151" spans="3:12" s="1" customFormat="1" ht="15.45" customHeight="1" x14ac:dyDescent="0.3">
      <c r="C5151" s="7"/>
      <c r="D5151" s="277" t="s">
        <v>50</v>
      </c>
      <c r="E5151" s="278"/>
      <c r="F5151" s="278"/>
      <c r="G5151" s="278"/>
      <c r="H5151" s="278"/>
      <c r="I5151" s="279"/>
      <c r="J5151" s="80">
        <f>SUM(J5144+J5149)</f>
        <v>27946.799999999996</v>
      </c>
      <c r="K5151" s="8"/>
    </row>
    <row r="5152" spans="3:12" s="1" customFormat="1" ht="15.45" customHeight="1" x14ac:dyDescent="0.3">
      <c r="C5152" s="7"/>
      <c r="D5152" s="266"/>
      <c r="E5152" s="266"/>
      <c r="F5152" s="266"/>
      <c r="G5152" s="266"/>
      <c r="H5152" s="266"/>
      <c r="I5152" s="266"/>
      <c r="J5152" s="266"/>
      <c r="K5152" s="8"/>
    </row>
    <row r="5153" spans="1:12" s="1" customFormat="1" ht="15.45" customHeight="1" x14ac:dyDescent="0.3">
      <c r="C5153" s="7"/>
      <c r="D5153" s="280" t="s">
        <v>51</v>
      </c>
      <c r="E5153" s="281"/>
      <c r="F5153" s="282"/>
      <c r="G5153" s="283"/>
      <c r="H5153" s="284"/>
      <c r="I5153" s="284"/>
      <c r="J5153" s="285"/>
      <c r="K5153" s="8"/>
    </row>
    <row r="5154" spans="1:12" s="1" customFormat="1" ht="15.45" customHeight="1" x14ac:dyDescent="0.3">
      <c r="C5154" s="7"/>
      <c r="D5154" s="262"/>
      <c r="E5154" s="310"/>
      <c r="F5154" s="311"/>
      <c r="G5154" s="265"/>
      <c r="H5154" s="275"/>
      <c r="I5154" s="275"/>
      <c r="J5154" s="276"/>
      <c r="K5154" s="8"/>
    </row>
    <row r="5155" spans="1:12" s="1" customFormat="1" ht="15.45" customHeight="1" x14ac:dyDescent="0.3">
      <c r="C5155" s="7"/>
      <c r="D5155" s="262"/>
      <c r="E5155" s="310"/>
      <c r="F5155" s="311"/>
      <c r="G5155" s="312" t="s">
        <v>52</v>
      </c>
      <c r="H5155" s="266"/>
      <c r="I5155" s="266"/>
      <c r="J5155" s="267"/>
      <c r="K5155" s="8"/>
    </row>
    <row r="5156" spans="1:12" s="1" customFormat="1" ht="15.45" customHeight="1" x14ac:dyDescent="0.3">
      <c r="C5156" s="7"/>
      <c r="D5156" s="262"/>
      <c r="E5156" s="310"/>
      <c r="F5156" s="311"/>
      <c r="G5156" s="312" t="s">
        <v>53</v>
      </c>
      <c r="H5156" s="266"/>
      <c r="I5156" s="266"/>
      <c r="J5156" s="267"/>
      <c r="K5156" s="8"/>
    </row>
    <row r="5157" spans="1:12" s="1" customFormat="1" ht="15.45" customHeight="1" x14ac:dyDescent="0.3">
      <c r="C5157" s="7"/>
      <c r="D5157" s="262"/>
      <c r="E5157" s="310"/>
      <c r="F5157" s="311"/>
      <c r="G5157" s="312" t="s">
        <v>54</v>
      </c>
      <c r="H5157" s="266"/>
      <c r="I5157" s="266"/>
      <c r="J5157" s="267"/>
      <c r="K5157" s="8"/>
    </row>
    <row r="5158" spans="1:12" s="1" customFormat="1" ht="15.45" customHeight="1" x14ac:dyDescent="0.3">
      <c r="C5158" s="7"/>
      <c r="D5158" s="319"/>
      <c r="E5158" s="320"/>
      <c r="F5158" s="321"/>
      <c r="G5158" s="312" t="s">
        <v>52</v>
      </c>
      <c r="H5158" s="266"/>
      <c r="I5158" s="266"/>
      <c r="J5158" s="267"/>
      <c r="K5158" s="8"/>
    </row>
    <row r="5159" spans="1:12" s="1" customFormat="1" ht="15.45" customHeight="1" x14ac:dyDescent="0.3">
      <c r="C5159" s="7"/>
      <c r="D5159" s="268"/>
      <c r="E5159" s="322"/>
      <c r="F5159" s="323"/>
      <c r="G5159" s="324" t="s">
        <v>55</v>
      </c>
      <c r="H5159" s="272"/>
      <c r="I5159" s="272"/>
      <c r="J5159" s="273"/>
      <c r="K5159" s="8"/>
    </row>
    <row r="5160" spans="1:12" s="1" customFormat="1" ht="15.45" customHeight="1" x14ac:dyDescent="0.3">
      <c r="C5160" s="81"/>
      <c r="D5160" s="82"/>
      <c r="E5160" s="82"/>
      <c r="F5160" s="82"/>
      <c r="G5160" s="82"/>
      <c r="H5160" s="83"/>
      <c r="I5160" s="82"/>
      <c r="J5160" s="83"/>
      <c r="K5160" s="84"/>
    </row>
    <row r="5161" spans="1:12" s="1" customFormat="1" ht="15.45" customHeight="1" x14ac:dyDescent="0.3">
      <c r="H5161" s="2"/>
      <c r="J5161" s="2"/>
    </row>
    <row r="5162" spans="1:12" ht="15.45" customHeight="1" x14ac:dyDescent="0.3">
      <c r="A5162" s="1"/>
      <c r="B5162" s="1"/>
      <c r="C5162" s="274"/>
      <c r="D5162" s="274"/>
      <c r="E5162" s="274"/>
      <c r="F5162" s="274"/>
      <c r="G5162" s="274"/>
      <c r="H5162" s="274"/>
      <c r="I5162" s="274"/>
      <c r="J5162" s="274"/>
      <c r="K5162" s="1"/>
      <c r="L5162" s="1"/>
    </row>
    <row r="5163" spans="1:12" ht="15.45" customHeight="1" x14ac:dyDescent="0.3">
      <c r="A5163" s="1"/>
      <c r="B5163" s="1"/>
      <c r="C5163" s="3"/>
      <c r="D5163" s="4"/>
      <c r="E5163" s="4"/>
      <c r="F5163" s="4"/>
      <c r="G5163" s="4"/>
      <c r="H5163" s="5"/>
      <c r="I5163" s="4"/>
      <c r="J5163" s="5"/>
      <c r="K5163" s="6"/>
      <c r="L5163" s="1"/>
    </row>
    <row r="5164" spans="1:12" ht="15.45" customHeight="1" x14ac:dyDescent="0.3">
      <c r="A5164" s="1"/>
      <c r="B5164" s="1"/>
      <c r="C5164" s="7"/>
      <c r="D5164" s="190"/>
      <c r="E5164" s="191"/>
      <c r="F5164" s="190" t="s">
        <v>0</v>
      </c>
      <c r="G5164" s="194"/>
      <c r="H5164" s="191"/>
      <c r="I5164" s="195" t="s">
        <v>1</v>
      </c>
      <c r="J5164" s="196"/>
      <c r="K5164" s="8"/>
      <c r="L5164" s="1"/>
    </row>
    <row r="5165" spans="1:12" ht="15.45" customHeight="1" x14ac:dyDescent="0.3">
      <c r="A5165" s="1"/>
      <c r="B5165" s="1"/>
      <c r="C5165" s="7"/>
      <c r="D5165" s="192"/>
      <c r="E5165" s="193"/>
      <c r="F5165" s="192"/>
      <c r="G5165" s="189"/>
      <c r="H5165" s="193"/>
      <c r="I5165" s="197" t="s">
        <v>2</v>
      </c>
      <c r="J5165" s="198"/>
      <c r="K5165" s="8"/>
      <c r="L5165" s="1"/>
    </row>
    <row r="5166" spans="1:12" ht="15.45" customHeight="1" x14ac:dyDescent="0.3">
      <c r="A5166" s="1"/>
      <c r="B5166" s="1"/>
      <c r="C5166" s="7"/>
      <c r="D5166" s="172" t="s">
        <v>3</v>
      </c>
      <c r="E5166" s="173"/>
      <c r="F5166" s="173"/>
      <c r="G5166" s="173"/>
      <c r="H5166" s="174"/>
      <c r="I5166" s="197" t="s">
        <v>4</v>
      </c>
      <c r="J5166" s="198"/>
      <c r="K5166" s="8"/>
      <c r="L5166" s="1"/>
    </row>
    <row r="5167" spans="1:12" ht="15.45" customHeight="1" x14ac:dyDescent="0.3">
      <c r="A5167" s="1"/>
      <c r="B5167" s="1"/>
      <c r="C5167" s="7"/>
      <c r="D5167" s="298" t="s">
        <v>5</v>
      </c>
      <c r="E5167" s="299"/>
      <c r="F5167" s="299"/>
      <c r="G5167" s="299"/>
      <c r="H5167" s="299"/>
      <c r="I5167" s="299"/>
      <c r="J5167" s="300"/>
      <c r="K5167" s="8"/>
      <c r="L5167" s="1"/>
    </row>
    <row r="5168" spans="1:12" ht="15.45" customHeight="1" x14ac:dyDescent="0.3">
      <c r="A5168" s="1"/>
      <c r="B5168" s="1"/>
      <c r="C5168" s="7"/>
      <c r="D5168" s="9"/>
      <c r="E5168" s="9"/>
      <c r="F5168" s="9"/>
      <c r="G5168" s="9"/>
      <c r="H5168" s="10"/>
      <c r="I5168" s="9"/>
      <c r="J5168" s="10"/>
      <c r="K5168" s="8"/>
      <c r="L5168" s="1"/>
    </row>
    <row r="5169" spans="1:12" ht="15.45" customHeight="1" x14ac:dyDescent="0.3">
      <c r="A5169" s="14"/>
      <c r="B5169" s="14"/>
      <c r="C5169" s="11"/>
      <c r="D5169" s="12" t="s">
        <v>6</v>
      </c>
      <c r="E5169" s="175" t="s">
        <v>7</v>
      </c>
      <c r="F5169" s="176"/>
      <c r="G5169" s="176"/>
      <c r="H5169" s="176"/>
      <c r="I5169" s="176"/>
      <c r="J5169" s="177"/>
      <c r="K5169" s="13"/>
      <c r="L5169" s="14"/>
    </row>
    <row r="5170" spans="1:12" ht="15.45" customHeight="1" x14ac:dyDescent="0.3">
      <c r="A5170" s="1"/>
      <c r="B5170" s="1"/>
      <c r="C5170" s="7"/>
      <c r="D5170" s="16">
        <v>2</v>
      </c>
      <c r="E5170" s="178" t="s">
        <v>8</v>
      </c>
      <c r="F5170" s="179"/>
      <c r="G5170" s="179"/>
      <c r="H5170" s="179"/>
      <c r="I5170" s="179"/>
      <c r="J5170" s="180"/>
      <c r="K5170" s="8"/>
      <c r="L5170" s="1"/>
    </row>
    <row r="5171" spans="1:12" ht="15.45" customHeight="1" x14ac:dyDescent="0.3">
      <c r="A5171" s="14"/>
      <c r="B5171" s="14"/>
      <c r="C5171" s="11"/>
      <c r="D5171" s="12" t="s">
        <v>9</v>
      </c>
      <c r="E5171" s="175" t="s">
        <v>10</v>
      </c>
      <c r="F5171" s="176"/>
      <c r="G5171" s="176"/>
      <c r="H5171" s="176"/>
      <c r="I5171" s="176"/>
      <c r="J5171" s="177"/>
      <c r="K5171" s="13"/>
      <c r="L5171" s="14"/>
    </row>
    <row r="5172" spans="1:12" ht="15.45" customHeight="1" x14ac:dyDescent="0.3">
      <c r="A5172" s="1"/>
      <c r="B5172" s="1"/>
      <c r="C5172" s="7"/>
      <c r="D5172" s="16">
        <v>2.0699999999999998</v>
      </c>
      <c r="E5172" s="178" t="s">
        <v>423</v>
      </c>
      <c r="F5172" s="179"/>
      <c r="G5172" s="179"/>
      <c r="H5172" s="179"/>
      <c r="I5172" s="179"/>
      <c r="J5172" s="180"/>
      <c r="K5172" s="8"/>
      <c r="L5172" s="1"/>
    </row>
    <row r="5173" spans="1:12" ht="15.45" customHeight="1" x14ac:dyDescent="0.3">
      <c r="A5173" s="14"/>
      <c r="B5173" s="14"/>
      <c r="C5173" s="11"/>
      <c r="D5173" s="17" t="s">
        <v>12</v>
      </c>
      <c r="E5173" s="181" t="s">
        <v>13</v>
      </c>
      <c r="F5173" s="182"/>
      <c r="G5173" s="182"/>
      <c r="H5173" s="182"/>
      <c r="I5173" s="183"/>
      <c r="J5173" s="187" t="s">
        <v>14</v>
      </c>
      <c r="K5173" s="13"/>
      <c r="L5173" s="14"/>
    </row>
    <row r="5174" spans="1:12" ht="15.45" customHeight="1" x14ac:dyDescent="0.3">
      <c r="A5174" s="1"/>
      <c r="B5174" s="1"/>
      <c r="C5174" s="7"/>
      <c r="D5174" s="18" t="s">
        <v>435</v>
      </c>
      <c r="E5174" s="184"/>
      <c r="F5174" s="185"/>
      <c r="G5174" s="185"/>
      <c r="H5174" s="185"/>
      <c r="I5174" s="186"/>
      <c r="J5174" s="188"/>
      <c r="K5174" s="8"/>
      <c r="L5174" s="1"/>
    </row>
    <row r="5175" spans="1:12" ht="15.45" customHeight="1" x14ac:dyDescent="0.3">
      <c r="A5175" s="14"/>
      <c r="B5175" s="14"/>
      <c r="C5175" s="11"/>
      <c r="D5175" s="17" t="s">
        <v>16</v>
      </c>
      <c r="E5175" s="296" t="s">
        <v>436</v>
      </c>
      <c r="F5175" s="223"/>
      <c r="G5175" s="223"/>
      <c r="H5175" s="223"/>
      <c r="I5175" s="224"/>
      <c r="J5175" s="297"/>
      <c r="K5175" s="13"/>
      <c r="L5175" s="14"/>
    </row>
    <row r="5176" spans="1:12" ht="15.45" customHeight="1" x14ac:dyDescent="0.3">
      <c r="A5176" s="1"/>
      <c r="B5176" s="1"/>
      <c r="C5176" s="7"/>
      <c r="D5176" s="18" t="s">
        <v>435</v>
      </c>
      <c r="E5176" s="225"/>
      <c r="F5176" s="226"/>
      <c r="G5176" s="226"/>
      <c r="H5176" s="226"/>
      <c r="I5176" s="227"/>
      <c r="J5176" s="229"/>
      <c r="K5176" s="8"/>
      <c r="L5176" s="1"/>
    </row>
    <row r="5177" spans="1:12" ht="15.45" customHeight="1" x14ac:dyDescent="0.3">
      <c r="A5177" s="1"/>
      <c r="B5177" s="1"/>
      <c r="C5177" s="7"/>
      <c r="D5177" s="189"/>
      <c r="E5177" s="189"/>
      <c r="F5177" s="189"/>
      <c r="G5177" s="189"/>
      <c r="H5177" s="189"/>
      <c r="I5177" s="189"/>
      <c r="J5177" s="189"/>
      <c r="K5177" s="8"/>
      <c r="L5177" s="1"/>
    </row>
    <row r="5178" spans="1:12" ht="15.45" customHeight="1" x14ac:dyDescent="0.3">
      <c r="A5178" s="1"/>
      <c r="B5178" s="1"/>
      <c r="C5178" s="7"/>
      <c r="D5178" s="219" t="s">
        <v>19</v>
      </c>
      <c r="E5178" s="220"/>
      <c r="F5178" s="220"/>
      <c r="G5178" s="220"/>
      <c r="H5178" s="220"/>
      <c r="I5178" s="220"/>
      <c r="J5178" s="221"/>
      <c r="K5178" s="8"/>
      <c r="L5178" s="1"/>
    </row>
    <row r="5179" spans="1:12" ht="15.45" customHeight="1" x14ac:dyDescent="0.3">
      <c r="A5179" s="1"/>
      <c r="B5179" s="1"/>
      <c r="C5179" s="7"/>
      <c r="D5179" s="230" t="s">
        <v>20</v>
      </c>
      <c r="E5179" s="231"/>
      <c r="F5179" s="231"/>
      <c r="G5179" s="23" t="s">
        <v>14</v>
      </c>
      <c r="H5179" s="24" t="s">
        <v>21</v>
      </c>
      <c r="I5179" s="25" t="s">
        <v>22</v>
      </c>
      <c r="J5179" s="26" t="s">
        <v>23</v>
      </c>
      <c r="K5179" s="8"/>
      <c r="L5179" s="1"/>
    </row>
    <row r="5180" spans="1:12" ht="15.45" customHeight="1" x14ac:dyDescent="0.3">
      <c r="A5180" s="1"/>
      <c r="B5180" s="1"/>
      <c r="C5180" s="7"/>
      <c r="D5180" s="232" t="s">
        <v>437</v>
      </c>
      <c r="E5180" s="233"/>
      <c r="F5180" s="233"/>
      <c r="G5180" s="27" t="s">
        <v>127</v>
      </c>
      <c r="H5180" s="28">
        <v>58292.67</v>
      </c>
      <c r="I5180" s="29">
        <v>0.06</v>
      </c>
      <c r="J5180" s="30">
        <f>+ROUND(I5180*H5180,2)</f>
        <v>3497.56</v>
      </c>
      <c r="K5180" s="8"/>
      <c r="L5180" s="1"/>
    </row>
    <row r="5181" spans="1:12" ht="15.45" customHeight="1" x14ac:dyDescent="0.3">
      <c r="A5181" s="1"/>
      <c r="B5181" s="1"/>
      <c r="C5181" s="7"/>
      <c r="D5181" s="211"/>
      <c r="E5181" s="212"/>
      <c r="F5181" s="212"/>
      <c r="G5181" s="31" t="s">
        <v>28</v>
      </c>
      <c r="H5181" s="32" t="s">
        <v>28</v>
      </c>
      <c r="I5181" s="33"/>
      <c r="J5181" s="34" t="str">
        <f t="shared" ref="J5181:J5186" si="91">+IF(D5181="","",H5181*I5181)</f>
        <v/>
      </c>
      <c r="K5181" s="8"/>
      <c r="L5181" s="1"/>
    </row>
    <row r="5182" spans="1:12" ht="15.45" customHeight="1" x14ac:dyDescent="0.3">
      <c r="A5182" s="1"/>
      <c r="B5182" s="1"/>
      <c r="C5182" s="7"/>
      <c r="D5182" s="211"/>
      <c r="E5182" s="212"/>
      <c r="F5182" s="212"/>
      <c r="G5182" s="31" t="s">
        <v>28</v>
      </c>
      <c r="H5182" s="32" t="s">
        <v>28</v>
      </c>
      <c r="I5182" s="33"/>
      <c r="J5182" s="34" t="str">
        <f t="shared" si="91"/>
        <v/>
      </c>
      <c r="K5182" s="8"/>
      <c r="L5182" s="1"/>
    </row>
    <row r="5183" spans="1:12" ht="15.45" customHeight="1" x14ac:dyDescent="0.3">
      <c r="A5183" s="1"/>
      <c r="B5183" s="1"/>
      <c r="C5183" s="7"/>
      <c r="D5183" s="211"/>
      <c r="E5183" s="212"/>
      <c r="F5183" s="212"/>
      <c r="G5183" s="31" t="s">
        <v>28</v>
      </c>
      <c r="H5183" s="32" t="s">
        <v>28</v>
      </c>
      <c r="I5183" s="33"/>
      <c r="J5183" s="34" t="str">
        <f t="shared" si="91"/>
        <v/>
      </c>
      <c r="K5183" s="8"/>
      <c r="L5183" s="1"/>
    </row>
    <row r="5184" spans="1:12" ht="15.45" customHeight="1" x14ac:dyDescent="0.3">
      <c r="A5184" s="1"/>
      <c r="B5184" s="1"/>
      <c r="C5184" s="7"/>
      <c r="D5184" s="211"/>
      <c r="E5184" s="212"/>
      <c r="F5184" s="212"/>
      <c r="G5184" s="31" t="s">
        <v>28</v>
      </c>
      <c r="H5184" s="32" t="s">
        <v>28</v>
      </c>
      <c r="I5184" s="33"/>
      <c r="J5184" s="34" t="str">
        <f t="shared" si="91"/>
        <v/>
      </c>
      <c r="K5184" s="8"/>
      <c r="L5184" s="1"/>
    </row>
    <row r="5185" spans="1:12" ht="15.45" customHeight="1" x14ac:dyDescent="0.3">
      <c r="A5185" s="1"/>
      <c r="B5185" s="1"/>
      <c r="C5185" s="7"/>
      <c r="D5185" s="211"/>
      <c r="E5185" s="212"/>
      <c r="F5185" s="212"/>
      <c r="G5185" s="31" t="s">
        <v>28</v>
      </c>
      <c r="H5185" s="32" t="s">
        <v>28</v>
      </c>
      <c r="I5185" s="33"/>
      <c r="J5185" s="34" t="str">
        <f t="shared" si="91"/>
        <v/>
      </c>
      <c r="K5185" s="8"/>
      <c r="L5185" s="1"/>
    </row>
    <row r="5186" spans="1:12" ht="15.45" customHeight="1" x14ac:dyDescent="0.3">
      <c r="A5186" s="1"/>
      <c r="B5186" s="1"/>
      <c r="C5186" s="7"/>
      <c r="D5186" s="325"/>
      <c r="E5186" s="326"/>
      <c r="F5186" s="326"/>
      <c r="G5186" s="35" t="s">
        <v>28</v>
      </c>
      <c r="H5186" s="36" t="s">
        <v>28</v>
      </c>
      <c r="I5186" s="37"/>
      <c r="J5186" s="38" t="str">
        <f t="shared" si="91"/>
        <v/>
      </c>
      <c r="K5186" s="8"/>
      <c r="L5186" s="1"/>
    </row>
    <row r="5187" spans="1:12" ht="15.45" customHeight="1" x14ac:dyDescent="0.3">
      <c r="A5187" s="1"/>
      <c r="B5187" s="1"/>
      <c r="C5187" s="7"/>
      <c r="D5187" s="1"/>
      <c r="E5187" s="1"/>
      <c r="F5187" s="1"/>
      <c r="G5187" s="294" t="s">
        <v>29</v>
      </c>
      <c r="H5187" s="294"/>
      <c r="I5187" s="295"/>
      <c r="J5187" s="39">
        <f>+ROUND(SUM(J5180:J5186),2)</f>
        <v>3497.56</v>
      </c>
      <c r="K5187" s="8"/>
      <c r="L5187" s="1"/>
    </row>
    <row r="5188" spans="1:12" ht="15.45" customHeight="1" x14ac:dyDescent="0.3">
      <c r="A5188" s="1"/>
      <c r="B5188" s="1"/>
      <c r="C5188" s="7"/>
      <c r="D5188" s="189"/>
      <c r="E5188" s="189"/>
      <c r="F5188" s="189"/>
      <c r="G5188" s="189"/>
      <c r="H5188" s="189"/>
      <c r="I5188" s="189"/>
      <c r="J5188" s="189"/>
      <c r="K5188" s="8"/>
      <c r="L5188" s="1"/>
    </row>
    <row r="5189" spans="1:12" ht="15.45" customHeight="1" x14ac:dyDescent="0.3">
      <c r="A5189" s="1"/>
      <c r="B5189" s="1"/>
      <c r="C5189" s="7"/>
      <c r="D5189" s="219" t="s">
        <v>30</v>
      </c>
      <c r="E5189" s="220"/>
      <c r="F5189" s="220"/>
      <c r="G5189" s="220"/>
      <c r="H5189" s="220"/>
      <c r="I5189" s="220"/>
      <c r="J5189" s="221"/>
      <c r="K5189" s="8"/>
      <c r="L5189" s="1"/>
    </row>
    <row r="5190" spans="1:12" ht="15.45" customHeight="1" x14ac:dyDescent="0.3">
      <c r="A5190" s="1"/>
      <c r="B5190" s="1"/>
      <c r="C5190" s="7"/>
      <c r="D5190" s="286" t="s">
        <v>20</v>
      </c>
      <c r="E5190" s="286"/>
      <c r="F5190" s="286"/>
      <c r="G5190" s="40" t="s">
        <v>14</v>
      </c>
      <c r="H5190" s="41" t="s">
        <v>31</v>
      </c>
      <c r="I5190" s="103" t="s">
        <v>22</v>
      </c>
      <c r="J5190" s="41" t="s">
        <v>23</v>
      </c>
      <c r="K5190" s="8"/>
      <c r="L5190" s="1"/>
    </row>
    <row r="5191" spans="1:12" ht="15.45" customHeight="1" x14ac:dyDescent="0.3">
      <c r="A5191" s="1"/>
      <c r="B5191" s="1"/>
      <c r="C5191" s="7"/>
      <c r="D5191" s="287" t="s">
        <v>32</v>
      </c>
      <c r="E5191" s="288"/>
      <c r="F5191" s="288"/>
      <c r="G5191" s="86" t="s">
        <v>33</v>
      </c>
      <c r="H5191" s="89">
        <v>6137.19</v>
      </c>
      <c r="I5191" s="104">
        <v>0.05</v>
      </c>
      <c r="J5191" s="30">
        <f>+ROUND(I5191*H5191,2)</f>
        <v>306.86</v>
      </c>
      <c r="K5191" s="8"/>
      <c r="L5191" s="1"/>
    </row>
    <row r="5192" spans="1:12" ht="15.45" customHeight="1" x14ac:dyDescent="0.3">
      <c r="A5192" s="1"/>
      <c r="B5192" s="1"/>
      <c r="C5192" s="7"/>
      <c r="D5192" s="287"/>
      <c r="E5192" s="288"/>
      <c r="F5192" s="288"/>
      <c r="G5192" s="105" t="s">
        <v>28</v>
      </c>
      <c r="H5192" s="89" t="s">
        <v>28</v>
      </c>
      <c r="I5192" s="98"/>
      <c r="J5192" s="34" t="str">
        <f>+IF(D5192="","",H5192*I5192)</f>
        <v/>
      </c>
      <c r="K5192" s="8"/>
      <c r="L5192" s="1"/>
    </row>
    <row r="5193" spans="1:12" ht="15.45" customHeight="1" x14ac:dyDescent="0.3">
      <c r="A5193" s="1"/>
      <c r="B5193" s="1"/>
      <c r="C5193" s="7"/>
      <c r="D5193" s="333"/>
      <c r="E5193" s="334"/>
      <c r="F5193" s="335"/>
      <c r="G5193" s="105" t="s">
        <v>28</v>
      </c>
      <c r="H5193" s="89" t="s">
        <v>28</v>
      </c>
      <c r="I5193" s="106"/>
      <c r="J5193" s="38" t="str">
        <f>+IF(D5193="","",H5193*I5193)</f>
        <v/>
      </c>
      <c r="K5193" s="8"/>
      <c r="L5193" s="1"/>
    </row>
    <row r="5194" spans="1:12" ht="15.45" customHeight="1" x14ac:dyDescent="0.3">
      <c r="A5194" s="1"/>
      <c r="B5194" s="1"/>
      <c r="C5194" s="7"/>
      <c r="D5194" s="1"/>
      <c r="E5194" s="1"/>
      <c r="F5194" s="1"/>
      <c r="G5194" s="216" t="s">
        <v>36</v>
      </c>
      <c r="H5194" s="216"/>
      <c r="I5194" s="217"/>
      <c r="J5194" s="51">
        <f>ROUND(+SUM(J5191:J5193),2)</f>
        <v>306.86</v>
      </c>
      <c r="K5194" s="8"/>
      <c r="L5194" s="1"/>
    </row>
    <row r="5195" spans="1:12" ht="15.45" customHeight="1" x14ac:dyDescent="0.3">
      <c r="A5195" s="1"/>
      <c r="B5195" s="1"/>
      <c r="C5195" s="7"/>
      <c r="D5195" s="274"/>
      <c r="E5195" s="274"/>
      <c r="F5195" s="274"/>
      <c r="G5195" s="274"/>
      <c r="H5195" s="274"/>
      <c r="I5195" s="274"/>
      <c r="J5195" s="274"/>
      <c r="K5195" s="8"/>
      <c r="L5195" s="1"/>
    </row>
    <row r="5196" spans="1:12" ht="15.45" customHeight="1" x14ac:dyDescent="0.3">
      <c r="A5196" s="1"/>
      <c r="B5196" s="1"/>
      <c r="C5196" s="7"/>
      <c r="D5196" s="305" t="s">
        <v>37</v>
      </c>
      <c r="E5196" s="306"/>
      <c r="F5196" s="306"/>
      <c r="G5196" s="306"/>
      <c r="H5196" s="306"/>
      <c r="I5196" s="306"/>
      <c r="J5196" s="307"/>
      <c r="K5196" s="8"/>
      <c r="L5196" s="52"/>
    </row>
    <row r="5197" spans="1:12" ht="15.45" customHeight="1" x14ac:dyDescent="0.3">
      <c r="A5197" s="93"/>
      <c r="B5197" s="93"/>
      <c r="C5197" s="53"/>
      <c r="D5197" s="308" t="s">
        <v>20</v>
      </c>
      <c r="E5197" s="309"/>
      <c r="F5197" s="309"/>
      <c r="G5197" s="54" t="s">
        <v>14</v>
      </c>
      <c r="H5197" s="55" t="s">
        <v>31</v>
      </c>
      <c r="I5197" s="54" t="s">
        <v>22</v>
      </c>
      <c r="J5197" s="56" t="s">
        <v>23</v>
      </c>
      <c r="K5197" s="57"/>
      <c r="L5197" s="58"/>
    </row>
    <row r="5198" spans="1:12" ht="15.45" customHeight="1" x14ac:dyDescent="0.3">
      <c r="A5198" s="1"/>
      <c r="B5198" s="1"/>
      <c r="C5198" s="7"/>
      <c r="D5198" s="301" t="s">
        <v>148</v>
      </c>
      <c r="E5198" s="302"/>
      <c r="F5198" s="302"/>
      <c r="G5198" s="59" t="s">
        <v>39</v>
      </c>
      <c r="H5198" s="60">
        <v>49097.481124999998</v>
      </c>
      <c r="I5198" s="109">
        <v>0.125</v>
      </c>
      <c r="J5198" s="30">
        <f>+ROUND(I5198*H5198,2)</f>
        <v>6137.19</v>
      </c>
      <c r="K5198" s="8"/>
      <c r="L5198" s="52"/>
    </row>
    <row r="5199" spans="1:12" ht="15.45" customHeight="1" x14ac:dyDescent="0.3">
      <c r="A5199" s="1"/>
      <c r="B5199" s="1"/>
      <c r="C5199" s="7"/>
      <c r="D5199" s="301"/>
      <c r="E5199" s="302"/>
      <c r="F5199" s="302"/>
      <c r="G5199" s="59"/>
      <c r="H5199" s="60"/>
      <c r="I5199" s="61"/>
      <c r="J5199" s="62" t="str">
        <f>(+IF(D5199="","",(H5199*I5199)))</f>
        <v/>
      </c>
      <c r="K5199" s="8"/>
      <c r="L5199" s="52"/>
    </row>
    <row r="5200" spans="1:12" ht="15.45" customHeight="1" x14ac:dyDescent="0.3">
      <c r="A5200" s="1"/>
      <c r="B5200" s="1"/>
      <c r="C5200" s="7"/>
      <c r="D5200" s="301"/>
      <c r="E5200" s="302"/>
      <c r="F5200" s="302"/>
      <c r="G5200" s="59"/>
      <c r="H5200" s="60"/>
      <c r="I5200" s="61"/>
      <c r="J5200" s="62" t="str">
        <f>(+IF(D5200="","",(H5200*I5200)))</f>
        <v/>
      </c>
      <c r="K5200" s="8"/>
      <c r="L5200" s="52"/>
    </row>
    <row r="5201" spans="1:12" ht="15.45" customHeight="1" x14ac:dyDescent="0.3">
      <c r="A5201" s="1"/>
      <c r="B5201" s="1"/>
      <c r="C5201" s="7"/>
      <c r="D5201" s="303"/>
      <c r="E5201" s="304"/>
      <c r="F5201" s="304"/>
      <c r="G5201" s="94"/>
      <c r="H5201" s="95"/>
      <c r="I5201" s="96"/>
      <c r="J5201" s="97"/>
      <c r="K5201" s="8"/>
      <c r="L5201" s="52"/>
    </row>
    <row r="5202" spans="1:12" ht="15.45" customHeight="1" x14ac:dyDescent="0.3">
      <c r="A5202" s="1"/>
      <c r="B5202" s="1"/>
      <c r="C5202" s="7"/>
      <c r="D5202" s="1"/>
      <c r="E5202" s="1"/>
      <c r="F5202" s="1"/>
      <c r="G5202" s="216" t="s">
        <v>42</v>
      </c>
      <c r="H5202" s="216"/>
      <c r="I5202" s="217"/>
      <c r="J5202" s="39">
        <f>+ROUND(SUM(J5198:J5201),2)</f>
        <v>6137.19</v>
      </c>
      <c r="K5202" s="8"/>
      <c r="L5202" s="52"/>
    </row>
    <row r="5203" spans="1:12" ht="15.45" customHeight="1" x14ac:dyDescent="0.3">
      <c r="A5203" s="1"/>
      <c r="B5203" s="1"/>
      <c r="C5203" s="7"/>
      <c r="D5203" s="1"/>
      <c r="E5203" s="1"/>
      <c r="F5203" s="1"/>
      <c r="G5203" s="1"/>
      <c r="H5203" s="63"/>
      <c r="I5203" s="1"/>
      <c r="J5203" s="2"/>
      <c r="K5203" s="8"/>
      <c r="L5203" s="1"/>
    </row>
    <row r="5204" spans="1:12" ht="15.45" customHeight="1" x14ac:dyDescent="0.3">
      <c r="A5204" s="1"/>
      <c r="B5204" s="1"/>
      <c r="C5204" s="7"/>
      <c r="D5204" s="250" t="s">
        <v>43</v>
      </c>
      <c r="E5204" s="251"/>
      <c r="F5204" s="251"/>
      <c r="G5204" s="251"/>
      <c r="H5204" s="251"/>
      <c r="I5204" s="252"/>
      <c r="J5204" s="64">
        <f>ROUND((SUM(+J5187+J5194+J5202)),2)</f>
        <v>9941.61</v>
      </c>
      <c r="K5204" s="8"/>
      <c r="L5204" s="1"/>
    </row>
    <row r="5205" spans="1:12" ht="15.45" customHeight="1" x14ac:dyDescent="0.3">
      <c r="A5205" s="1"/>
      <c r="B5205" s="1"/>
      <c r="C5205" s="7"/>
      <c r="D5205" s="1"/>
      <c r="E5205" s="1"/>
      <c r="F5205" s="1"/>
      <c r="G5205" s="1"/>
      <c r="H5205" s="63"/>
      <c r="I5205" s="1"/>
      <c r="J5205" s="2"/>
      <c r="K5205" s="8"/>
      <c r="L5205" s="1"/>
    </row>
    <row r="5206" spans="1:12" ht="15.45" customHeight="1" x14ac:dyDescent="0.3">
      <c r="A5206" s="66"/>
      <c r="B5206" s="66"/>
      <c r="C5206" s="65"/>
      <c r="D5206" s="253" t="s">
        <v>44</v>
      </c>
      <c r="E5206" s="254"/>
      <c r="F5206" s="255"/>
      <c r="G5206" s="66"/>
      <c r="H5206" s="67"/>
      <c r="I5206" s="68">
        <v>0.01</v>
      </c>
      <c r="J5206" s="69">
        <f>ROUND(J5204*I5206,2)</f>
        <v>99.42</v>
      </c>
      <c r="K5206" s="70"/>
      <c r="L5206" s="66"/>
    </row>
    <row r="5207" spans="1:12" ht="15.45" customHeight="1" x14ac:dyDescent="0.3">
      <c r="A5207" s="1"/>
      <c r="B5207" s="1"/>
      <c r="C5207" s="7"/>
      <c r="D5207" s="250" t="s">
        <v>45</v>
      </c>
      <c r="E5207" s="251"/>
      <c r="F5207" s="251"/>
      <c r="G5207" s="251"/>
      <c r="H5207" s="251"/>
      <c r="I5207" s="252"/>
      <c r="J5207" s="64">
        <f>+J5206+J5204</f>
        <v>10041.030000000001</v>
      </c>
      <c r="K5207" s="8"/>
      <c r="L5207" s="1"/>
    </row>
    <row r="5208" spans="1:12" ht="15.45" customHeight="1" x14ac:dyDescent="0.3">
      <c r="A5208" s="1"/>
      <c r="B5208" s="1"/>
      <c r="C5208" s="7"/>
      <c r="D5208" s="1"/>
      <c r="E5208" s="1"/>
      <c r="F5208" s="1"/>
      <c r="G5208" s="1"/>
      <c r="H5208" s="63"/>
      <c r="I5208" s="1"/>
      <c r="J5208" s="2"/>
      <c r="K5208" s="8"/>
      <c r="L5208" s="1"/>
    </row>
    <row r="5209" spans="1:12" ht="15.45" customHeight="1" x14ac:dyDescent="0.3">
      <c r="A5209" s="66"/>
      <c r="B5209" s="66"/>
      <c r="C5209" s="65"/>
      <c r="D5209" s="234" t="s">
        <v>46</v>
      </c>
      <c r="E5209" s="235"/>
      <c r="F5209" s="236"/>
      <c r="G5209" s="71"/>
      <c r="H5209" s="72"/>
      <c r="I5209" s="170">
        <v>0.25</v>
      </c>
      <c r="J5209" s="74">
        <f>ROUNDDOWN(J5207*I5209,2)</f>
        <v>2510.25</v>
      </c>
      <c r="K5209" s="70"/>
      <c r="L5209" s="66"/>
    </row>
    <row r="5210" spans="1:12" ht="15.45" customHeight="1" x14ac:dyDescent="0.3">
      <c r="A5210" s="66"/>
      <c r="B5210" s="66"/>
      <c r="C5210" s="65"/>
      <c r="D5210" s="315" t="s">
        <v>47</v>
      </c>
      <c r="E5210" s="316"/>
      <c r="F5210" s="316"/>
      <c r="G5210" s="71"/>
      <c r="H5210" s="72"/>
      <c r="I5210" s="171">
        <v>0.01</v>
      </c>
      <c r="J5210" s="76">
        <f>ROUND(J5207*I5210,2)</f>
        <v>100.41</v>
      </c>
      <c r="K5210" s="70"/>
      <c r="L5210" s="66"/>
    </row>
    <row r="5211" spans="1:12" ht="15.45" customHeight="1" x14ac:dyDescent="0.3">
      <c r="A5211" s="66"/>
      <c r="B5211" s="66"/>
      <c r="C5211" s="65"/>
      <c r="D5211" s="315" t="s">
        <v>48</v>
      </c>
      <c r="E5211" s="316"/>
      <c r="F5211" s="316"/>
      <c r="G5211" s="77"/>
      <c r="H5211" s="78"/>
      <c r="I5211" s="171">
        <v>0.04</v>
      </c>
      <c r="J5211" s="76">
        <f>ROUND(J5207*I5211,2)</f>
        <v>401.64</v>
      </c>
      <c r="K5211" s="70"/>
      <c r="L5211" s="66"/>
    </row>
    <row r="5212" spans="1:12" ht="15.45" customHeight="1" x14ac:dyDescent="0.3">
      <c r="A5212" s="1"/>
      <c r="B5212" s="1"/>
      <c r="C5212" s="7"/>
      <c r="D5212" s="317" t="s">
        <v>49</v>
      </c>
      <c r="E5212" s="318"/>
      <c r="F5212" s="318"/>
      <c r="G5212" s="318"/>
      <c r="H5212" s="318"/>
      <c r="I5212" s="318"/>
      <c r="J5212" s="79">
        <f>SUM(J5209:J5211)</f>
        <v>3012.2999999999997</v>
      </c>
      <c r="K5212" s="8"/>
      <c r="L5212" s="1"/>
    </row>
    <row r="5213" spans="1:12" ht="15.45" customHeight="1" x14ac:dyDescent="0.3">
      <c r="A5213" s="1"/>
      <c r="B5213" s="1"/>
      <c r="C5213" s="7"/>
      <c r="D5213" s="266"/>
      <c r="E5213" s="266"/>
      <c r="F5213" s="266"/>
      <c r="G5213" s="266"/>
      <c r="H5213" s="266"/>
      <c r="I5213" s="266"/>
      <c r="J5213" s="266"/>
      <c r="K5213" s="8"/>
      <c r="L5213" s="1"/>
    </row>
    <row r="5214" spans="1:12" ht="15.45" customHeight="1" x14ac:dyDescent="0.3">
      <c r="A5214" s="1"/>
      <c r="B5214" s="1"/>
      <c r="C5214" s="7"/>
      <c r="D5214" s="277" t="s">
        <v>50</v>
      </c>
      <c r="E5214" s="278"/>
      <c r="F5214" s="278"/>
      <c r="G5214" s="278"/>
      <c r="H5214" s="278"/>
      <c r="I5214" s="279"/>
      <c r="J5214" s="80">
        <f>SUM(J5207+J5212)</f>
        <v>13053.33</v>
      </c>
      <c r="K5214" s="8"/>
      <c r="L5214" s="1"/>
    </row>
    <row r="5215" spans="1:12" ht="15.45" customHeight="1" x14ac:dyDescent="0.3">
      <c r="A5215" s="1"/>
      <c r="B5215" s="1"/>
      <c r="C5215" s="7"/>
      <c r="D5215" s="266"/>
      <c r="E5215" s="266"/>
      <c r="F5215" s="266"/>
      <c r="G5215" s="266"/>
      <c r="H5215" s="266"/>
      <c r="I5215" s="266"/>
      <c r="J5215" s="266"/>
      <c r="K5215" s="8"/>
      <c r="L5215" s="1"/>
    </row>
    <row r="5216" spans="1:12" ht="15.45" customHeight="1" x14ac:dyDescent="0.3">
      <c r="A5216" s="1"/>
      <c r="B5216" s="1"/>
      <c r="C5216" s="7"/>
      <c r="D5216" s="280" t="s">
        <v>51</v>
      </c>
      <c r="E5216" s="281"/>
      <c r="F5216" s="282"/>
      <c r="G5216" s="283"/>
      <c r="H5216" s="284"/>
      <c r="I5216" s="284"/>
      <c r="J5216" s="285"/>
      <c r="K5216" s="8"/>
      <c r="L5216" s="1"/>
    </row>
    <row r="5217" spans="1:12" ht="15.45" customHeight="1" x14ac:dyDescent="0.3">
      <c r="A5217" s="1"/>
      <c r="B5217" s="1"/>
      <c r="C5217" s="7"/>
      <c r="D5217" s="262"/>
      <c r="E5217" s="310"/>
      <c r="F5217" s="311"/>
      <c r="G5217" s="265"/>
      <c r="H5217" s="275"/>
      <c r="I5217" s="275"/>
      <c r="J5217" s="276"/>
      <c r="K5217" s="8"/>
      <c r="L5217" s="1"/>
    </row>
    <row r="5218" spans="1:12" ht="15.45" customHeight="1" x14ac:dyDescent="0.3">
      <c r="A5218" s="1"/>
      <c r="B5218" s="1"/>
      <c r="C5218" s="7"/>
      <c r="D5218" s="262"/>
      <c r="E5218" s="310"/>
      <c r="F5218" s="311"/>
      <c r="G5218" s="312" t="s">
        <v>52</v>
      </c>
      <c r="H5218" s="266"/>
      <c r="I5218" s="266"/>
      <c r="J5218" s="267"/>
      <c r="K5218" s="8"/>
      <c r="L5218" s="1"/>
    </row>
    <row r="5219" spans="1:12" ht="15.45" customHeight="1" x14ac:dyDescent="0.3">
      <c r="A5219" s="1"/>
      <c r="B5219" s="1"/>
      <c r="C5219" s="7"/>
      <c r="D5219" s="262"/>
      <c r="E5219" s="310"/>
      <c r="F5219" s="311"/>
      <c r="G5219" s="312" t="s">
        <v>53</v>
      </c>
      <c r="H5219" s="266"/>
      <c r="I5219" s="266"/>
      <c r="J5219" s="267"/>
      <c r="K5219" s="8"/>
      <c r="L5219" s="1"/>
    </row>
    <row r="5220" spans="1:12" ht="15.45" customHeight="1" x14ac:dyDescent="0.3">
      <c r="A5220" s="1"/>
      <c r="B5220" s="1"/>
      <c r="C5220" s="7"/>
      <c r="D5220" s="262"/>
      <c r="E5220" s="310"/>
      <c r="F5220" s="311"/>
      <c r="G5220" s="312" t="s">
        <v>54</v>
      </c>
      <c r="H5220" s="266"/>
      <c r="I5220" s="266"/>
      <c r="J5220" s="267"/>
      <c r="K5220" s="8"/>
      <c r="L5220" s="1"/>
    </row>
    <row r="5221" spans="1:12" ht="15.45" customHeight="1" x14ac:dyDescent="0.3">
      <c r="A5221" s="1"/>
      <c r="B5221" s="1"/>
      <c r="C5221" s="7"/>
      <c r="D5221" s="319"/>
      <c r="E5221" s="320"/>
      <c r="F5221" s="321"/>
      <c r="G5221" s="312" t="s">
        <v>52</v>
      </c>
      <c r="H5221" s="266"/>
      <c r="I5221" s="266"/>
      <c r="J5221" s="267"/>
      <c r="K5221" s="8"/>
      <c r="L5221" s="1"/>
    </row>
    <row r="5222" spans="1:12" ht="15.45" customHeight="1" x14ac:dyDescent="0.3">
      <c r="A5222" s="1"/>
      <c r="B5222" s="1"/>
      <c r="C5222" s="7"/>
      <c r="D5222" s="268"/>
      <c r="E5222" s="322"/>
      <c r="F5222" s="323"/>
      <c r="G5222" s="324" t="s">
        <v>55</v>
      </c>
      <c r="H5222" s="272"/>
      <c r="I5222" s="272"/>
      <c r="J5222" s="273"/>
      <c r="K5222" s="8"/>
      <c r="L5222" s="1"/>
    </row>
    <row r="5223" spans="1:12" ht="15.45" customHeight="1" x14ac:dyDescent="0.3">
      <c r="A5223" s="1"/>
      <c r="B5223" s="1"/>
      <c r="C5223" s="81"/>
      <c r="D5223" s="82"/>
      <c r="E5223" s="82"/>
      <c r="F5223" s="82"/>
      <c r="G5223" s="82"/>
      <c r="H5223" s="83"/>
      <c r="I5223" s="82"/>
      <c r="J5223" s="83"/>
      <c r="K5223" s="84"/>
      <c r="L5223" s="1"/>
    </row>
    <row r="5224" spans="1:12" ht="15.45" customHeight="1" x14ac:dyDescent="0.3">
      <c r="A5224" s="1"/>
      <c r="B5224" s="1"/>
      <c r="C5224" s="1"/>
      <c r="D5224" s="1"/>
      <c r="E5224" s="1"/>
      <c r="F5224" s="1"/>
      <c r="G5224" s="1"/>
      <c r="H5224" s="2"/>
      <c r="I5224" s="1"/>
      <c r="J5224" s="2"/>
      <c r="K5224" s="1"/>
      <c r="L5224" s="1"/>
    </row>
    <row r="5225" spans="1:12" ht="15.45" customHeight="1" x14ac:dyDescent="0.3">
      <c r="A5225" s="1"/>
      <c r="B5225" s="1"/>
      <c r="C5225" s="274"/>
      <c r="D5225" s="274"/>
      <c r="E5225" s="274"/>
      <c r="F5225" s="274"/>
      <c r="G5225" s="274"/>
      <c r="H5225" s="274"/>
      <c r="I5225" s="274"/>
      <c r="J5225" s="274"/>
      <c r="K5225" s="1"/>
      <c r="L5225" s="1"/>
    </row>
    <row r="5226" spans="1:12" ht="15.45" customHeight="1" x14ac:dyDescent="0.3">
      <c r="A5226" s="1"/>
      <c r="B5226" s="1"/>
      <c r="C5226" s="3"/>
      <c r="D5226" s="4"/>
      <c r="E5226" s="4"/>
      <c r="F5226" s="4"/>
      <c r="G5226" s="4"/>
      <c r="H5226" s="5"/>
      <c r="I5226" s="4"/>
      <c r="J5226" s="5"/>
      <c r="K5226" s="6"/>
      <c r="L5226" s="1"/>
    </row>
    <row r="5227" spans="1:12" ht="15.45" customHeight="1" x14ac:dyDescent="0.3">
      <c r="A5227" s="1"/>
      <c r="B5227" s="1"/>
      <c r="C5227" s="7"/>
      <c r="D5227" s="190"/>
      <c r="E5227" s="191"/>
      <c r="F5227" s="190" t="s">
        <v>0</v>
      </c>
      <c r="G5227" s="194"/>
      <c r="H5227" s="191"/>
      <c r="I5227" s="195" t="s">
        <v>1</v>
      </c>
      <c r="J5227" s="196"/>
      <c r="K5227" s="8"/>
      <c r="L5227" s="1"/>
    </row>
    <row r="5228" spans="1:12" ht="15.45" customHeight="1" x14ac:dyDescent="0.3">
      <c r="A5228" s="1"/>
      <c r="B5228" s="1"/>
      <c r="C5228" s="7"/>
      <c r="D5228" s="192"/>
      <c r="E5228" s="193"/>
      <c r="F5228" s="192"/>
      <c r="G5228" s="189"/>
      <c r="H5228" s="193"/>
      <c r="I5228" s="197" t="s">
        <v>2</v>
      </c>
      <c r="J5228" s="198"/>
      <c r="K5228" s="8"/>
      <c r="L5228" s="1"/>
    </row>
    <row r="5229" spans="1:12" ht="15.45" customHeight="1" x14ac:dyDescent="0.3">
      <c r="A5229" s="1"/>
      <c r="B5229" s="1"/>
      <c r="C5229" s="7"/>
      <c r="D5229" s="172" t="s">
        <v>3</v>
      </c>
      <c r="E5229" s="173"/>
      <c r="F5229" s="173"/>
      <c r="G5229" s="173"/>
      <c r="H5229" s="174"/>
      <c r="I5229" s="197" t="s">
        <v>4</v>
      </c>
      <c r="J5229" s="198"/>
      <c r="K5229" s="8"/>
      <c r="L5229" s="1"/>
    </row>
    <row r="5230" spans="1:12" ht="15.45" customHeight="1" x14ac:dyDescent="0.3">
      <c r="A5230" s="1"/>
      <c r="B5230" s="1"/>
      <c r="C5230" s="7"/>
      <c r="D5230" s="298" t="s">
        <v>5</v>
      </c>
      <c r="E5230" s="299"/>
      <c r="F5230" s="299"/>
      <c r="G5230" s="299"/>
      <c r="H5230" s="299"/>
      <c r="I5230" s="299"/>
      <c r="J5230" s="300"/>
      <c r="K5230" s="8"/>
      <c r="L5230" s="1"/>
    </row>
    <row r="5231" spans="1:12" ht="15.45" customHeight="1" x14ac:dyDescent="0.3">
      <c r="A5231" s="1"/>
      <c r="B5231" s="1"/>
      <c r="C5231" s="7"/>
      <c r="D5231" s="9"/>
      <c r="E5231" s="9"/>
      <c r="F5231" s="9"/>
      <c r="G5231" s="9"/>
      <c r="H5231" s="10"/>
      <c r="I5231" s="9"/>
      <c r="J5231" s="10"/>
      <c r="K5231" s="8"/>
      <c r="L5231" s="1"/>
    </row>
    <row r="5232" spans="1:12" ht="15.45" customHeight="1" x14ac:dyDescent="0.3">
      <c r="A5232" s="14"/>
      <c r="B5232" s="14"/>
      <c r="C5232" s="11"/>
      <c r="D5232" s="12" t="s">
        <v>6</v>
      </c>
      <c r="E5232" s="175" t="s">
        <v>7</v>
      </c>
      <c r="F5232" s="176"/>
      <c r="G5232" s="176"/>
      <c r="H5232" s="176"/>
      <c r="I5232" s="176"/>
      <c r="J5232" s="177"/>
      <c r="K5232" s="13"/>
      <c r="L5232" s="14"/>
    </row>
    <row r="5233" spans="1:12" ht="15.45" customHeight="1" x14ac:dyDescent="0.3">
      <c r="A5233" s="1"/>
      <c r="B5233" s="1"/>
      <c r="C5233" s="7"/>
      <c r="D5233" s="16">
        <v>2</v>
      </c>
      <c r="E5233" s="178" t="s">
        <v>8</v>
      </c>
      <c r="F5233" s="179"/>
      <c r="G5233" s="179"/>
      <c r="H5233" s="179"/>
      <c r="I5233" s="179"/>
      <c r="J5233" s="180"/>
      <c r="K5233" s="8"/>
      <c r="L5233" s="1"/>
    </row>
    <row r="5234" spans="1:12" ht="15.45" customHeight="1" x14ac:dyDescent="0.3">
      <c r="A5234" s="14"/>
      <c r="B5234" s="14"/>
      <c r="C5234" s="11"/>
      <c r="D5234" s="12" t="s">
        <v>9</v>
      </c>
      <c r="E5234" s="175" t="s">
        <v>10</v>
      </c>
      <c r="F5234" s="176"/>
      <c r="G5234" s="176"/>
      <c r="H5234" s="176"/>
      <c r="I5234" s="176"/>
      <c r="J5234" s="177"/>
      <c r="K5234" s="13"/>
      <c r="L5234" s="14"/>
    </row>
    <row r="5235" spans="1:12" ht="15.45" customHeight="1" x14ac:dyDescent="0.3">
      <c r="A5235" s="1"/>
      <c r="B5235" s="1"/>
      <c r="C5235" s="7"/>
      <c r="D5235" s="16">
        <v>2.1800000000000002</v>
      </c>
      <c r="E5235" s="178" t="s">
        <v>438</v>
      </c>
      <c r="F5235" s="179"/>
      <c r="G5235" s="179"/>
      <c r="H5235" s="179"/>
      <c r="I5235" s="179"/>
      <c r="J5235" s="180"/>
      <c r="K5235" s="8"/>
      <c r="L5235" s="1"/>
    </row>
    <row r="5236" spans="1:12" ht="15.45" customHeight="1" x14ac:dyDescent="0.3">
      <c r="A5236" s="14"/>
      <c r="B5236" s="14"/>
      <c r="C5236" s="11"/>
      <c r="D5236" s="17" t="s">
        <v>12</v>
      </c>
      <c r="E5236" s="181" t="s">
        <v>13</v>
      </c>
      <c r="F5236" s="182"/>
      <c r="G5236" s="182"/>
      <c r="H5236" s="182"/>
      <c r="I5236" s="183"/>
      <c r="J5236" s="187" t="s">
        <v>14</v>
      </c>
      <c r="K5236" s="13"/>
      <c r="L5236" s="14"/>
    </row>
    <row r="5237" spans="1:12" ht="15.45" customHeight="1" x14ac:dyDescent="0.3">
      <c r="A5237" s="1"/>
      <c r="B5237" s="1"/>
      <c r="C5237" s="7"/>
      <c r="D5237" s="18" t="s">
        <v>439</v>
      </c>
      <c r="E5237" s="184"/>
      <c r="F5237" s="185"/>
      <c r="G5237" s="185"/>
      <c r="H5237" s="185"/>
      <c r="I5237" s="186"/>
      <c r="J5237" s="188"/>
      <c r="K5237" s="8"/>
      <c r="L5237" s="1"/>
    </row>
    <row r="5238" spans="1:12" ht="15.45" customHeight="1" x14ac:dyDescent="0.3">
      <c r="A5238" s="14"/>
      <c r="B5238" s="14"/>
      <c r="C5238" s="11"/>
      <c r="D5238" s="17" t="s">
        <v>16</v>
      </c>
      <c r="E5238" s="296" t="s">
        <v>440</v>
      </c>
      <c r="F5238" s="223"/>
      <c r="G5238" s="223"/>
      <c r="H5238" s="223"/>
      <c r="I5238" s="224"/>
      <c r="J5238" s="297" t="s">
        <v>18</v>
      </c>
      <c r="K5238" s="13"/>
      <c r="L5238" s="14"/>
    </row>
    <row r="5239" spans="1:12" ht="15.45" customHeight="1" x14ac:dyDescent="0.3">
      <c r="A5239" s="1"/>
      <c r="B5239" s="1"/>
      <c r="C5239" s="7"/>
      <c r="D5239" s="18" t="s">
        <v>439</v>
      </c>
      <c r="E5239" s="225"/>
      <c r="F5239" s="226"/>
      <c r="G5239" s="226"/>
      <c r="H5239" s="226"/>
      <c r="I5239" s="227"/>
      <c r="J5239" s="229"/>
      <c r="K5239" s="8"/>
      <c r="L5239" s="1"/>
    </row>
    <row r="5240" spans="1:12" ht="15.45" customHeight="1" x14ac:dyDescent="0.3">
      <c r="A5240" s="1"/>
      <c r="B5240" s="1"/>
      <c r="C5240" s="7"/>
      <c r="D5240" s="189"/>
      <c r="E5240" s="189"/>
      <c r="F5240" s="189"/>
      <c r="G5240" s="189"/>
      <c r="H5240" s="189"/>
      <c r="I5240" s="189"/>
      <c r="J5240" s="189"/>
      <c r="K5240" s="8"/>
      <c r="L5240" s="1"/>
    </row>
    <row r="5241" spans="1:12" ht="15.45" customHeight="1" x14ac:dyDescent="0.3">
      <c r="A5241" s="1"/>
      <c r="B5241" s="1"/>
      <c r="C5241" s="7"/>
      <c r="D5241" s="219" t="s">
        <v>19</v>
      </c>
      <c r="E5241" s="220"/>
      <c r="F5241" s="220"/>
      <c r="G5241" s="220"/>
      <c r="H5241" s="220"/>
      <c r="I5241" s="220"/>
      <c r="J5241" s="221"/>
      <c r="K5241" s="8"/>
      <c r="L5241" s="1"/>
    </row>
    <row r="5242" spans="1:12" ht="15.45" customHeight="1" x14ac:dyDescent="0.3">
      <c r="A5242" s="1"/>
      <c r="B5242" s="1"/>
      <c r="C5242" s="7"/>
      <c r="D5242" s="230" t="s">
        <v>20</v>
      </c>
      <c r="E5242" s="231"/>
      <c r="F5242" s="231"/>
      <c r="G5242" s="40" t="s">
        <v>14</v>
      </c>
      <c r="H5242" s="41" t="s">
        <v>31</v>
      </c>
      <c r="I5242" s="25" t="s">
        <v>22</v>
      </c>
      <c r="J5242" s="26" t="s">
        <v>23</v>
      </c>
      <c r="K5242" s="8"/>
      <c r="L5242" s="1"/>
    </row>
    <row r="5243" spans="1:12" ht="15.45" customHeight="1" x14ac:dyDescent="0.3">
      <c r="A5243" s="1"/>
      <c r="B5243" s="1"/>
      <c r="C5243" s="7"/>
      <c r="D5243" s="211" t="s">
        <v>441</v>
      </c>
      <c r="E5243" s="212"/>
      <c r="F5243" s="212"/>
      <c r="G5243" s="27" t="s">
        <v>60</v>
      </c>
      <c r="H5243" s="28">
        <v>65833</v>
      </c>
      <c r="I5243" s="29">
        <v>0.3</v>
      </c>
      <c r="J5243" s="30">
        <f>+ROUND(I5243*H5243,2)</f>
        <v>19749.900000000001</v>
      </c>
      <c r="K5243" s="8"/>
      <c r="L5243" s="1"/>
    </row>
    <row r="5244" spans="1:12" ht="15.45" customHeight="1" x14ac:dyDescent="0.3">
      <c r="A5244" s="1"/>
      <c r="B5244" s="1"/>
      <c r="C5244" s="7"/>
      <c r="D5244" s="211" t="s">
        <v>442</v>
      </c>
      <c r="E5244" s="212"/>
      <c r="F5244" s="212"/>
      <c r="G5244" s="31" t="s">
        <v>18</v>
      </c>
      <c r="H5244" s="32">
        <v>33000</v>
      </c>
      <c r="I5244" s="33">
        <v>1.1000000000000005</v>
      </c>
      <c r="J5244" s="34">
        <f>+ROUND(I5244*H5244,2)</f>
        <v>36300</v>
      </c>
      <c r="K5244" s="8"/>
      <c r="L5244" s="1"/>
    </row>
    <row r="5245" spans="1:12" ht="15.45" customHeight="1" x14ac:dyDescent="0.3">
      <c r="A5245" s="1"/>
      <c r="B5245" s="1"/>
      <c r="C5245" s="7"/>
      <c r="D5245" s="211"/>
      <c r="E5245" s="212"/>
      <c r="F5245" s="212"/>
      <c r="G5245" s="31" t="s">
        <v>28</v>
      </c>
      <c r="H5245" s="32" t="s">
        <v>28</v>
      </c>
      <c r="I5245" s="33"/>
      <c r="J5245" s="34" t="str">
        <f t="shared" ref="J5245:J5249" si="92">+IF(D5245="","",H5245*I5245)</f>
        <v/>
      </c>
      <c r="K5245" s="8"/>
      <c r="L5245" s="1"/>
    </row>
    <row r="5246" spans="1:12" ht="15.45" customHeight="1" x14ac:dyDescent="0.3">
      <c r="A5246" s="1"/>
      <c r="B5246" s="1"/>
      <c r="C5246" s="7"/>
      <c r="D5246" s="211"/>
      <c r="E5246" s="212"/>
      <c r="F5246" s="212"/>
      <c r="G5246" s="31" t="s">
        <v>28</v>
      </c>
      <c r="H5246" s="32" t="s">
        <v>28</v>
      </c>
      <c r="I5246" s="33"/>
      <c r="J5246" s="34" t="str">
        <f t="shared" si="92"/>
        <v/>
      </c>
      <c r="K5246" s="8"/>
      <c r="L5246" s="1"/>
    </row>
    <row r="5247" spans="1:12" ht="15.45" customHeight="1" x14ac:dyDescent="0.3">
      <c r="A5247" s="1"/>
      <c r="B5247" s="1"/>
      <c r="C5247" s="7"/>
      <c r="D5247" s="211"/>
      <c r="E5247" s="212"/>
      <c r="F5247" s="212"/>
      <c r="G5247" s="31" t="s">
        <v>28</v>
      </c>
      <c r="H5247" s="32" t="s">
        <v>28</v>
      </c>
      <c r="I5247" s="33"/>
      <c r="J5247" s="34" t="str">
        <f t="shared" si="92"/>
        <v/>
      </c>
      <c r="K5247" s="8"/>
      <c r="L5247" s="1"/>
    </row>
    <row r="5248" spans="1:12" ht="15.45" customHeight="1" x14ac:dyDescent="0.3">
      <c r="A5248" s="1"/>
      <c r="B5248" s="1"/>
      <c r="C5248" s="7"/>
      <c r="D5248" s="211"/>
      <c r="E5248" s="212"/>
      <c r="F5248" s="212"/>
      <c r="G5248" s="31" t="s">
        <v>28</v>
      </c>
      <c r="H5248" s="32" t="s">
        <v>28</v>
      </c>
      <c r="I5248" s="33"/>
      <c r="J5248" s="34" t="str">
        <f t="shared" si="92"/>
        <v/>
      </c>
      <c r="K5248" s="8"/>
      <c r="L5248" s="1"/>
    </row>
    <row r="5249" spans="1:12" ht="15.45" customHeight="1" x14ac:dyDescent="0.3">
      <c r="A5249" s="1"/>
      <c r="B5249" s="1"/>
      <c r="C5249" s="7"/>
      <c r="D5249" s="325"/>
      <c r="E5249" s="326"/>
      <c r="F5249" s="326"/>
      <c r="G5249" s="35" t="s">
        <v>28</v>
      </c>
      <c r="H5249" s="36" t="s">
        <v>28</v>
      </c>
      <c r="I5249" s="37"/>
      <c r="J5249" s="38" t="str">
        <f t="shared" si="92"/>
        <v/>
      </c>
      <c r="K5249" s="8"/>
      <c r="L5249" s="1"/>
    </row>
    <row r="5250" spans="1:12" ht="15.45" customHeight="1" x14ac:dyDescent="0.3">
      <c r="A5250" s="1"/>
      <c r="B5250" s="1"/>
      <c r="C5250" s="7"/>
      <c r="D5250" s="1"/>
      <c r="E5250" s="1"/>
      <c r="F5250" s="1"/>
      <c r="G5250" s="294" t="s">
        <v>29</v>
      </c>
      <c r="H5250" s="294"/>
      <c r="I5250" s="295"/>
      <c r="J5250" s="39">
        <f>+ROUND(SUM(J5243:J5249),2)</f>
        <v>56049.9</v>
      </c>
      <c r="K5250" s="8"/>
      <c r="L5250" s="1"/>
    </row>
    <row r="5251" spans="1:12" ht="15.45" customHeight="1" x14ac:dyDescent="0.3">
      <c r="A5251" s="1"/>
      <c r="B5251" s="1"/>
      <c r="C5251" s="7"/>
      <c r="D5251" s="1"/>
      <c r="E5251" s="1"/>
      <c r="F5251" s="1"/>
      <c r="G5251" s="92"/>
      <c r="H5251" s="100"/>
      <c r="I5251" s="92"/>
      <c r="J5251" s="101"/>
      <c r="K5251" s="8"/>
      <c r="L5251" s="1"/>
    </row>
    <row r="5252" spans="1:12" ht="15.45" customHeight="1" x14ac:dyDescent="0.3">
      <c r="A5252" s="1"/>
      <c r="B5252" s="1"/>
      <c r="C5252" s="7"/>
      <c r="D5252" s="219" t="s">
        <v>30</v>
      </c>
      <c r="E5252" s="220"/>
      <c r="F5252" s="220"/>
      <c r="G5252" s="220"/>
      <c r="H5252" s="220"/>
      <c r="I5252" s="220"/>
      <c r="J5252" s="221"/>
      <c r="K5252" s="8"/>
      <c r="L5252" s="1"/>
    </row>
    <row r="5253" spans="1:12" ht="15.45" customHeight="1" x14ac:dyDescent="0.3">
      <c r="A5253" s="1"/>
      <c r="B5253" s="1"/>
      <c r="C5253" s="7"/>
      <c r="D5253" s="286" t="s">
        <v>20</v>
      </c>
      <c r="E5253" s="286"/>
      <c r="F5253" s="286"/>
      <c r="G5253" s="40" t="s">
        <v>14</v>
      </c>
      <c r="H5253" s="41" t="s">
        <v>31</v>
      </c>
      <c r="I5253" s="40" t="s">
        <v>22</v>
      </c>
      <c r="J5253" s="41" t="s">
        <v>23</v>
      </c>
      <c r="K5253" s="8"/>
      <c r="L5253" s="1"/>
    </row>
    <row r="5254" spans="1:12" ht="15.45" customHeight="1" x14ac:dyDescent="0.3">
      <c r="A5254" s="1"/>
      <c r="B5254" s="1"/>
      <c r="C5254" s="7"/>
      <c r="D5254" s="287" t="s">
        <v>32</v>
      </c>
      <c r="E5254" s="288"/>
      <c r="F5254" s="288"/>
      <c r="G5254" s="86" t="s">
        <v>33</v>
      </c>
      <c r="H5254" s="87">
        <v>3273.17</v>
      </c>
      <c r="I5254" s="88">
        <v>0.05</v>
      </c>
      <c r="J5254" s="30">
        <f>+ROUND(I5254*H5254,2)</f>
        <v>163.66</v>
      </c>
      <c r="K5254" s="8"/>
      <c r="L5254" s="1"/>
    </row>
    <row r="5255" spans="1:12" ht="15.45" customHeight="1" x14ac:dyDescent="0.3">
      <c r="A5255" s="1"/>
      <c r="B5255" s="1"/>
      <c r="C5255" s="7"/>
      <c r="D5255" s="289"/>
      <c r="E5255" s="290"/>
      <c r="F5255" s="291"/>
      <c r="G5255" s="86" t="s">
        <v>28</v>
      </c>
      <c r="H5255" s="89" t="s">
        <v>28</v>
      </c>
      <c r="I5255" s="98"/>
      <c r="J5255" s="34" t="str">
        <f>+IF(D5255="","",H5255*I5255)</f>
        <v/>
      </c>
      <c r="K5255" s="8"/>
      <c r="L5255" s="1"/>
    </row>
    <row r="5256" spans="1:12" ht="15.45" customHeight="1" x14ac:dyDescent="0.3">
      <c r="A5256" s="1"/>
      <c r="B5256" s="1"/>
      <c r="C5256" s="7"/>
      <c r="D5256" s="289"/>
      <c r="E5256" s="290"/>
      <c r="F5256" s="291"/>
      <c r="G5256" s="86" t="s">
        <v>28</v>
      </c>
      <c r="H5256" s="89" t="s">
        <v>28</v>
      </c>
      <c r="I5256" s="99"/>
      <c r="J5256" s="34" t="str">
        <f>+IF(D5256="","",H5256*I5256)</f>
        <v/>
      </c>
      <c r="K5256" s="8"/>
      <c r="L5256" s="1"/>
    </row>
    <row r="5257" spans="1:12" ht="15.45" customHeight="1" x14ac:dyDescent="0.3">
      <c r="A5257" s="1"/>
      <c r="B5257" s="1"/>
      <c r="C5257" s="7"/>
      <c r="D5257" s="292"/>
      <c r="E5257" s="293"/>
      <c r="F5257" s="293"/>
      <c r="G5257" s="47" t="s">
        <v>28</v>
      </c>
      <c r="H5257" s="48" t="s">
        <v>28</v>
      </c>
      <c r="I5257" s="49"/>
      <c r="J5257" s="91" t="str">
        <f>+IF(D5257="","",H5257*I5257)</f>
        <v/>
      </c>
      <c r="K5257" s="8"/>
      <c r="L5257" s="1"/>
    </row>
    <row r="5258" spans="1:12" ht="15.45" customHeight="1" x14ac:dyDescent="0.3">
      <c r="A5258" s="1"/>
      <c r="B5258" s="1"/>
      <c r="C5258" s="7"/>
      <c r="D5258" s="1"/>
      <c r="E5258" s="1"/>
      <c r="F5258" s="1"/>
      <c r="G5258" s="294" t="s">
        <v>36</v>
      </c>
      <c r="H5258" s="294"/>
      <c r="I5258" s="295"/>
      <c r="J5258" s="51">
        <f>ROUND(+SUM(J5254:J5257),2)</f>
        <v>163.66</v>
      </c>
      <c r="K5258" s="8"/>
      <c r="L5258" s="1"/>
    </row>
    <row r="5259" spans="1:12" ht="15.45" customHeight="1" x14ac:dyDescent="0.3">
      <c r="A5259" s="1"/>
      <c r="B5259" s="1"/>
      <c r="C5259" s="7"/>
      <c r="D5259" s="274"/>
      <c r="E5259" s="274"/>
      <c r="F5259" s="274"/>
      <c r="G5259" s="274"/>
      <c r="H5259" s="274"/>
      <c r="I5259" s="274"/>
      <c r="J5259" s="274"/>
      <c r="K5259" s="8"/>
      <c r="L5259" s="1"/>
    </row>
    <row r="5260" spans="1:12" ht="15.45" customHeight="1" x14ac:dyDescent="0.3">
      <c r="A5260" s="1"/>
      <c r="B5260" s="1"/>
      <c r="C5260" s="7"/>
      <c r="D5260" s="305" t="s">
        <v>37</v>
      </c>
      <c r="E5260" s="306"/>
      <c r="F5260" s="306"/>
      <c r="G5260" s="306"/>
      <c r="H5260" s="306"/>
      <c r="I5260" s="306"/>
      <c r="J5260" s="307"/>
      <c r="K5260" s="8"/>
      <c r="L5260" s="52"/>
    </row>
    <row r="5261" spans="1:12" ht="15.45" customHeight="1" x14ac:dyDescent="0.3">
      <c r="A5261" s="93"/>
      <c r="B5261" s="93"/>
      <c r="C5261" s="53"/>
      <c r="D5261" s="308" t="s">
        <v>20</v>
      </c>
      <c r="E5261" s="309"/>
      <c r="F5261" s="309"/>
      <c r="G5261" s="40" t="s">
        <v>14</v>
      </c>
      <c r="H5261" s="41" t="s">
        <v>31</v>
      </c>
      <c r="I5261" s="54" t="s">
        <v>22</v>
      </c>
      <c r="J5261" s="56" t="s">
        <v>23</v>
      </c>
      <c r="K5261" s="57"/>
      <c r="L5261" s="58"/>
    </row>
    <row r="5262" spans="1:12" ht="15.45" customHeight="1" x14ac:dyDescent="0.3">
      <c r="A5262" s="1"/>
      <c r="B5262" s="1"/>
      <c r="C5262" s="7"/>
      <c r="D5262" s="301" t="s">
        <v>443</v>
      </c>
      <c r="E5262" s="302"/>
      <c r="F5262" s="302"/>
      <c r="G5262" s="59" t="s">
        <v>39</v>
      </c>
      <c r="H5262" s="60">
        <v>32731.654803375</v>
      </c>
      <c r="I5262" s="61">
        <v>0.1</v>
      </c>
      <c r="J5262" s="30">
        <f>+ROUND(I5262*H5262,2)</f>
        <v>3273.17</v>
      </c>
      <c r="K5262" s="8"/>
      <c r="L5262" s="52"/>
    </row>
    <row r="5263" spans="1:12" ht="15.45" customHeight="1" x14ac:dyDescent="0.3">
      <c r="A5263" s="1"/>
      <c r="B5263" s="1"/>
      <c r="C5263" s="7"/>
      <c r="D5263" s="301"/>
      <c r="E5263" s="302"/>
      <c r="F5263" s="302"/>
      <c r="G5263" s="59"/>
      <c r="H5263" s="60"/>
      <c r="I5263" s="61"/>
      <c r="J5263" s="62"/>
      <c r="K5263" s="8"/>
      <c r="L5263" s="52"/>
    </row>
    <row r="5264" spans="1:12" ht="15.45" customHeight="1" x14ac:dyDescent="0.3">
      <c r="A5264" s="1"/>
      <c r="B5264" s="1"/>
      <c r="C5264" s="7"/>
      <c r="D5264" s="301"/>
      <c r="E5264" s="302"/>
      <c r="F5264" s="302"/>
      <c r="G5264" s="59"/>
      <c r="H5264" s="60"/>
      <c r="I5264" s="61"/>
      <c r="J5264" s="62" t="str">
        <f>(+IF(D5264="","",(H5264*I5264)))</f>
        <v/>
      </c>
      <c r="K5264" s="8"/>
      <c r="L5264" s="52"/>
    </row>
    <row r="5265" spans="1:12" ht="15.45" customHeight="1" x14ac:dyDescent="0.3">
      <c r="A5265" s="1"/>
      <c r="B5265" s="1"/>
      <c r="C5265" s="7"/>
      <c r="D5265" s="303"/>
      <c r="E5265" s="304"/>
      <c r="F5265" s="304"/>
      <c r="G5265" s="94"/>
      <c r="H5265" s="95"/>
      <c r="I5265" s="96"/>
      <c r="J5265" s="97"/>
      <c r="K5265" s="8"/>
      <c r="L5265" s="52"/>
    </row>
    <row r="5266" spans="1:12" ht="15.45" customHeight="1" x14ac:dyDescent="0.3">
      <c r="A5266" s="1"/>
      <c r="B5266" s="1"/>
      <c r="C5266" s="7"/>
      <c r="D5266" s="1"/>
      <c r="E5266" s="1"/>
      <c r="F5266" s="1"/>
      <c r="G5266" s="216" t="s">
        <v>42</v>
      </c>
      <c r="H5266" s="216"/>
      <c r="I5266" s="217"/>
      <c r="J5266" s="39">
        <f>+ROUND(SUM(J5262:J5265),2)</f>
        <v>3273.17</v>
      </c>
      <c r="K5266" s="8"/>
      <c r="L5266" s="52"/>
    </row>
    <row r="5267" spans="1:12" ht="15.45" customHeight="1" x14ac:dyDescent="0.3">
      <c r="A5267" s="1"/>
      <c r="B5267" s="1"/>
      <c r="C5267" s="7"/>
      <c r="D5267" s="1"/>
      <c r="E5267" s="1"/>
      <c r="F5267" s="1"/>
      <c r="G5267" s="1"/>
      <c r="H5267" s="63"/>
      <c r="I5267" s="1"/>
      <c r="J5267" s="2"/>
      <c r="K5267" s="8"/>
      <c r="L5267" s="1"/>
    </row>
    <row r="5268" spans="1:12" ht="15.45" customHeight="1" x14ac:dyDescent="0.3">
      <c r="A5268" s="1"/>
      <c r="B5268" s="1"/>
      <c r="C5268" s="7"/>
      <c r="D5268" s="250" t="s">
        <v>43</v>
      </c>
      <c r="E5268" s="251"/>
      <c r="F5268" s="251"/>
      <c r="G5268" s="251"/>
      <c r="H5268" s="251"/>
      <c r="I5268" s="252"/>
      <c r="J5268" s="64">
        <f>ROUND((SUM(+J5250+J5258+J5266)),2)</f>
        <v>59486.73</v>
      </c>
      <c r="K5268" s="8"/>
      <c r="L5268" s="1"/>
    </row>
    <row r="5269" spans="1:12" ht="15.45" customHeight="1" x14ac:dyDescent="0.3">
      <c r="A5269" s="1"/>
      <c r="B5269" s="1"/>
      <c r="C5269" s="7"/>
      <c r="D5269" s="1"/>
      <c r="E5269" s="1"/>
      <c r="F5269" s="1"/>
      <c r="G5269" s="1"/>
      <c r="H5269" s="63"/>
      <c r="I5269" s="1"/>
      <c r="J5269" s="2"/>
      <c r="K5269" s="8"/>
      <c r="L5269" s="1"/>
    </row>
    <row r="5270" spans="1:12" ht="15.45" customHeight="1" x14ac:dyDescent="0.3">
      <c r="A5270" s="66"/>
      <c r="B5270" s="66"/>
      <c r="C5270" s="65"/>
      <c r="D5270" s="253" t="s">
        <v>44</v>
      </c>
      <c r="E5270" s="254"/>
      <c r="F5270" s="255"/>
      <c r="G5270" s="66"/>
      <c r="H5270" s="67"/>
      <c r="I5270" s="68">
        <v>0.01</v>
      </c>
      <c r="J5270" s="69">
        <f>+ROUND(J5268*I5270,2)</f>
        <v>594.87</v>
      </c>
      <c r="K5270" s="70"/>
      <c r="L5270" s="66"/>
    </row>
    <row r="5271" spans="1:12" ht="15.45" customHeight="1" x14ac:dyDescent="0.3">
      <c r="A5271" s="1"/>
      <c r="B5271" s="1"/>
      <c r="C5271" s="7"/>
      <c r="D5271" s="250" t="s">
        <v>45</v>
      </c>
      <c r="E5271" s="251"/>
      <c r="F5271" s="251"/>
      <c r="G5271" s="251"/>
      <c r="H5271" s="251"/>
      <c r="I5271" s="252"/>
      <c r="J5271" s="64">
        <f>+J5270+J5268</f>
        <v>60081.600000000006</v>
      </c>
      <c r="K5271" s="8"/>
      <c r="L5271" s="1"/>
    </row>
    <row r="5272" spans="1:12" ht="15.45" customHeight="1" x14ac:dyDescent="0.3">
      <c r="A5272" s="1"/>
      <c r="B5272" s="1"/>
      <c r="C5272" s="7"/>
      <c r="D5272" s="1"/>
      <c r="E5272" s="1"/>
      <c r="F5272" s="1"/>
      <c r="G5272" s="1"/>
      <c r="H5272" s="63"/>
      <c r="I5272" s="1"/>
      <c r="J5272" s="2"/>
      <c r="K5272" s="8"/>
      <c r="L5272" s="1"/>
    </row>
    <row r="5273" spans="1:12" ht="15.45" customHeight="1" x14ac:dyDescent="0.3">
      <c r="A5273" s="66"/>
      <c r="B5273" s="66"/>
      <c r="C5273" s="65"/>
      <c r="D5273" s="313" t="s">
        <v>46</v>
      </c>
      <c r="E5273" s="314"/>
      <c r="F5273" s="314"/>
      <c r="G5273" s="71"/>
      <c r="H5273" s="72"/>
      <c r="I5273" s="170">
        <v>0.25</v>
      </c>
      <c r="J5273" s="74">
        <f>ROUNDDOWN(J5271*I5273,2)</f>
        <v>15020.4</v>
      </c>
      <c r="K5273" s="70"/>
      <c r="L5273" s="66"/>
    </row>
    <row r="5274" spans="1:12" ht="15.45" customHeight="1" x14ac:dyDescent="0.3">
      <c r="A5274" s="66"/>
      <c r="B5274" s="66"/>
      <c r="C5274" s="65"/>
      <c r="D5274" s="315" t="s">
        <v>47</v>
      </c>
      <c r="E5274" s="316"/>
      <c r="F5274" s="316"/>
      <c r="G5274" s="71"/>
      <c r="H5274" s="72"/>
      <c r="I5274" s="171">
        <v>0.01</v>
      </c>
      <c r="J5274" s="76">
        <f>ROUND(J5271*I5274,2)</f>
        <v>600.82000000000005</v>
      </c>
      <c r="K5274" s="70"/>
      <c r="L5274" s="66"/>
    </row>
    <row r="5275" spans="1:12" ht="15.45" customHeight="1" x14ac:dyDescent="0.3">
      <c r="A5275" s="66"/>
      <c r="B5275" s="66"/>
      <c r="C5275" s="65"/>
      <c r="D5275" s="315" t="s">
        <v>48</v>
      </c>
      <c r="E5275" s="316"/>
      <c r="F5275" s="316"/>
      <c r="G5275" s="77"/>
      <c r="H5275" s="78"/>
      <c r="I5275" s="171">
        <v>0.04</v>
      </c>
      <c r="J5275" s="76">
        <f>ROUND(J5271*I5275,2)</f>
        <v>2403.2600000000002</v>
      </c>
      <c r="K5275" s="70"/>
      <c r="L5275" s="66"/>
    </row>
    <row r="5276" spans="1:12" ht="15.45" customHeight="1" x14ac:dyDescent="0.3">
      <c r="A5276" s="1"/>
      <c r="B5276" s="1"/>
      <c r="C5276" s="7"/>
      <c r="D5276" s="317" t="s">
        <v>49</v>
      </c>
      <c r="E5276" s="318"/>
      <c r="F5276" s="318"/>
      <c r="G5276" s="318"/>
      <c r="H5276" s="318"/>
      <c r="I5276" s="318"/>
      <c r="J5276" s="79">
        <f>SUM(J5273:J5275)</f>
        <v>18024.48</v>
      </c>
      <c r="K5276" s="8"/>
      <c r="L5276" s="1"/>
    </row>
    <row r="5277" spans="1:12" ht="15.45" customHeight="1" x14ac:dyDescent="0.3">
      <c r="A5277" s="1"/>
      <c r="B5277" s="1"/>
      <c r="C5277" s="7"/>
      <c r="D5277" s="266"/>
      <c r="E5277" s="266"/>
      <c r="F5277" s="266"/>
      <c r="G5277" s="266"/>
      <c r="H5277" s="266"/>
      <c r="I5277" s="266"/>
      <c r="J5277" s="266"/>
      <c r="K5277" s="8"/>
      <c r="L5277" s="1"/>
    </row>
    <row r="5278" spans="1:12" ht="15.45" customHeight="1" x14ac:dyDescent="0.3">
      <c r="A5278" s="1"/>
      <c r="B5278" s="1"/>
      <c r="C5278" s="7"/>
      <c r="D5278" s="277" t="s">
        <v>50</v>
      </c>
      <c r="E5278" s="278"/>
      <c r="F5278" s="278"/>
      <c r="G5278" s="278"/>
      <c r="H5278" s="278"/>
      <c r="I5278" s="279"/>
      <c r="J5278" s="80">
        <f>SUM(J5271+J5276)</f>
        <v>78106.080000000002</v>
      </c>
      <c r="K5278" s="8"/>
      <c r="L5278" s="1"/>
    </row>
    <row r="5279" spans="1:12" ht="15.45" customHeight="1" x14ac:dyDescent="0.3">
      <c r="A5279" s="1"/>
      <c r="B5279" s="1"/>
      <c r="C5279" s="7"/>
      <c r="D5279" s="266"/>
      <c r="E5279" s="266"/>
      <c r="F5279" s="266"/>
      <c r="G5279" s="266"/>
      <c r="H5279" s="266"/>
      <c r="I5279" s="266"/>
      <c r="J5279" s="266"/>
      <c r="K5279" s="8"/>
      <c r="L5279" s="1"/>
    </row>
    <row r="5280" spans="1:12" ht="15.45" customHeight="1" x14ac:dyDescent="0.3">
      <c r="A5280" s="1"/>
      <c r="B5280" s="1"/>
      <c r="C5280" s="7"/>
      <c r="D5280" s="280" t="s">
        <v>51</v>
      </c>
      <c r="E5280" s="281"/>
      <c r="F5280" s="282"/>
      <c r="G5280" s="283"/>
      <c r="H5280" s="284"/>
      <c r="I5280" s="284"/>
      <c r="J5280" s="285"/>
      <c r="K5280" s="8"/>
      <c r="L5280" s="1"/>
    </row>
    <row r="5281" spans="1:12" ht="15.45" customHeight="1" x14ac:dyDescent="0.3">
      <c r="A5281" s="1"/>
      <c r="B5281" s="1"/>
      <c r="C5281" s="7"/>
      <c r="D5281" s="262"/>
      <c r="E5281" s="310"/>
      <c r="F5281" s="311"/>
      <c r="G5281" s="265"/>
      <c r="H5281" s="275"/>
      <c r="I5281" s="275"/>
      <c r="J5281" s="276"/>
      <c r="K5281" s="8"/>
      <c r="L5281" s="1"/>
    </row>
    <row r="5282" spans="1:12" ht="15.45" customHeight="1" x14ac:dyDescent="0.3">
      <c r="A5282" s="1"/>
      <c r="B5282" s="1"/>
      <c r="C5282" s="7"/>
      <c r="D5282" s="262"/>
      <c r="E5282" s="310"/>
      <c r="F5282" s="311"/>
      <c r="G5282" s="312" t="s">
        <v>52</v>
      </c>
      <c r="H5282" s="266"/>
      <c r="I5282" s="266"/>
      <c r="J5282" s="267"/>
      <c r="K5282" s="8"/>
      <c r="L5282" s="1"/>
    </row>
    <row r="5283" spans="1:12" ht="15.45" customHeight="1" x14ac:dyDescent="0.3">
      <c r="A5283" s="1"/>
      <c r="B5283" s="1"/>
      <c r="C5283" s="7"/>
      <c r="D5283" s="262"/>
      <c r="E5283" s="310"/>
      <c r="F5283" s="311"/>
      <c r="G5283" s="312" t="s">
        <v>53</v>
      </c>
      <c r="H5283" s="266"/>
      <c r="I5283" s="266"/>
      <c r="J5283" s="267"/>
      <c r="K5283" s="8"/>
      <c r="L5283" s="1"/>
    </row>
    <row r="5284" spans="1:12" ht="15.45" customHeight="1" x14ac:dyDescent="0.3">
      <c r="A5284" s="1"/>
      <c r="B5284" s="1"/>
      <c r="C5284" s="7"/>
      <c r="D5284" s="262"/>
      <c r="E5284" s="310"/>
      <c r="F5284" s="311"/>
      <c r="G5284" s="312" t="s">
        <v>54</v>
      </c>
      <c r="H5284" s="266"/>
      <c r="I5284" s="266"/>
      <c r="J5284" s="267"/>
      <c r="K5284" s="8"/>
      <c r="L5284" s="1"/>
    </row>
    <row r="5285" spans="1:12" ht="15.45" customHeight="1" x14ac:dyDescent="0.3">
      <c r="A5285" s="1"/>
      <c r="B5285" s="1"/>
      <c r="C5285" s="7"/>
      <c r="D5285" s="319"/>
      <c r="E5285" s="320"/>
      <c r="F5285" s="321"/>
      <c r="G5285" s="312" t="s">
        <v>52</v>
      </c>
      <c r="H5285" s="266"/>
      <c r="I5285" s="266"/>
      <c r="J5285" s="267"/>
      <c r="K5285" s="8"/>
      <c r="L5285" s="1"/>
    </row>
    <row r="5286" spans="1:12" ht="15.45" customHeight="1" x14ac:dyDescent="0.3">
      <c r="A5286" s="1"/>
      <c r="B5286" s="1"/>
      <c r="C5286" s="7"/>
      <c r="D5286" s="268"/>
      <c r="E5286" s="322"/>
      <c r="F5286" s="323"/>
      <c r="G5286" s="324" t="s">
        <v>55</v>
      </c>
      <c r="H5286" s="272"/>
      <c r="I5286" s="272"/>
      <c r="J5286" s="273"/>
      <c r="K5286" s="8"/>
      <c r="L5286" s="1"/>
    </row>
    <row r="5287" spans="1:12" ht="15.45" customHeight="1" x14ac:dyDescent="0.3">
      <c r="A5287" s="1"/>
      <c r="B5287" s="1"/>
      <c r="C5287" s="81"/>
      <c r="D5287" s="82"/>
      <c r="E5287" s="82"/>
      <c r="F5287" s="82"/>
      <c r="G5287" s="82"/>
      <c r="H5287" s="83"/>
      <c r="I5287" s="82"/>
      <c r="J5287" s="83"/>
      <c r="K5287" s="84"/>
      <c r="L5287" s="1"/>
    </row>
    <row r="5288" spans="1:12" ht="15.45" customHeight="1" x14ac:dyDescent="0.3">
      <c r="A5288" s="1"/>
      <c r="B5288" s="1"/>
      <c r="C5288" s="1"/>
      <c r="D5288" s="1"/>
      <c r="E5288" s="1"/>
      <c r="F5288" s="1"/>
      <c r="G5288" s="1"/>
      <c r="H5288" s="2"/>
      <c r="I5288" s="1"/>
      <c r="J5288" s="2"/>
      <c r="K5288" s="1"/>
      <c r="L5288" s="1"/>
    </row>
    <row r="5289" spans="1:12" ht="15.45" customHeight="1" x14ac:dyDescent="0.3">
      <c r="A5289" s="1"/>
      <c r="B5289" s="1"/>
      <c r="C5289" s="274"/>
      <c r="D5289" s="274"/>
      <c r="E5289" s="274"/>
      <c r="F5289" s="274"/>
      <c r="G5289" s="274"/>
      <c r="H5289" s="274"/>
      <c r="I5289" s="274"/>
      <c r="J5289" s="274"/>
      <c r="K5289" s="1"/>
      <c r="L5289" s="1"/>
    </row>
    <row r="5290" spans="1:12" ht="15.45" customHeight="1" x14ac:dyDescent="0.3">
      <c r="A5290" s="1"/>
      <c r="B5290" s="1"/>
      <c r="C5290" s="3"/>
      <c r="D5290" s="4"/>
      <c r="E5290" s="4"/>
      <c r="F5290" s="4"/>
      <c r="G5290" s="4"/>
      <c r="H5290" s="5"/>
      <c r="I5290" s="4"/>
      <c r="J5290" s="5"/>
      <c r="K5290" s="6"/>
      <c r="L5290" s="1"/>
    </row>
    <row r="5291" spans="1:12" ht="15.45" customHeight="1" x14ac:dyDescent="0.3">
      <c r="A5291" s="1"/>
      <c r="B5291" s="1"/>
      <c r="C5291" s="7"/>
      <c r="D5291" s="190"/>
      <c r="E5291" s="191"/>
      <c r="F5291" s="190" t="s">
        <v>0</v>
      </c>
      <c r="G5291" s="194"/>
      <c r="H5291" s="191"/>
      <c r="I5291" s="195" t="s">
        <v>1</v>
      </c>
      <c r="J5291" s="196"/>
      <c r="K5291" s="8"/>
      <c r="L5291" s="1"/>
    </row>
    <row r="5292" spans="1:12" ht="15.45" customHeight="1" x14ac:dyDescent="0.3">
      <c r="A5292" s="1"/>
      <c r="B5292" s="1"/>
      <c r="C5292" s="7"/>
      <c r="D5292" s="192"/>
      <c r="E5292" s="193"/>
      <c r="F5292" s="192"/>
      <c r="G5292" s="189"/>
      <c r="H5292" s="193"/>
      <c r="I5292" s="197" t="s">
        <v>2</v>
      </c>
      <c r="J5292" s="198"/>
      <c r="K5292" s="8"/>
      <c r="L5292" s="1"/>
    </row>
    <row r="5293" spans="1:12" ht="15.45" customHeight="1" x14ac:dyDescent="0.3">
      <c r="A5293" s="1"/>
      <c r="B5293" s="1"/>
      <c r="C5293" s="7"/>
      <c r="D5293" s="172" t="s">
        <v>3</v>
      </c>
      <c r="E5293" s="173"/>
      <c r="F5293" s="173"/>
      <c r="G5293" s="173"/>
      <c r="H5293" s="174"/>
      <c r="I5293" s="197" t="s">
        <v>4</v>
      </c>
      <c r="J5293" s="198"/>
      <c r="K5293" s="8"/>
      <c r="L5293" s="1"/>
    </row>
    <row r="5294" spans="1:12" ht="15.45" customHeight="1" x14ac:dyDescent="0.3">
      <c r="A5294" s="1"/>
      <c r="B5294" s="1"/>
      <c r="C5294" s="7"/>
      <c r="D5294" s="298" t="s">
        <v>5</v>
      </c>
      <c r="E5294" s="299"/>
      <c r="F5294" s="299"/>
      <c r="G5294" s="299"/>
      <c r="H5294" s="299"/>
      <c r="I5294" s="299"/>
      <c r="J5294" s="300"/>
      <c r="K5294" s="8"/>
      <c r="L5294" s="1"/>
    </row>
    <row r="5295" spans="1:12" ht="15.45" customHeight="1" x14ac:dyDescent="0.3">
      <c r="A5295" s="1"/>
      <c r="B5295" s="1"/>
      <c r="C5295" s="7"/>
      <c r="D5295" s="9"/>
      <c r="E5295" s="9"/>
      <c r="F5295" s="9"/>
      <c r="G5295" s="9"/>
      <c r="H5295" s="10"/>
      <c r="I5295" s="9"/>
      <c r="J5295" s="10"/>
      <c r="K5295" s="8"/>
      <c r="L5295" s="1"/>
    </row>
    <row r="5296" spans="1:12" ht="15.45" customHeight="1" x14ac:dyDescent="0.3">
      <c r="A5296" s="14"/>
      <c r="B5296" s="14"/>
      <c r="C5296" s="11"/>
      <c r="D5296" s="12" t="s">
        <v>6</v>
      </c>
      <c r="E5296" s="175" t="s">
        <v>7</v>
      </c>
      <c r="F5296" s="176"/>
      <c r="G5296" s="176"/>
      <c r="H5296" s="176"/>
      <c r="I5296" s="176"/>
      <c r="J5296" s="177"/>
      <c r="K5296" s="13"/>
      <c r="L5296" s="14"/>
    </row>
    <row r="5297" spans="1:12" ht="15.45" customHeight="1" x14ac:dyDescent="0.3">
      <c r="A5297" s="1"/>
      <c r="B5297" s="1"/>
      <c r="C5297" s="7"/>
      <c r="D5297" s="16">
        <v>2</v>
      </c>
      <c r="E5297" s="178" t="s">
        <v>8</v>
      </c>
      <c r="F5297" s="179"/>
      <c r="G5297" s="179"/>
      <c r="H5297" s="179"/>
      <c r="I5297" s="179"/>
      <c r="J5297" s="180"/>
      <c r="K5297" s="8"/>
      <c r="L5297" s="1"/>
    </row>
    <row r="5298" spans="1:12" ht="15.45" customHeight="1" x14ac:dyDescent="0.3">
      <c r="A5298" s="14"/>
      <c r="B5298" s="14"/>
      <c r="C5298" s="11"/>
      <c r="D5298" s="12" t="s">
        <v>9</v>
      </c>
      <c r="E5298" s="175" t="s">
        <v>10</v>
      </c>
      <c r="F5298" s="176"/>
      <c r="G5298" s="176"/>
      <c r="H5298" s="176"/>
      <c r="I5298" s="176"/>
      <c r="J5298" s="177"/>
      <c r="K5298" s="13"/>
      <c r="L5298" s="14"/>
    </row>
    <row r="5299" spans="1:12" ht="15.45" customHeight="1" x14ac:dyDescent="0.3">
      <c r="A5299" s="1"/>
      <c r="B5299" s="1"/>
      <c r="C5299" s="7"/>
      <c r="D5299" s="16">
        <v>2.1800000000000002</v>
      </c>
      <c r="E5299" s="178" t="s">
        <v>438</v>
      </c>
      <c r="F5299" s="179"/>
      <c r="G5299" s="179"/>
      <c r="H5299" s="179"/>
      <c r="I5299" s="179"/>
      <c r="J5299" s="180"/>
      <c r="K5299" s="8"/>
      <c r="L5299" s="1"/>
    </row>
    <row r="5300" spans="1:12" ht="15.45" customHeight="1" x14ac:dyDescent="0.3">
      <c r="A5300" s="14"/>
      <c r="B5300" s="14"/>
      <c r="C5300" s="11"/>
      <c r="D5300" s="17" t="s">
        <v>12</v>
      </c>
      <c r="E5300" s="181" t="s">
        <v>13</v>
      </c>
      <c r="F5300" s="182"/>
      <c r="G5300" s="182"/>
      <c r="H5300" s="182"/>
      <c r="I5300" s="183"/>
      <c r="J5300" s="187" t="s">
        <v>14</v>
      </c>
      <c r="K5300" s="13"/>
      <c r="L5300" s="14"/>
    </row>
    <row r="5301" spans="1:12" ht="15.45" customHeight="1" x14ac:dyDescent="0.3">
      <c r="A5301" s="1"/>
      <c r="B5301" s="1"/>
      <c r="C5301" s="7"/>
      <c r="D5301" s="18" t="s">
        <v>444</v>
      </c>
      <c r="E5301" s="184"/>
      <c r="F5301" s="185"/>
      <c r="G5301" s="185"/>
      <c r="H5301" s="185"/>
      <c r="I5301" s="186"/>
      <c r="J5301" s="188"/>
      <c r="K5301" s="8"/>
      <c r="L5301" s="1"/>
    </row>
    <row r="5302" spans="1:12" ht="25.2" customHeight="1" x14ac:dyDescent="0.3">
      <c r="A5302" s="14"/>
      <c r="B5302" s="14"/>
      <c r="C5302" s="11"/>
      <c r="D5302" s="17" t="s">
        <v>16</v>
      </c>
      <c r="E5302" s="296" t="s">
        <v>445</v>
      </c>
      <c r="F5302" s="223"/>
      <c r="G5302" s="223"/>
      <c r="H5302" s="223"/>
      <c r="I5302" s="224"/>
      <c r="J5302" s="297" t="s">
        <v>18</v>
      </c>
      <c r="K5302" s="13"/>
      <c r="L5302" s="14"/>
    </row>
    <row r="5303" spans="1:12" ht="27" customHeight="1" x14ac:dyDescent="0.3">
      <c r="A5303" s="1"/>
      <c r="B5303" s="1"/>
      <c r="C5303" s="7"/>
      <c r="D5303" s="18" t="s">
        <v>444</v>
      </c>
      <c r="E5303" s="225"/>
      <c r="F5303" s="226"/>
      <c r="G5303" s="226"/>
      <c r="H5303" s="226"/>
      <c r="I5303" s="227"/>
      <c r="J5303" s="229"/>
      <c r="K5303" s="8"/>
      <c r="L5303" s="1"/>
    </row>
    <row r="5304" spans="1:12" ht="15.45" customHeight="1" x14ac:dyDescent="0.3">
      <c r="A5304" s="1"/>
      <c r="B5304" s="1"/>
      <c r="C5304" s="7"/>
      <c r="D5304" s="189"/>
      <c r="E5304" s="189"/>
      <c r="F5304" s="189"/>
      <c r="G5304" s="189"/>
      <c r="H5304" s="189"/>
      <c r="I5304" s="189"/>
      <c r="J5304" s="189"/>
      <c r="K5304" s="8"/>
      <c r="L5304" s="1"/>
    </row>
    <row r="5305" spans="1:12" ht="15.45" customHeight="1" x14ac:dyDescent="0.3">
      <c r="A5305" s="1"/>
      <c r="B5305" s="1"/>
      <c r="C5305" s="7"/>
      <c r="D5305" s="219" t="s">
        <v>19</v>
      </c>
      <c r="E5305" s="220"/>
      <c r="F5305" s="220"/>
      <c r="G5305" s="220"/>
      <c r="H5305" s="220"/>
      <c r="I5305" s="220"/>
      <c r="J5305" s="221"/>
      <c r="K5305" s="8"/>
      <c r="L5305" s="1"/>
    </row>
    <row r="5306" spans="1:12" ht="15.45" customHeight="1" x14ac:dyDescent="0.3">
      <c r="A5306" s="1"/>
      <c r="B5306" s="1"/>
      <c r="C5306" s="7"/>
      <c r="D5306" s="230" t="s">
        <v>20</v>
      </c>
      <c r="E5306" s="231"/>
      <c r="F5306" s="231"/>
      <c r="G5306" s="23" t="s">
        <v>14</v>
      </c>
      <c r="H5306" s="24" t="s">
        <v>21</v>
      </c>
      <c r="I5306" s="25" t="s">
        <v>22</v>
      </c>
      <c r="J5306" s="26" t="s">
        <v>23</v>
      </c>
      <c r="K5306" s="8"/>
      <c r="L5306" s="1"/>
    </row>
    <row r="5307" spans="1:12" ht="15.45" customHeight="1" x14ac:dyDescent="0.3">
      <c r="A5307" s="1"/>
      <c r="B5307" s="1"/>
      <c r="C5307" s="7"/>
      <c r="D5307" s="386" t="s">
        <v>446</v>
      </c>
      <c r="E5307" s="387"/>
      <c r="F5307" s="387"/>
      <c r="G5307" s="27" t="s">
        <v>18</v>
      </c>
      <c r="H5307" s="28">
        <v>74943</v>
      </c>
      <c r="I5307" s="29">
        <v>1.03</v>
      </c>
      <c r="J5307" s="30">
        <f>+ROUND(I5307*H5307,2)</f>
        <v>77191.289999999994</v>
      </c>
      <c r="K5307" s="8"/>
      <c r="L5307" s="1"/>
    </row>
    <row r="5308" spans="1:12" ht="15.45" customHeight="1" x14ac:dyDescent="0.3">
      <c r="A5308" s="1"/>
      <c r="B5308" s="1"/>
      <c r="C5308" s="7"/>
      <c r="D5308" s="211"/>
      <c r="E5308" s="212"/>
      <c r="F5308" s="212"/>
      <c r="G5308" s="31" t="s">
        <v>28</v>
      </c>
      <c r="H5308" s="32" t="s">
        <v>28</v>
      </c>
      <c r="I5308" s="33"/>
      <c r="J5308" s="34" t="str">
        <f>+IF(D5308="","",H5308*I5308)</f>
        <v/>
      </c>
      <c r="K5308" s="8"/>
      <c r="L5308" s="1"/>
    </row>
    <row r="5309" spans="1:12" ht="15.45" customHeight="1" x14ac:dyDescent="0.3">
      <c r="A5309" s="1"/>
      <c r="B5309" s="1"/>
      <c r="C5309" s="7"/>
      <c r="D5309" s="211"/>
      <c r="E5309" s="212"/>
      <c r="F5309" s="212"/>
      <c r="G5309" s="31" t="s">
        <v>28</v>
      </c>
      <c r="H5309" s="32" t="s">
        <v>28</v>
      </c>
      <c r="I5309" s="33"/>
      <c r="J5309" s="34" t="str">
        <f>+IF(D5309="","",H5309*I5309)</f>
        <v/>
      </c>
      <c r="K5309" s="8"/>
      <c r="L5309" s="1"/>
    </row>
    <row r="5310" spans="1:12" ht="15.45" customHeight="1" x14ac:dyDescent="0.3">
      <c r="A5310" s="1"/>
      <c r="B5310" s="1"/>
      <c r="C5310" s="7"/>
      <c r="D5310" s="325"/>
      <c r="E5310" s="326"/>
      <c r="F5310" s="326"/>
      <c r="G5310" s="35" t="s">
        <v>28</v>
      </c>
      <c r="H5310" s="36" t="s">
        <v>28</v>
      </c>
      <c r="I5310" s="37"/>
      <c r="J5310" s="38" t="str">
        <f>+IF(D5310="","",H5310*I5310)</f>
        <v/>
      </c>
      <c r="K5310" s="8"/>
      <c r="L5310" s="1"/>
    </row>
    <row r="5311" spans="1:12" ht="15.45" customHeight="1" x14ac:dyDescent="0.3">
      <c r="A5311" s="1"/>
      <c r="B5311" s="1"/>
      <c r="C5311" s="7"/>
      <c r="D5311" s="1"/>
      <c r="E5311" s="1"/>
      <c r="F5311" s="1"/>
      <c r="G5311" s="294" t="s">
        <v>29</v>
      </c>
      <c r="H5311" s="294"/>
      <c r="I5311" s="295"/>
      <c r="J5311" s="39">
        <f>+ROUND(SUM(J5307:J5310),2)</f>
        <v>77191.289999999994</v>
      </c>
      <c r="K5311" s="8"/>
      <c r="L5311" s="1"/>
    </row>
    <row r="5312" spans="1:12" ht="15.45" customHeight="1" x14ac:dyDescent="0.3">
      <c r="A5312" s="1"/>
      <c r="B5312" s="1"/>
      <c r="C5312" s="7"/>
      <c r="D5312" s="189"/>
      <c r="E5312" s="189"/>
      <c r="F5312" s="189"/>
      <c r="G5312" s="189"/>
      <c r="H5312" s="189"/>
      <c r="I5312" s="189"/>
      <c r="J5312" s="189"/>
      <c r="K5312" s="8"/>
      <c r="L5312" s="1"/>
    </row>
    <row r="5313" spans="1:12" ht="15.45" customHeight="1" x14ac:dyDescent="0.3">
      <c r="A5313" s="1"/>
      <c r="B5313" s="1"/>
      <c r="C5313" s="7"/>
      <c r="D5313" s="219" t="s">
        <v>30</v>
      </c>
      <c r="E5313" s="220"/>
      <c r="F5313" s="220"/>
      <c r="G5313" s="220"/>
      <c r="H5313" s="220"/>
      <c r="I5313" s="220"/>
      <c r="J5313" s="221"/>
      <c r="K5313" s="8"/>
      <c r="L5313" s="1"/>
    </row>
    <row r="5314" spans="1:12" ht="15.45" customHeight="1" x14ac:dyDescent="0.3">
      <c r="A5314" s="1"/>
      <c r="B5314" s="1"/>
      <c r="C5314" s="7"/>
      <c r="D5314" s="286" t="s">
        <v>20</v>
      </c>
      <c r="E5314" s="286"/>
      <c r="F5314" s="286"/>
      <c r="G5314" s="40" t="s">
        <v>14</v>
      </c>
      <c r="H5314" s="41" t="s">
        <v>31</v>
      </c>
      <c r="I5314" s="103" t="s">
        <v>22</v>
      </c>
      <c r="J5314" s="41" t="s">
        <v>23</v>
      </c>
      <c r="K5314" s="8"/>
      <c r="L5314" s="1"/>
    </row>
    <row r="5315" spans="1:12" ht="15.45" customHeight="1" x14ac:dyDescent="0.3">
      <c r="A5315" s="1"/>
      <c r="B5315" s="1"/>
      <c r="C5315" s="7"/>
      <c r="D5315" s="336" t="s">
        <v>32</v>
      </c>
      <c r="E5315" s="337"/>
      <c r="F5315" s="337"/>
      <c r="G5315" s="86" t="s">
        <v>33</v>
      </c>
      <c r="H5315" s="89">
        <v>18411.560000000001</v>
      </c>
      <c r="I5315" s="104">
        <v>0.05</v>
      </c>
      <c r="J5315" s="30">
        <f>+ROUND(I5315*H5315,2)</f>
        <v>920.58</v>
      </c>
      <c r="K5315" s="8"/>
      <c r="L5315" s="1"/>
    </row>
    <row r="5316" spans="1:12" ht="15.45" customHeight="1" x14ac:dyDescent="0.3">
      <c r="A5316" s="1"/>
      <c r="B5316" s="1"/>
      <c r="C5316" s="7"/>
      <c r="D5316" s="336"/>
      <c r="E5316" s="337"/>
      <c r="F5316" s="337"/>
      <c r="G5316" s="105"/>
      <c r="H5316" s="89"/>
      <c r="I5316" s="98"/>
      <c r="J5316" s="34"/>
      <c r="K5316" s="8"/>
      <c r="L5316" s="1"/>
    </row>
    <row r="5317" spans="1:12" ht="15.45" customHeight="1" x14ac:dyDescent="0.3">
      <c r="A5317" s="1"/>
      <c r="B5317" s="1"/>
      <c r="C5317" s="7"/>
      <c r="D5317" s="338"/>
      <c r="E5317" s="339"/>
      <c r="F5317" s="339"/>
      <c r="G5317" s="105"/>
      <c r="H5317" s="89"/>
      <c r="I5317" s="49"/>
      <c r="J5317" s="38"/>
      <c r="K5317" s="8"/>
      <c r="L5317" s="1"/>
    </row>
    <row r="5318" spans="1:12" ht="15.45" customHeight="1" x14ac:dyDescent="0.3">
      <c r="A5318" s="1"/>
      <c r="B5318" s="1"/>
      <c r="C5318" s="7"/>
      <c r="D5318" s="1"/>
      <c r="E5318" s="1"/>
      <c r="F5318" s="1"/>
      <c r="G5318" s="216" t="s">
        <v>36</v>
      </c>
      <c r="H5318" s="216"/>
      <c r="I5318" s="217"/>
      <c r="J5318" s="51">
        <f>ROUND(+SUM(J5315:J5317),2)</f>
        <v>920.58</v>
      </c>
      <c r="K5318" s="8"/>
      <c r="L5318" s="1"/>
    </row>
    <row r="5319" spans="1:12" ht="15.45" customHeight="1" x14ac:dyDescent="0.3">
      <c r="A5319" s="1"/>
      <c r="B5319" s="1"/>
      <c r="C5319" s="7"/>
      <c r="D5319" s="274"/>
      <c r="E5319" s="274"/>
      <c r="F5319" s="274"/>
      <c r="G5319" s="274"/>
      <c r="H5319" s="274"/>
      <c r="I5319" s="274"/>
      <c r="J5319" s="274"/>
      <c r="K5319" s="8"/>
      <c r="L5319" s="1"/>
    </row>
    <row r="5320" spans="1:12" ht="15.45" customHeight="1" x14ac:dyDescent="0.3">
      <c r="A5320" s="1"/>
      <c r="B5320" s="1"/>
      <c r="C5320" s="7"/>
      <c r="D5320" s="305" t="s">
        <v>37</v>
      </c>
      <c r="E5320" s="306"/>
      <c r="F5320" s="306"/>
      <c r="G5320" s="306"/>
      <c r="H5320" s="306"/>
      <c r="I5320" s="306"/>
      <c r="J5320" s="307"/>
      <c r="K5320" s="8"/>
      <c r="L5320" s="52"/>
    </row>
    <row r="5321" spans="1:12" ht="15.45" customHeight="1" x14ac:dyDescent="0.3">
      <c r="A5321" s="93"/>
      <c r="B5321" s="93"/>
      <c r="C5321" s="53"/>
      <c r="D5321" s="308" t="s">
        <v>20</v>
      </c>
      <c r="E5321" s="309"/>
      <c r="F5321" s="309"/>
      <c r="G5321" s="54" t="s">
        <v>14</v>
      </c>
      <c r="H5321" s="55" t="s">
        <v>31</v>
      </c>
      <c r="I5321" s="54" t="s">
        <v>22</v>
      </c>
      <c r="J5321" s="56" t="s">
        <v>23</v>
      </c>
      <c r="K5321" s="57"/>
      <c r="L5321" s="58"/>
    </row>
    <row r="5322" spans="1:12" ht="15.45" customHeight="1" x14ac:dyDescent="0.3">
      <c r="A5322" s="1"/>
      <c r="B5322" s="1"/>
      <c r="C5322" s="7"/>
      <c r="D5322" s="301" t="s">
        <v>96</v>
      </c>
      <c r="E5322" s="302"/>
      <c r="F5322" s="302"/>
      <c r="G5322" s="59" t="s">
        <v>39</v>
      </c>
      <c r="H5322" s="60">
        <v>40914.569044249998</v>
      </c>
      <c r="I5322" s="61">
        <v>0.45</v>
      </c>
      <c r="J5322" s="30">
        <f>+ROUND(I5322*H5322,2)</f>
        <v>18411.560000000001</v>
      </c>
      <c r="K5322" s="8"/>
      <c r="L5322" s="52"/>
    </row>
    <row r="5323" spans="1:12" ht="15.45" customHeight="1" x14ac:dyDescent="0.3">
      <c r="A5323" s="1"/>
      <c r="B5323" s="1"/>
      <c r="C5323" s="7"/>
      <c r="D5323" s="301"/>
      <c r="E5323" s="302"/>
      <c r="F5323" s="302"/>
      <c r="G5323" s="59"/>
      <c r="H5323" s="60"/>
      <c r="I5323" s="61"/>
      <c r="J5323" s="62" t="str">
        <f>(+IF(D5323="","",(H5323*I5323)))</f>
        <v/>
      </c>
      <c r="K5323" s="8"/>
      <c r="L5323" s="52"/>
    </row>
    <row r="5324" spans="1:12" ht="15.45" customHeight="1" x14ac:dyDescent="0.3">
      <c r="A5324" s="1"/>
      <c r="B5324" s="1"/>
      <c r="C5324" s="7"/>
      <c r="D5324" s="301"/>
      <c r="E5324" s="302"/>
      <c r="F5324" s="302"/>
      <c r="G5324" s="59"/>
      <c r="H5324" s="60"/>
      <c r="I5324" s="61"/>
      <c r="J5324" s="62" t="str">
        <f>(+IF(D5324="","",(H5324*I5324)))</f>
        <v/>
      </c>
      <c r="K5324" s="8"/>
      <c r="L5324" s="52"/>
    </row>
    <row r="5325" spans="1:12" ht="15.45" customHeight="1" x14ac:dyDescent="0.3">
      <c r="A5325" s="1"/>
      <c r="B5325" s="1"/>
      <c r="C5325" s="7"/>
      <c r="D5325" s="303"/>
      <c r="E5325" s="304"/>
      <c r="F5325" s="304"/>
      <c r="G5325" s="94"/>
      <c r="H5325" s="95"/>
      <c r="I5325" s="96"/>
      <c r="J5325" s="97"/>
      <c r="K5325" s="8"/>
      <c r="L5325" s="52"/>
    </row>
    <row r="5326" spans="1:12" ht="15.45" customHeight="1" x14ac:dyDescent="0.3">
      <c r="A5326" s="1"/>
      <c r="B5326" s="1"/>
      <c r="C5326" s="7"/>
      <c r="D5326" s="1"/>
      <c r="E5326" s="1"/>
      <c r="F5326" s="1"/>
      <c r="G5326" s="216" t="s">
        <v>42</v>
      </c>
      <c r="H5326" s="216"/>
      <c r="I5326" s="217"/>
      <c r="J5326" s="39">
        <f>+ROUND(SUM(J5322:J5325),2)</f>
        <v>18411.560000000001</v>
      </c>
      <c r="K5326" s="8"/>
      <c r="L5326" s="52"/>
    </row>
    <row r="5327" spans="1:12" ht="15.45" customHeight="1" x14ac:dyDescent="0.3">
      <c r="A5327" s="1"/>
      <c r="B5327" s="1"/>
      <c r="C5327" s="7"/>
      <c r="D5327" s="1"/>
      <c r="E5327" s="1"/>
      <c r="F5327" s="1"/>
      <c r="G5327" s="1"/>
      <c r="H5327" s="63"/>
      <c r="I5327" s="1"/>
      <c r="J5327" s="2"/>
      <c r="K5327" s="8"/>
      <c r="L5327" s="1"/>
    </row>
    <row r="5328" spans="1:12" ht="15.45" customHeight="1" x14ac:dyDescent="0.3">
      <c r="A5328" s="1"/>
      <c r="B5328" s="1"/>
      <c r="C5328" s="7"/>
      <c r="D5328" s="250" t="s">
        <v>43</v>
      </c>
      <c r="E5328" s="251"/>
      <c r="F5328" s="251"/>
      <c r="G5328" s="251"/>
      <c r="H5328" s="251"/>
      <c r="I5328" s="252"/>
      <c r="J5328" s="64">
        <f>ROUND((SUM(+J5311+J5318+J5326)),2)</f>
        <v>96523.43</v>
      </c>
      <c r="K5328" s="8"/>
      <c r="L5328" s="1"/>
    </row>
    <row r="5329" spans="1:12" ht="15.45" customHeight="1" x14ac:dyDescent="0.3">
      <c r="A5329" s="1"/>
      <c r="B5329" s="1"/>
      <c r="C5329" s="7"/>
      <c r="D5329" s="1"/>
      <c r="E5329" s="1"/>
      <c r="F5329" s="1"/>
      <c r="G5329" s="1"/>
      <c r="H5329" s="63"/>
      <c r="I5329" s="1"/>
      <c r="J5329" s="2"/>
      <c r="K5329" s="8"/>
      <c r="L5329" s="1"/>
    </row>
    <row r="5330" spans="1:12" ht="15.45" customHeight="1" x14ac:dyDescent="0.3">
      <c r="A5330" s="66"/>
      <c r="B5330" s="66"/>
      <c r="C5330" s="65"/>
      <c r="D5330" s="253" t="s">
        <v>44</v>
      </c>
      <c r="E5330" s="254"/>
      <c r="F5330" s="255"/>
      <c r="G5330" s="66"/>
      <c r="H5330" s="67"/>
      <c r="I5330" s="68">
        <v>0.01</v>
      </c>
      <c r="J5330" s="69">
        <f>+ROUND(J5328*I5330,2)</f>
        <v>965.23</v>
      </c>
      <c r="K5330" s="70"/>
      <c r="L5330" s="66"/>
    </row>
    <row r="5331" spans="1:12" ht="15.45" customHeight="1" x14ac:dyDescent="0.3">
      <c r="A5331" s="1"/>
      <c r="B5331" s="1"/>
      <c r="C5331" s="7"/>
      <c r="D5331" s="250" t="s">
        <v>45</v>
      </c>
      <c r="E5331" s="251"/>
      <c r="F5331" s="251"/>
      <c r="G5331" s="251"/>
      <c r="H5331" s="251"/>
      <c r="I5331" s="252"/>
      <c r="J5331" s="64">
        <f>+J5330+J5328</f>
        <v>97488.659999999989</v>
      </c>
      <c r="K5331" s="8"/>
      <c r="L5331" s="1"/>
    </row>
    <row r="5332" spans="1:12" ht="15.45" customHeight="1" x14ac:dyDescent="0.3">
      <c r="A5332" s="1"/>
      <c r="B5332" s="1"/>
      <c r="C5332" s="7"/>
      <c r="D5332" s="1"/>
      <c r="E5332" s="1"/>
      <c r="F5332" s="1"/>
      <c r="G5332" s="1"/>
      <c r="H5332" s="63"/>
      <c r="I5332" s="1"/>
      <c r="J5332" s="2"/>
      <c r="K5332" s="8"/>
      <c r="L5332" s="1"/>
    </row>
    <row r="5333" spans="1:12" ht="15.45" customHeight="1" x14ac:dyDescent="0.3">
      <c r="A5333" s="66"/>
      <c r="B5333" s="66"/>
      <c r="C5333" s="65"/>
      <c r="D5333" s="234" t="s">
        <v>46</v>
      </c>
      <c r="E5333" s="235"/>
      <c r="F5333" s="236"/>
      <c r="G5333" s="71"/>
      <c r="H5333" s="72"/>
      <c r="I5333" s="170">
        <v>0.25</v>
      </c>
      <c r="J5333" s="74">
        <f>ROUND(J5331*I5333,2)</f>
        <v>24372.17</v>
      </c>
      <c r="K5333" s="70"/>
      <c r="L5333" s="66"/>
    </row>
    <row r="5334" spans="1:12" ht="15.45" customHeight="1" x14ac:dyDescent="0.3">
      <c r="A5334" s="66"/>
      <c r="B5334" s="66"/>
      <c r="C5334" s="65"/>
      <c r="D5334" s="315" t="s">
        <v>47</v>
      </c>
      <c r="E5334" s="316"/>
      <c r="F5334" s="316"/>
      <c r="G5334" s="71"/>
      <c r="H5334" s="72"/>
      <c r="I5334" s="171">
        <v>0.01</v>
      </c>
      <c r="J5334" s="76">
        <f>ROUNDDOWN(J5331*I5334,2)</f>
        <v>974.88</v>
      </c>
      <c r="K5334" s="70"/>
      <c r="L5334" s="66"/>
    </row>
    <row r="5335" spans="1:12" ht="15.45" customHeight="1" x14ac:dyDescent="0.3">
      <c r="A5335" s="66"/>
      <c r="B5335" s="66"/>
      <c r="C5335" s="65"/>
      <c r="D5335" s="315" t="s">
        <v>48</v>
      </c>
      <c r="E5335" s="316"/>
      <c r="F5335" s="316"/>
      <c r="G5335" s="77"/>
      <c r="H5335" s="78"/>
      <c r="I5335" s="171">
        <v>0.04</v>
      </c>
      <c r="J5335" s="76">
        <f>ROUND(J5331*I5335,2)</f>
        <v>3899.55</v>
      </c>
      <c r="K5335" s="70"/>
      <c r="L5335" s="66"/>
    </row>
    <row r="5336" spans="1:12" ht="15.45" customHeight="1" x14ac:dyDescent="0.3">
      <c r="A5336" s="1"/>
      <c r="B5336" s="1"/>
      <c r="C5336" s="7"/>
      <c r="D5336" s="317" t="s">
        <v>49</v>
      </c>
      <c r="E5336" s="318"/>
      <c r="F5336" s="318"/>
      <c r="G5336" s="318"/>
      <c r="H5336" s="318"/>
      <c r="I5336" s="318"/>
      <c r="J5336" s="79">
        <f>SUM(J5333:J5335)</f>
        <v>29246.6</v>
      </c>
      <c r="K5336" s="8"/>
      <c r="L5336" s="1"/>
    </row>
    <row r="5337" spans="1:12" ht="15.45" customHeight="1" x14ac:dyDescent="0.3">
      <c r="A5337" s="1"/>
      <c r="B5337" s="1"/>
      <c r="C5337" s="7"/>
      <c r="D5337" s="266"/>
      <c r="E5337" s="266"/>
      <c r="F5337" s="266"/>
      <c r="G5337" s="266"/>
      <c r="H5337" s="266"/>
      <c r="I5337" s="266"/>
      <c r="J5337" s="266"/>
      <c r="K5337" s="8"/>
      <c r="L5337" s="1"/>
    </row>
    <row r="5338" spans="1:12" ht="15.45" customHeight="1" x14ac:dyDescent="0.3">
      <c r="A5338" s="1"/>
      <c r="B5338" s="1"/>
      <c r="C5338" s="7"/>
      <c r="D5338" s="277" t="s">
        <v>50</v>
      </c>
      <c r="E5338" s="278"/>
      <c r="F5338" s="278"/>
      <c r="G5338" s="278"/>
      <c r="H5338" s="278"/>
      <c r="I5338" s="279"/>
      <c r="J5338" s="80">
        <f>SUM(J5331+J5336)</f>
        <v>126735.25999999998</v>
      </c>
      <c r="K5338" s="8"/>
      <c r="L5338" s="1"/>
    </row>
    <row r="5339" spans="1:12" ht="15.45" customHeight="1" x14ac:dyDescent="0.3">
      <c r="A5339" s="1"/>
      <c r="B5339" s="1"/>
      <c r="C5339" s="7"/>
      <c r="D5339" s="266"/>
      <c r="E5339" s="266"/>
      <c r="F5339" s="266"/>
      <c r="G5339" s="266"/>
      <c r="H5339" s="266"/>
      <c r="I5339" s="266"/>
      <c r="J5339" s="266"/>
      <c r="K5339" s="8"/>
      <c r="L5339" s="1"/>
    </row>
    <row r="5340" spans="1:12" ht="15.45" customHeight="1" x14ac:dyDescent="0.3">
      <c r="A5340" s="1"/>
      <c r="B5340" s="1"/>
      <c r="C5340" s="7"/>
      <c r="D5340" s="280" t="s">
        <v>51</v>
      </c>
      <c r="E5340" s="281"/>
      <c r="F5340" s="282"/>
      <c r="G5340" s="283"/>
      <c r="H5340" s="284"/>
      <c r="I5340" s="284"/>
      <c r="J5340" s="285"/>
      <c r="K5340" s="8"/>
      <c r="L5340" s="1"/>
    </row>
    <row r="5341" spans="1:12" ht="15.45" customHeight="1" x14ac:dyDescent="0.3">
      <c r="A5341" s="1"/>
      <c r="B5341" s="1"/>
      <c r="C5341" s="7"/>
      <c r="D5341" s="262"/>
      <c r="E5341" s="310"/>
      <c r="F5341" s="311"/>
      <c r="G5341" s="265"/>
      <c r="H5341" s="275"/>
      <c r="I5341" s="275"/>
      <c r="J5341" s="276"/>
      <c r="K5341" s="8"/>
      <c r="L5341" s="1"/>
    </row>
    <row r="5342" spans="1:12" ht="15.45" customHeight="1" x14ac:dyDescent="0.3">
      <c r="A5342" s="1"/>
      <c r="B5342" s="1"/>
      <c r="C5342" s="7"/>
      <c r="D5342" s="262"/>
      <c r="E5342" s="310"/>
      <c r="F5342" s="311"/>
      <c r="G5342" s="265" t="s">
        <v>52</v>
      </c>
      <c r="H5342" s="275"/>
      <c r="I5342" s="275"/>
      <c r="J5342" s="276"/>
      <c r="K5342" s="8"/>
      <c r="L5342" s="1"/>
    </row>
    <row r="5343" spans="1:12" ht="15.45" customHeight="1" x14ac:dyDescent="0.3">
      <c r="A5343" s="1"/>
      <c r="B5343" s="1"/>
      <c r="C5343" s="7"/>
      <c r="D5343" s="262"/>
      <c r="E5343" s="310"/>
      <c r="F5343" s="311"/>
      <c r="G5343" s="265" t="s">
        <v>53</v>
      </c>
      <c r="H5343" s="266"/>
      <c r="I5343" s="266"/>
      <c r="J5343" s="267"/>
      <c r="K5343" s="8"/>
      <c r="L5343" s="1"/>
    </row>
    <row r="5344" spans="1:12" ht="15.45" customHeight="1" x14ac:dyDescent="0.3">
      <c r="A5344" s="1"/>
      <c r="B5344" s="1"/>
      <c r="C5344" s="7"/>
      <c r="D5344" s="262"/>
      <c r="E5344" s="310"/>
      <c r="F5344" s="311"/>
      <c r="G5344" s="265" t="s">
        <v>54</v>
      </c>
      <c r="H5344" s="266"/>
      <c r="I5344" s="266"/>
      <c r="J5344" s="267"/>
      <c r="K5344" s="8"/>
      <c r="L5344" s="1"/>
    </row>
    <row r="5345" spans="1:12" ht="15.45" customHeight="1" x14ac:dyDescent="0.3">
      <c r="A5345" s="1"/>
      <c r="B5345" s="1"/>
      <c r="C5345" s="7"/>
      <c r="D5345" s="319"/>
      <c r="E5345" s="320"/>
      <c r="F5345" s="321"/>
      <c r="G5345" s="265" t="s">
        <v>52</v>
      </c>
      <c r="H5345" s="266"/>
      <c r="I5345" s="266"/>
      <c r="J5345" s="267"/>
      <c r="K5345" s="8"/>
      <c r="L5345" s="1"/>
    </row>
    <row r="5346" spans="1:12" ht="15.45" customHeight="1" x14ac:dyDescent="0.3">
      <c r="A5346" s="1"/>
      <c r="B5346" s="1"/>
      <c r="C5346" s="7"/>
      <c r="D5346" s="268"/>
      <c r="E5346" s="322"/>
      <c r="F5346" s="323"/>
      <c r="G5346" s="271" t="s">
        <v>55</v>
      </c>
      <c r="H5346" s="272"/>
      <c r="I5346" s="272"/>
      <c r="J5346" s="273"/>
      <c r="K5346" s="8"/>
      <c r="L5346" s="1"/>
    </row>
    <row r="5347" spans="1:12" ht="15.45" customHeight="1" x14ac:dyDescent="0.3">
      <c r="A5347" s="1"/>
      <c r="B5347" s="1"/>
      <c r="C5347" s="81"/>
      <c r="D5347" s="82"/>
      <c r="E5347" s="82"/>
      <c r="F5347" s="82"/>
      <c r="G5347" s="82"/>
      <c r="H5347" s="83"/>
      <c r="I5347" s="82"/>
      <c r="J5347" s="83"/>
      <c r="K5347" s="84"/>
      <c r="L5347" s="1"/>
    </row>
    <row r="5348" spans="1:12" ht="15.45" customHeight="1" x14ac:dyDescent="0.3">
      <c r="A5348" s="1"/>
      <c r="B5348" s="1"/>
      <c r="C5348" s="1"/>
      <c r="D5348" s="1"/>
      <c r="E5348" s="1"/>
      <c r="F5348" s="1"/>
      <c r="G5348" s="1"/>
      <c r="H5348" s="2"/>
      <c r="I5348" s="1"/>
      <c r="J5348" s="2"/>
      <c r="K5348" s="1"/>
      <c r="L5348" s="1"/>
    </row>
    <row r="5349" spans="1:12" ht="15.45" customHeight="1" x14ac:dyDescent="0.3">
      <c r="A5349" s="1"/>
      <c r="B5349" s="1"/>
      <c r="C5349" s="274"/>
      <c r="D5349" s="274"/>
      <c r="E5349" s="274"/>
      <c r="F5349" s="274"/>
      <c r="G5349" s="274"/>
      <c r="H5349" s="274"/>
      <c r="I5349" s="274"/>
      <c r="J5349" s="274"/>
      <c r="K5349" s="1"/>
      <c r="L5349" s="1"/>
    </row>
    <row r="5350" spans="1:12" ht="15.45" customHeight="1" x14ac:dyDescent="0.3">
      <c r="A5350" s="1"/>
      <c r="B5350" s="1"/>
      <c r="C5350" s="3"/>
      <c r="D5350" s="4"/>
      <c r="E5350" s="4"/>
      <c r="F5350" s="4"/>
      <c r="G5350" s="4"/>
      <c r="H5350" s="5"/>
      <c r="I5350" s="4"/>
      <c r="J5350" s="5"/>
      <c r="K5350" s="6"/>
      <c r="L5350" s="1"/>
    </row>
    <row r="5351" spans="1:12" ht="15.45" customHeight="1" x14ac:dyDescent="0.3">
      <c r="A5351" s="1"/>
      <c r="B5351" s="1"/>
      <c r="C5351" s="7"/>
      <c r="D5351" s="190"/>
      <c r="E5351" s="191"/>
      <c r="F5351" s="190" t="s">
        <v>0</v>
      </c>
      <c r="G5351" s="194"/>
      <c r="H5351" s="191"/>
      <c r="I5351" s="195" t="s">
        <v>1</v>
      </c>
      <c r="J5351" s="196"/>
      <c r="K5351" s="8"/>
      <c r="L5351" s="1"/>
    </row>
    <row r="5352" spans="1:12" ht="15.45" customHeight="1" x14ac:dyDescent="0.3">
      <c r="A5352" s="1"/>
      <c r="B5352" s="1"/>
      <c r="C5352" s="7"/>
      <c r="D5352" s="192"/>
      <c r="E5352" s="193"/>
      <c r="F5352" s="192"/>
      <c r="G5352" s="189"/>
      <c r="H5352" s="193"/>
      <c r="I5352" s="197" t="s">
        <v>2</v>
      </c>
      <c r="J5352" s="198"/>
      <c r="K5352" s="8"/>
      <c r="L5352" s="1"/>
    </row>
    <row r="5353" spans="1:12" ht="15.45" customHeight="1" x14ac:dyDescent="0.3">
      <c r="A5353" s="1"/>
      <c r="B5353" s="1"/>
      <c r="C5353" s="7"/>
      <c r="D5353" s="172" t="s">
        <v>3</v>
      </c>
      <c r="E5353" s="173"/>
      <c r="F5353" s="173"/>
      <c r="G5353" s="173"/>
      <c r="H5353" s="174"/>
      <c r="I5353" s="197" t="s">
        <v>4</v>
      </c>
      <c r="J5353" s="198"/>
      <c r="K5353" s="8"/>
      <c r="L5353" s="1"/>
    </row>
    <row r="5354" spans="1:12" ht="15.45" customHeight="1" x14ac:dyDescent="0.3">
      <c r="A5354" s="1"/>
      <c r="B5354" s="1"/>
      <c r="C5354" s="7"/>
      <c r="D5354" s="298" t="s">
        <v>5</v>
      </c>
      <c r="E5354" s="299"/>
      <c r="F5354" s="299"/>
      <c r="G5354" s="299"/>
      <c r="H5354" s="299"/>
      <c r="I5354" s="299"/>
      <c r="J5354" s="300"/>
      <c r="K5354" s="8"/>
      <c r="L5354" s="1"/>
    </row>
    <row r="5355" spans="1:12" ht="15.45" customHeight="1" x14ac:dyDescent="0.3">
      <c r="A5355" s="1"/>
      <c r="B5355" s="1"/>
      <c r="C5355" s="7"/>
      <c r="D5355" s="9"/>
      <c r="E5355" s="9"/>
      <c r="F5355" s="9"/>
      <c r="G5355" s="9"/>
      <c r="H5355" s="10"/>
      <c r="I5355" s="9"/>
      <c r="J5355" s="10"/>
      <c r="K5355" s="8"/>
      <c r="L5355" s="1"/>
    </row>
    <row r="5356" spans="1:12" ht="15.45" customHeight="1" x14ac:dyDescent="0.3">
      <c r="A5356" s="14"/>
      <c r="B5356" s="14"/>
      <c r="C5356" s="11"/>
      <c r="D5356" s="12" t="s">
        <v>6</v>
      </c>
      <c r="E5356" s="175" t="s">
        <v>7</v>
      </c>
      <c r="F5356" s="176"/>
      <c r="G5356" s="176"/>
      <c r="H5356" s="176"/>
      <c r="I5356" s="176"/>
      <c r="J5356" s="177"/>
      <c r="K5356" s="13"/>
      <c r="L5356" s="14"/>
    </row>
    <row r="5357" spans="1:12" ht="15.45" customHeight="1" x14ac:dyDescent="0.3">
      <c r="A5357" s="1"/>
      <c r="B5357" s="1"/>
      <c r="C5357" s="7"/>
      <c r="D5357" s="16">
        <v>2</v>
      </c>
      <c r="E5357" s="178" t="s">
        <v>8</v>
      </c>
      <c r="F5357" s="179"/>
      <c r="G5357" s="179"/>
      <c r="H5357" s="179"/>
      <c r="I5357" s="179"/>
      <c r="J5357" s="180"/>
      <c r="K5357" s="8"/>
      <c r="L5357" s="1"/>
    </row>
    <row r="5358" spans="1:12" ht="15.45" customHeight="1" x14ac:dyDescent="0.3">
      <c r="A5358" s="14"/>
      <c r="B5358" s="14"/>
      <c r="C5358" s="11"/>
      <c r="D5358" s="12" t="s">
        <v>9</v>
      </c>
      <c r="E5358" s="175" t="s">
        <v>10</v>
      </c>
      <c r="F5358" s="176"/>
      <c r="G5358" s="176"/>
      <c r="H5358" s="176"/>
      <c r="I5358" s="176"/>
      <c r="J5358" s="177"/>
      <c r="K5358" s="13"/>
      <c r="L5358" s="14"/>
    </row>
    <row r="5359" spans="1:12" ht="15.45" customHeight="1" x14ac:dyDescent="0.3">
      <c r="A5359" s="1"/>
      <c r="B5359" s="1"/>
      <c r="C5359" s="7"/>
      <c r="D5359" s="16">
        <v>2.0299999999999998</v>
      </c>
      <c r="E5359" s="178" t="s">
        <v>114</v>
      </c>
      <c r="F5359" s="179"/>
      <c r="G5359" s="179"/>
      <c r="H5359" s="179"/>
      <c r="I5359" s="179"/>
      <c r="J5359" s="180"/>
      <c r="K5359" s="8"/>
      <c r="L5359" s="1"/>
    </row>
    <row r="5360" spans="1:12" ht="15.45" customHeight="1" x14ac:dyDescent="0.3">
      <c r="A5360" s="14"/>
      <c r="B5360" s="14"/>
      <c r="C5360" s="11"/>
      <c r="D5360" s="17" t="s">
        <v>12</v>
      </c>
      <c r="E5360" s="181" t="s">
        <v>13</v>
      </c>
      <c r="F5360" s="182"/>
      <c r="G5360" s="182"/>
      <c r="H5360" s="182"/>
      <c r="I5360" s="183"/>
      <c r="J5360" s="187" t="s">
        <v>14</v>
      </c>
      <c r="K5360" s="13"/>
      <c r="L5360" s="14"/>
    </row>
    <row r="5361" spans="1:12" ht="15.45" customHeight="1" x14ac:dyDescent="0.3">
      <c r="A5361" s="1"/>
      <c r="B5361" s="1"/>
      <c r="C5361" s="7"/>
      <c r="D5361" s="18" t="s">
        <v>447</v>
      </c>
      <c r="E5361" s="184"/>
      <c r="F5361" s="185"/>
      <c r="G5361" s="185"/>
      <c r="H5361" s="185"/>
      <c r="I5361" s="186"/>
      <c r="J5361" s="188"/>
      <c r="K5361" s="8"/>
      <c r="L5361" s="1"/>
    </row>
    <row r="5362" spans="1:12" ht="15.45" customHeight="1" x14ac:dyDescent="0.3">
      <c r="A5362" s="14"/>
      <c r="B5362" s="14"/>
      <c r="C5362" s="11"/>
      <c r="D5362" s="17" t="s">
        <v>16</v>
      </c>
      <c r="E5362" s="296" t="s">
        <v>448</v>
      </c>
      <c r="F5362" s="223"/>
      <c r="G5362" s="223"/>
      <c r="H5362" s="223"/>
      <c r="I5362" s="224"/>
      <c r="J5362" s="297" t="s">
        <v>18</v>
      </c>
      <c r="K5362" s="13"/>
      <c r="L5362" s="14"/>
    </row>
    <row r="5363" spans="1:12" ht="15.45" customHeight="1" x14ac:dyDescent="0.3">
      <c r="A5363" s="1"/>
      <c r="B5363" s="1"/>
      <c r="C5363" s="7"/>
      <c r="D5363" s="18" t="s">
        <v>447</v>
      </c>
      <c r="E5363" s="225"/>
      <c r="F5363" s="226"/>
      <c r="G5363" s="226"/>
      <c r="H5363" s="226"/>
      <c r="I5363" s="227"/>
      <c r="J5363" s="229"/>
      <c r="K5363" s="8"/>
      <c r="L5363" s="1"/>
    </row>
    <row r="5364" spans="1:12" ht="15.45" customHeight="1" x14ac:dyDescent="0.3">
      <c r="A5364" s="1"/>
      <c r="B5364" s="1"/>
      <c r="C5364" s="7"/>
      <c r="D5364" s="189"/>
      <c r="E5364" s="189"/>
      <c r="F5364" s="189"/>
      <c r="G5364" s="189"/>
      <c r="H5364" s="189"/>
      <c r="I5364" s="189"/>
      <c r="J5364" s="189"/>
      <c r="K5364" s="8"/>
      <c r="L5364" s="1"/>
    </row>
    <row r="5365" spans="1:12" ht="15.45" customHeight="1" x14ac:dyDescent="0.3">
      <c r="A5365" s="1"/>
      <c r="B5365" s="1"/>
      <c r="C5365" s="7"/>
      <c r="D5365" s="219" t="s">
        <v>19</v>
      </c>
      <c r="E5365" s="220"/>
      <c r="F5365" s="220"/>
      <c r="G5365" s="220"/>
      <c r="H5365" s="220"/>
      <c r="I5365" s="220"/>
      <c r="J5365" s="221"/>
      <c r="K5365" s="8"/>
      <c r="L5365" s="1"/>
    </row>
    <row r="5366" spans="1:12" ht="15.45" customHeight="1" x14ac:dyDescent="0.3">
      <c r="A5366" s="1"/>
      <c r="B5366" s="1"/>
      <c r="C5366" s="7"/>
      <c r="D5366" s="230" t="s">
        <v>20</v>
      </c>
      <c r="E5366" s="231"/>
      <c r="F5366" s="231"/>
      <c r="G5366" s="23" t="s">
        <v>14</v>
      </c>
      <c r="H5366" s="24" t="s">
        <v>21</v>
      </c>
      <c r="I5366" s="25" t="s">
        <v>22</v>
      </c>
      <c r="J5366" s="26" t="s">
        <v>23</v>
      </c>
      <c r="K5366" s="8"/>
      <c r="L5366" s="1"/>
    </row>
    <row r="5367" spans="1:12" ht="15.45" customHeight="1" x14ac:dyDescent="0.3">
      <c r="A5367" s="1"/>
      <c r="B5367" s="1"/>
      <c r="C5367" s="7"/>
      <c r="D5367" s="232" t="s">
        <v>100</v>
      </c>
      <c r="E5367" s="233"/>
      <c r="F5367" s="233"/>
      <c r="G5367" s="27" t="s">
        <v>60</v>
      </c>
      <c r="H5367" s="28">
        <v>556652.91</v>
      </c>
      <c r="I5367" s="29">
        <v>0.11</v>
      </c>
      <c r="J5367" s="30">
        <f>+ROUND(I5367*H5367,2)</f>
        <v>61231.82</v>
      </c>
      <c r="K5367" s="8"/>
      <c r="L5367" s="1"/>
    </row>
    <row r="5368" spans="1:12" ht="15.45" customHeight="1" x14ac:dyDescent="0.3">
      <c r="A5368" s="1"/>
      <c r="B5368" s="1"/>
      <c r="C5368" s="7"/>
      <c r="D5368" s="211"/>
      <c r="E5368" s="212"/>
      <c r="F5368" s="212"/>
      <c r="G5368" s="31" t="s">
        <v>28</v>
      </c>
      <c r="H5368" s="32" t="s">
        <v>28</v>
      </c>
      <c r="I5368" s="33"/>
      <c r="J5368" s="34" t="str">
        <f t="shared" ref="J5368:J5373" si="93">+IF(D5368="","",H5368*I5368)</f>
        <v/>
      </c>
      <c r="K5368" s="8"/>
      <c r="L5368" s="1"/>
    </row>
    <row r="5369" spans="1:12" ht="15.45" customHeight="1" x14ac:dyDescent="0.3">
      <c r="A5369" s="1"/>
      <c r="B5369" s="1"/>
      <c r="C5369" s="7"/>
      <c r="D5369" s="211"/>
      <c r="E5369" s="212"/>
      <c r="F5369" s="212"/>
      <c r="G5369" s="31" t="s">
        <v>28</v>
      </c>
      <c r="H5369" s="32" t="s">
        <v>28</v>
      </c>
      <c r="I5369" s="33"/>
      <c r="J5369" s="34" t="str">
        <f t="shared" si="93"/>
        <v/>
      </c>
      <c r="K5369" s="8"/>
      <c r="L5369" s="1"/>
    </row>
    <row r="5370" spans="1:12" ht="15.45" customHeight="1" x14ac:dyDescent="0.3">
      <c r="A5370" s="1"/>
      <c r="B5370" s="1"/>
      <c r="C5370" s="7"/>
      <c r="D5370" s="211"/>
      <c r="E5370" s="212"/>
      <c r="F5370" s="212"/>
      <c r="G5370" s="31" t="s">
        <v>28</v>
      </c>
      <c r="H5370" s="32" t="s">
        <v>28</v>
      </c>
      <c r="I5370" s="33"/>
      <c r="J5370" s="34" t="str">
        <f t="shared" si="93"/>
        <v/>
      </c>
      <c r="K5370" s="8"/>
      <c r="L5370" s="1"/>
    </row>
    <row r="5371" spans="1:12" ht="15.45" customHeight="1" x14ac:dyDescent="0.3">
      <c r="A5371" s="1"/>
      <c r="B5371" s="1"/>
      <c r="C5371" s="7"/>
      <c r="D5371" s="211"/>
      <c r="E5371" s="212"/>
      <c r="F5371" s="212"/>
      <c r="G5371" s="31" t="s">
        <v>28</v>
      </c>
      <c r="H5371" s="32" t="s">
        <v>28</v>
      </c>
      <c r="I5371" s="33"/>
      <c r="J5371" s="34" t="str">
        <f t="shared" si="93"/>
        <v/>
      </c>
      <c r="K5371" s="8"/>
      <c r="L5371" s="1"/>
    </row>
    <row r="5372" spans="1:12" ht="15.45" customHeight="1" x14ac:dyDescent="0.3">
      <c r="A5372" s="1"/>
      <c r="B5372" s="1"/>
      <c r="C5372" s="7"/>
      <c r="D5372" s="211"/>
      <c r="E5372" s="212"/>
      <c r="F5372" s="212"/>
      <c r="G5372" s="31" t="s">
        <v>28</v>
      </c>
      <c r="H5372" s="32" t="s">
        <v>28</v>
      </c>
      <c r="I5372" s="33"/>
      <c r="J5372" s="34" t="str">
        <f t="shared" si="93"/>
        <v/>
      </c>
      <c r="K5372" s="8"/>
      <c r="L5372" s="1"/>
    </row>
    <row r="5373" spans="1:12" ht="15.45" customHeight="1" x14ac:dyDescent="0.3">
      <c r="A5373" s="1"/>
      <c r="B5373" s="1"/>
      <c r="C5373" s="7"/>
      <c r="D5373" s="325"/>
      <c r="E5373" s="326"/>
      <c r="F5373" s="326"/>
      <c r="G5373" s="35" t="s">
        <v>28</v>
      </c>
      <c r="H5373" s="36" t="s">
        <v>28</v>
      </c>
      <c r="I5373" s="37"/>
      <c r="J5373" s="38" t="str">
        <f t="shared" si="93"/>
        <v/>
      </c>
      <c r="K5373" s="8"/>
      <c r="L5373" s="1"/>
    </row>
    <row r="5374" spans="1:12" ht="15.45" customHeight="1" x14ac:dyDescent="0.3">
      <c r="A5374" s="1"/>
      <c r="B5374" s="1"/>
      <c r="C5374" s="7"/>
      <c r="D5374" s="1"/>
      <c r="E5374" s="1"/>
      <c r="F5374" s="1"/>
      <c r="G5374" s="294" t="s">
        <v>29</v>
      </c>
      <c r="H5374" s="294"/>
      <c r="I5374" s="295"/>
      <c r="J5374" s="39">
        <f>+ROUND(SUM(J5367:J5373),2)</f>
        <v>61231.82</v>
      </c>
      <c r="K5374" s="8"/>
      <c r="L5374" s="1"/>
    </row>
    <row r="5375" spans="1:12" ht="15.45" customHeight="1" x14ac:dyDescent="0.3">
      <c r="A5375" s="1"/>
      <c r="B5375" s="1"/>
      <c r="C5375" s="7"/>
      <c r="D5375" s="189"/>
      <c r="E5375" s="189"/>
      <c r="F5375" s="189"/>
      <c r="G5375" s="189"/>
      <c r="H5375" s="189"/>
      <c r="I5375" s="189"/>
      <c r="J5375" s="189"/>
      <c r="K5375" s="8"/>
      <c r="L5375" s="1"/>
    </row>
    <row r="5376" spans="1:12" ht="15.45" customHeight="1" x14ac:dyDescent="0.3">
      <c r="A5376" s="1"/>
      <c r="B5376" s="1"/>
      <c r="C5376" s="7"/>
      <c r="D5376" s="219" t="s">
        <v>30</v>
      </c>
      <c r="E5376" s="220"/>
      <c r="F5376" s="220"/>
      <c r="G5376" s="220"/>
      <c r="H5376" s="220"/>
      <c r="I5376" s="220"/>
      <c r="J5376" s="221"/>
      <c r="K5376" s="8"/>
      <c r="L5376" s="1"/>
    </row>
    <row r="5377" spans="1:12" ht="15.45" customHeight="1" x14ac:dyDescent="0.3">
      <c r="A5377" s="1"/>
      <c r="B5377" s="1"/>
      <c r="C5377" s="7"/>
      <c r="D5377" s="286" t="s">
        <v>20</v>
      </c>
      <c r="E5377" s="286"/>
      <c r="F5377" s="286"/>
      <c r="G5377" s="40" t="s">
        <v>14</v>
      </c>
      <c r="H5377" s="41" t="s">
        <v>31</v>
      </c>
      <c r="I5377" s="103" t="s">
        <v>22</v>
      </c>
      <c r="J5377" s="41" t="s">
        <v>23</v>
      </c>
      <c r="K5377" s="8"/>
      <c r="L5377" s="1"/>
    </row>
    <row r="5378" spans="1:12" ht="15.45" customHeight="1" x14ac:dyDescent="0.3">
      <c r="A5378" s="1"/>
      <c r="B5378" s="1"/>
      <c r="C5378" s="7"/>
      <c r="D5378" s="336" t="s">
        <v>32</v>
      </c>
      <c r="E5378" s="337"/>
      <c r="F5378" s="337"/>
      <c r="G5378" s="86" t="s">
        <v>33</v>
      </c>
      <c r="H5378" s="89">
        <v>77737.679999999993</v>
      </c>
      <c r="I5378" s="104">
        <v>0.05</v>
      </c>
      <c r="J5378" s="30">
        <f>+ROUND(I5378*H5378,2)</f>
        <v>3886.88</v>
      </c>
      <c r="K5378" s="8"/>
      <c r="L5378" s="1"/>
    </row>
    <row r="5379" spans="1:12" ht="15.45" customHeight="1" x14ac:dyDescent="0.3">
      <c r="A5379" s="1"/>
      <c r="B5379" s="1"/>
      <c r="C5379" s="7"/>
      <c r="D5379" s="336" t="s">
        <v>449</v>
      </c>
      <c r="E5379" s="337"/>
      <c r="F5379" s="337"/>
      <c r="G5379" s="105" t="s">
        <v>450</v>
      </c>
      <c r="H5379" s="89">
        <v>9600</v>
      </c>
      <c r="I5379" s="98">
        <v>1</v>
      </c>
      <c r="J5379" s="34">
        <f>+IF(D5379="","",H5379*I5379)</f>
        <v>9600</v>
      </c>
      <c r="K5379" s="8"/>
      <c r="L5379" s="1"/>
    </row>
    <row r="5380" spans="1:12" ht="15.45" customHeight="1" x14ac:dyDescent="0.3">
      <c r="A5380" s="1"/>
      <c r="B5380" s="1"/>
      <c r="C5380" s="7"/>
      <c r="D5380" s="336" t="s">
        <v>103</v>
      </c>
      <c r="E5380" s="337"/>
      <c r="F5380" s="337"/>
      <c r="G5380" s="105" t="s">
        <v>104</v>
      </c>
      <c r="H5380" s="89">
        <v>89075</v>
      </c>
      <c r="I5380" s="99">
        <v>0.1</v>
      </c>
      <c r="J5380" s="34">
        <f>+IF(D5380="","",H5380*I5380)</f>
        <v>8907.5</v>
      </c>
      <c r="K5380" s="8"/>
      <c r="L5380" s="1"/>
    </row>
    <row r="5381" spans="1:12" ht="28.95" customHeight="1" x14ac:dyDescent="0.3">
      <c r="A5381" s="1"/>
      <c r="B5381" s="1"/>
      <c r="C5381" s="7"/>
      <c r="D5381" s="208" t="s">
        <v>120</v>
      </c>
      <c r="E5381" s="209"/>
      <c r="F5381" s="210"/>
      <c r="G5381" s="105" t="s">
        <v>104</v>
      </c>
      <c r="H5381" s="89">
        <v>27700</v>
      </c>
      <c r="I5381" s="106">
        <v>0.05</v>
      </c>
      <c r="J5381" s="38">
        <f>+IF(D5381="","",H5381*I5381)</f>
        <v>1385</v>
      </c>
      <c r="K5381" s="8"/>
      <c r="L5381" s="1"/>
    </row>
    <row r="5382" spans="1:12" ht="15.45" customHeight="1" x14ac:dyDescent="0.3">
      <c r="A5382" s="1"/>
      <c r="B5382" s="1"/>
      <c r="C5382" s="7"/>
      <c r="D5382" s="1"/>
      <c r="E5382" s="1"/>
      <c r="F5382" s="1"/>
      <c r="G5382" s="216" t="s">
        <v>36</v>
      </c>
      <c r="H5382" s="216"/>
      <c r="I5382" s="217"/>
      <c r="J5382" s="51">
        <f>ROUND(+SUM(J5378:J5381),2)</f>
        <v>23779.38</v>
      </c>
      <c r="K5382" s="8"/>
      <c r="L5382" s="1"/>
    </row>
    <row r="5383" spans="1:12" ht="15.45" customHeight="1" x14ac:dyDescent="0.3">
      <c r="A5383" s="1"/>
      <c r="B5383" s="1"/>
      <c r="C5383" s="7"/>
      <c r="D5383" s="274"/>
      <c r="E5383" s="274"/>
      <c r="F5383" s="274"/>
      <c r="G5383" s="274"/>
      <c r="H5383" s="274"/>
      <c r="I5383" s="274"/>
      <c r="J5383" s="274"/>
      <c r="K5383" s="8"/>
      <c r="L5383" s="1"/>
    </row>
    <row r="5384" spans="1:12" ht="15.45" customHeight="1" x14ac:dyDescent="0.3">
      <c r="A5384" s="1"/>
      <c r="B5384" s="1"/>
      <c r="C5384" s="7"/>
      <c r="D5384" s="305" t="s">
        <v>37</v>
      </c>
      <c r="E5384" s="306"/>
      <c r="F5384" s="306"/>
      <c r="G5384" s="306"/>
      <c r="H5384" s="306"/>
      <c r="I5384" s="306"/>
      <c r="J5384" s="307"/>
      <c r="K5384" s="8"/>
      <c r="L5384" s="52"/>
    </row>
    <row r="5385" spans="1:12" ht="15.45" customHeight="1" x14ac:dyDescent="0.3">
      <c r="A5385" s="93"/>
      <c r="B5385" s="93"/>
      <c r="C5385" s="53"/>
      <c r="D5385" s="308" t="s">
        <v>20</v>
      </c>
      <c r="E5385" s="309"/>
      <c r="F5385" s="309"/>
      <c r="G5385" s="54" t="s">
        <v>14</v>
      </c>
      <c r="H5385" s="55" t="s">
        <v>31</v>
      </c>
      <c r="I5385" s="54" t="s">
        <v>22</v>
      </c>
      <c r="J5385" s="56" t="s">
        <v>23</v>
      </c>
      <c r="K5385" s="57"/>
      <c r="L5385" s="58"/>
    </row>
    <row r="5386" spans="1:12" ht="15.45" customHeight="1" x14ac:dyDescent="0.3">
      <c r="A5386" s="1"/>
      <c r="B5386" s="1"/>
      <c r="C5386" s="7"/>
      <c r="D5386" s="301" t="s">
        <v>96</v>
      </c>
      <c r="E5386" s="302"/>
      <c r="F5386" s="302"/>
      <c r="G5386" s="59" t="s">
        <v>39</v>
      </c>
      <c r="H5386" s="60">
        <v>40914.569044249998</v>
      </c>
      <c r="I5386" s="61">
        <v>1.9</v>
      </c>
      <c r="J5386" s="30">
        <f>+ROUND(I5386*H5386,2)</f>
        <v>77737.679999999993</v>
      </c>
      <c r="K5386" s="8"/>
      <c r="L5386" s="52"/>
    </row>
    <row r="5387" spans="1:12" ht="15.45" customHeight="1" x14ac:dyDescent="0.3">
      <c r="A5387" s="1"/>
      <c r="B5387" s="1"/>
      <c r="C5387" s="7"/>
      <c r="D5387" s="301"/>
      <c r="E5387" s="302"/>
      <c r="F5387" s="302"/>
      <c r="G5387" s="59"/>
      <c r="H5387" s="60"/>
      <c r="I5387" s="61"/>
      <c r="J5387" s="62" t="str">
        <f>(+IF(D5387="","",(H5387*I5387)))</f>
        <v/>
      </c>
      <c r="K5387" s="8"/>
      <c r="L5387" s="52"/>
    </row>
    <row r="5388" spans="1:12" ht="15.45" customHeight="1" x14ac:dyDescent="0.3">
      <c r="A5388" s="1"/>
      <c r="B5388" s="1"/>
      <c r="C5388" s="7"/>
      <c r="D5388" s="301"/>
      <c r="E5388" s="302"/>
      <c r="F5388" s="302"/>
      <c r="G5388" s="59"/>
      <c r="H5388" s="60"/>
      <c r="I5388" s="61"/>
      <c r="J5388" s="62" t="str">
        <f>(+IF(D5388="","",(H5388*I5388)))</f>
        <v/>
      </c>
      <c r="K5388" s="8"/>
      <c r="L5388" s="52"/>
    </row>
    <row r="5389" spans="1:12" ht="15.45" customHeight="1" x14ac:dyDescent="0.3">
      <c r="A5389" s="1"/>
      <c r="B5389" s="1"/>
      <c r="C5389" s="7"/>
      <c r="D5389" s="303"/>
      <c r="E5389" s="304"/>
      <c r="F5389" s="304"/>
      <c r="G5389" s="94"/>
      <c r="H5389" s="95"/>
      <c r="I5389" s="96"/>
      <c r="J5389" s="97"/>
      <c r="K5389" s="8"/>
      <c r="L5389" s="52"/>
    </row>
    <row r="5390" spans="1:12" ht="15.45" customHeight="1" x14ac:dyDescent="0.3">
      <c r="A5390" s="1"/>
      <c r="B5390" s="1"/>
      <c r="C5390" s="7"/>
      <c r="D5390" s="1"/>
      <c r="E5390" s="1"/>
      <c r="F5390" s="1"/>
      <c r="G5390" s="216" t="s">
        <v>42</v>
      </c>
      <c r="H5390" s="216"/>
      <c r="I5390" s="217"/>
      <c r="J5390" s="39">
        <f>+ROUND(SUM(J5386:J5389),2)</f>
        <v>77737.679999999993</v>
      </c>
      <c r="K5390" s="8"/>
      <c r="L5390" s="52"/>
    </row>
    <row r="5391" spans="1:12" ht="15.45" customHeight="1" x14ac:dyDescent="0.3">
      <c r="A5391" s="1"/>
      <c r="B5391" s="1"/>
      <c r="C5391" s="7"/>
      <c r="D5391" s="1"/>
      <c r="E5391" s="1"/>
      <c r="F5391" s="1"/>
      <c r="G5391" s="1"/>
      <c r="H5391" s="63"/>
      <c r="I5391" s="1"/>
      <c r="J5391" s="2"/>
      <c r="K5391" s="8"/>
      <c r="L5391" s="1"/>
    </row>
    <row r="5392" spans="1:12" ht="15.45" customHeight="1" x14ac:dyDescent="0.3">
      <c r="A5392" s="1"/>
      <c r="B5392" s="1"/>
      <c r="C5392" s="7"/>
      <c r="D5392" s="250" t="s">
        <v>43</v>
      </c>
      <c r="E5392" s="251"/>
      <c r="F5392" s="251"/>
      <c r="G5392" s="251"/>
      <c r="H5392" s="251"/>
      <c r="I5392" s="252"/>
      <c r="J5392" s="64">
        <f>ROUND((SUM(+J5374+J5382+J5390)),2)</f>
        <v>162748.88</v>
      </c>
      <c r="K5392" s="8"/>
      <c r="L5392" s="1"/>
    </row>
    <row r="5393" spans="1:12" ht="15.45" customHeight="1" x14ac:dyDescent="0.3">
      <c r="A5393" s="1"/>
      <c r="B5393" s="1"/>
      <c r="C5393" s="7"/>
      <c r="D5393" s="1"/>
      <c r="E5393" s="1"/>
      <c r="F5393" s="1"/>
      <c r="G5393" s="1"/>
      <c r="H5393" s="63"/>
      <c r="I5393" s="1"/>
      <c r="J5393" s="2"/>
      <c r="K5393" s="8"/>
      <c r="L5393" s="1"/>
    </row>
    <row r="5394" spans="1:12" ht="15.45" customHeight="1" x14ac:dyDescent="0.3">
      <c r="A5394" s="66"/>
      <c r="B5394" s="66"/>
      <c r="C5394" s="65"/>
      <c r="D5394" s="253" t="s">
        <v>44</v>
      </c>
      <c r="E5394" s="254"/>
      <c r="F5394" s="255"/>
      <c r="G5394" s="66"/>
      <c r="H5394" s="67"/>
      <c r="I5394" s="68">
        <v>0.01</v>
      </c>
      <c r="J5394" s="69">
        <f>+ROUND(J5392*I5394,2)</f>
        <v>1627.49</v>
      </c>
      <c r="K5394" s="70"/>
      <c r="L5394" s="66"/>
    </row>
    <row r="5395" spans="1:12" ht="15.45" customHeight="1" x14ac:dyDescent="0.3">
      <c r="A5395" s="1"/>
      <c r="B5395" s="1"/>
      <c r="C5395" s="7"/>
      <c r="D5395" s="250" t="s">
        <v>45</v>
      </c>
      <c r="E5395" s="251"/>
      <c r="F5395" s="251"/>
      <c r="G5395" s="251"/>
      <c r="H5395" s="251"/>
      <c r="I5395" s="252"/>
      <c r="J5395" s="64">
        <f>+J5394+J5392</f>
        <v>164376.37</v>
      </c>
      <c r="K5395" s="8"/>
      <c r="L5395" s="1"/>
    </row>
    <row r="5396" spans="1:12" ht="15.45" customHeight="1" x14ac:dyDescent="0.3">
      <c r="A5396" s="1"/>
      <c r="B5396" s="1"/>
      <c r="C5396" s="7"/>
      <c r="D5396" s="1"/>
      <c r="E5396" s="1"/>
      <c r="F5396" s="1"/>
      <c r="G5396" s="1"/>
      <c r="H5396" s="63"/>
      <c r="I5396" s="1"/>
      <c r="J5396" s="2"/>
      <c r="K5396" s="8"/>
      <c r="L5396" s="1"/>
    </row>
    <row r="5397" spans="1:12" ht="15.45" customHeight="1" x14ac:dyDescent="0.3">
      <c r="A5397" s="66"/>
      <c r="B5397" s="66"/>
      <c r="C5397" s="65"/>
      <c r="D5397" s="234" t="s">
        <v>46</v>
      </c>
      <c r="E5397" s="235"/>
      <c r="F5397" s="236"/>
      <c r="G5397" s="71"/>
      <c r="H5397" s="72"/>
      <c r="I5397" s="170">
        <v>0.25</v>
      </c>
      <c r="J5397" s="74">
        <f>ROUND(J5395*I5397,2)</f>
        <v>41094.089999999997</v>
      </c>
      <c r="K5397" s="70"/>
      <c r="L5397" s="66"/>
    </row>
    <row r="5398" spans="1:12" ht="15.45" customHeight="1" x14ac:dyDescent="0.3">
      <c r="A5398" s="66"/>
      <c r="B5398" s="66"/>
      <c r="C5398" s="65"/>
      <c r="D5398" s="315" t="s">
        <v>47</v>
      </c>
      <c r="E5398" s="316"/>
      <c r="F5398" s="316"/>
      <c r="G5398" s="71"/>
      <c r="H5398" s="72"/>
      <c r="I5398" s="171">
        <v>0.01</v>
      </c>
      <c r="J5398" s="76">
        <f>ROUNDUP(J5395*I5398,2)</f>
        <v>1643.77</v>
      </c>
      <c r="K5398" s="70"/>
      <c r="L5398" s="66"/>
    </row>
    <row r="5399" spans="1:12" ht="15.45" customHeight="1" x14ac:dyDescent="0.3">
      <c r="A5399" s="66"/>
      <c r="B5399" s="66"/>
      <c r="C5399" s="65"/>
      <c r="D5399" s="315" t="s">
        <v>48</v>
      </c>
      <c r="E5399" s="316"/>
      <c r="F5399" s="316"/>
      <c r="G5399" s="77"/>
      <c r="H5399" s="78"/>
      <c r="I5399" s="171">
        <v>0.04</v>
      </c>
      <c r="J5399" s="76">
        <f>ROUND(J5395*I5399,2)</f>
        <v>6575.05</v>
      </c>
      <c r="K5399" s="70"/>
      <c r="L5399" s="66"/>
    </row>
    <row r="5400" spans="1:12" ht="15.45" customHeight="1" x14ac:dyDescent="0.3">
      <c r="A5400" s="1"/>
      <c r="B5400" s="1"/>
      <c r="C5400" s="7"/>
      <c r="D5400" s="317" t="s">
        <v>49</v>
      </c>
      <c r="E5400" s="318"/>
      <c r="F5400" s="318"/>
      <c r="G5400" s="318"/>
      <c r="H5400" s="318"/>
      <c r="I5400" s="318"/>
      <c r="J5400" s="79">
        <f>SUM(J5397:J5399)</f>
        <v>49312.909999999996</v>
      </c>
      <c r="K5400" s="8"/>
      <c r="L5400" s="1"/>
    </row>
    <row r="5401" spans="1:12" ht="15.45" customHeight="1" x14ac:dyDescent="0.3">
      <c r="A5401" s="1"/>
      <c r="B5401" s="1"/>
      <c r="C5401" s="7"/>
      <c r="D5401" s="266"/>
      <c r="E5401" s="266"/>
      <c r="F5401" s="266"/>
      <c r="G5401" s="266"/>
      <c r="H5401" s="266"/>
      <c r="I5401" s="266"/>
      <c r="J5401" s="266"/>
      <c r="K5401" s="8"/>
      <c r="L5401" s="1"/>
    </row>
    <row r="5402" spans="1:12" ht="15.45" customHeight="1" x14ac:dyDescent="0.3">
      <c r="A5402" s="1"/>
      <c r="B5402" s="1"/>
      <c r="C5402" s="7"/>
      <c r="D5402" s="277" t="s">
        <v>50</v>
      </c>
      <c r="E5402" s="278"/>
      <c r="F5402" s="278"/>
      <c r="G5402" s="278"/>
      <c r="H5402" s="278"/>
      <c r="I5402" s="279"/>
      <c r="J5402" s="80">
        <f>SUM(J5395+J5400)</f>
        <v>213689.28</v>
      </c>
      <c r="K5402" s="8"/>
      <c r="L5402" s="1"/>
    </row>
    <row r="5403" spans="1:12" ht="15.45" customHeight="1" x14ac:dyDescent="0.3">
      <c r="A5403" s="1"/>
      <c r="B5403" s="1"/>
      <c r="C5403" s="7"/>
      <c r="D5403" s="266"/>
      <c r="E5403" s="266"/>
      <c r="F5403" s="266"/>
      <c r="G5403" s="266"/>
      <c r="H5403" s="266"/>
      <c r="I5403" s="266"/>
      <c r="J5403" s="266"/>
      <c r="K5403" s="8"/>
      <c r="L5403" s="1"/>
    </row>
    <row r="5404" spans="1:12" ht="15.45" customHeight="1" x14ac:dyDescent="0.3">
      <c r="A5404" s="1"/>
      <c r="B5404" s="1"/>
      <c r="C5404" s="7"/>
      <c r="D5404" s="280" t="s">
        <v>51</v>
      </c>
      <c r="E5404" s="281"/>
      <c r="F5404" s="282"/>
      <c r="G5404" s="283"/>
      <c r="H5404" s="284"/>
      <c r="I5404" s="284"/>
      <c r="J5404" s="285"/>
      <c r="K5404" s="8"/>
      <c r="L5404" s="1"/>
    </row>
    <row r="5405" spans="1:12" ht="15.45" customHeight="1" x14ac:dyDescent="0.3">
      <c r="A5405" s="1"/>
      <c r="B5405" s="1"/>
      <c r="C5405" s="7"/>
      <c r="D5405" s="262"/>
      <c r="E5405" s="310"/>
      <c r="F5405" s="311"/>
      <c r="G5405" s="265"/>
      <c r="H5405" s="275"/>
      <c r="I5405" s="275"/>
      <c r="J5405" s="276"/>
      <c r="K5405" s="8"/>
      <c r="L5405" s="1"/>
    </row>
    <row r="5406" spans="1:12" ht="15.45" customHeight="1" x14ac:dyDescent="0.3">
      <c r="A5406" s="1"/>
      <c r="B5406" s="1"/>
      <c r="C5406" s="7"/>
      <c r="D5406" s="262"/>
      <c r="E5406" s="310"/>
      <c r="F5406" s="311"/>
      <c r="G5406" s="265" t="s">
        <v>52</v>
      </c>
      <c r="H5406" s="275"/>
      <c r="I5406" s="275"/>
      <c r="J5406" s="276"/>
      <c r="K5406" s="8"/>
      <c r="L5406" s="1"/>
    </row>
    <row r="5407" spans="1:12" ht="15.45" customHeight="1" x14ac:dyDescent="0.3">
      <c r="A5407" s="1"/>
      <c r="B5407" s="1"/>
      <c r="C5407" s="7"/>
      <c r="D5407" s="262"/>
      <c r="E5407" s="310"/>
      <c r="F5407" s="311"/>
      <c r="G5407" s="265" t="s">
        <v>53</v>
      </c>
      <c r="H5407" s="266"/>
      <c r="I5407" s="266"/>
      <c r="J5407" s="267"/>
      <c r="K5407" s="8"/>
      <c r="L5407" s="1"/>
    </row>
    <row r="5408" spans="1:12" ht="15.45" customHeight="1" x14ac:dyDescent="0.3">
      <c r="A5408" s="1"/>
      <c r="B5408" s="1"/>
      <c r="C5408" s="7"/>
      <c r="D5408" s="262"/>
      <c r="E5408" s="310"/>
      <c r="F5408" s="311"/>
      <c r="G5408" s="265" t="s">
        <v>54</v>
      </c>
      <c r="H5408" s="266"/>
      <c r="I5408" s="266"/>
      <c r="J5408" s="267"/>
      <c r="K5408" s="8"/>
      <c r="L5408" s="1"/>
    </row>
    <row r="5409" spans="1:12" ht="15.45" customHeight="1" x14ac:dyDescent="0.3">
      <c r="A5409" s="1"/>
      <c r="B5409" s="1"/>
      <c r="C5409" s="7"/>
      <c r="D5409" s="319"/>
      <c r="E5409" s="320"/>
      <c r="F5409" s="321"/>
      <c r="G5409" s="265" t="s">
        <v>52</v>
      </c>
      <c r="H5409" s="266"/>
      <c r="I5409" s="266"/>
      <c r="J5409" s="267"/>
      <c r="K5409" s="8"/>
      <c r="L5409" s="1"/>
    </row>
    <row r="5410" spans="1:12" ht="15.45" customHeight="1" x14ac:dyDescent="0.3">
      <c r="A5410" s="1"/>
      <c r="B5410" s="1"/>
      <c r="C5410" s="7"/>
      <c r="D5410" s="268"/>
      <c r="E5410" s="322"/>
      <c r="F5410" s="323"/>
      <c r="G5410" s="271" t="s">
        <v>55</v>
      </c>
      <c r="H5410" s="272"/>
      <c r="I5410" s="272"/>
      <c r="J5410" s="273"/>
      <c r="K5410" s="8"/>
      <c r="L5410" s="1"/>
    </row>
    <row r="5411" spans="1:12" ht="15.45" customHeight="1" x14ac:dyDescent="0.3">
      <c r="A5411" s="1"/>
      <c r="B5411" s="1"/>
      <c r="C5411" s="81"/>
      <c r="D5411" s="82"/>
      <c r="E5411" s="82"/>
      <c r="F5411" s="82"/>
      <c r="G5411" s="82"/>
      <c r="H5411" s="83"/>
      <c r="I5411" s="82"/>
      <c r="J5411" s="83"/>
      <c r="K5411" s="84"/>
      <c r="L5411" s="1"/>
    </row>
    <row r="5412" spans="1:12" ht="15.45" customHeight="1" x14ac:dyDescent="0.3">
      <c r="A5412" s="1"/>
      <c r="B5412" s="1"/>
      <c r="C5412" s="1"/>
      <c r="D5412" s="1"/>
      <c r="E5412" s="1"/>
      <c r="F5412" s="1"/>
      <c r="G5412" s="1"/>
      <c r="H5412" s="2"/>
      <c r="I5412" s="1"/>
      <c r="J5412" s="2"/>
      <c r="K5412" s="1"/>
      <c r="L5412" s="1"/>
    </row>
    <row r="5413" spans="1:12" ht="15.45" customHeight="1" x14ac:dyDescent="0.3">
      <c r="A5413" s="1"/>
      <c r="B5413" s="1"/>
      <c r="C5413" s="189"/>
      <c r="D5413" s="189"/>
      <c r="E5413" s="189"/>
      <c r="F5413" s="189"/>
      <c r="G5413" s="189"/>
      <c r="H5413" s="189"/>
      <c r="I5413" s="189"/>
      <c r="J5413" s="189"/>
      <c r="K5413" s="1"/>
      <c r="L5413" s="1"/>
    </row>
    <row r="5414" spans="1:12" ht="15.45" customHeight="1" x14ac:dyDescent="0.3">
      <c r="A5414" s="1"/>
      <c r="B5414" s="1"/>
      <c r="C5414" s="3"/>
      <c r="D5414" s="4"/>
      <c r="E5414" s="4"/>
      <c r="F5414" s="4"/>
      <c r="G5414" s="4"/>
      <c r="H5414" s="5"/>
      <c r="I5414" s="4"/>
      <c r="J5414" s="5"/>
      <c r="K5414" s="6"/>
      <c r="L5414" s="1"/>
    </row>
    <row r="5415" spans="1:12" ht="15.45" customHeight="1" x14ac:dyDescent="0.3">
      <c r="A5415" s="1"/>
      <c r="B5415" s="1"/>
      <c r="C5415" s="7"/>
      <c r="D5415" s="190"/>
      <c r="E5415" s="191"/>
      <c r="F5415" s="190" t="s">
        <v>0</v>
      </c>
      <c r="G5415" s="194"/>
      <c r="H5415" s="191"/>
      <c r="I5415" s="195" t="s">
        <v>1</v>
      </c>
      <c r="J5415" s="196"/>
      <c r="K5415" s="8"/>
      <c r="L5415" s="1"/>
    </row>
    <row r="5416" spans="1:12" ht="15.45" customHeight="1" x14ac:dyDescent="0.3">
      <c r="A5416" s="1"/>
      <c r="B5416" s="1"/>
      <c r="C5416" s="7"/>
      <c r="D5416" s="192"/>
      <c r="E5416" s="193"/>
      <c r="F5416" s="192"/>
      <c r="G5416" s="189"/>
      <c r="H5416" s="193"/>
      <c r="I5416" s="197" t="s">
        <v>2</v>
      </c>
      <c r="J5416" s="198"/>
      <c r="K5416" s="8"/>
      <c r="L5416" s="1"/>
    </row>
    <row r="5417" spans="1:12" ht="15.45" customHeight="1" x14ac:dyDescent="0.3">
      <c r="A5417" s="1"/>
      <c r="B5417" s="1"/>
      <c r="C5417" s="7"/>
      <c r="D5417" s="172" t="s">
        <v>3</v>
      </c>
      <c r="E5417" s="173"/>
      <c r="F5417" s="173"/>
      <c r="G5417" s="173"/>
      <c r="H5417" s="174"/>
      <c r="I5417" s="197" t="s">
        <v>4</v>
      </c>
      <c r="J5417" s="198"/>
      <c r="K5417" s="8"/>
      <c r="L5417" s="1"/>
    </row>
    <row r="5418" spans="1:12" ht="15.45" customHeight="1" x14ac:dyDescent="0.3">
      <c r="A5418" s="1"/>
      <c r="B5418" s="1"/>
      <c r="C5418" s="7"/>
      <c r="D5418" s="172" t="s">
        <v>5</v>
      </c>
      <c r="E5418" s="173"/>
      <c r="F5418" s="173"/>
      <c r="G5418" s="173"/>
      <c r="H5418" s="173"/>
      <c r="I5418" s="173"/>
      <c r="J5418" s="174"/>
      <c r="K5418" s="8"/>
      <c r="L5418" s="1"/>
    </row>
    <row r="5419" spans="1:12" ht="15.45" customHeight="1" x14ac:dyDescent="0.3">
      <c r="A5419" s="1"/>
      <c r="B5419" s="1"/>
      <c r="C5419" s="7"/>
      <c r="D5419" s="9"/>
      <c r="E5419" s="9"/>
      <c r="F5419" s="9"/>
      <c r="G5419" s="9"/>
      <c r="H5419" s="10"/>
      <c r="I5419" s="9"/>
      <c r="J5419" s="10"/>
      <c r="K5419" s="8"/>
      <c r="L5419" s="1"/>
    </row>
    <row r="5420" spans="1:12" ht="15.45" customHeight="1" x14ac:dyDescent="0.3">
      <c r="A5420" s="14"/>
      <c r="B5420" s="14"/>
      <c r="C5420" s="11"/>
      <c r="D5420" s="12" t="s">
        <v>6</v>
      </c>
      <c r="E5420" s="175" t="s">
        <v>7</v>
      </c>
      <c r="F5420" s="176"/>
      <c r="G5420" s="176"/>
      <c r="H5420" s="176"/>
      <c r="I5420" s="176"/>
      <c r="J5420" s="177"/>
      <c r="K5420" s="13"/>
      <c r="L5420" s="14"/>
    </row>
    <row r="5421" spans="1:12" ht="15.45" customHeight="1" x14ac:dyDescent="0.3">
      <c r="A5421" s="1"/>
      <c r="B5421" s="1"/>
      <c r="C5421" s="7"/>
      <c r="D5421" s="16">
        <v>3</v>
      </c>
      <c r="E5421" s="178" t="s">
        <v>451</v>
      </c>
      <c r="F5421" s="179"/>
      <c r="G5421" s="179"/>
      <c r="H5421" s="179"/>
      <c r="I5421" s="179"/>
      <c r="J5421" s="180"/>
      <c r="K5421" s="8"/>
      <c r="L5421" s="1"/>
    </row>
    <row r="5422" spans="1:12" ht="15.45" customHeight="1" x14ac:dyDescent="0.3">
      <c r="A5422" s="14"/>
      <c r="B5422" s="14"/>
      <c r="C5422" s="11"/>
      <c r="D5422" s="12" t="s">
        <v>9</v>
      </c>
      <c r="E5422" s="175" t="s">
        <v>10</v>
      </c>
      <c r="F5422" s="176"/>
      <c r="G5422" s="176"/>
      <c r="H5422" s="176"/>
      <c r="I5422" s="176"/>
      <c r="J5422" s="177"/>
      <c r="K5422" s="13"/>
      <c r="L5422" s="14"/>
    </row>
    <row r="5423" spans="1:12" ht="15.45" customHeight="1" x14ac:dyDescent="0.3">
      <c r="A5423" s="1"/>
      <c r="B5423" s="1"/>
      <c r="C5423" s="7"/>
      <c r="D5423" s="16">
        <v>3.13</v>
      </c>
      <c r="E5423" s="178" t="s">
        <v>452</v>
      </c>
      <c r="F5423" s="179"/>
      <c r="G5423" s="179"/>
      <c r="H5423" s="179"/>
      <c r="I5423" s="179"/>
      <c r="J5423" s="180"/>
      <c r="K5423" s="8"/>
      <c r="L5423" s="1"/>
    </row>
    <row r="5424" spans="1:12" ht="15.45" customHeight="1" x14ac:dyDescent="0.3">
      <c r="A5424" s="14"/>
      <c r="B5424" s="14"/>
      <c r="C5424" s="11"/>
      <c r="D5424" s="17" t="s">
        <v>12</v>
      </c>
      <c r="E5424" s="181" t="s">
        <v>13</v>
      </c>
      <c r="F5424" s="182"/>
      <c r="G5424" s="182"/>
      <c r="H5424" s="182"/>
      <c r="I5424" s="183"/>
      <c r="J5424" s="187" t="s">
        <v>14</v>
      </c>
      <c r="K5424" s="13"/>
      <c r="L5424" s="14"/>
    </row>
    <row r="5425" spans="1:12" ht="15.45" customHeight="1" x14ac:dyDescent="0.3">
      <c r="A5425" s="1"/>
      <c r="B5425" s="1"/>
      <c r="C5425" s="7"/>
      <c r="D5425" s="18" t="s">
        <v>109</v>
      </c>
      <c r="E5425" s="184"/>
      <c r="F5425" s="185"/>
      <c r="G5425" s="185"/>
      <c r="H5425" s="185"/>
      <c r="I5425" s="186"/>
      <c r="J5425" s="188"/>
      <c r="K5425" s="8"/>
      <c r="L5425" s="1"/>
    </row>
    <row r="5426" spans="1:12" ht="15.45" customHeight="1" x14ac:dyDescent="0.3">
      <c r="A5426" s="14"/>
      <c r="B5426" s="14"/>
      <c r="C5426" s="11"/>
      <c r="D5426" s="17" t="s">
        <v>16</v>
      </c>
      <c r="E5426" s="296" t="s">
        <v>110</v>
      </c>
      <c r="F5426" s="223"/>
      <c r="G5426" s="223"/>
      <c r="H5426" s="223"/>
      <c r="I5426" s="224"/>
      <c r="J5426" s="297" t="s">
        <v>91</v>
      </c>
      <c r="K5426" s="13"/>
      <c r="L5426" s="14"/>
    </row>
    <row r="5427" spans="1:12" ht="15.45" customHeight="1" x14ac:dyDescent="0.3">
      <c r="A5427" s="1"/>
      <c r="B5427" s="1"/>
      <c r="C5427" s="7"/>
      <c r="D5427" s="18" t="s">
        <v>109</v>
      </c>
      <c r="E5427" s="225"/>
      <c r="F5427" s="226"/>
      <c r="G5427" s="226"/>
      <c r="H5427" s="226"/>
      <c r="I5427" s="227"/>
      <c r="J5427" s="229"/>
      <c r="K5427" s="8"/>
      <c r="L5427" s="1"/>
    </row>
    <row r="5428" spans="1:12" ht="15.45" customHeight="1" x14ac:dyDescent="0.3">
      <c r="A5428" s="1"/>
      <c r="B5428" s="1"/>
      <c r="C5428" s="7"/>
      <c r="D5428" s="218"/>
      <c r="E5428" s="218"/>
      <c r="F5428" s="218"/>
      <c r="G5428" s="218"/>
      <c r="H5428" s="218"/>
      <c r="I5428" s="218"/>
      <c r="J5428" s="218"/>
      <c r="K5428" s="8"/>
      <c r="L5428" s="1"/>
    </row>
    <row r="5429" spans="1:12" ht="15.45" customHeight="1" x14ac:dyDescent="0.3">
      <c r="A5429" s="1"/>
      <c r="B5429" s="1"/>
      <c r="C5429" s="7"/>
      <c r="D5429" s="219" t="s">
        <v>19</v>
      </c>
      <c r="E5429" s="220"/>
      <c r="F5429" s="220"/>
      <c r="G5429" s="220"/>
      <c r="H5429" s="220"/>
      <c r="I5429" s="220"/>
      <c r="J5429" s="221"/>
      <c r="K5429" s="8"/>
      <c r="L5429" s="1"/>
    </row>
    <row r="5430" spans="1:12" ht="15.45" customHeight="1" x14ac:dyDescent="0.3">
      <c r="A5430" s="1"/>
      <c r="B5430" s="1"/>
      <c r="C5430" s="7"/>
      <c r="D5430" s="199" t="s">
        <v>20</v>
      </c>
      <c r="E5430" s="200"/>
      <c r="F5430" s="388"/>
      <c r="G5430" s="23" t="s">
        <v>14</v>
      </c>
      <c r="H5430" s="24" t="s">
        <v>21</v>
      </c>
      <c r="I5430" s="25" t="s">
        <v>22</v>
      </c>
      <c r="J5430" s="26" t="s">
        <v>23</v>
      </c>
      <c r="K5430" s="8"/>
      <c r="L5430" s="1"/>
    </row>
    <row r="5431" spans="1:12" ht="15.45" customHeight="1" x14ac:dyDescent="0.3">
      <c r="A5431" s="1"/>
      <c r="B5431" s="1"/>
      <c r="C5431" s="7"/>
      <c r="D5431" s="368" t="s">
        <v>453</v>
      </c>
      <c r="E5431" s="369"/>
      <c r="F5431" s="370"/>
      <c r="G5431" s="27" t="s">
        <v>91</v>
      </c>
      <c r="H5431" s="28">
        <v>6328</v>
      </c>
      <c r="I5431" s="29">
        <v>0.05</v>
      </c>
      <c r="J5431" s="30">
        <f>+ROUND(I5431*H5431,2)</f>
        <v>316.39999999999998</v>
      </c>
      <c r="K5431" s="8"/>
      <c r="L5431" s="1"/>
    </row>
    <row r="5432" spans="1:12" ht="15.45" customHeight="1" x14ac:dyDescent="0.3">
      <c r="A5432" s="1"/>
      <c r="B5432" s="1"/>
      <c r="C5432" s="7"/>
      <c r="D5432" s="340" t="s">
        <v>454</v>
      </c>
      <c r="E5432" s="341"/>
      <c r="F5432" s="342"/>
      <c r="G5432" s="31" t="s">
        <v>91</v>
      </c>
      <c r="H5432" s="32">
        <v>5541.53</v>
      </c>
      <c r="I5432" s="33">
        <v>1.05</v>
      </c>
      <c r="J5432" s="34">
        <f t="shared" ref="J5432:J5436" si="94">+ROUND(I5432*H5432,2)</f>
        <v>5818.61</v>
      </c>
      <c r="K5432" s="8"/>
      <c r="L5432" s="1"/>
    </row>
    <row r="5433" spans="1:12" ht="15.45" customHeight="1" x14ac:dyDescent="0.3">
      <c r="A5433" s="1"/>
      <c r="B5433" s="1"/>
      <c r="C5433" s="7"/>
      <c r="D5433" s="340"/>
      <c r="E5433" s="341"/>
      <c r="F5433" s="342"/>
      <c r="G5433" s="31"/>
      <c r="H5433" s="32"/>
      <c r="I5433" s="33"/>
      <c r="J5433" s="34">
        <f t="shared" si="94"/>
        <v>0</v>
      </c>
      <c r="K5433" s="8"/>
      <c r="L5433" s="1"/>
    </row>
    <row r="5434" spans="1:12" ht="15.45" customHeight="1" x14ac:dyDescent="0.3">
      <c r="A5434" s="1"/>
      <c r="B5434" s="1"/>
      <c r="C5434" s="7"/>
      <c r="D5434" s="340"/>
      <c r="E5434" s="341"/>
      <c r="F5434" s="342"/>
      <c r="G5434" s="31"/>
      <c r="H5434" s="32"/>
      <c r="I5434" s="33"/>
      <c r="J5434" s="34">
        <f t="shared" si="94"/>
        <v>0</v>
      </c>
      <c r="K5434" s="8"/>
      <c r="L5434" s="1"/>
    </row>
    <row r="5435" spans="1:12" ht="15.45" customHeight="1" x14ac:dyDescent="0.3">
      <c r="A5435" s="1"/>
      <c r="B5435" s="1"/>
      <c r="C5435" s="7"/>
      <c r="D5435" s="340"/>
      <c r="E5435" s="341"/>
      <c r="F5435" s="342"/>
      <c r="G5435" s="31"/>
      <c r="H5435" s="32"/>
      <c r="I5435" s="33"/>
      <c r="J5435" s="34">
        <f t="shared" si="94"/>
        <v>0</v>
      </c>
      <c r="K5435" s="8"/>
      <c r="L5435" s="1"/>
    </row>
    <row r="5436" spans="1:12" ht="15.45" customHeight="1" x14ac:dyDescent="0.3">
      <c r="A5436" s="1"/>
      <c r="B5436" s="1"/>
      <c r="C5436" s="7"/>
      <c r="D5436" s="340"/>
      <c r="E5436" s="341"/>
      <c r="F5436" s="342"/>
      <c r="G5436" s="31"/>
      <c r="H5436" s="32"/>
      <c r="I5436" s="162"/>
      <c r="J5436" s="50">
        <f t="shared" si="94"/>
        <v>0</v>
      </c>
      <c r="K5436" s="8"/>
      <c r="L5436" s="1"/>
    </row>
    <row r="5437" spans="1:12" ht="15.45" customHeight="1" x14ac:dyDescent="0.3">
      <c r="A5437" s="1"/>
      <c r="B5437" s="1"/>
      <c r="C5437" s="7"/>
      <c r="D5437" s="213"/>
      <c r="E5437" s="214"/>
      <c r="F5437" s="215"/>
      <c r="G5437" s="35" t="s">
        <v>28</v>
      </c>
      <c r="H5437" s="36" t="s">
        <v>28</v>
      </c>
      <c r="I5437" s="37"/>
      <c r="J5437" s="38"/>
      <c r="K5437" s="8"/>
      <c r="L5437" s="1"/>
    </row>
    <row r="5438" spans="1:12" ht="15.45" customHeight="1" x14ac:dyDescent="0.3">
      <c r="A5438" s="1"/>
      <c r="B5438" s="1"/>
      <c r="C5438" s="7"/>
      <c r="D5438" s="1"/>
      <c r="E5438" s="1"/>
      <c r="F5438" s="1"/>
      <c r="G5438" s="216" t="s">
        <v>29</v>
      </c>
      <c r="H5438" s="216"/>
      <c r="I5438" s="217"/>
      <c r="J5438" s="39">
        <f>+ROUND(SUM(J5431:J5437),2)</f>
        <v>6135.01</v>
      </c>
      <c r="K5438" s="8"/>
      <c r="L5438" s="1"/>
    </row>
    <row r="5439" spans="1:12" ht="15.45" customHeight="1" x14ac:dyDescent="0.3">
      <c r="A5439" s="1"/>
      <c r="B5439" s="1"/>
      <c r="C5439" s="7"/>
      <c r="D5439" s="189"/>
      <c r="E5439" s="189"/>
      <c r="F5439" s="189"/>
      <c r="G5439" s="189"/>
      <c r="H5439" s="189"/>
      <c r="I5439" s="189"/>
      <c r="J5439" s="189"/>
      <c r="K5439" s="8"/>
      <c r="L5439" s="1"/>
    </row>
    <row r="5440" spans="1:12" ht="15.45" customHeight="1" x14ac:dyDescent="0.3">
      <c r="A5440" s="1"/>
      <c r="B5440" s="1"/>
      <c r="C5440" s="7"/>
      <c r="D5440" s="219" t="s">
        <v>30</v>
      </c>
      <c r="E5440" s="220"/>
      <c r="F5440" s="220"/>
      <c r="G5440" s="220"/>
      <c r="H5440" s="220"/>
      <c r="I5440" s="220"/>
      <c r="J5440" s="221"/>
      <c r="K5440" s="8"/>
      <c r="L5440" s="1"/>
    </row>
    <row r="5441" spans="1:12" ht="15.45" customHeight="1" x14ac:dyDescent="0.3">
      <c r="A5441" s="1"/>
      <c r="B5441" s="1"/>
      <c r="C5441" s="7"/>
      <c r="D5441" s="199" t="s">
        <v>20</v>
      </c>
      <c r="E5441" s="200"/>
      <c r="F5441" s="201"/>
      <c r="G5441" s="40" t="s">
        <v>14</v>
      </c>
      <c r="H5441" s="41" t="s">
        <v>31</v>
      </c>
      <c r="I5441" s="103" t="s">
        <v>22</v>
      </c>
      <c r="J5441" s="41" t="s">
        <v>23</v>
      </c>
      <c r="K5441" s="8"/>
      <c r="L5441" s="1"/>
    </row>
    <row r="5442" spans="1:12" ht="15.45" customHeight="1" x14ac:dyDescent="0.3">
      <c r="A5442" s="1"/>
      <c r="B5442" s="1"/>
      <c r="C5442" s="7"/>
      <c r="D5442" s="389" t="s">
        <v>32</v>
      </c>
      <c r="E5442" s="390"/>
      <c r="F5442" s="391"/>
      <c r="G5442" s="86" t="s">
        <v>33</v>
      </c>
      <c r="H5442" s="89">
        <f>+J5453</f>
        <v>1227.44</v>
      </c>
      <c r="I5442" s="104">
        <v>0.05</v>
      </c>
      <c r="J5442" s="30">
        <f>+ROUND(I5442*H5442,2)</f>
        <v>61.37</v>
      </c>
      <c r="K5442" s="8"/>
      <c r="L5442" s="1"/>
    </row>
    <row r="5443" spans="1:12" ht="15.45" customHeight="1" x14ac:dyDescent="0.3">
      <c r="A5443" s="1"/>
      <c r="B5443" s="1"/>
      <c r="C5443" s="7"/>
      <c r="D5443" s="205"/>
      <c r="E5443" s="206"/>
      <c r="F5443" s="207"/>
      <c r="G5443" s="105"/>
      <c r="H5443" s="89"/>
      <c r="I5443" s="98"/>
      <c r="J5443" s="34"/>
      <c r="K5443" s="8"/>
      <c r="L5443" s="1"/>
    </row>
    <row r="5444" spans="1:12" ht="15.45" customHeight="1" x14ac:dyDescent="0.3">
      <c r="A5444" s="1"/>
      <c r="B5444" s="1"/>
      <c r="C5444" s="7"/>
      <c r="D5444" s="333"/>
      <c r="E5444" s="334"/>
      <c r="F5444" s="335"/>
      <c r="G5444" s="110" t="s">
        <v>28</v>
      </c>
      <c r="H5444" s="89" t="s">
        <v>28</v>
      </c>
      <c r="I5444" s="106"/>
      <c r="J5444" s="38" t="str">
        <f>+IF(D5444="","",H5444*I5444)</f>
        <v/>
      </c>
      <c r="K5444" s="8"/>
      <c r="L5444" s="1"/>
    </row>
    <row r="5445" spans="1:12" ht="15.45" customHeight="1" x14ac:dyDescent="0.3">
      <c r="A5445" s="1"/>
      <c r="B5445" s="1"/>
      <c r="C5445" s="7"/>
      <c r="D5445" s="1"/>
      <c r="E5445" s="1"/>
      <c r="F5445" s="1"/>
      <c r="G5445" s="216" t="s">
        <v>36</v>
      </c>
      <c r="H5445" s="216"/>
      <c r="I5445" s="217"/>
      <c r="J5445" s="51">
        <f>ROUND(+SUM(J5442:J5444),2)</f>
        <v>61.37</v>
      </c>
      <c r="K5445" s="8"/>
      <c r="L5445" s="1"/>
    </row>
    <row r="5446" spans="1:12" ht="15.45" customHeight="1" x14ac:dyDescent="0.3">
      <c r="A5446" s="1"/>
      <c r="B5446" s="1"/>
      <c r="C5446" s="7"/>
      <c r="D5446" s="189"/>
      <c r="E5446" s="189"/>
      <c r="F5446" s="189"/>
      <c r="G5446" s="189"/>
      <c r="H5446" s="189"/>
      <c r="I5446" s="189"/>
      <c r="J5446" s="189"/>
      <c r="K5446" s="8"/>
      <c r="L5446" s="1"/>
    </row>
    <row r="5447" spans="1:12" ht="15.45" customHeight="1" x14ac:dyDescent="0.3">
      <c r="A5447" s="1"/>
      <c r="B5447" s="1"/>
      <c r="C5447" s="7"/>
      <c r="D5447" s="219" t="s">
        <v>37</v>
      </c>
      <c r="E5447" s="220"/>
      <c r="F5447" s="220"/>
      <c r="G5447" s="220"/>
      <c r="H5447" s="220"/>
      <c r="I5447" s="220"/>
      <c r="J5447" s="221"/>
      <c r="K5447" s="8"/>
      <c r="L5447" s="52"/>
    </row>
    <row r="5448" spans="1:12" ht="15.45" customHeight="1" x14ac:dyDescent="0.3">
      <c r="A5448" s="93"/>
      <c r="B5448" s="93"/>
      <c r="C5448" s="53"/>
      <c r="D5448" s="256" t="s">
        <v>20</v>
      </c>
      <c r="E5448" s="257"/>
      <c r="F5448" s="258"/>
      <c r="G5448" s="54" t="s">
        <v>14</v>
      </c>
      <c r="H5448" s="55" t="s">
        <v>31</v>
      </c>
      <c r="I5448" s="54" t="s">
        <v>22</v>
      </c>
      <c r="J5448" s="56" t="s">
        <v>23</v>
      </c>
      <c r="K5448" s="57"/>
      <c r="L5448" s="58"/>
    </row>
    <row r="5449" spans="1:12" ht="15.45" customHeight="1" x14ac:dyDescent="0.3">
      <c r="A5449" s="1"/>
      <c r="B5449" s="1"/>
      <c r="C5449" s="7"/>
      <c r="D5449" s="259" t="s">
        <v>455</v>
      </c>
      <c r="E5449" s="260"/>
      <c r="F5449" s="261"/>
      <c r="G5449" s="59" t="s">
        <v>39</v>
      </c>
      <c r="H5449" s="60">
        <v>29224.69</v>
      </c>
      <c r="I5449" s="61">
        <v>4.2000000000000003E-2</v>
      </c>
      <c r="J5449" s="30">
        <f>+ROUND(I5449*H5449,2)</f>
        <v>1227.44</v>
      </c>
      <c r="K5449" s="8"/>
      <c r="L5449" s="52"/>
    </row>
    <row r="5450" spans="1:12" ht="15.45" customHeight="1" x14ac:dyDescent="0.3">
      <c r="A5450" s="1"/>
      <c r="B5450" s="1"/>
      <c r="C5450" s="7"/>
      <c r="D5450" s="244"/>
      <c r="E5450" s="245"/>
      <c r="F5450" s="246"/>
      <c r="G5450" s="59"/>
      <c r="H5450" s="60"/>
      <c r="I5450" s="61"/>
      <c r="J5450" s="62" t="str">
        <f>(+IF(D5450="","",(H5450*I5450)))</f>
        <v/>
      </c>
      <c r="K5450" s="8"/>
      <c r="L5450" s="52"/>
    </row>
    <row r="5451" spans="1:12" ht="15.45" customHeight="1" x14ac:dyDescent="0.3">
      <c r="A5451" s="1"/>
      <c r="B5451" s="1"/>
      <c r="C5451" s="7"/>
      <c r="D5451" s="244"/>
      <c r="E5451" s="245"/>
      <c r="F5451" s="246"/>
      <c r="G5451" s="59"/>
      <c r="H5451" s="60"/>
      <c r="I5451" s="61"/>
      <c r="J5451" s="62" t="str">
        <f>(+IF(D5451="","",(H5451*I5451)))</f>
        <v/>
      </c>
      <c r="K5451" s="8"/>
      <c r="L5451" s="52"/>
    </row>
    <row r="5452" spans="1:12" ht="15.45" customHeight="1" x14ac:dyDescent="0.3">
      <c r="A5452" s="1"/>
      <c r="B5452" s="1"/>
      <c r="C5452" s="7"/>
      <c r="D5452" s="247"/>
      <c r="E5452" s="248"/>
      <c r="F5452" s="249"/>
      <c r="G5452" s="94"/>
      <c r="H5452" s="95"/>
      <c r="I5452" s="96"/>
      <c r="J5452" s="97"/>
      <c r="K5452" s="8"/>
      <c r="L5452" s="52"/>
    </row>
    <row r="5453" spans="1:12" ht="15.45" customHeight="1" x14ac:dyDescent="0.3">
      <c r="A5453" s="1"/>
      <c r="B5453" s="1"/>
      <c r="C5453" s="7"/>
      <c r="D5453" s="1"/>
      <c r="E5453" s="1"/>
      <c r="F5453" s="1"/>
      <c r="G5453" s="216" t="s">
        <v>42</v>
      </c>
      <c r="H5453" s="216"/>
      <c r="I5453" s="217"/>
      <c r="J5453" s="39">
        <f>+ROUND(SUM(J5449:J5452),2)</f>
        <v>1227.44</v>
      </c>
      <c r="K5453" s="8"/>
      <c r="L5453" s="52"/>
    </row>
    <row r="5454" spans="1:12" ht="15.45" customHeight="1" x14ac:dyDescent="0.3">
      <c r="A5454" s="1"/>
      <c r="B5454" s="1"/>
      <c r="C5454" s="7"/>
      <c r="D5454" s="1"/>
      <c r="E5454" s="1"/>
      <c r="F5454" s="1"/>
      <c r="G5454" s="1"/>
      <c r="H5454" s="63"/>
      <c r="I5454" s="1"/>
      <c r="J5454" s="2"/>
      <c r="K5454" s="8"/>
      <c r="L5454" s="1"/>
    </row>
    <row r="5455" spans="1:12" ht="15.45" customHeight="1" x14ac:dyDescent="0.3">
      <c r="A5455" s="1"/>
      <c r="B5455" s="1"/>
      <c r="C5455" s="7"/>
      <c r="D5455" s="250" t="s">
        <v>43</v>
      </c>
      <c r="E5455" s="251"/>
      <c r="F5455" s="251"/>
      <c r="G5455" s="251"/>
      <c r="H5455" s="251"/>
      <c r="I5455" s="252"/>
      <c r="J5455" s="64">
        <f>ROUND((SUM(+J5438+J5445+J5453)),2)</f>
        <v>7423.82</v>
      </c>
      <c r="K5455" s="8"/>
      <c r="L5455" s="1"/>
    </row>
    <row r="5456" spans="1:12" ht="15.45" customHeight="1" x14ac:dyDescent="0.3">
      <c r="A5456" s="1"/>
      <c r="B5456" s="1"/>
      <c r="C5456" s="7"/>
      <c r="D5456" s="1"/>
      <c r="E5456" s="1"/>
      <c r="F5456" s="1"/>
      <c r="G5456" s="1"/>
      <c r="H5456" s="63"/>
      <c r="I5456" s="1"/>
      <c r="J5456" s="2"/>
      <c r="K5456" s="8"/>
      <c r="L5456" s="1"/>
    </row>
    <row r="5457" spans="1:12" ht="15.45" customHeight="1" x14ac:dyDescent="0.3">
      <c r="A5457" s="66"/>
      <c r="B5457" s="66"/>
      <c r="C5457" s="65"/>
      <c r="D5457" s="253" t="s">
        <v>44</v>
      </c>
      <c r="E5457" s="254"/>
      <c r="F5457" s="255"/>
      <c r="G5457" s="66"/>
      <c r="H5457" s="67"/>
      <c r="I5457" s="68">
        <v>0.01</v>
      </c>
      <c r="J5457" s="69">
        <f>+ROUND(J5455*I5457,2)</f>
        <v>74.239999999999995</v>
      </c>
      <c r="K5457" s="70"/>
      <c r="L5457" s="66"/>
    </row>
    <row r="5458" spans="1:12" ht="15.45" customHeight="1" x14ac:dyDescent="0.3">
      <c r="A5458" s="1"/>
      <c r="B5458" s="1"/>
      <c r="C5458" s="7"/>
      <c r="D5458" s="250" t="s">
        <v>45</v>
      </c>
      <c r="E5458" s="251"/>
      <c r="F5458" s="251"/>
      <c r="G5458" s="251"/>
      <c r="H5458" s="251"/>
      <c r="I5458" s="252"/>
      <c r="J5458" s="64">
        <f>+J5457+J5455</f>
        <v>7498.0599999999995</v>
      </c>
      <c r="K5458" s="8"/>
      <c r="L5458" s="1"/>
    </row>
    <row r="5459" spans="1:12" ht="15.45" customHeight="1" x14ac:dyDescent="0.3">
      <c r="A5459" s="1"/>
      <c r="B5459" s="1"/>
      <c r="C5459" s="7"/>
      <c r="D5459" s="1"/>
      <c r="E5459" s="1"/>
      <c r="F5459" s="1"/>
      <c r="G5459" s="1"/>
      <c r="H5459" s="63"/>
      <c r="I5459" s="1"/>
      <c r="J5459" s="2"/>
      <c r="K5459" s="8"/>
      <c r="L5459" s="1"/>
    </row>
    <row r="5460" spans="1:12" ht="15.45" customHeight="1" x14ac:dyDescent="0.3">
      <c r="A5460" s="66"/>
      <c r="B5460" s="66"/>
      <c r="C5460" s="65"/>
      <c r="D5460" s="234" t="s">
        <v>46</v>
      </c>
      <c r="E5460" s="235"/>
      <c r="F5460" s="236"/>
      <c r="G5460" s="71"/>
      <c r="H5460" s="72"/>
      <c r="I5460" s="170">
        <v>0.25</v>
      </c>
      <c r="J5460" s="74">
        <f>ROUND(J5458*I5460,2)</f>
        <v>1874.52</v>
      </c>
      <c r="K5460" s="70"/>
      <c r="L5460" s="66"/>
    </row>
    <row r="5461" spans="1:12" ht="15.45" customHeight="1" x14ac:dyDescent="0.3">
      <c r="A5461" s="66"/>
      <c r="B5461" s="66"/>
      <c r="C5461" s="65"/>
      <c r="D5461" s="237" t="s">
        <v>47</v>
      </c>
      <c r="E5461" s="238"/>
      <c r="F5461" s="239"/>
      <c r="G5461" s="71"/>
      <c r="H5461" s="72"/>
      <c r="I5461" s="171">
        <v>0.01</v>
      </c>
      <c r="J5461" s="76">
        <f>ROUNDDOWN(J5458*I5461,2)</f>
        <v>74.98</v>
      </c>
      <c r="K5461" s="70"/>
      <c r="L5461" s="66"/>
    </row>
    <row r="5462" spans="1:12" ht="15.45" customHeight="1" x14ac:dyDescent="0.3">
      <c r="A5462" s="66"/>
      <c r="B5462" s="66"/>
      <c r="C5462" s="65"/>
      <c r="D5462" s="237" t="s">
        <v>48</v>
      </c>
      <c r="E5462" s="238"/>
      <c r="F5462" s="239"/>
      <c r="G5462" s="77"/>
      <c r="H5462" s="78"/>
      <c r="I5462" s="171">
        <v>0.04</v>
      </c>
      <c r="J5462" s="76">
        <f>ROUND(J5458*I5462,2)</f>
        <v>299.92</v>
      </c>
      <c r="K5462" s="70"/>
      <c r="L5462" s="66"/>
    </row>
    <row r="5463" spans="1:12" ht="15.45" customHeight="1" x14ac:dyDescent="0.3">
      <c r="A5463" s="1"/>
      <c r="B5463" s="1"/>
      <c r="C5463" s="7"/>
      <c r="D5463" s="240" t="s">
        <v>49</v>
      </c>
      <c r="E5463" s="241"/>
      <c r="F5463" s="241"/>
      <c r="G5463" s="241"/>
      <c r="H5463" s="241"/>
      <c r="I5463" s="242"/>
      <c r="J5463" s="79">
        <f>SUM(J5460:J5462)</f>
        <v>2249.42</v>
      </c>
      <c r="K5463" s="8"/>
      <c r="L5463" s="1"/>
    </row>
    <row r="5464" spans="1:12" ht="15.45" customHeight="1" x14ac:dyDescent="0.3">
      <c r="A5464" s="1"/>
      <c r="B5464" s="1"/>
      <c r="C5464" s="7"/>
      <c r="D5464" s="243"/>
      <c r="E5464" s="243"/>
      <c r="F5464" s="243"/>
      <c r="G5464" s="243"/>
      <c r="H5464" s="243"/>
      <c r="I5464" s="243"/>
      <c r="J5464" s="243"/>
      <c r="K5464" s="8"/>
      <c r="L5464" s="1"/>
    </row>
    <row r="5465" spans="1:12" ht="15.45" customHeight="1" x14ac:dyDescent="0.3">
      <c r="A5465" s="1"/>
      <c r="B5465" s="1"/>
      <c r="C5465" s="7"/>
      <c r="D5465" s="277" t="s">
        <v>50</v>
      </c>
      <c r="E5465" s="278"/>
      <c r="F5465" s="278"/>
      <c r="G5465" s="278"/>
      <c r="H5465" s="278"/>
      <c r="I5465" s="279"/>
      <c r="J5465" s="80">
        <f>SUM(J5458+J5463)</f>
        <v>9747.48</v>
      </c>
      <c r="K5465" s="8"/>
      <c r="L5465" s="1"/>
    </row>
    <row r="5466" spans="1:12" ht="15.45" customHeight="1" x14ac:dyDescent="0.3">
      <c r="A5466" s="1"/>
      <c r="B5466" s="1"/>
      <c r="C5466" s="7"/>
      <c r="D5466" s="243"/>
      <c r="E5466" s="243"/>
      <c r="F5466" s="243"/>
      <c r="G5466" s="243"/>
      <c r="H5466" s="243"/>
      <c r="I5466" s="243"/>
      <c r="J5466" s="243"/>
      <c r="K5466" s="8"/>
      <c r="L5466" s="1"/>
    </row>
    <row r="5467" spans="1:12" ht="15.45" customHeight="1" x14ac:dyDescent="0.3">
      <c r="A5467" s="1"/>
      <c r="B5467" s="1"/>
      <c r="C5467" s="7"/>
      <c r="D5467" s="280" t="s">
        <v>51</v>
      </c>
      <c r="E5467" s="281"/>
      <c r="F5467" s="282"/>
      <c r="G5467" s="283"/>
      <c r="H5467" s="284"/>
      <c r="I5467" s="284"/>
      <c r="J5467" s="285"/>
      <c r="K5467" s="8"/>
      <c r="L5467" s="1"/>
    </row>
    <row r="5468" spans="1:12" ht="15.45" customHeight="1" x14ac:dyDescent="0.3">
      <c r="A5468" s="1"/>
      <c r="B5468" s="1"/>
      <c r="C5468" s="7"/>
      <c r="D5468" s="262"/>
      <c r="E5468" s="263"/>
      <c r="F5468" s="264"/>
      <c r="G5468" s="265"/>
      <c r="H5468" s="275"/>
      <c r="I5468" s="275"/>
      <c r="J5468" s="276"/>
      <c r="K5468" s="8"/>
      <c r="L5468" s="1"/>
    </row>
    <row r="5469" spans="1:12" s="163" customFormat="1" ht="15.45" customHeight="1" x14ac:dyDescent="0.3">
      <c r="A5469" s="1"/>
      <c r="B5469" s="1"/>
      <c r="C5469" s="7"/>
      <c r="D5469" s="262"/>
      <c r="E5469" s="263"/>
      <c r="F5469" s="264"/>
      <c r="G5469" s="265"/>
      <c r="H5469" s="275"/>
      <c r="I5469" s="275"/>
      <c r="J5469" s="276"/>
      <c r="K5469" s="8"/>
      <c r="L5469" s="1"/>
    </row>
    <row r="5470" spans="1:12" ht="15.45" customHeight="1" x14ac:dyDescent="0.3">
      <c r="A5470" s="1"/>
      <c r="B5470" s="1"/>
      <c r="C5470" s="7"/>
      <c r="D5470" s="262"/>
      <c r="E5470" s="263"/>
      <c r="F5470" s="264"/>
      <c r="G5470" s="265" t="s">
        <v>53</v>
      </c>
      <c r="H5470" s="275"/>
      <c r="I5470" s="275"/>
      <c r="J5470" s="276"/>
      <c r="K5470" s="8"/>
      <c r="L5470" s="1"/>
    </row>
    <row r="5471" spans="1:12" ht="15.45" customHeight="1" x14ac:dyDescent="0.3">
      <c r="A5471" s="1"/>
      <c r="B5471" s="1"/>
      <c r="C5471" s="7"/>
      <c r="D5471" s="262"/>
      <c r="E5471" s="263"/>
      <c r="F5471" s="264"/>
      <c r="G5471" s="265" t="s">
        <v>54</v>
      </c>
      <c r="H5471" s="275"/>
      <c r="I5471" s="275"/>
      <c r="J5471" s="276"/>
      <c r="K5471" s="8"/>
      <c r="L5471" s="1"/>
    </row>
    <row r="5472" spans="1:12" ht="15.45" customHeight="1" x14ac:dyDescent="0.3">
      <c r="A5472" s="1"/>
      <c r="B5472" s="1"/>
      <c r="C5472" s="7"/>
      <c r="D5472" s="262"/>
      <c r="E5472" s="263"/>
      <c r="F5472" s="264"/>
      <c r="G5472" s="265" t="s">
        <v>52</v>
      </c>
      <c r="H5472" s="275"/>
      <c r="I5472" s="275"/>
      <c r="J5472" s="276"/>
      <c r="K5472" s="8"/>
      <c r="L5472" s="1"/>
    </row>
    <row r="5473" spans="1:12" ht="15.45" customHeight="1" x14ac:dyDescent="0.3">
      <c r="A5473" s="1"/>
      <c r="B5473" s="1"/>
      <c r="C5473" s="7"/>
      <c r="D5473" s="268"/>
      <c r="E5473" s="269"/>
      <c r="F5473" s="270"/>
      <c r="G5473" s="271" t="s">
        <v>55</v>
      </c>
      <c r="H5473" s="392"/>
      <c r="I5473" s="392"/>
      <c r="J5473" s="393"/>
      <c r="K5473" s="8"/>
      <c r="L5473" s="1"/>
    </row>
    <row r="5474" spans="1:12" ht="15.45" customHeight="1" x14ac:dyDescent="0.3">
      <c r="A5474" s="1"/>
      <c r="B5474" s="1"/>
      <c r="C5474" s="81"/>
      <c r="D5474" s="82"/>
      <c r="E5474" s="82"/>
      <c r="F5474" s="82"/>
      <c r="G5474" s="82"/>
      <c r="H5474" s="83"/>
      <c r="I5474" s="82"/>
      <c r="J5474" s="83"/>
      <c r="K5474" s="84"/>
      <c r="L5474" s="1"/>
    </row>
    <row r="5475" spans="1:12" ht="15.45" customHeight="1" x14ac:dyDescent="0.3">
      <c r="A5475" s="1"/>
      <c r="B5475" s="1"/>
      <c r="C5475" s="1"/>
      <c r="D5475" s="1"/>
      <c r="E5475" s="1"/>
      <c r="F5475" s="1"/>
      <c r="G5475" s="1"/>
      <c r="H5475" s="2"/>
      <c r="I5475" s="1"/>
      <c r="J5475" s="2"/>
      <c r="K5475" s="1"/>
      <c r="L5475" s="1"/>
    </row>
    <row r="5476" spans="1:12" ht="15.45" customHeight="1" x14ac:dyDescent="0.3"/>
    <row r="5477" spans="1:12" ht="15.45" customHeight="1" x14ac:dyDescent="0.3">
      <c r="A5477" s="1"/>
      <c r="B5477" s="1"/>
      <c r="C5477" s="274"/>
      <c r="D5477" s="274"/>
      <c r="E5477" s="274"/>
      <c r="F5477" s="274"/>
      <c r="G5477" s="274"/>
      <c r="H5477" s="274"/>
      <c r="I5477" s="274"/>
      <c r="J5477" s="274"/>
      <c r="K5477" s="1"/>
      <c r="L5477" s="1"/>
    </row>
    <row r="5478" spans="1:12" ht="15.45" customHeight="1" x14ac:dyDescent="0.3">
      <c r="A5478" s="1"/>
      <c r="B5478" s="1"/>
      <c r="C5478" s="3"/>
      <c r="D5478" s="4"/>
      <c r="E5478" s="4"/>
      <c r="F5478" s="4"/>
      <c r="G5478" s="4"/>
      <c r="H5478" s="5"/>
      <c r="I5478" s="4"/>
      <c r="J5478" s="5"/>
      <c r="K5478" s="6"/>
      <c r="L5478" s="1"/>
    </row>
    <row r="5479" spans="1:12" ht="15.45" customHeight="1" x14ac:dyDescent="0.3">
      <c r="A5479" s="1"/>
      <c r="B5479" s="1"/>
      <c r="C5479" s="7"/>
      <c r="D5479" s="190"/>
      <c r="E5479" s="191"/>
      <c r="F5479" s="190" t="s">
        <v>0</v>
      </c>
      <c r="G5479" s="194"/>
      <c r="H5479" s="191"/>
      <c r="I5479" s="195" t="s">
        <v>1</v>
      </c>
      <c r="J5479" s="196"/>
      <c r="K5479" s="8"/>
      <c r="L5479" s="1"/>
    </row>
    <row r="5480" spans="1:12" ht="15.45" customHeight="1" x14ac:dyDescent="0.3">
      <c r="A5480" s="1"/>
      <c r="B5480" s="1"/>
      <c r="C5480" s="7"/>
      <c r="D5480" s="192"/>
      <c r="E5480" s="193"/>
      <c r="F5480" s="192"/>
      <c r="G5480" s="189"/>
      <c r="H5480" s="193"/>
      <c r="I5480" s="197" t="s">
        <v>2</v>
      </c>
      <c r="J5480" s="198"/>
      <c r="K5480" s="8"/>
      <c r="L5480" s="1"/>
    </row>
    <row r="5481" spans="1:12" ht="15.45" customHeight="1" x14ac:dyDescent="0.3">
      <c r="A5481" s="1"/>
      <c r="B5481" s="1"/>
      <c r="C5481" s="7"/>
      <c r="D5481" s="172" t="s">
        <v>3</v>
      </c>
      <c r="E5481" s="173"/>
      <c r="F5481" s="173"/>
      <c r="G5481" s="173"/>
      <c r="H5481" s="174"/>
      <c r="I5481" s="197" t="s">
        <v>4</v>
      </c>
      <c r="J5481" s="198"/>
      <c r="K5481" s="8"/>
      <c r="L5481" s="1"/>
    </row>
    <row r="5482" spans="1:12" ht="15.45" customHeight="1" x14ac:dyDescent="0.3">
      <c r="A5482" s="1"/>
      <c r="B5482" s="1"/>
      <c r="C5482" s="7"/>
      <c r="D5482" s="298" t="s">
        <v>5</v>
      </c>
      <c r="E5482" s="299"/>
      <c r="F5482" s="299"/>
      <c r="G5482" s="299"/>
      <c r="H5482" s="299"/>
      <c r="I5482" s="299"/>
      <c r="J5482" s="300"/>
      <c r="K5482" s="8"/>
      <c r="L5482" s="1"/>
    </row>
    <row r="5483" spans="1:12" ht="15.45" customHeight="1" x14ac:dyDescent="0.3">
      <c r="A5483" s="1"/>
      <c r="B5483" s="1"/>
      <c r="C5483" s="7"/>
      <c r="D5483" s="9"/>
      <c r="E5483" s="9"/>
      <c r="F5483" s="9"/>
      <c r="G5483" s="9"/>
      <c r="H5483" s="10"/>
      <c r="I5483" s="9"/>
      <c r="J5483" s="10"/>
      <c r="K5483" s="8"/>
      <c r="L5483" s="1"/>
    </row>
    <row r="5484" spans="1:12" ht="15.45" customHeight="1" x14ac:dyDescent="0.3">
      <c r="A5484" s="14"/>
      <c r="B5484" s="14"/>
      <c r="C5484" s="11"/>
      <c r="D5484" s="12" t="s">
        <v>6</v>
      </c>
      <c r="E5484" s="175" t="s">
        <v>7</v>
      </c>
      <c r="F5484" s="176"/>
      <c r="G5484" s="176"/>
      <c r="H5484" s="176"/>
      <c r="I5484" s="176"/>
      <c r="J5484" s="177"/>
      <c r="K5484" s="13"/>
      <c r="L5484" s="14"/>
    </row>
    <row r="5485" spans="1:12" ht="15.45" customHeight="1" x14ac:dyDescent="0.3">
      <c r="A5485" s="1"/>
      <c r="B5485" s="1"/>
      <c r="C5485" s="7"/>
      <c r="D5485" s="16">
        <v>2</v>
      </c>
      <c r="E5485" s="178" t="s">
        <v>8</v>
      </c>
      <c r="F5485" s="179"/>
      <c r="G5485" s="179"/>
      <c r="H5485" s="179"/>
      <c r="I5485" s="179"/>
      <c r="J5485" s="180"/>
      <c r="K5485" s="8"/>
      <c r="L5485" s="1"/>
    </row>
    <row r="5486" spans="1:12" ht="15.45" customHeight="1" x14ac:dyDescent="0.3">
      <c r="A5486" s="14"/>
      <c r="B5486" s="14"/>
      <c r="C5486" s="11"/>
      <c r="D5486" s="12" t="s">
        <v>9</v>
      </c>
      <c r="E5486" s="175" t="s">
        <v>10</v>
      </c>
      <c r="F5486" s="176"/>
      <c r="G5486" s="176"/>
      <c r="H5486" s="176"/>
      <c r="I5486" s="176"/>
      <c r="J5486" s="177"/>
      <c r="K5486" s="13"/>
      <c r="L5486" s="14"/>
    </row>
    <row r="5487" spans="1:12" ht="15.45" customHeight="1" x14ac:dyDescent="0.3">
      <c r="A5487" s="1"/>
      <c r="B5487" s="1"/>
      <c r="C5487" s="7"/>
      <c r="D5487" s="16">
        <v>2.13</v>
      </c>
      <c r="E5487" s="178" t="s">
        <v>456</v>
      </c>
      <c r="F5487" s="179"/>
      <c r="G5487" s="179"/>
      <c r="H5487" s="179"/>
      <c r="I5487" s="179"/>
      <c r="J5487" s="180"/>
      <c r="K5487" s="8"/>
      <c r="L5487" s="1"/>
    </row>
    <row r="5488" spans="1:12" ht="15.45" customHeight="1" x14ac:dyDescent="0.3">
      <c r="A5488" s="14"/>
      <c r="B5488" s="14"/>
      <c r="C5488" s="11"/>
      <c r="D5488" s="17" t="s">
        <v>12</v>
      </c>
      <c r="E5488" s="181" t="s">
        <v>13</v>
      </c>
      <c r="F5488" s="182"/>
      <c r="G5488" s="182"/>
      <c r="H5488" s="182"/>
      <c r="I5488" s="183"/>
      <c r="J5488" s="187" t="s">
        <v>14</v>
      </c>
      <c r="K5488" s="13"/>
      <c r="L5488" s="14"/>
    </row>
    <row r="5489" spans="1:12" ht="15.45" customHeight="1" x14ac:dyDescent="0.3">
      <c r="A5489" s="1"/>
      <c r="B5489" s="1"/>
      <c r="C5489" s="7"/>
      <c r="D5489" s="18" t="s">
        <v>457</v>
      </c>
      <c r="E5489" s="184"/>
      <c r="F5489" s="185"/>
      <c r="G5489" s="185"/>
      <c r="H5489" s="185"/>
      <c r="I5489" s="186"/>
      <c r="J5489" s="188"/>
      <c r="K5489" s="8"/>
      <c r="L5489" s="1"/>
    </row>
    <row r="5490" spans="1:12" ht="15.45" customHeight="1" x14ac:dyDescent="0.3">
      <c r="A5490" s="14"/>
      <c r="B5490" s="14"/>
      <c r="C5490" s="11"/>
      <c r="D5490" s="17" t="s">
        <v>16</v>
      </c>
      <c r="E5490" s="296" t="s">
        <v>458</v>
      </c>
      <c r="F5490" s="223"/>
      <c r="G5490" s="223"/>
      <c r="H5490" s="223"/>
      <c r="I5490" s="224"/>
      <c r="J5490" s="297" t="s">
        <v>95</v>
      </c>
      <c r="K5490" s="13"/>
      <c r="L5490" s="14"/>
    </row>
    <row r="5491" spans="1:12" ht="15.45" customHeight="1" x14ac:dyDescent="0.3">
      <c r="A5491" s="1"/>
      <c r="B5491" s="1"/>
      <c r="C5491" s="7"/>
      <c r="D5491" s="18" t="s">
        <v>457</v>
      </c>
      <c r="E5491" s="225"/>
      <c r="F5491" s="226"/>
      <c r="G5491" s="226"/>
      <c r="H5491" s="226"/>
      <c r="I5491" s="227"/>
      <c r="J5491" s="229"/>
      <c r="K5491" s="8"/>
      <c r="L5491" s="1"/>
    </row>
    <row r="5492" spans="1:12" ht="15.45" customHeight="1" x14ac:dyDescent="0.3">
      <c r="A5492" s="1"/>
      <c r="B5492" s="1"/>
      <c r="C5492" s="7"/>
      <c r="D5492" s="189"/>
      <c r="E5492" s="189"/>
      <c r="F5492" s="189"/>
      <c r="G5492" s="189"/>
      <c r="H5492" s="189"/>
      <c r="I5492" s="189"/>
      <c r="J5492" s="189"/>
      <c r="K5492" s="8"/>
      <c r="L5492" s="1"/>
    </row>
    <row r="5493" spans="1:12" ht="15.45" customHeight="1" x14ac:dyDescent="0.3">
      <c r="A5493" s="1"/>
      <c r="B5493" s="1"/>
      <c r="C5493" s="7"/>
      <c r="D5493" s="219" t="s">
        <v>19</v>
      </c>
      <c r="E5493" s="220"/>
      <c r="F5493" s="220"/>
      <c r="G5493" s="220"/>
      <c r="H5493" s="220"/>
      <c r="I5493" s="220"/>
      <c r="J5493" s="221"/>
      <c r="K5493" s="8"/>
      <c r="L5493" s="1"/>
    </row>
    <row r="5494" spans="1:12" ht="15.45" customHeight="1" x14ac:dyDescent="0.3">
      <c r="A5494" s="1"/>
      <c r="B5494" s="1"/>
      <c r="C5494" s="7"/>
      <c r="D5494" s="230" t="s">
        <v>20</v>
      </c>
      <c r="E5494" s="231"/>
      <c r="F5494" s="231"/>
      <c r="G5494" s="23" t="s">
        <v>14</v>
      </c>
      <c r="H5494" s="24" t="s">
        <v>21</v>
      </c>
      <c r="I5494" s="25" t="s">
        <v>22</v>
      </c>
      <c r="J5494" s="26" t="s">
        <v>23</v>
      </c>
      <c r="K5494" s="8"/>
      <c r="L5494" s="1"/>
    </row>
    <row r="5495" spans="1:12" ht="15.45" customHeight="1" x14ac:dyDescent="0.3">
      <c r="A5495" s="1"/>
      <c r="B5495" s="1"/>
      <c r="C5495" s="7"/>
      <c r="D5495" s="368" t="s">
        <v>459</v>
      </c>
      <c r="E5495" s="369"/>
      <c r="F5495" s="370"/>
      <c r="G5495" s="27" t="s">
        <v>95</v>
      </c>
      <c r="H5495" s="28">
        <v>300000</v>
      </c>
      <c r="I5495" s="29">
        <v>1</v>
      </c>
      <c r="J5495" s="30">
        <f>+ROUND(I5495*H5495,2)</f>
        <v>300000</v>
      </c>
      <c r="K5495" s="8"/>
      <c r="L5495" s="1"/>
    </row>
    <row r="5496" spans="1:12" ht="15.45" customHeight="1" x14ac:dyDescent="0.3">
      <c r="A5496" s="1"/>
      <c r="B5496" s="1"/>
      <c r="C5496" s="7"/>
      <c r="D5496" s="340" t="s">
        <v>460</v>
      </c>
      <c r="E5496" s="341"/>
      <c r="F5496" s="342"/>
      <c r="G5496" s="31" t="s">
        <v>95</v>
      </c>
      <c r="H5496" s="32">
        <v>29430.38</v>
      </c>
      <c r="I5496" s="33">
        <v>1</v>
      </c>
      <c r="J5496" s="34">
        <f t="shared" ref="J5496:J5501" si="95">+ROUND(I5496*H5496,2)</f>
        <v>29430.38</v>
      </c>
      <c r="K5496" s="8"/>
      <c r="L5496" s="1"/>
    </row>
    <row r="5497" spans="1:12" ht="15.45" customHeight="1" x14ac:dyDescent="0.3">
      <c r="A5497" s="1"/>
      <c r="B5497" s="1"/>
      <c r="C5497" s="7"/>
      <c r="D5497" s="340" t="s">
        <v>461</v>
      </c>
      <c r="E5497" s="341"/>
      <c r="F5497" s="342"/>
      <c r="G5497" s="31" t="s">
        <v>95</v>
      </c>
      <c r="H5497" s="32">
        <v>11950</v>
      </c>
      <c r="I5497" s="33">
        <v>0.2</v>
      </c>
      <c r="J5497" s="34">
        <f t="shared" si="95"/>
        <v>2390</v>
      </c>
      <c r="K5497" s="8"/>
      <c r="L5497" s="1"/>
    </row>
    <row r="5498" spans="1:12" ht="15.45" customHeight="1" x14ac:dyDescent="0.3">
      <c r="A5498" s="1"/>
      <c r="B5498" s="1"/>
      <c r="C5498" s="7"/>
      <c r="D5498" s="340" t="s">
        <v>462</v>
      </c>
      <c r="E5498" s="341"/>
      <c r="F5498" s="342"/>
      <c r="G5498" s="31" t="s">
        <v>95</v>
      </c>
      <c r="H5498" s="32">
        <v>26650</v>
      </c>
      <c r="I5498" s="33">
        <v>1</v>
      </c>
      <c r="J5498" s="34">
        <f t="shared" si="95"/>
        <v>26650</v>
      </c>
      <c r="K5498" s="8"/>
      <c r="L5498" s="1"/>
    </row>
    <row r="5499" spans="1:12" ht="15.45" customHeight="1" x14ac:dyDescent="0.3">
      <c r="A5499" s="1"/>
      <c r="B5499" s="1"/>
      <c r="C5499" s="7"/>
      <c r="D5499" s="340" t="s">
        <v>463</v>
      </c>
      <c r="E5499" s="341"/>
      <c r="F5499" s="342"/>
      <c r="G5499" s="31" t="s">
        <v>95</v>
      </c>
      <c r="H5499" s="32">
        <v>8500</v>
      </c>
      <c r="I5499" s="33">
        <v>1</v>
      </c>
      <c r="J5499" s="34">
        <f t="shared" si="95"/>
        <v>8500</v>
      </c>
      <c r="K5499" s="8"/>
      <c r="L5499" s="1"/>
    </row>
    <row r="5500" spans="1:12" ht="15.45" customHeight="1" x14ac:dyDescent="0.3">
      <c r="A5500" s="1"/>
      <c r="B5500" s="1"/>
      <c r="C5500" s="7"/>
      <c r="D5500" s="340" t="s">
        <v>464</v>
      </c>
      <c r="E5500" s="341"/>
      <c r="F5500" s="342"/>
      <c r="G5500" s="31" t="s">
        <v>95</v>
      </c>
      <c r="H5500" s="32">
        <v>3000</v>
      </c>
      <c r="I5500" s="33">
        <v>1</v>
      </c>
      <c r="J5500" s="34">
        <f t="shared" si="95"/>
        <v>3000</v>
      </c>
      <c r="K5500" s="8"/>
      <c r="L5500" s="1"/>
    </row>
    <row r="5501" spans="1:12" ht="15.45" customHeight="1" x14ac:dyDescent="0.3">
      <c r="A5501" s="1"/>
      <c r="B5501" s="1"/>
      <c r="C5501" s="7"/>
      <c r="D5501" s="340" t="s">
        <v>465</v>
      </c>
      <c r="E5501" s="341"/>
      <c r="F5501" s="342"/>
      <c r="G5501" s="31" t="s">
        <v>95</v>
      </c>
      <c r="H5501" s="32">
        <v>4000</v>
      </c>
      <c r="I5501" s="33">
        <v>1</v>
      </c>
      <c r="J5501" s="34">
        <f t="shared" si="95"/>
        <v>4000</v>
      </c>
      <c r="K5501" s="8"/>
      <c r="L5501" s="1"/>
    </row>
    <row r="5502" spans="1:12" ht="15.45" customHeight="1" x14ac:dyDescent="0.3">
      <c r="A5502" s="1"/>
      <c r="B5502" s="1"/>
      <c r="C5502" s="7"/>
      <c r="D5502" s="211"/>
      <c r="E5502" s="212"/>
      <c r="F5502" s="212"/>
      <c r="G5502" s="31" t="s">
        <v>28</v>
      </c>
      <c r="H5502" s="32" t="s">
        <v>28</v>
      </c>
      <c r="I5502" s="33"/>
      <c r="J5502" s="34" t="str">
        <f t="shared" ref="J5502:J5504" si="96">+IF(D5502="","",H5502*I5502)</f>
        <v/>
      </c>
      <c r="K5502" s="8"/>
      <c r="L5502" s="1"/>
    </row>
    <row r="5503" spans="1:12" ht="15.45" customHeight="1" x14ac:dyDescent="0.3">
      <c r="A5503" s="1"/>
      <c r="B5503" s="1"/>
      <c r="C5503" s="7"/>
      <c r="D5503" s="211"/>
      <c r="E5503" s="212"/>
      <c r="F5503" s="212"/>
      <c r="G5503" s="31" t="s">
        <v>28</v>
      </c>
      <c r="H5503" s="32" t="s">
        <v>28</v>
      </c>
      <c r="I5503" s="33"/>
      <c r="J5503" s="34" t="str">
        <f t="shared" si="96"/>
        <v/>
      </c>
      <c r="K5503" s="8"/>
      <c r="L5503" s="1"/>
    </row>
    <row r="5504" spans="1:12" ht="15.45" customHeight="1" x14ac:dyDescent="0.3">
      <c r="A5504" s="1"/>
      <c r="B5504" s="1"/>
      <c r="C5504" s="7"/>
      <c r="D5504" s="325"/>
      <c r="E5504" s="326"/>
      <c r="F5504" s="326"/>
      <c r="G5504" s="35" t="s">
        <v>28</v>
      </c>
      <c r="H5504" s="36" t="s">
        <v>28</v>
      </c>
      <c r="I5504" s="37"/>
      <c r="J5504" s="38" t="str">
        <f t="shared" si="96"/>
        <v/>
      </c>
      <c r="K5504" s="8"/>
      <c r="L5504" s="1"/>
    </row>
    <row r="5505" spans="1:12" ht="15.45" customHeight="1" x14ac:dyDescent="0.3">
      <c r="A5505" s="1"/>
      <c r="B5505" s="1"/>
      <c r="C5505" s="7"/>
      <c r="D5505" s="1"/>
      <c r="E5505" s="1"/>
      <c r="F5505" s="1"/>
      <c r="G5505" s="294" t="s">
        <v>29</v>
      </c>
      <c r="H5505" s="294"/>
      <c r="I5505" s="295"/>
      <c r="J5505" s="39">
        <f>+ROUND(SUM(J5495:J5504),2)</f>
        <v>373970.38</v>
      </c>
      <c r="K5505" s="8"/>
      <c r="L5505" s="1"/>
    </row>
    <row r="5506" spans="1:12" ht="15.45" customHeight="1" x14ac:dyDescent="0.3">
      <c r="A5506" s="1"/>
      <c r="B5506" s="1"/>
      <c r="C5506" s="7"/>
      <c r="D5506" s="1"/>
      <c r="E5506" s="1"/>
      <c r="F5506" s="1"/>
      <c r="G5506" s="92"/>
      <c r="H5506" s="100"/>
      <c r="I5506" s="92"/>
      <c r="J5506" s="101"/>
      <c r="K5506" s="8"/>
      <c r="L5506" s="1"/>
    </row>
    <row r="5507" spans="1:12" ht="15.45" customHeight="1" x14ac:dyDescent="0.3">
      <c r="A5507" s="1"/>
      <c r="B5507" s="1"/>
      <c r="C5507" s="7"/>
      <c r="D5507" s="219" t="s">
        <v>30</v>
      </c>
      <c r="E5507" s="220"/>
      <c r="F5507" s="220"/>
      <c r="G5507" s="220"/>
      <c r="H5507" s="220"/>
      <c r="I5507" s="220"/>
      <c r="J5507" s="221"/>
      <c r="K5507" s="8"/>
      <c r="L5507" s="1"/>
    </row>
    <row r="5508" spans="1:12" ht="15.45" customHeight="1" x14ac:dyDescent="0.3">
      <c r="A5508" s="1"/>
      <c r="B5508" s="1"/>
      <c r="C5508" s="7"/>
      <c r="D5508" s="286" t="s">
        <v>20</v>
      </c>
      <c r="E5508" s="286"/>
      <c r="F5508" s="286"/>
      <c r="G5508" s="40" t="s">
        <v>14</v>
      </c>
      <c r="H5508" s="41" t="s">
        <v>31</v>
      </c>
      <c r="I5508" s="40" t="s">
        <v>22</v>
      </c>
      <c r="J5508" s="41" t="s">
        <v>23</v>
      </c>
      <c r="K5508" s="8"/>
      <c r="L5508" s="1"/>
    </row>
    <row r="5509" spans="1:12" ht="15.45" customHeight="1" x14ac:dyDescent="0.3">
      <c r="A5509" s="1"/>
      <c r="B5509" s="1"/>
      <c r="C5509" s="7"/>
      <c r="D5509" s="287" t="s">
        <v>32</v>
      </c>
      <c r="E5509" s="288"/>
      <c r="F5509" s="288"/>
      <c r="G5509" s="86" t="s">
        <v>33</v>
      </c>
      <c r="H5509" s="87">
        <v>105208.89</v>
      </c>
      <c r="I5509" s="88">
        <v>0.05</v>
      </c>
      <c r="J5509" s="30">
        <f>+ROUND(I5509*H5509,2)</f>
        <v>5260.44</v>
      </c>
      <c r="K5509" s="8"/>
      <c r="L5509" s="1"/>
    </row>
    <row r="5510" spans="1:12" ht="15.45" customHeight="1" x14ac:dyDescent="0.3">
      <c r="A5510" s="1"/>
      <c r="B5510" s="1"/>
      <c r="C5510" s="7"/>
      <c r="D5510" s="289"/>
      <c r="E5510" s="290"/>
      <c r="F5510" s="291"/>
      <c r="G5510" s="86" t="s">
        <v>28</v>
      </c>
      <c r="H5510" s="89" t="s">
        <v>28</v>
      </c>
      <c r="I5510" s="98"/>
      <c r="J5510" s="34" t="str">
        <f>+IF(D5510="","",H5510*I5510)</f>
        <v/>
      </c>
      <c r="K5510" s="8"/>
      <c r="L5510" s="1"/>
    </row>
    <row r="5511" spans="1:12" ht="15.45" customHeight="1" x14ac:dyDescent="0.3">
      <c r="A5511" s="1"/>
      <c r="B5511" s="1"/>
      <c r="C5511" s="7"/>
      <c r="D5511" s="292"/>
      <c r="E5511" s="293"/>
      <c r="F5511" s="293"/>
      <c r="G5511" s="47" t="s">
        <v>28</v>
      </c>
      <c r="H5511" s="48" t="s">
        <v>28</v>
      </c>
      <c r="I5511" s="49"/>
      <c r="J5511" s="91" t="str">
        <f>+IF(D5511="","",H5511*I5511)</f>
        <v/>
      </c>
      <c r="K5511" s="8"/>
      <c r="L5511" s="1"/>
    </row>
    <row r="5512" spans="1:12" ht="15.45" customHeight="1" x14ac:dyDescent="0.3">
      <c r="A5512" s="1"/>
      <c r="B5512" s="1"/>
      <c r="C5512" s="7"/>
      <c r="D5512" s="1"/>
      <c r="E5512" s="1"/>
      <c r="F5512" s="1"/>
      <c r="G5512" s="294" t="s">
        <v>36</v>
      </c>
      <c r="H5512" s="294"/>
      <c r="I5512" s="295"/>
      <c r="J5512" s="51">
        <f>ROUND(+SUM(J5509:J5511),2)</f>
        <v>5260.44</v>
      </c>
      <c r="K5512" s="8"/>
      <c r="L5512" s="1"/>
    </row>
    <row r="5513" spans="1:12" ht="15.45" customHeight="1" x14ac:dyDescent="0.3">
      <c r="A5513" s="1"/>
      <c r="B5513" s="1"/>
      <c r="C5513" s="7"/>
      <c r="D5513" s="274"/>
      <c r="E5513" s="274"/>
      <c r="F5513" s="274"/>
      <c r="G5513" s="274"/>
      <c r="H5513" s="274"/>
      <c r="I5513" s="274"/>
      <c r="J5513" s="274"/>
      <c r="K5513" s="8"/>
      <c r="L5513" s="1"/>
    </row>
    <row r="5514" spans="1:12" ht="15.45" customHeight="1" x14ac:dyDescent="0.3">
      <c r="A5514" s="1"/>
      <c r="B5514" s="1"/>
      <c r="C5514" s="7"/>
      <c r="D5514" s="305" t="s">
        <v>37</v>
      </c>
      <c r="E5514" s="306"/>
      <c r="F5514" s="306"/>
      <c r="G5514" s="306"/>
      <c r="H5514" s="306"/>
      <c r="I5514" s="306"/>
      <c r="J5514" s="307"/>
      <c r="K5514" s="8"/>
      <c r="L5514" s="52"/>
    </row>
    <row r="5515" spans="1:12" ht="15.45" customHeight="1" x14ac:dyDescent="0.3">
      <c r="A5515" s="93"/>
      <c r="B5515" s="93"/>
      <c r="C5515" s="53"/>
      <c r="D5515" s="308" t="s">
        <v>20</v>
      </c>
      <c r="E5515" s="309"/>
      <c r="F5515" s="309"/>
      <c r="G5515" s="54" t="s">
        <v>14</v>
      </c>
      <c r="H5515" s="55" t="s">
        <v>31</v>
      </c>
      <c r="I5515" s="54" t="s">
        <v>22</v>
      </c>
      <c r="J5515" s="56" t="s">
        <v>23</v>
      </c>
      <c r="K5515" s="57"/>
      <c r="L5515" s="58"/>
    </row>
    <row r="5516" spans="1:12" ht="15.45" customHeight="1" x14ac:dyDescent="0.3">
      <c r="A5516" s="1"/>
      <c r="B5516" s="1"/>
      <c r="C5516" s="7"/>
      <c r="D5516" s="301" t="s">
        <v>218</v>
      </c>
      <c r="E5516" s="302"/>
      <c r="F5516" s="302"/>
      <c r="G5516" s="59" t="s">
        <v>39</v>
      </c>
      <c r="H5516" s="60">
        <v>35069.629374999997</v>
      </c>
      <c r="I5516" s="61">
        <v>3</v>
      </c>
      <c r="J5516" s="30">
        <f>+ROUND(I5516*H5516,2)</f>
        <v>105208.89</v>
      </c>
      <c r="K5516" s="8"/>
      <c r="L5516" s="52"/>
    </row>
    <row r="5517" spans="1:12" ht="15.45" customHeight="1" x14ac:dyDescent="0.3">
      <c r="A5517" s="1"/>
      <c r="B5517" s="1"/>
      <c r="C5517" s="7"/>
      <c r="D5517" s="301"/>
      <c r="E5517" s="302"/>
      <c r="F5517" s="302"/>
      <c r="G5517" s="59"/>
      <c r="H5517" s="60" t="s">
        <v>28</v>
      </c>
      <c r="I5517" s="61"/>
      <c r="J5517" s="62" t="str">
        <f>(+IF(D5517="","",(H5517*I5517)))</f>
        <v/>
      </c>
      <c r="K5517" s="8"/>
      <c r="L5517" s="52"/>
    </row>
    <row r="5518" spans="1:12" ht="15.45" customHeight="1" x14ac:dyDescent="0.3">
      <c r="A5518" s="1"/>
      <c r="B5518" s="1"/>
      <c r="C5518" s="7"/>
      <c r="D5518" s="301"/>
      <c r="E5518" s="302"/>
      <c r="F5518" s="302"/>
      <c r="G5518" s="59"/>
      <c r="H5518" s="60"/>
      <c r="I5518" s="61"/>
      <c r="J5518" s="62" t="str">
        <f>(+IF(D5518="","",(H5518*I5518)))</f>
        <v/>
      </c>
      <c r="K5518" s="8"/>
      <c r="L5518" s="52"/>
    </row>
    <row r="5519" spans="1:12" ht="15.45" customHeight="1" x14ac:dyDescent="0.3">
      <c r="A5519" s="1"/>
      <c r="B5519" s="1"/>
      <c r="C5519" s="7"/>
      <c r="D5519" s="303"/>
      <c r="E5519" s="304"/>
      <c r="F5519" s="304"/>
      <c r="G5519" s="94"/>
      <c r="H5519" s="95"/>
      <c r="I5519" s="96"/>
      <c r="J5519" s="97"/>
      <c r="K5519" s="8"/>
      <c r="L5519" s="52"/>
    </row>
    <row r="5520" spans="1:12" ht="15.45" customHeight="1" x14ac:dyDescent="0.3">
      <c r="A5520" s="1"/>
      <c r="B5520" s="1"/>
      <c r="C5520" s="7"/>
      <c r="D5520" s="1"/>
      <c r="E5520" s="1"/>
      <c r="F5520" s="1"/>
      <c r="G5520" s="216" t="s">
        <v>42</v>
      </c>
      <c r="H5520" s="216"/>
      <c r="I5520" s="217"/>
      <c r="J5520" s="39">
        <f>+ROUND(SUM(J5516:J5519),2)</f>
        <v>105208.89</v>
      </c>
      <c r="K5520" s="8"/>
      <c r="L5520" s="52"/>
    </row>
    <row r="5521" spans="1:12" ht="15.45" customHeight="1" x14ac:dyDescent="0.3">
      <c r="A5521" s="1"/>
      <c r="B5521" s="1"/>
      <c r="C5521" s="7"/>
      <c r="D5521" s="1"/>
      <c r="E5521" s="1"/>
      <c r="F5521" s="1"/>
      <c r="G5521" s="1"/>
      <c r="H5521" s="63"/>
      <c r="I5521" s="1"/>
      <c r="J5521" s="2"/>
      <c r="K5521" s="8"/>
      <c r="L5521" s="1"/>
    </row>
    <row r="5522" spans="1:12" ht="15.45" customHeight="1" x14ac:dyDescent="0.3">
      <c r="A5522" s="1"/>
      <c r="B5522" s="1"/>
      <c r="C5522" s="7"/>
      <c r="D5522" s="250" t="s">
        <v>43</v>
      </c>
      <c r="E5522" s="251"/>
      <c r="F5522" s="251"/>
      <c r="G5522" s="251"/>
      <c r="H5522" s="251"/>
      <c r="I5522" s="252"/>
      <c r="J5522" s="64">
        <f>ROUND((SUM(+J5505+J5512+J5520)),2)</f>
        <v>484439.71</v>
      </c>
      <c r="K5522" s="8"/>
      <c r="L5522" s="1"/>
    </row>
    <row r="5523" spans="1:12" ht="15.45" customHeight="1" x14ac:dyDescent="0.3">
      <c r="A5523" s="1"/>
      <c r="B5523" s="1"/>
      <c r="C5523" s="7"/>
      <c r="D5523" s="1"/>
      <c r="E5523" s="1"/>
      <c r="F5523" s="1"/>
      <c r="G5523" s="1"/>
      <c r="H5523" s="63"/>
      <c r="I5523" s="1"/>
      <c r="J5523" s="2"/>
      <c r="K5523" s="8"/>
      <c r="L5523" s="1"/>
    </row>
    <row r="5524" spans="1:12" ht="15.45" customHeight="1" x14ac:dyDescent="0.3">
      <c r="A5524" s="66"/>
      <c r="B5524" s="66"/>
      <c r="C5524" s="65"/>
      <c r="D5524" s="253" t="s">
        <v>44</v>
      </c>
      <c r="E5524" s="254"/>
      <c r="F5524" s="255"/>
      <c r="G5524" s="66"/>
      <c r="H5524" s="67"/>
      <c r="I5524" s="68">
        <v>0.01</v>
      </c>
      <c r="J5524" s="69">
        <f>+ROUND(J5522*I5524,2)</f>
        <v>4844.3999999999996</v>
      </c>
      <c r="K5524" s="70"/>
      <c r="L5524" s="66"/>
    </row>
    <row r="5525" spans="1:12" ht="15.45" customHeight="1" x14ac:dyDescent="0.3">
      <c r="A5525" s="1"/>
      <c r="B5525" s="1"/>
      <c r="C5525" s="7"/>
      <c r="D5525" s="250" t="s">
        <v>45</v>
      </c>
      <c r="E5525" s="251"/>
      <c r="F5525" s="251"/>
      <c r="G5525" s="251"/>
      <c r="H5525" s="251"/>
      <c r="I5525" s="252"/>
      <c r="J5525" s="64">
        <f>+J5524+J5522</f>
        <v>489284.11000000004</v>
      </c>
      <c r="K5525" s="8"/>
      <c r="L5525" s="1"/>
    </row>
    <row r="5526" spans="1:12" ht="15.45" customHeight="1" x14ac:dyDescent="0.3">
      <c r="A5526" s="1"/>
      <c r="B5526" s="1"/>
      <c r="C5526" s="7"/>
      <c r="D5526" s="1"/>
      <c r="E5526" s="1"/>
      <c r="F5526" s="1"/>
      <c r="G5526" s="1"/>
      <c r="H5526" s="63"/>
      <c r="I5526" s="1"/>
      <c r="J5526" s="2"/>
      <c r="K5526" s="8"/>
      <c r="L5526" s="1"/>
    </row>
    <row r="5527" spans="1:12" ht="15.45" customHeight="1" x14ac:dyDescent="0.3">
      <c r="A5527" s="66"/>
      <c r="B5527" s="66"/>
      <c r="C5527" s="65"/>
      <c r="D5527" s="313" t="s">
        <v>46</v>
      </c>
      <c r="E5527" s="314"/>
      <c r="F5527" s="314"/>
      <c r="G5527" s="71"/>
      <c r="H5527" s="72"/>
      <c r="I5527" s="170">
        <v>0.25</v>
      </c>
      <c r="J5527" s="74">
        <f>ROUND(J5525*I5527,2)</f>
        <v>122321.03</v>
      </c>
      <c r="K5527" s="70"/>
      <c r="L5527" s="66"/>
    </row>
    <row r="5528" spans="1:12" ht="15.45" customHeight="1" x14ac:dyDescent="0.3">
      <c r="A5528" s="66"/>
      <c r="B5528" s="66"/>
      <c r="C5528" s="65"/>
      <c r="D5528" s="315" t="s">
        <v>47</v>
      </c>
      <c r="E5528" s="316"/>
      <c r="F5528" s="316"/>
      <c r="G5528" s="71"/>
      <c r="H5528" s="72"/>
      <c r="I5528" s="171">
        <v>0.01</v>
      </c>
      <c r="J5528" s="76">
        <f>ROUND(J5525*I5528,2)</f>
        <v>4892.84</v>
      </c>
      <c r="K5528" s="70"/>
      <c r="L5528" s="66"/>
    </row>
    <row r="5529" spans="1:12" ht="15.45" customHeight="1" x14ac:dyDescent="0.3">
      <c r="A5529" s="66"/>
      <c r="B5529" s="66"/>
      <c r="C5529" s="65"/>
      <c r="D5529" s="315" t="s">
        <v>48</v>
      </c>
      <c r="E5529" s="316"/>
      <c r="F5529" s="316"/>
      <c r="G5529" s="77"/>
      <c r="H5529" s="78"/>
      <c r="I5529" s="171">
        <v>0.04</v>
      </c>
      <c r="J5529" s="76">
        <f>ROUND(J5525*I5529,2)</f>
        <v>19571.36</v>
      </c>
      <c r="K5529" s="70"/>
      <c r="L5529" s="66"/>
    </row>
    <row r="5530" spans="1:12" ht="15.45" customHeight="1" x14ac:dyDescent="0.3">
      <c r="A5530" s="1"/>
      <c r="B5530" s="1"/>
      <c r="C5530" s="7"/>
      <c r="D5530" s="317" t="s">
        <v>49</v>
      </c>
      <c r="E5530" s="318"/>
      <c r="F5530" s="318"/>
      <c r="G5530" s="318"/>
      <c r="H5530" s="318"/>
      <c r="I5530" s="318"/>
      <c r="J5530" s="79">
        <f>SUM(J5527:J5529)</f>
        <v>146785.22999999998</v>
      </c>
      <c r="K5530" s="8"/>
      <c r="L5530" s="1"/>
    </row>
    <row r="5531" spans="1:12" ht="15.45" customHeight="1" x14ac:dyDescent="0.3">
      <c r="A5531" s="1"/>
      <c r="B5531" s="1"/>
      <c r="C5531" s="7"/>
      <c r="D5531" s="266"/>
      <c r="E5531" s="266"/>
      <c r="F5531" s="266"/>
      <c r="G5531" s="266"/>
      <c r="H5531" s="266"/>
      <c r="I5531" s="266"/>
      <c r="J5531" s="266"/>
      <c r="K5531" s="8"/>
      <c r="L5531" s="1"/>
    </row>
    <row r="5532" spans="1:12" ht="15.45" customHeight="1" x14ac:dyDescent="0.3">
      <c r="A5532" s="1"/>
      <c r="B5532" s="1"/>
      <c r="C5532" s="7"/>
      <c r="D5532" s="277" t="s">
        <v>50</v>
      </c>
      <c r="E5532" s="278"/>
      <c r="F5532" s="278"/>
      <c r="G5532" s="278"/>
      <c r="H5532" s="278"/>
      <c r="I5532" s="279"/>
      <c r="J5532" s="80">
        <f>SUM(J5525+J5530)</f>
        <v>636069.34000000008</v>
      </c>
      <c r="K5532" s="8"/>
      <c r="L5532" s="1"/>
    </row>
    <row r="5533" spans="1:12" ht="15.45" customHeight="1" x14ac:dyDescent="0.3">
      <c r="A5533" s="1"/>
      <c r="B5533" s="1"/>
      <c r="C5533" s="7"/>
      <c r="D5533" s="266"/>
      <c r="E5533" s="266"/>
      <c r="F5533" s="266"/>
      <c r="G5533" s="266"/>
      <c r="H5533" s="266"/>
      <c r="I5533" s="266"/>
      <c r="J5533" s="266"/>
      <c r="K5533" s="8"/>
      <c r="L5533" s="1"/>
    </row>
    <row r="5534" spans="1:12" ht="15.45" customHeight="1" x14ac:dyDescent="0.3">
      <c r="A5534" s="1"/>
      <c r="B5534" s="1"/>
      <c r="C5534" s="7"/>
      <c r="D5534" s="280" t="s">
        <v>51</v>
      </c>
      <c r="E5534" s="281"/>
      <c r="F5534" s="282"/>
      <c r="G5534" s="283"/>
      <c r="H5534" s="284"/>
      <c r="I5534" s="284"/>
      <c r="J5534" s="285"/>
      <c r="K5534" s="8"/>
      <c r="L5534" s="1"/>
    </row>
    <row r="5535" spans="1:12" ht="15.45" customHeight="1" x14ac:dyDescent="0.3">
      <c r="A5535" s="1"/>
      <c r="B5535" s="1"/>
      <c r="C5535" s="7"/>
      <c r="D5535" s="262"/>
      <c r="E5535" s="310"/>
      <c r="F5535" s="311"/>
      <c r="G5535" s="265"/>
      <c r="H5535" s="275"/>
      <c r="I5535" s="275"/>
      <c r="J5535" s="276"/>
      <c r="K5535" s="8"/>
      <c r="L5535" s="1"/>
    </row>
    <row r="5536" spans="1:12" ht="15.45" customHeight="1" x14ac:dyDescent="0.3">
      <c r="A5536" s="1"/>
      <c r="B5536" s="1"/>
      <c r="C5536" s="7"/>
      <c r="D5536" s="262"/>
      <c r="E5536" s="310"/>
      <c r="F5536" s="311"/>
      <c r="G5536" s="312" t="s">
        <v>52</v>
      </c>
      <c r="H5536" s="266"/>
      <c r="I5536" s="266"/>
      <c r="J5536" s="267"/>
      <c r="K5536" s="8"/>
      <c r="L5536" s="1"/>
    </row>
    <row r="5537" spans="1:12" ht="15.45" customHeight="1" x14ac:dyDescent="0.3">
      <c r="A5537" s="1"/>
      <c r="B5537" s="1"/>
      <c r="C5537" s="7"/>
      <c r="D5537" s="262"/>
      <c r="E5537" s="310"/>
      <c r="F5537" s="311"/>
      <c r="G5537" s="312" t="s">
        <v>53</v>
      </c>
      <c r="H5537" s="266"/>
      <c r="I5537" s="266"/>
      <c r="J5537" s="267"/>
      <c r="K5537" s="8"/>
      <c r="L5537" s="1"/>
    </row>
    <row r="5538" spans="1:12" ht="15.45" customHeight="1" x14ac:dyDescent="0.3">
      <c r="A5538" s="1"/>
      <c r="B5538" s="1"/>
      <c r="C5538" s="7"/>
      <c r="D5538" s="262"/>
      <c r="E5538" s="310"/>
      <c r="F5538" s="311"/>
      <c r="G5538" s="312" t="s">
        <v>54</v>
      </c>
      <c r="H5538" s="266"/>
      <c r="I5538" s="266"/>
      <c r="J5538" s="267"/>
      <c r="K5538" s="8"/>
      <c r="L5538" s="1"/>
    </row>
    <row r="5539" spans="1:12" ht="15.45" customHeight="1" x14ac:dyDescent="0.3">
      <c r="A5539" s="1"/>
      <c r="B5539" s="1"/>
      <c r="C5539" s="7"/>
      <c r="D5539" s="319"/>
      <c r="E5539" s="320"/>
      <c r="F5539" s="321"/>
      <c r="G5539" s="312" t="s">
        <v>52</v>
      </c>
      <c r="H5539" s="266"/>
      <c r="I5539" s="266"/>
      <c r="J5539" s="267"/>
      <c r="K5539" s="8"/>
      <c r="L5539" s="1"/>
    </row>
    <row r="5540" spans="1:12" ht="15.45" customHeight="1" x14ac:dyDescent="0.3">
      <c r="A5540" s="1"/>
      <c r="B5540" s="1"/>
      <c r="C5540" s="7"/>
      <c r="D5540" s="268"/>
      <c r="E5540" s="322"/>
      <c r="F5540" s="323"/>
      <c r="G5540" s="324" t="s">
        <v>55</v>
      </c>
      <c r="H5540" s="272"/>
      <c r="I5540" s="272"/>
      <c r="J5540" s="273"/>
      <c r="K5540" s="8"/>
      <c r="L5540" s="1"/>
    </row>
    <row r="5541" spans="1:12" ht="15.45" customHeight="1" x14ac:dyDescent="0.3">
      <c r="A5541" s="1"/>
      <c r="B5541" s="1"/>
      <c r="C5541" s="81"/>
      <c r="D5541" s="82"/>
      <c r="E5541" s="82"/>
      <c r="F5541" s="82"/>
      <c r="G5541" s="82"/>
      <c r="H5541" s="83"/>
      <c r="I5541" s="82"/>
      <c r="J5541" s="83"/>
      <c r="K5541" s="84"/>
      <c r="L5541" s="1"/>
    </row>
    <row r="5542" spans="1:12" ht="15.45" customHeight="1" x14ac:dyDescent="0.3">
      <c r="A5542" s="1"/>
      <c r="B5542" s="1"/>
      <c r="C5542" s="1"/>
      <c r="D5542" s="1"/>
      <c r="E5542" s="1"/>
      <c r="F5542" s="1"/>
      <c r="G5542" s="1"/>
      <c r="H5542" s="2"/>
      <c r="I5542" s="1"/>
      <c r="J5542" s="2"/>
      <c r="K5542" s="1"/>
      <c r="L5542" s="1"/>
    </row>
    <row r="5543" spans="1:12" ht="15.45" customHeight="1" x14ac:dyDescent="0.3">
      <c r="A5543" s="1"/>
      <c r="B5543" s="1"/>
      <c r="C5543" s="274"/>
      <c r="D5543" s="274"/>
      <c r="E5543" s="274"/>
      <c r="F5543" s="274"/>
      <c r="G5543" s="274"/>
      <c r="H5543" s="274"/>
      <c r="I5543" s="274"/>
      <c r="J5543" s="274"/>
      <c r="K5543" s="1"/>
      <c r="L5543" s="1"/>
    </row>
    <row r="5544" spans="1:12" ht="15.45" customHeight="1" x14ac:dyDescent="0.3">
      <c r="A5544" s="1"/>
      <c r="B5544" s="1"/>
      <c r="C5544" s="3"/>
      <c r="D5544" s="4"/>
      <c r="E5544" s="4"/>
      <c r="F5544" s="4"/>
      <c r="G5544" s="4"/>
      <c r="H5544" s="5"/>
      <c r="I5544" s="4"/>
      <c r="J5544" s="5"/>
      <c r="K5544" s="6"/>
      <c r="L5544" s="1"/>
    </row>
    <row r="5545" spans="1:12" ht="15.45" customHeight="1" x14ac:dyDescent="0.3">
      <c r="A5545" s="1"/>
      <c r="B5545" s="1"/>
      <c r="C5545" s="7"/>
      <c r="D5545" s="190"/>
      <c r="E5545" s="191"/>
      <c r="F5545" s="190" t="s">
        <v>0</v>
      </c>
      <c r="G5545" s="194"/>
      <c r="H5545" s="191"/>
      <c r="I5545" s="195" t="s">
        <v>1</v>
      </c>
      <c r="J5545" s="196"/>
      <c r="K5545" s="8"/>
      <c r="L5545" s="1"/>
    </row>
    <row r="5546" spans="1:12" ht="15.45" customHeight="1" x14ac:dyDescent="0.3">
      <c r="A5546" s="1"/>
      <c r="B5546" s="1"/>
      <c r="C5546" s="7"/>
      <c r="D5546" s="192"/>
      <c r="E5546" s="193"/>
      <c r="F5546" s="192"/>
      <c r="G5546" s="189"/>
      <c r="H5546" s="193"/>
      <c r="I5546" s="197" t="s">
        <v>2</v>
      </c>
      <c r="J5546" s="198"/>
      <c r="K5546" s="8"/>
      <c r="L5546" s="1"/>
    </row>
    <row r="5547" spans="1:12" ht="15.45" customHeight="1" x14ac:dyDescent="0.3">
      <c r="A5547" s="1"/>
      <c r="B5547" s="1"/>
      <c r="C5547" s="7"/>
      <c r="D5547" s="172" t="s">
        <v>3</v>
      </c>
      <c r="E5547" s="173"/>
      <c r="F5547" s="173"/>
      <c r="G5547" s="173"/>
      <c r="H5547" s="174"/>
      <c r="I5547" s="197" t="s">
        <v>4</v>
      </c>
      <c r="J5547" s="198"/>
      <c r="K5547" s="8"/>
      <c r="L5547" s="1"/>
    </row>
    <row r="5548" spans="1:12" ht="15.45" customHeight="1" x14ac:dyDescent="0.3">
      <c r="A5548" s="1"/>
      <c r="B5548" s="1"/>
      <c r="C5548" s="7"/>
      <c r="D5548" s="298" t="s">
        <v>5</v>
      </c>
      <c r="E5548" s="299"/>
      <c r="F5548" s="299"/>
      <c r="G5548" s="299"/>
      <c r="H5548" s="299"/>
      <c r="I5548" s="299"/>
      <c r="J5548" s="300"/>
      <c r="K5548" s="8"/>
      <c r="L5548" s="1"/>
    </row>
    <row r="5549" spans="1:12" ht="15.45" customHeight="1" x14ac:dyDescent="0.3">
      <c r="A5549" s="1"/>
      <c r="B5549" s="1"/>
      <c r="C5549" s="7"/>
      <c r="D5549" s="9"/>
      <c r="E5549" s="9"/>
      <c r="F5549" s="9"/>
      <c r="G5549" s="9"/>
      <c r="H5549" s="10"/>
      <c r="I5549" s="9"/>
      <c r="J5549" s="10"/>
      <c r="K5549" s="8"/>
      <c r="L5549" s="1"/>
    </row>
    <row r="5550" spans="1:12" ht="15.45" customHeight="1" x14ac:dyDescent="0.3">
      <c r="A5550" s="14"/>
      <c r="B5550" s="14"/>
      <c r="C5550" s="11"/>
      <c r="D5550" s="12" t="s">
        <v>6</v>
      </c>
      <c r="E5550" s="175" t="s">
        <v>7</v>
      </c>
      <c r="F5550" s="176"/>
      <c r="G5550" s="176"/>
      <c r="H5550" s="176"/>
      <c r="I5550" s="176"/>
      <c r="J5550" s="177"/>
      <c r="K5550" s="13"/>
      <c r="L5550" s="14"/>
    </row>
    <row r="5551" spans="1:12" ht="15.45" customHeight="1" x14ac:dyDescent="0.3">
      <c r="A5551" s="1"/>
      <c r="B5551" s="1"/>
      <c r="C5551" s="7"/>
      <c r="D5551" s="16">
        <v>2</v>
      </c>
      <c r="E5551" s="178" t="s">
        <v>8</v>
      </c>
      <c r="F5551" s="179"/>
      <c r="G5551" s="179"/>
      <c r="H5551" s="179"/>
      <c r="I5551" s="179"/>
      <c r="J5551" s="180"/>
      <c r="K5551" s="8"/>
      <c r="L5551" s="1"/>
    </row>
    <row r="5552" spans="1:12" ht="15.45" customHeight="1" x14ac:dyDescent="0.3">
      <c r="A5552" s="14"/>
      <c r="B5552" s="14"/>
      <c r="C5552" s="11"/>
      <c r="D5552" s="12" t="s">
        <v>9</v>
      </c>
      <c r="E5552" s="175" t="s">
        <v>10</v>
      </c>
      <c r="F5552" s="176"/>
      <c r="G5552" s="176"/>
      <c r="H5552" s="176"/>
      <c r="I5552" s="176"/>
      <c r="J5552" s="177"/>
      <c r="K5552" s="13"/>
      <c r="L5552" s="14"/>
    </row>
    <row r="5553" spans="1:12" ht="15.45" customHeight="1" x14ac:dyDescent="0.3">
      <c r="A5553" s="1"/>
      <c r="B5553" s="1"/>
      <c r="C5553" s="7"/>
      <c r="D5553" s="16">
        <v>2.13</v>
      </c>
      <c r="E5553" s="178" t="s">
        <v>456</v>
      </c>
      <c r="F5553" s="179"/>
      <c r="G5553" s="179"/>
      <c r="H5553" s="179"/>
      <c r="I5553" s="179"/>
      <c r="J5553" s="180"/>
      <c r="K5553" s="8"/>
      <c r="L5553" s="1"/>
    </row>
    <row r="5554" spans="1:12" ht="15.45" customHeight="1" x14ac:dyDescent="0.3">
      <c r="A5554" s="14"/>
      <c r="B5554" s="14"/>
      <c r="C5554" s="11"/>
      <c r="D5554" s="17" t="s">
        <v>12</v>
      </c>
      <c r="E5554" s="181" t="s">
        <v>13</v>
      </c>
      <c r="F5554" s="182"/>
      <c r="G5554" s="182"/>
      <c r="H5554" s="182"/>
      <c r="I5554" s="183"/>
      <c r="J5554" s="187" t="s">
        <v>14</v>
      </c>
      <c r="K5554" s="13"/>
      <c r="L5554" s="14"/>
    </row>
    <row r="5555" spans="1:12" ht="15.45" customHeight="1" x14ac:dyDescent="0.3">
      <c r="A5555" s="1"/>
      <c r="B5555" s="1"/>
      <c r="C5555" s="7"/>
      <c r="D5555" s="18" t="s">
        <v>466</v>
      </c>
      <c r="E5555" s="184"/>
      <c r="F5555" s="185"/>
      <c r="G5555" s="185"/>
      <c r="H5555" s="185"/>
      <c r="I5555" s="186"/>
      <c r="J5555" s="188"/>
      <c r="K5555" s="8"/>
      <c r="L5555" s="1"/>
    </row>
    <row r="5556" spans="1:12" ht="15.45" customHeight="1" x14ac:dyDescent="0.3">
      <c r="A5556" s="14"/>
      <c r="B5556" s="14"/>
      <c r="C5556" s="11"/>
      <c r="D5556" s="17" t="s">
        <v>16</v>
      </c>
      <c r="E5556" s="296" t="s">
        <v>467</v>
      </c>
      <c r="F5556" s="223"/>
      <c r="G5556" s="223"/>
      <c r="H5556" s="223"/>
      <c r="I5556" s="224"/>
      <c r="J5556" s="297" t="s">
        <v>25</v>
      </c>
      <c r="K5556" s="13"/>
      <c r="L5556" s="14"/>
    </row>
    <row r="5557" spans="1:12" ht="15.45" customHeight="1" x14ac:dyDescent="0.3">
      <c r="A5557" s="1"/>
      <c r="B5557" s="1"/>
      <c r="C5557" s="7"/>
      <c r="D5557" s="18" t="s">
        <v>466</v>
      </c>
      <c r="E5557" s="225"/>
      <c r="F5557" s="226"/>
      <c r="G5557" s="226"/>
      <c r="H5557" s="226"/>
      <c r="I5557" s="227"/>
      <c r="J5557" s="229"/>
      <c r="K5557" s="8"/>
      <c r="L5557" s="1"/>
    </row>
    <row r="5558" spans="1:12" ht="15.45" customHeight="1" x14ac:dyDescent="0.3">
      <c r="A5558" s="1"/>
      <c r="B5558" s="1"/>
      <c r="C5558" s="7"/>
      <c r="D5558" s="189"/>
      <c r="E5558" s="189"/>
      <c r="F5558" s="189"/>
      <c r="G5558" s="189"/>
      <c r="H5558" s="189"/>
      <c r="I5558" s="189"/>
      <c r="J5558" s="189"/>
      <c r="K5558" s="8"/>
      <c r="L5558" s="1"/>
    </row>
    <row r="5559" spans="1:12" ht="15.45" customHeight="1" x14ac:dyDescent="0.3">
      <c r="A5559" s="1"/>
      <c r="B5559" s="1"/>
      <c r="C5559" s="7"/>
      <c r="D5559" s="219" t="s">
        <v>19</v>
      </c>
      <c r="E5559" s="220"/>
      <c r="F5559" s="220"/>
      <c r="G5559" s="220"/>
      <c r="H5559" s="220"/>
      <c r="I5559" s="220"/>
      <c r="J5559" s="221"/>
      <c r="K5559" s="8"/>
      <c r="L5559" s="1"/>
    </row>
    <row r="5560" spans="1:12" ht="15.45" customHeight="1" x14ac:dyDescent="0.3">
      <c r="A5560" s="1"/>
      <c r="B5560" s="1"/>
      <c r="C5560" s="7"/>
      <c r="D5560" s="230" t="s">
        <v>20</v>
      </c>
      <c r="E5560" s="231"/>
      <c r="F5560" s="231"/>
      <c r="G5560" s="23" t="s">
        <v>14</v>
      </c>
      <c r="H5560" s="24" t="s">
        <v>21</v>
      </c>
      <c r="I5560" s="25" t="s">
        <v>22</v>
      </c>
      <c r="J5560" s="26" t="s">
        <v>23</v>
      </c>
      <c r="K5560" s="8"/>
      <c r="L5560" s="1"/>
    </row>
    <row r="5561" spans="1:12" ht="15.45" customHeight="1" x14ac:dyDescent="0.3">
      <c r="A5561" s="1"/>
      <c r="B5561" s="1"/>
      <c r="C5561" s="7"/>
      <c r="D5561" s="232" t="s">
        <v>468</v>
      </c>
      <c r="E5561" s="233"/>
      <c r="F5561" s="233"/>
      <c r="G5561" s="27" t="s">
        <v>25</v>
      </c>
      <c r="H5561" s="28">
        <v>37108.33</v>
      </c>
      <c r="I5561" s="29">
        <v>1.05</v>
      </c>
      <c r="J5561" s="30">
        <f>+ROUND(I5561*H5561,2)</f>
        <v>38963.75</v>
      </c>
      <c r="K5561" s="8"/>
      <c r="L5561" s="1"/>
    </row>
    <row r="5562" spans="1:12" ht="15.45" customHeight="1" x14ac:dyDescent="0.3">
      <c r="A5562" s="1"/>
      <c r="B5562" s="1"/>
      <c r="C5562" s="7"/>
      <c r="D5562" s="211" t="s">
        <v>469</v>
      </c>
      <c r="E5562" s="212"/>
      <c r="F5562" s="212"/>
      <c r="G5562" s="31" t="s">
        <v>95</v>
      </c>
      <c r="H5562" s="32">
        <v>5500</v>
      </c>
      <c r="I5562" s="33">
        <v>0.33</v>
      </c>
      <c r="J5562" s="34">
        <f t="shared" ref="J5562:J5567" si="97">+ROUND(I5562*H5562,2)</f>
        <v>1815</v>
      </c>
      <c r="K5562" s="8"/>
      <c r="L5562" s="1"/>
    </row>
    <row r="5563" spans="1:12" ht="15.45" customHeight="1" x14ac:dyDescent="0.3">
      <c r="A5563" s="1"/>
      <c r="B5563" s="1"/>
      <c r="C5563" s="7"/>
      <c r="D5563" s="340" t="s">
        <v>470</v>
      </c>
      <c r="E5563" s="341"/>
      <c r="F5563" s="342"/>
      <c r="G5563" s="31" t="s">
        <v>95</v>
      </c>
      <c r="H5563" s="32">
        <v>6000</v>
      </c>
      <c r="I5563" s="33">
        <v>0.33</v>
      </c>
      <c r="J5563" s="34">
        <f t="shared" si="97"/>
        <v>1980</v>
      </c>
      <c r="K5563" s="8"/>
      <c r="L5563" s="1"/>
    </row>
    <row r="5564" spans="1:12" ht="15.45" customHeight="1" x14ac:dyDescent="0.3">
      <c r="A5564" s="1"/>
      <c r="B5564" s="1"/>
      <c r="C5564" s="7"/>
      <c r="D5564" s="340" t="s">
        <v>471</v>
      </c>
      <c r="E5564" s="341"/>
      <c r="F5564" s="342"/>
      <c r="G5564" s="31" t="s">
        <v>95</v>
      </c>
      <c r="H5564" s="32">
        <v>3000</v>
      </c>
      <c r="I5564" s="33">
        <v>0.33</v>
      </c>
      <c r="J5564" s="34">
        <f t="shared" si="97"/>
        <v>990</v>
      </c>
      <c r="K5564" s="8"/>
      <c r="L5564" s="1"/>
    </row>
    <row r="5565" spans="1:12" ht="15.45" customHeight="1" x14ac:dyDescent="0.3">
      <c r="A5565" s="1"/>
      <c r="B5565" s="1"/>
      <c r="C5565" s="7"/>
      <c r="D5565" s="340" t="s">
        <v>472</v>
      </c>
      <c r="E5565" s="341"/>
      <c r="F5565" s="342"/>
      <c r="G5565" s="31" t="s">
        <v>27</v>
      </c>
      <c r="H5565" s="32">
        <v>122850</v>
      </c>
      <c r="I5565" s="113">
        <v>3.0000000000000001E-3</v>
      </c>
      <c r="J5565" s="34">
        <f t="shared" si="97"/>
        <v>368.55</v>
      </c>
      <c r="K5565" s="8"/>
      <c r="L5565" s="1"/>
    </row>
    <row r="5566" spans="1:12" ht="15.45" customHeight="1" x14ac:dyDescent="0.3">
      <c r="A5566" s="1"/>
      <c r="B5566" s="1"/>
      <c r="C5566" s="7"/>
      <c r="D5566" s="340" t="s">
        <v>473</v>
      </c>
      <c r="E5566" s="341"/>
      <c r="F5566" s="342"/>
      <c r="G5566" s="31" t="s">
        <v>91</v>
      </c>
      <c r="H5566" s="32">
        <v>31280.5</v>
      </c>
      <c r="I5566" s="113">
        <v>3.0000000000000001E-3</v>
      </c>
      <c r="J5566" s="34">
        <f t="shared" si="97"/>
        <v>93.84</v>
      </c>
      <c r="K5566" s="8"/>
      <c r="L5566" s="1"/>
    </row>
    <row r="5567" spans="1:12" ht="15.45" customHeight="1" x14ac:dyDescent="0.3">
      <c r="A5567" s="1"/>
      <c r="B5567" s="1"/>
      <c r="C5567" s="7"/>
      <c r="D5567" s="325" t="s">
        <v>474</v>
      </c>
      <c r="E5567" s="326"/>
      <c r="F5567" s="326"/>
      <c r="G5567" s="35" t="s">
        <v>95</v>
      </c>
      <c r="H5567" s="36">
        <v>64900</v>
      </c>
      <c r="I5567" s="37">
        <v>8.9999999999999993E-3</v>
      </c>
      <c r="J5567" s="38">
        <f t="shared" si="97"/>
        <v>584.1</v>
      </c>
      <c r="K5567" s="8"/>
      <c r="L5567" s="1"/>
    </row>
    <row r="5568" spans="1:12" ht="15.45" customHeight="1" x14ac:dyDescent="0.3">
      <c r="A5568" s="1"/>
      <c r="B5568" s="1"/>
      <c r="C5568" s="7"/>
      <c r="D5568" s="1"/>
      <c r="E5568" s="1"/>
      <c r="F5568" s="1"/>
      <c r="G5568" s="294" t="s">
        <v>29</v>
      </c>
      <c r="H5568" s="294"/>
      <c r="I5568" s="295"/>
      <c r="J5568" s="39">
        <f>+ROUND(SUM(J5561:J5567),2)</f>
        <v>44795.24</v>
      </c>
      <c r="K5568" s="8"/>
      <c r="L5568" s="1"/>
    </row>
    <row r="5569" spans="1:12" ht="15.45" customHeight="1" x14ac:dyDescent="0.3">
      <c r="A5569" s="1"/>
      <c r="B5569" s="1"/>
      <c r="C5569" s="7"/>
      <c r="D5569" s="1"/>
      <c r="E5569" s="1"/>
      <c r="F5569" s="1"/>
      <c r="G5569" s="92"/>
      <c r="H5569" s="100"/>
      <c r="I5569" s="92"/>
      <c r="J5569" s="101"/>
      <c r="K5569" s="8"/>
      <c r="L5569" s="1"/>
    </row>
    <row r="5570" spans="1:12" ht="15.45" customHeight="1" x14ac:dyDescent="0.3">
      <c r="A5570" s="1"/>
      <c r="B5570" s="1"/>
      <c r="C5570" s="7"/>
      <c r="D5570" s="219" t="s">
        <v>30</v>
      </c>
      <c r="E5570" s="220"/>
      <c r="F5570" s="220"/>
      <c r="G5570" s="220"/>
      <c r="H5570" s="220"/>
      <c r="I5570" s="220"/>
      <c r="J5570" s="221"/>
      <c r="K5570" s="8"/>
      <c r="L5570" s="1"/>
    </row>
    <row r="5571" spans="1:12" ht="15.45" customHeight="1" x14ac:dyDescent="0.3">
      <c r="A5571" s="1"/>
      <c r="B5571" s="1"/>
      <c r="C5571" s="7"/>
      <c r="D5571" s="286" t="s">
        <v>20</v>
      </c>
      <c r="E5571" s="286"/>
      <c r="F5571" s="286"/>
      <c r="G5571" s="40" t="s">
        <v>14</v>
      </c>
      <c r="H5571" s="41" t="s">
        <v>31</v>
      </c>
      <c r="I5571" s="40" t="s">
        <v>22</v>
      </c>
      <c r="J5571" s="41" t="s">
        <v>23</v>
      </c>
      <c r="K5571" s="8"/>
      <c r="L5571" s="1"/>
    </row>
    <row r="5572" spans="1:12" ht="15.45" customHeight="1" x14ac:dyDescent="0.3">
      <c r="A5572" s="1"/>
      <c r="B5572" s="1"/>
      <c r="C5572" s="7"/>
      <c r="D5572" s="287" t="s">
        <v>32</v>
      </c>
      <c r="E5572" s="288"/>
      <c r="F5572" s="288"/>
      <c r="G5572" s="86" t="s">
        <v>33</v>
      </c>
      <c r="H5572" s="87">
        <v>2454.87</v>
      </c>
      <c r="I5572" s="88">
        <v>0.05</v>
      </c>
      <c r="J5572" s="30">
        <f>+ROUND(I5572*H5572,2)</f>
        <v>122.74</v>
      </c>
      <c r="K5572" s="8"/>
      <c r="L5572" s="1"/>
    </row>
    <row r="5573" spans="1:12" ht="15.45" customHeight="1" x14ac:dyDescent="0.3">
      <c r="A5573" s="1"/>
      <c r="B5573" s="1"/>
      <c r="C5573" s="7"/>
      <c r="D5573" s="289"/>
      <c r="E5573" s="290"/>
      <c r="F5573" s="291"/>
      <c r="G5573" s="86" t="s">
        <v>28</v>
      </c>
      <c r="H5573" s="89" t="s">
        <v>28</v>
      </c>
      <c r="I5573" s="98"/>
      <c r="J5573" s="34" t="str">
        <f>+IF(D5573="","",H5573*I5573)</f>
        <v/>
      </c>
      <c r="K5573" s="8"/>
      <c r="L5573" s="1"/>
    </row>
    <row r="5574" spans="1:12" ht="15.45" customHeight="1" x14ac:dyDescent="0.3">
      <c r="A5574" s="1"/>
      <c r="B5574" s="1"/>
      <c r="C5574" s="7"/>
      <c r="D5574" s="289"/>
      <c r="E5574" s="290"/>
      <c r="F5574" s="291"/>
      <c r="G5574" s="86" t="s">
        <v>28</v>
      </c>
      <c r="H5574" s="89" t="s">
        <v>28</v>
      </c>
      <c r="I5574" s="99"/>
      <c r="J5574" s="34" t="str">
        <f>+IF(D5574="","",H5574*I5574)</f>
        <v/>
      </c>
      <c r="K5574" s="8"/>
      <c r="L5574" s="1"/>
    </row>
    <row r="5575" spans="1:12" ht="15.45" customHeight="1" x14ac:dyDescent="0.3">
      <c r="A5575" s="1"/>
      <c r="B5575" s="1"/>
      <c r="C5575" s="7"/>
      <c r="D5575" s="333"/>
      <c r="E5575" s="334"/>
      <c r="F5575" s="335"/>
      <c r="G5575" s="47" t="s">
        <v>28</v>
      </c>
      <c r="H5575" s="48" t="s">
        <v>28</v>
      </c>
      <c r="I5575" s="49"/>
      <c r="J5575" s="91" t="str">
        <f>+IF(D5575="","",H5575*I5575)</f>
        <v/>
      </c>
      <c r="K5575" s="8"/>
      <c r="L5575" s="1"/>
    </row>
    <row r="5576" spans="1:12" ht="15.45" customHeight="1" x14ac:dyDescent="0.3">
      <c r="A5576" s="1"/>
      <c r="B5576" s="1"/>
      <c r="C5576" s="7"/>
      <c r="D5576" s="1"/>
      <c r="E5576" s="1"/>
      <c r="F5576" s="1"/>
      <c r="G5576" s="294" t="s">
        <v>36</v>
      </c>
      <c r="H5576" s="294"/>
      <c r="I5576" s="295"/>
      <c r="J5576" s="51">
        <f>ROUND(+SUM(J5572:J5575),2)</f>
        <v>122.74</v>
      </c>
      <c r="K5576" s="8"/>
      <c r="L5576" s="1"/>
    </row>
    <row r="5577" spans="1:12" ht="15.45" customHeight="1" x14ac:dyDescent="0.3">
      <c r="A5577" s="1"/>
      <c r="B5577" s="1"/>
      <c r="C5577" s="7"/>
      <c r="D5577" s="274"/>
      <c r="E5577" s="274"/>
      <c r="F5577" s="274"/>
      <c r="G5577" s="274"/>
      <c r="H5577" s="274"/>
      <c r="I5577" s="274"/>
      <c r="J5577" s="274"/>
      <c r="K5577" s="8"/>
      <c r="L5577" s="1"/>
    </row>
    <row r="5578" spans="1:12" ht="15.45" customHeight="1" x14ac:dyDescent="0.3">
      <c r="A5578" s="1"/>
      <c r="B5578" s="1"/>
      <c r="C5578" s="7"/>
      <c r="D5578" s="305" t="s">
        <v>37</v>
      </c>
      <c r="E5578" s="306"/>
      <c r="F5578" s="306"/>
      <c r="G5578" s="306"/>
      <c r="H5578" s="306"/>
      <c r="I5578" s="306"/>
      <c r="J5578" s="307"/>
      <c r="K5578" s="8"/>
      <c r="L5578" s="52"/>
    </row>
    <row r="5579" spans="1:12" ht="15.45" customHeight="1" x14ac:dyDescent="0.3">
      <c r="A5579" s="93"/>
      <c r="B5579" s="93"/>
      <c r="C5579" s="53"/>
      <c r="D5579" s="308" t="s">
        <v>20</v>
      </c>
      <c r="E5579" s="309"/>
      <c r="F5579" s="309"/>
      <c r="G5579" s="54" t="s">
        <v>14</v>
      </c>
      <c r="H5579" s="55" t="s">
        <v>31</v>
      </c>
      <c r="I5579" s="54" t="s">
        <v>22</v>
      </c>
      <c r="J5579" s="56" t="s">
        <v>23</v>
      </c>
      <c r="K5579" s="57"/>
      <c r="L5579" s="58"/>
    </row>
    <row r="5580" spans="1:12" ht="15.45" customHeight="1" x14ac:dyDescent="0.3">
      <c r="A5580" s="1"/>
      <c r="B5580" s="1"/>
      <c r="C5580" s="7"/>
      <c r="D5580" s="301" t="s">
        <v>218</v>
      </c>
      <c r="E5580" s="302"/>
      <c r="F5580" s="302"/>
      <c r="G5580" s="59" t="s">
        <v>39</v>
      </c>
      <c r="H5580" s="60">
        <v>35069.629374999997</v>
      </c>
      <c r="I5580" s="61">
        <v>7.0000000000000007E-2</v>
      </c>
      <c r="J5580" s="30">
        <f>+ROUND(I5580*H5580,2)</f>
        <v>2454.87</v>
      </c>
      <c r="K5580" s="8"/>
      <c r="L5580" s="52"/>
    </row>
    <row r="5581" spans="1:12" ht="15.45" customHeight="1" x14ac:dyDescent="0.3">
      <c r="A5581" s="1"/>
      <c r="B5581" s="1"/>
      <c r="C5581" s="7"/>
      <c r="D5581" s="301"/>
      <c r="E5581" s="302"/>
      <c r="F5581" s="302"/>
      <c r="G5581" s="59"/>
      <c r="H5581" s="60" t="s">
        <v>28</v>
      </c>
      <c r="I5581" s="61"/>
      <c r="J5581" s="62" t="str">
        <f>(+IF(D5581="","",(H5581*I5581)))</f>
        <v/>
      </c>
      <c r="K5581" s="8"/>
      <c r="L5581" s="52"/>
    </row>
    <row r="5582" spans="1:12" ht="15.45" customHeight="1" x14ac:dyDescent="0.3">
      <c r="A5582" s="1"/>
      <c r="B5582" s="1"/>
      <c r="C5582" s="7"/>
      <c r="D5582" s="301"/>
      <c r="E5582" s="302"/>
      <c r="F5582" s="302"/>
      <c r="G5582" s="59"/>
      <c r="H5582" s="60"/>
      <c r="I5582" s="61"/>
      <c r="J5582" s="62" t="str">
        <f>(+IF(D5582="","",(H5582*I5582)))</f>
        <v/>
      </c>
      <c r="K5582" s="8"/>
      <c r="L5582" s="52"/>
    </row>
    <row r="5583" spans="1:12" ht="15.45" customHeight="1" x14ac:dyDescent="0.3">
      <c r="A5583" s="1"/>
      <c r="B5583" s="1"/>
      <c r="C5583" s="7"/>
      <c r="D5583" s="303"/>
      <c r="E5583" s="304"/>
      <c r="F5583" s="304"/>
      <c r="G5583" s="94"/>
      <c r="H5583" s="95"/>
      <c r="I5583" s="96"/>
      <c r="J5583" s="97"/>
      <c r="K5583" s="8"/>
      <c r="L5583" s="52"/>
    </row>
    <row r="5584" spans="1:12" ht="15.45" customHeight="1" x14ac:dyDescent="0.3">
      <c r="A5584" s="1"/>
      <c r="B5584" s="1"/>
      <c r="C5584" s="7"/>
      <c r="D5584" s="1"/>
      <c r="E5584" s="1"/>
      <c r="F5584" s="1"/>
      <c r="G5584" s="216" t="s">
        <v>42</v>
      </c>
      <c r="H5584" s="216"/>
      <c r="I5584" s="217"/>
      <c r="J5584" s="39">
        <f>+ROUND(SUM(J5580:J5583),2)</f>
        <v>2454.87</v>
      </c>
      <c r="K5584" s="8"/>
      <c r="L5584" s="52"/>
    </row>
    <row r="5585" spans="1:12" ht="15.45" customHeight="1" x14ac:dyDescent="0.3">
      <c r="A5585" s="1"/>
      <c r="B5585" s="1"/>
      <c r="C5585" s="7"/>
      <c r="D5585" s="1"/>
      <c r="E5585" s="1"/>
      <c r="F5585" s="1"/>
      <c r="G5585" s="1"/>
      <c r="H5585" s="63"/>
      <c r="I5585" s="1"/>
      <c r="J5585" s="2"/>
      <c r="K5585" s="8"/>
      <c r="L5585" s="1"/>
    </row>
    <row r="5586" spans="1:12" ht="15.45" customHeight="1" x14ac:dyDescent="0.3">
      <c r="A5586" s="1"/>
      <c r="B5586" s="1"/>
      <c r="C5586" s="7"/>
      <c r="D5586" s="250" t="s">
        <v>43</v>
      </c>
      <c r="E5586" s="251"/>
      <c r="F5586" s="251"/>
      <c r="G5586" s="251"/>
      <c r="H5586" s="251"/>
      <c r="I5586" s="252"/>
      <c r="J5586" s="64">
        <f>ROUND((SUM(+J5568+J5576+J5584)),2)</f>
        <v>47372.85</v>
      </c>
      <c r="K5586" s="8"/>
      <c r="L5586" s="1"/>
    </row>
    <row r="5587" spans="1:12" ht="15.45" customHeight="1" x14ac:dyDescent="0.3">
      <c r="A5587" s="1"/>
      <c r="B5587" s="1"/>
      <c r="C5587" s="7"/>
      <c r="D5587" s="1"/>
      <c r="E5587" s="1"/>
      <c r="F5587" s="1"/>
      <c r="G5587" s="1"/>
      <c r="H5587" s="63"/>
      <c r="I5587" s="1"/>
      <c r="J5587" s="2"/>
      <c r="K5587" s="8"/>
      <c r="L5587" s="1"/>
    </row>
    <row r="5588" spans="1:12" ht="15.45" customHeight="1" x14ac:dyDescent="0.3">
      <c r="A5588" s="66"/>
      <c r="B5588" s="66"/>
      <c r="C5588" s="65"/>
      <c r="D5588" s="253" t="s">
        <v>44</v>
      </c>
      <c r="E5588" s="254"/>
      <c r="F5588" s="255"/>
      <c r="G5588" s="66"/>
      <c r="H5588" s="67"/>
      <c r="I5588" s="68">
        <v>0.01</v>
      </c>
      <c r="J5588" s="69">
        <f>+ROUND(J5586*I5588,2)</f>
        <v>473.73</v>
      </c>
      <c r="K5588" s="70"/>
      <c r="L5588" s="66"/>
    </row>
    <row r="5589" spans="1:12" ht="15.45" customHeight="1" x14ac:dyDescent="0.3">
      <c r="A5589" s="1"/>
      <c r="B5589" s="1"/>
      <c r="C5589" s="7"/>
      <c r="D5589" s="250" t="s">
        <v>45</v>
      </c>
      <c r="E5589" s="251"/>
      <c r="F5589" s="251"/>
      <c r="G5589" s="251"/>
      <c r="H5589" s="251"/>
      <c r="I5589" s="252"/>
      <c r="J5589" s="64">
        <f>+J5588+J5586</f>
        <v>47846.58</v>
      </c>
      <c r="K5589" s="8"/>
      <c r="L5589" s="1"/>
    </row>
    <row r="5590" spans="1:12" ht="15.45" customHeight="1" x14ac:dyDescent="0.3">
      <c r="A5590" s="1"/>
      <c r="B5590" s="1"/>
      <c r="C5590" s="7"/>
      <c r="D5590" s="1"/>
      <c r="E5590" s="1"/>
      <c r="F5590" s="1"/>
      <c r="G5590" s="1"/>
      <c r="H5590" s="63"/>
      <c r="I5590" s="1"/>
      <c r="J5590" s="2"/>
      <c r="K5590" s="8"/>
      <c r="L5590" s="1"/>
    </row>
    <row r="5591" spans="1:12" ht="15.45" customHeight="1" x14ac:dyDescent="0.3">
      <c r="A5591" s="66"/>
      <c r="B5591" s="66"/>
      <c r="C5591" s="65"/>
      <c r="D5591" s="313" t="s">
        <v>46</v>
      </c>
      <c r="E5591" s="314"/>
      <c r="F5591" s="314"/>
      <c r="G5591" s="71"/>
      <c r="H5591" s="72"/>
      <c r="I5591" s="170">
        <v>0.25</v>
      </c>
      <c r="J5591" s="74">
        <f>ROUND(J5589*I5591,2)</f>
        <v>11961.65</v>
      </c>
      <c r="K5591" s="70"/>
      <c r="L5591" s="66"/>
    </row>
    <row r="5592" spans="1:12" ht="15.45" customHeight="1" x14ac:dyDescent="0.3">
      <c r="A5592" s="66"/>
      <c r="B5592" s="66"/>
      <c r="C5592" s="65"/>
      <c r="D5592" s="315" t="s">
        <v>47</v>
      </c>
      <c r="E5592" s="316"/>
      <c r="F5592" s="316"/>
      <c r="G5592" s="71"/>
      <c r="H5592" s="72"/>
      <c r="I5592" s="171">
        <v>0.01</v>
      </c>
      <c r="J5592" s="76">
        <f>ROUNDDOWN(J5589*I5592,2)</f>
        <v>478.46</v>
      </c>
      <c r="K5592" s="70"/>
      <c r="L5592" s="66"/>
    </row>
    <row r="5593" spans="1:12" ht="15.45" customHeight="1" x14ac:dyDescent="0.3">
      <c r="A5593" s="66"/>
      <c r="B5593" s="66"/>
      <c r="C5593" s="65"/>
      <c r="D5593" s="315" t="s">
        <v>48</v>
      </c>
      <c r="E5593" s="316"/>
      <c r="F5593" s="316"/>
      <c r="G5593" s="77"/>
      <c r="H5593" s="78"/>
      <c r="I5593" s="171">
        <v>0.04</v>
      </c>
      <c r="J5593" s="76">
        <f>ROUND(J5589*I5593,2)</f>
        <v>1913.86</v>
      </c>
      <c r="K5593" s="70"/>
      <c r="L5593" s="66"/>
    </row>
    <row r="5594" spans="1:12" ht="15.45" customHeight="1" x14ac:dyDescent="0.3">
      <c r="A5594" s="1"/>
      <c r="B5594" s="1"/>
      <c r="C5594" s="7"/>
      <c r="D5594" s="317" t="s">
        <v>49</v>
      </c>
      <c r="E5594" s="318"/>
      <c r="F5594" s="318"/>
      <c r="G5594" s="318"/>
      <c r="H5594" s="318"/>
      <c r="I5594" s="318"/>
      <c r="J5594" s="79">
        <f>SUM(J5591:J5593)</f>
        <v>14353.97</v>
      </c>
      <c r="K5594" s="8"/>
      <c r="L5594" s="1"/>
    </row>
    <row r="5595" spans="1:12" ht="15.45" customHeight="1" x14ac:dyDescent="0.3">
      <c r="A5595" s="1"/>
      <c r="B5595" s="1"/>
      <c r="C5595" s="7"/>
      <c r="D5595" s="266"/>
      <c r="E5595" s="266"/>
      <c r="F5595" s="266"/>
      <c r="G5595" s="266"/>
      <c r="H5595" s="266"/>
      <c r="I5595" s="266"/>
      <c r="J5595" s="266"/>
      <c r="K5595" s="8"/>
      <c r="L5595" s="1"/>
    </row>
    <row r="5596" spans="1:12" ht="15.45" customHeight="1" x14ac:dyDescent="0.3">
      <c r="A5596" s="1"/>
      <c r="B5596" s="1"/>
      <c r="C5596" s="7"/>
      <c r="D5596" s="277" t="s">
        <v>50</v>
      </c>
      <c r="E5596" s="278"/>
      <c r="F5596" s="278"/>
      <c r="G5596" s="278"/>
      <c r="H5596" s="278"/>
      <c r="I5596" s="279"/>
      <c r="J5596" s="80">
        <f>SUM(J5589+J5594)</f>
        <v>62200.55</v>
      </c>
      <c r="K5596" s="8"/>
      <c r="L5596" s="1"/>
    </row>
    <row r="5597" spans="1:12" ht="15.45" customHeight="1" x14ac:dyDescent="0.3">
      <c r="A5597" s="1"/>
      <c r="B5597" s="1"/>
      <c r="C5597" s="7"/>
      <c r="D5597" s="266"/>
      <c r="E5597" s="266"/>
      <c r="F5597" s="266"/>
      <c r="G5597" s="266"/>
      <c r="H5597" s="266"/>
      <c r="I5597" s="266"/>
      <c r="J5597" s="266"/>
      <c r="K5597" s="8"/>
      <c r="L5597" s="1"/>
    </row>
    <row r="5598" spans="1:12" ht="15.45" customHeight="1" x14ac:dyDescent="0.3">
      <c r="A5598" s="1"/>
      <c r="B5598" s="1"/>
      <c r="C5598" s="7"/>
      <c r="D5598" s="280" t="s">
        <v>51</v>
      </c>
      <c r="E5598" s="281"/>
      <c r="F5598" s="282"/>
      <c r="G5598" s="283"/>
      <c r="H5598" s="284"/>
      <c r="I5598" s="284"/>
      <c r="J5598" s="285"/>
      <c r="K5598" s="8"/>
      <c r="L5598" s="1"/>
    </row>
    <row r="5599" spans="1:12" ht="15.45" customHeight="1" x14ac:dyDescent="0.3">
      <c r="A5599" s="1"/>
      <c r="B5599" s="1"/>
      <c r="C5599" s="7"/>
      <c r="D5599" s="262"/>
      <c r="E5599" s="310"/>
      <c r="F5599" s="311"/>
      <c r="G5599" s="265"/>
      <c r="H5599" s="275"/>
      <c r="I5599" s="275"/>
      <c r="J5599" s="276"/>
      <c r="K5599" s="8"/>
      <c r="L5599" s="1"/>
    </row>
    <row r="5600" spans="1:12" ht="15.45" customHeight="1" x14ac:dyDescent="0.3">
      <c r="A5600" s="1"/>
      <c r="B5600" s="1"/>
      <c r="C5600" s="7"/>
      <c r="D5600" s="262"/>
      <c r="E5600" s="310"/>
      <c r="F5600" s="311"/>
      <c r="G5600" s="312" t="s">
        <v>52</v>
      </c>
      <c r="H5600" s="266"/>
      <c r="I5600" s="266"/>
      <c r="J5600" s="267"/>
      <c r="K5600" s="8"/>
      <c r="L5600" s="1"/>
    </row>
    <row r="5601" spans="1:12" ht="15.45" customHeight="1" x14ac:dyDescent="0.3">
      <c r="A5601" s="1"/>
      <c r="B5601" s="1"/>
      <c r="C5601" s="7"/>
      <c r="D5601" s="262"/>
      <c r="E5601" s="310"/>
      <c r="F5601" s="311"/>
      <c r="G5601" s="312" t="s">
        <v>53</v>
      </c>
      <c r="H5601" s="266"/>
      <c r="I5601" s="266"/>
      <c r="J5601" s="267"/>
      <c r="K5601" s="8"/>
      <c r="L5601" s="1"/>
    </row>
    <row r="5602" spans="1:12" ht="15.45" customHeight="1" x14ac:dyDescent="0.3">
      <c r="A5602" s="1"/>
      <c r="B5602" s="1"/>
      <c r="C5602" s="7"/>
      <c r="D5602" s="262"/>
      <c r="E5602" s="310"/>
      <c r="F5602" s="311"/>
      <c r="G5602" s="312" t="s">
        <v>54</v>
      </c>
      <c r="H5602" s="266"/>
      <c r="I5602" s="266"/>
      <c r="J5602" s="267"/>
      <c r="K5602" s="8"/>
      <c r="L5602" s="1"/>
    </row>
    <row r="5603" spans="1:12" ht="15.45" customHeight="1" x14ac:dyDescent="0.3">
      <c r="A5603" s="1"/>
      <c r="B5603" s="1"/>
      <c r="C5603" s="7"/>
      <c r="D5603" s="319"/>
      <c r="E5603" s="320"/>
      <c r="F5603" s="321"/>
      <c r="G5603" s="312" t="s">
        <v>52</v>
      </c>
      <c r="H5603" s="266"/>
      <c r="I5603" s="266"/>
      <c r="J5603" s="267"/>
      <c r="K5603" s="8"/>
      <c r="L5603" s="1"/>
    </row>
    <row r="5604" spans="1:12" ht="15.45" customHeight="1" x14ac:dyDescent="0.3">
      <c r="A5604" s="1"/>
      <c r="B5604" s="1"/>
      <c r="C5604" s="7"/>
      <c r="D5604" s="268"/>
      <c r="E5604" s="322"/>
      <c r="F5604" s="323"/>
      <c r="G5604" s="324" t="s">
        <v>55</v>
      </c>
      <c r="H5604" s="272"/>
      <c r="I5604" s="272"/>
      <c r="J5604" s="273"/>
      <c r="K5604" s="8"/>
      <c r="L5604" s="1"/>
    </row>
    <row r="5605" spans="1:12" ht="15.45" customHeight="1" x14ac:dyDescent="0.3">
      <c r="A5605" s="1"/>
      <c r="B5605" s="1"/>
      <c r="C5605" s="81"/>
      <c r="D5605" s="82"/>
      <c r="E5605" s="82"/>
      <c r="F5605" s="82"/>
      <c r="G5605" s="82"/>
      <c r="H5605" s="83"/>
      <c r="I5605" s="82"/>
      <c r="J5605" s="83"/>
      <c r="K5605" s="84"/>
      <c r="L5605" s="1"/>
    </row>
    <row r="5606" spans="1:12" ht="15.45" customHeight="1" x14ac:dyDescent="0.3">
      <c r="A5606" s="1"/>
      <c r="B5606" s="1"/>
      <c r="C5606" s="1"/>
      <c r="D5606" s="1"/>
      <c r="E5606" s="1"/>
      <c r="F5606" s="1"/>
      <c r="G5606" s="1"/>
      <c r="H5606" s="2"/>
      <c r="I5606" s="1"/>
      <c r="J5606" s="2"/>
      <c r="K5606" s="1"/>
      <c r="L5606" s="1"/>
    </row>
    <row r="5607" spans="1:12" ht="15.45" customHeight="1" x14ac:dyDescent="0.3">
      <c r="A5607" s="1"/>
      <c r="B5607" s="1"/>
      <c r="C5607" s="274"/>
      <c r="D5607" s="274"/>
      <c r="E5607" s="274"/>
      <c r="F5607" s="274"/>
      <c r="G5607" s="274"/>
      <c r="H5607" s="274"/>
      <c r="I5607" s="274"/>
      <c r="J5607" s="274"/>
      <c r="K5607" s="1"/>
      <c r="L5607" s="1"/>
    </row>
    <row r="5608" spans="1:12" ht="15.45" customHeight="1" x14ac:dyDescent="0.3">
      <c r="A5608" s="1"/>
      <c r="B5608" s="1"/>
      <c r="C5608" s="3"/>
      <c r="D5608" s="4"/>
      <c r="E5608" s="4"/>
      <c r="F5608" s="4"/>
      <c r="G5608" s="4"/>
      <c r="H5608" s="5"/>
      <c r="I5608" s="4"/>
      <c r="J5608" s="5"/>
      <c r="K5608" s="6"/>
      <c r="L5608" s="1"/>
    </row>
    <row r="5609" spans="1:12" ht="15.45" customHeight="1" x14ac:dyDescent="0.3">
      <c r="A5609" s="1"/>
      <c r="B5609" s="1"/>
      <c r="C5609" s="7"/>
      <c r="D5609" s="190"/>
      <c r="E5609" s="191"/>
      <c r="F5609" s="190" t="s">
        <v>0</v>
      </c>
      <c r="G5609" s="194"/>
      <c r="H5609" s="191"/>
      <c r="I5609" s="195" t="s">
        <v>1</v>
      </c>
      <c r="J5609" s="196"/>
      <c r="K5609" s="8"/>
      <c r="L5609" s="1"/>
    </row>
    <row r="5610" spans="1:12" ht="15.45" customHeight="1" x14ac:dyDescent="0.3">
      <c r="A5610" s="1"/>
      <c r="B5610" s="1"/>
      <c r="C5610" s="7"/>
      <c r="D5610" s="192"/>
      <c r="E5610" s="193"/>
      <c r="F5610" s="192"/>
      <c r="G5610" s="189"/>
      <c r="H5610" s="193"/>
      <c r="I5610" s="197" t="s">
        <v>2</v>
      </c>
      <c r="J5610" s="198"/>
      <c r="K5610" s="8"/>
      <c r="L5610" s="1"/>
    </row>
    <row r="5611" spans="1:12" ht="15.45" customHeight="1" x14ac:dyDescent="0.3">
      <c r="A5611" s="1"/>
      <c r="B5611" s="1"/>
      <c r="C5611" s="7"/>
      <c r="D5611" s="172" t="s">
        <v>3</v>
      </c>
      <c r="E5611" s="173"/>
      <c r="F5611" s="173"/>
      <c r="G5611" s="173"/>
      <c r="H5611" s="174"/>
      <c r="I5611" s="197" t="s">
        <v>4</v>
      </c>
      <c r="J5611" s="198"/>
      <c r="K5611" s="8"/>
      <c r="L5611" s="1"/>
    </row>
    <row r="5612" spans="1:12" ht="15.45" customHeight="1" x14ac:dyDescent="0.3">
      <c r="A5612" s="1"/>
      <c r="B5612" s="1"/>
      <c r="C5612" s="7"/>
      <c r="D5612" s="298" t="s">
        <v>5</v>
      </c>
      <c r="E5612" s="299"/>
      <c r="F5612" s="299"/>
      <c r="G5612" s="299"/>
      <c r="H5612" s="299"/>
      <c r="I5612" s="299"/>
      <c r="J5612" s="300"/>
      <c r="K5612" s="8"/>
      <c r="L5612" s="1"/>
    </row>
    <row r="5613" spans="1:12" ht="15.45" customHeight="1" x14ac:dyDescent="0.3">
      <c r="A5613" s="1"/>
      <c r="B5613" s="1"/>
      <c r="C5613" s="7"/>
      <c r="D5613" s="9"/>
      <c r="E5613" s="9"/>
      <c r="F5613" s="9"/>
      <c r="G5613" s="9"/>
      <c r="H5613" s="10"/>
      <c r="I5613" s="9"/>
      <c r="J5613" s="10"/>
      <c r="K5613" s="8"/>
      <c r="L5613" s="1"/>
    </row>
    <row r="5614" spans="1:12" ht="15.45" customHeight="1" x14ac:dyDescent="0.3">
      <c r="A5614" s="14"/>
      <c r="B5614" s="14"/>
      <c r="C5614" s="11"/>
      <c r="D5614" s="12" t="s">
        <v>6</v>
      </c>
      <c r="E5614" s="175" t="s">
        <v>7</v>
      </c>
      <c r="F5614" s="176"/>
      <c r="G5614" s="176"/>
      <c r="H5614" s="176"/>
      <c r="I5614" s="176"/>
      <c r="J5614" s="177"/>
      <c r="K5614" s="13"/>
      <c r="L5614" s="14"/>
    </row>
    <row r="5615" spans="1:12" ht="15.45" customHeight="1" x14ac:dyDescent="0.3">
      <c r="A5615" s="1"/>
      <c r="B5615" s="1"/>
      <c r="C5615" s="7"/>
      <c r="D5615" s="16">
        <v>2</v>
      </c>
      <c r="E5615" s="178" t="s">
        <v>8</v>
      </c>
      <c r="F5615" s="179"/>
      <c r="G5615" s="179"/>
      <c r="H5615" s="179"/>
      <c r="I5615" s="179"/>
      <c r="J5615" s="180"/>
      <c r="K5615" s="8"/>
      <c r="L5615" s="1"/>
    </row>
    <row r="5616" spans="1:12" ht="15.45" customHeight="1" x14ac:dyDescent="0.3">
      <c r="A5616" s="14"/>
      <c r="B5616" s="14"/>
      <c r="C5616" s="11"/>
      <c r="D5616" s="12" t="s">
        <v>9</v>
      </c>
      <c r="E5616" s="175" t="s">
        <v>10</v>
      </c>
      <c r="F5616" s="176"/>
      <c r="G5616" s="176"/>
      <c r="H5616" s="176"/>
      <c r="I5616" s="176"/>
      <c r="J5616" s="177"/>
      <c r="K5616" s="13"/>
      <c r="L5616" s="14"/>
    </row>
    <row r="5617" spans="1:12" ht="15.45" customHeight="1" x14ac:dyDescent="0.3">
      <c r="A5617" s="1"/>
      <c r="B5617" s="1"/>
      <c r="C5617" s="7"/>
      <c r="D5617" s="16">
        <v>2.13</v>
      </c>
      <c r="E5617" s="178" t="s">
        <v>456</v>
      </c>
      <c r="F5617" s="179"/>
      <c r="G5617" s="179"/>
      <c r="H5617" s="179"/>
      <c r="I5617" s="179"/>
      <c r="J5617" s="180"/>
      <c r="K5617" s="8"/>
      <c r="L5617" s="1"/>
    </row>
    <row r="5618" spans="1:12" ht="15.45" customHeight="1" x14ac:dyDescent="0.3">
      <c r="A5618" s="14"/>
      <c r="B5618" s="14"/>
      <c r="C5618" s="11"/>
      <c r="D5618" s="17" t="s">
        <v>12</v>
      </c>
      <c r="E5618" s="181" t="s">
        <v>13</v>
      </c>
      <c r="F5618" s="182"/>
      <c r="G5618" s="182"/>
      <c r="H5618" s="182"/>
      <c r="I5618" s="183"/>
      <c r="J5618" s="187" t="s">
        <v>14</v>
      </c>
      <c r="K5618" s="13"/>
      <c r="L5618" s="14"/>
    </row>
    <row r="5619" spans="1:12" ht="15.45" customHeight="1" x14ac:dyDescent="0.3">
      <c r="A5619" s="1"/>
      <c r="B5619" s="1"/>
      <c r="C5619" s="7"/>
      <c r="D5619" s="18" t="s">
        <v>475</v>
      </c>
      <c r="E5619" s="184"/>
      <c r="F5619" s="185"/>
      <c r="G5619" s="185"/>
      <c r="H5619" s="185"/>
      <c r="I5619" s="186"/>
      <c r="J5619" s="188"/>
      <c r="K5619" s="8"/>
      <c r="L5619" s="1"/>
    </row>
    <row r="5620" spans="1:12" ht="15.45" customHeight="1" x14ac:dyDescent="0.3">
      <c r="A5620" s="14"/>
      <c r="B5620" s="14"/>
      <c r="C5620" s="11"/>
      <c r="D5620" s="17" t="s">
        <v>16</v>
      </c>
      <c r="E5620" s="296" t="s">
        <v>476</v>
      </c>
      <c r="F5620" s="223"/>
      <c r="G5620" s="223"/>
      <c r="H5620" s="223"/>
      <c r="I5620" s="224"/>
      <c r="J5620" s="297" t="s">
        <v>25</v>
      </c>
      <c r="K5620" s="13"/>
      <c r="L5620" s="14"/>
    </row>
    <row r="5621" spans="1:12" ht="15.45" customHeight="1" x14ac:dyDescent="0.3">
      <c r="A5621" s="1"/>
      <c r="B5621" s="1"/>
      <c r="C5621" s="7"/>
      <c r="D5621" s="18" t="s">
        <v>475</v>
      </c>
      <c r="E5621" s="225"/>
      <c r="F5621" s="226"/>
      <c r="G5621" s="226"/>
      <c r="H5621" s="226"/>
      <c r="I5621" s="227"/>
      <c r="J5621" s="229"/>
      <c r="K5621" s="8"/>
      <c r="L5621" s="1"/>
    </row>
    <row r="5622" spans="1:12" ht="15.45" customHeight="1" x14ac:dyDescent="0.3">
      <c r="A5622" s="1"/>
      <c r="B5622" s="1"/>
      <c r="C5622" s="7"/>
      <c r="D5622" s="189"/>
      <c r="E5622" s="189"/>
      <c r="F5622" s="189"/>
      <c r="G5622" s="189"/>
      <c r="H5622" s="189"/>
      <c r="I5622" s="189"/>
      <c r="J5622" s="189"/>
      <c r="K5622" s="8"/>
      <c r="L5622" s="1"/>
    </row>
    <row r="5623" spans="1:12" ht="15.45" customHeight="1" x14ac:dyDescent="0.3">
      <c r="A5623" s="1"/>
      <c r="B5623" s="1"/>
      <c r="C5623" s="7"/>
      <c r="D5623" s="219" t="s">
        <v>19</v>
      </c>
      <c r="E5623" s="220"/>
      <c r="F5623" s="220"/>
      <c r="G5623" s="220"/>
      <c r="H5623" s="220"/>
      <c r="I5623" s="220"/>
      <c r="J5623" s="221"/>
      <c r="K5623" s="8"/>
      <c r="L5623" s="1"/>
    </row>
    <row r="5624" spans="1:12" ht="15.45" customHeight="1" x14ac:dyDescent="0.3">
      <c r="A5624" s="1"/>
      <c r="B5624" s="1"/>
      <c r="C5624" s="7"/>
      <c r="D5624" s="230" t="s">
        <v>20</v>
      </c>
      <c r="E5624" s="231"/>
      <c r="F5624" s="231"/>
      <c r="G5624" s="23" t="s">
        <v>14</v>
      </c>
      <c r="H5624" s="24" t="s">
        <v>21</v>
      </c>
      <c r="I5624" s="25" t="s">
        <v>22</v>
      </c>
      <c r="J5624" s="26" t="s">
        <v>23</v>
      </c>
      <c r="K5624" s="8"/>
      <c r="L5624" s="1"/>
    </row>
    <row r="5625" spans="1:12" ht="15.45" customHeight="1" x14ac:dyDescent="0.3">
      <c r="A5625" s="1"/>
      <c r="B5625" s="1"/>
      <c r="C5625" s="7"/>
      <c r="D5625" s="232" t="s">
        <v>477</v>
      </c>
      <c r="E5625" s="233"/>
      <c r="F5625" s="233"/>
      <c r="G5625" s="27" t="s">
        <v>25</v>
      </c>
      <c r="H5625" s="28">
        <v>6450</v>
      </c>
      <c r="I5625" s="29">
        <v>1.05</v>
      </c>
      <c r="J5625" s="30">
        <f>+ROUND(I5625*H5625,2)</f>
        <v>6772.5</v>
      </c>
      <c r="K5625" s="8"/>
      <c r="L5625" s="1"/>
    </row>
    <row r="5626" spans="1:12" ht="15.45" customHeight="1" x14ac:dyDescent="0.3">
      <c r="A5626" s="1"/>
      <c r="B5626" s="1"/>
      <c r="C5626" s="7"/>
      <c r="D5626" s="211"/>
      <c r="E5626" s="212"/>
      <c r="F5626" s="212"/>
      <c r="G5626" s="31" t="s">
        <v>28</v>
      </c>
      <c r="H5626" s="32" t="s">
        <v>28</v>
      </c>
      <c r="I5626" s="33"/>
      <c r="J5626" s="34" t="str">
        <f t="shared" ref="J5626:J5631" si="98">+IF(D5626="","",H5626*I5626)</f>
        <v/>
      </c>
      <c r="K5626" s="8"/>
      <c r="L5626" s="1"/>
    </row>
    <row r="5627" spans="1:12" ht="15.45" customHeight="1" x14ac:dyDescent="0.3">
      <c r="A5627" s="1"/>
      <c r="B5627" s="1"/>
      <c r="C5627" s="7"/>
      <c r="D5627" s="340"/>
      <c r="E5627" s="341"/>
      <c r="F5627" s="342"/>
      <c r="G5627" s="31" t="s">
        <v>28</v>
      </c>
      <c r="H5627" s="32" t="s">
        <v>28</v>
      </c>
      <c r="I5627" s="33"/>
      <c r="J5627" s="34" t="str">
        <f t="shared" si="98"/>
        <v/>
      </c>
      <c r="K5627" s="8"/>
      <c r="L5627" s="1"/>
    </row>
    <row r="5628" spans="1:12" ht="15.45" customHeight="1" x14ac:dyDescent="0.3">
      <c r="A5628" s="1"/>
      <c r="B5628" s="1"/>
      <c r="C5628" s="7"/>
      <c r="D5628" s="340"/>
      <c r="E5628" s="341"/>
      <c r="F5628" s="342"/>
      <c r="G5628" s="31" t="s">
        <v>28</v>
      </c>
      <c r="H5628" s="32" t="s">
        <v>28</v>
      </c>
      <c r="I5628" s="33"/>
      <c r="J5628" s="34" t="str">
        <f t="shared" si="98"/>
        <v/>
      </c>
      <c r="K5628" s="8"/>
      <c r="L5628" s="1"/>
    </row>
    <row r="5629" spans="1:12" ht="15.45" customHeight="1" x14ac:dyDescent="0.3">
      <c r="A5629" s="1"/>
      <c r="B5629" s="1"/>
      <c r="C5629" s="7"/>
      <c r="D5629" s="340"/>
      <c r="E5629" s="341"/>
      <c r="F5629" s="342"/>
      <c r="G5629" s="31" t="s">
        <v>28</v>
      </c>
      <c r="H5629" s="32" t="s">
        <v>28</v>
      </c>
      <c r="I5629" s="33"/>
      <c r="J5629" s="34" t="str">
        <f t="shared" si="98"/>
        <v/>
      </c>
      <c r="K5629" s="8"/>
      <c r="L5629" s="1"/>
    </row>
    <row r="5630" spans="1:12" ht="15.45" customHeight="1" x14ac:dyDescent="0.3">
      <c r="A5630" s="1"/>
      <c r="B5630" s="1"/>
      <c r="C5630" s="7"/>
      <c r="D5630" s="340"/>
      <c r="E5630" s="341"/>
      <c r="F5630" s="342"/>
      <c r="G5630" s="31" t="s">
        <v>28</v>
      </c>
      <c r="H5630" s="32" t="s">
        <v>28</v>
      </c>
      <c r="I5630" s="33"/>
      <c r="J5630" s="34" t="str">
        <f t="shared" si="98"/>
        <v/>
      </c>
      <c r="K5630" s="8"/>
      <c r="L5630" s="1"/>
    </row>
    <row r="5631" spans="1:12" ht="15.45" customHeight="1" x14ac:dyDescent="0.3">
      <c r="A5631" s="1"/>
      <c r="B5631" s="1"/>
      <c r="C5631" s="7"/>
      <c r="D5631" s="325"/>
      <c r="E5631" s="326"/>
      <c r="F5631" s="326"/>
      <c r="G5631" s="35" t="s">
        <v>28</v>
      </c>
      <c r="H5631" s="36" t="s">
        <v>28</v>
      </c>
      <c r="I5631" s="37"/>
      <c r="J5631" s="38" t="str">
        <f t="shared" si="98"/>
        <v/>
      </c>
      <c r="K5631" s="8"/>
      <c r="L5631" s="1"/>
    </row>
    <row r="5632" spans="1:12" ht="15.45" customHeight="1" x14ac:dyDescent="0.3">
      <c r="A5632" s="1"/>
      <c r="B5632" s="1"/>
      <c r="C5632" s="7"/>
      <c r="D5632" s="1"/>
      <c r="E5632" s="1"/>
      <c r="F5632" s="1"/>
      <c r="G5632" s="294" t="s">
        <v>29</v>
      </c>
      <c r="H5632" s="294"/>
      <c r="I5632" s="295"/>
      <c r="J5632" s="39">
        <f>+ROUND(SUM(J5625:J5631),2)</f>
        <v>6772.5</v>
      </c>
      <c r="K5632" s="8"/>
      <c r="L5632" s="1"/>
    </row>
    <row r="5633" spans="1:12" ht="15.45" customHeight="1" x14ac:dyDescent="0.3">
      <c r="A5633" s="1"/>
      <c r="B5633" s="1"/>
      <c r="C5633" s="7"/>
      <c r="D5633" s="1"/>
      <c r="E5633" s="1"/>
      <c r="F5633" s="1"/>
      <c r="G5633" s="92"/>
      <c r="H5633" s="100"/>
      <c r="I5633" s="92"/>
      <c r="J5633" s="101"/>
      <c r="K5633" s="8"/>
      <c r="L5633" s="1"/>
    </row>
    <row r="5634" spans="1:12" ht="15.45" customHeight="1" x14ac:dyDescent="0.3">
      <c r="A5634" s="1"/>
      <c r="B5634" s="1"/>
      <c r="C5634" s="7"/>
      <c r="D5634" s="219" t="s">
        <v>30</v>
      </c>
      <c r="E5634" s="220"/>
      <c r="F5634" s="220"/>
      <c r="G5634" s="220"/>
      <c r="H5634" s="220"/>
      <c r="I5634" s="220"/>
      <c r="J5634" s="221"/>
      <c r="K5634" s="8"/>
      <c r="L5634" s="1"/>
    </row>
    <row r="5635" spans="1:12" ht="15.45" customHeight="1" x14ac:dyDescent="0.3">
      <c r="A5635" s="1"/>
      <c r="B5635" s="1"/>
      <c r="C5635" s="7"/>
      <c r="D5635" s="286" t="s">
        <v>20</v>
      </c>
      <c r="E5635" s="286"/>
      <c r="F5635" s="286"/>
      <c r="G5635" s="40" t="s">
        <v>14</v>
      </c>
      <c r="H5635" s="41" t="s">
        <v>31</v>
      </c>
      <c r="I5635" s="40" t="s">
        <v>22</v>
      </c>
      <c r="J5635" s="41" t="s">
        <v>23</v>
      </c>
      <c r="K5635" s="8"/>
      <c r="L5635" s="1"/>
    </row>
    <row r="5636" spans="1:12" ht="15.45" customHeight="1" x14ac:dyDescent="0.3">
      <c r="A5636" s="1"/>
      <c r="B5636" s="1"/>
      <c r="C5636" s="7"/>
      <c r="D5636" s="287" t="s">
        <v>32</v>
      </c>
      <c r="E5636" s="288"/>
      <c r="F5636" s="288"/>
      <c r="G5636" s="86" t="s">
        <v>33</v>
      </c>
      <c r="H5636" s="87">
        <v>2805.57</v>
      </c>
      <c r="I5636" s="88">
        <v>0.05</v>
      </c>
      <c r="J5636" s="30">
        <f>+ROUND(I5636*H5636,2)</f>
        <v>140.28</v>
      </c>
      <c r="K5636" s="8"/>
      <c r="L5636" s="1"/>
    </row>
    <row r="5637" spans="1:12" ht="15.45" customHeight="1" x14ac:dyDescent="0.3">
      <c r="A5637" s="1"/>
      <c r="B5637" s="1"/>
      <c r="C5637" s="7"/>
      <c r="D5637" s="289"/>
      <c r="E5637" s="290"/>
      <c r="F5637" s="291"/>
      <c r="G5637" s="86" t="s">
        <v>28</v>
      </c>
      <c r="H5637" s="89" t="s">
        <v>28</v>
      </c>
      <c r="I5637" s="98"/>
      <c r="J5637" s="34" t="str">
        <f>+IF(D5637="","",H5637*I5637)</f>
        <v/>
      </c>
      <c r="K5637" s="8"/>
      <c r="L5637" s="1"/>
    </row>
    <row r="5638" spans="1:12" ht="15.45" customHeight="1" x14ac:dyDescent="0.3">
      <c r="A5638" s="1"/>
      <c r="B5638" s="1"/>
      <c r="C5638" s="7"/>
      <c r="D5638" s="289"/>
      <c r="E5638" s="290"/>
      <c r="F5638" s="291"/>
      <c r="G5638" s="86" t="s">
        <v>28</v>
      </c>
      <c r="H5638" s="89" t="s">
        <v>28</v>
      </c>
      <c r="I5638" s="99"/>
      <c r="J5638" s="34" t="str">
        <f>+IF(D5638="","",H5638*I5638)</f>
        <v/>
      </c>
      <c r="K5638" s="8"/>
      <c r="L5638" s="1"/>
    </row>
    <row r="5639" spans="1:12" ht="15.45" customHeight="1" x14ac:dyDescent="0.3">
      <c r="A5639" s="1"/>
      <c r="B5639" s="1"/>
      <c r="C5639" s="7"/>
      <c r="D5639" s="333"/>
      <c r="E5639" s="334"/>
      <c r="F5639" s="335"/>
      <c r="G5639" s="47" t="s">
        <v>28</v>
      </c>
      <c r="H5639" s="48" t="s">
        <v>28</v>
      </c>
      <c r="I5639" s="49"/>
      <c r="J5639" s="91" t="str">
        <f>+IF(D5639="","",H5639*I5639)</f>
        <v/>
      </c>
      <c r="K5639" s="8"/>
      <c r="L5639" s="1"/>
    </row>
    <row r="5640" spans="1:12" ht="15.45" customHeight="1" x14ac:dyDescent="0.3">
      <c r="A5640" s="1"/>
      <c r="B5640" s="1"/>
      <c r="C5640" s="7"/>
      <c r="D5640" s="1"/>
      <c r="E5640" s="1"/>
      <c r="F5640" s="1"/>
      <c r="G5640" s="294" t="s">
        <v>36</v>
      </c>
      <c r="H5640" s="294"/>
      <c r="I5640" s="295"/>
      <c r="J5640" s="51">
        <f>ROUND(+SUM(J5636:J5639),2)</f>
        <v>140.28</v>
      </c>
      <c r="K5640" s="8"/>
      <c r="L5640" s="1"/>
    </row>
    <row r="5641" spans="1:12" ht="15.45" customHeight="1" x14ac:dyDescent="0.3">
      <c r="A5641" s="1"/>
      <c r="B5641" s="1"/>
      <c r="C5641" s="7"/>
      <c r="D5641" s="274"/>
      <c r="E5641" s="274"/>
      <c r="F5641" s="274"/>
      <c r="G5641" s="274"/>
      <c r="H5641" s="274"/>
      <c r="I5641" s="274"/>
      <c r="J5641" s="274"/>
      <c r="K5641" s="8"/>
      <c r="L5641" s="1"/>
    </row>
    <row r="5642" spans="1:12" ht="15.45" customHeight="1" x14ac:dyDescent="0.3">
      <c r="A5642" s="1"/>
      <c r="B5642" s="1"/>
      <c r="C5642" s="7"/>
      <c r="D5642" s="305" t="s">
        <v>37</v>
      </c>
      <c r="E5642" s="306"/>
      <c r="F5642" s="306"/>
      <c r="G5642" s="306"/>
      <c r="H5642" s="306"/>
      <c r="I5642" s="306"/>
      <c r="J5642" s="307"/>
      <c r="K5642" s="8"/>
      <c r="L5642" s="52"/>
    </row>
    <row r="5643" spans="1:12" ht="15.45" customHeight="1" x14ac:dyDescent="0.3">
      <c r="A5643" s="93"/>
      <c r="B5643" s="93"/>
      <c r="C5643" s="53"/>
      <c r="D5643" s="308" t="s">
        <v>20</v>
      </c>
      <c r="E5643" s="309"/>
      <c r="F5643" s="309"/>
      <c r="G5643" s="54" t="s">
        <v>14</v>
      </c>
      <c r="H5643" s="55" t="s">
        <v>31</v>
      </c>
      <c r="I5643" s="54" t="s">
        <v>22</v>
      </c>
      <c r="J5643" s="56" t="s">
        <v>23</v>
      </c>
      <c r="K5643" s="57"/>
      <c r="L5643" s="58"/>
    </row>
    <row r="5644" spans="1:12" ht="15.45" customHeight="1" x14ac:dyDescent="0.3">
      <c r="A5644" s="1"/>
      <c r="B5644" s="1"/>
      <c r="C5644" s="7"/>
      <c r="D5644" s="301" t="s">
        <v>218</v>
      </c>
      <c r="E5644" s="302"/>
      <c r="F5644" s="302"/>
      <c r="G5644" s="59" t="s">
        <v>39</v>
      </c>
      <c r="H5644" s="60">
        <v>35069.629374999997</v>
      </c>
      <c r="I5644" s="61">
        <v>0.08</v>
      </c>
      <c r="J5644" s="30">
        <f>+ROUND(I5644*H5644,2)</f>
        <v>2805.57</v>
      </c>
      <c r="K5644" s="8"/>
      <c r="L5644" s="52"/>
    </row>
    <row r="5645" spans="1:12" ht="15.45" customHeight="1" x14ac:dyDescent="0.3">
      <c r="A5645" s="1"/>
      <c r="B5645" s="1"/>
      <c r="C5645" s="7"/>
      <c r="D5645" s="301"/>
      <c r="E5645" s="302"/>
      <c r="F5645" s="302"/>
      <c r="G5645" s="59"/>
      <c r="H5645" s="60" t="s">
        <v>28</v>
      </c>
      <c r="I5645" s="61"/>
      <c r="J5645" s="62" t="str">
        <f>(+IF(D5645="","",(H5645*I5645)))</f>
        <v/>
      </c>
      <c r="K5645" s="8"/>
      <c r="L5645" s="52"/>
    </row>
    <row r="5646" spans="1:12" ht="15.45" customHeight="1" x14ac:dyDescent="0.3">
      <c r="A5646" s="1"/>
      <c r="B5646" s="1"/>
      <c r="C5646" s="7"/>
      <c r="D5646" s="301"/>
      <c r="E5646" s="302"/>
      <c r="F5646" s="302"/>
      <c r="G5646" s="59"/>
      <c r="H5646" s="60"/>
      <c r="I5646" s="61"/>
      <c r="J5646" s="62" t="str">
        <f>(+IF(D5646="","",(H5646*I5646)))</f>
        <v/>
      </c>
      <c r="K5646" s="8"/>
      <c r="L5646" s="52"/>
    </row>
    <row r="5647" spans="1:12" ht="15.45" customHeight="1" x14ac:dyDescent="0.3">
      <c r="A5647" s="1"/>
      <c r="B5647" s="1"/>
      <c r="C5647" s="7"/>
      <c r="D5647" s="303"/>
      <c r="E5647" s="304"/>
      <c r="F5647" s="304"/>
      <c r="G5647" s="94"/>
      <c r="H5647" s="95"/>
      <c r="I5647" s="96"/>
      <c r="J5647" s="97"/>
      <c r="K5647" s="8"/>
      <c r="L5647" s="52"/>
    </row>
    <row r="5648" spans="1:12" ht="15.45" customHeight="1" x14ac:dyDescent="0.3">
      <c r="A5648" s="1"/>
      <c r="B5648" s="1"/>
      <c r="C5648" s="7"/>
      <c r="D5648" s="1"/>
      <c r="E5648" s="1"/>
      <c r="F5648" s="1"/>
      <c r="G5648" s="216" t="s">
        <v>42</v>
      </c>
      <c r="H5648" s="216"/>
      <c r="I5648" s="217"/>
      <c r="J5648" s="39">
        <f>+ROUND(SUM(J5644:J5647),2)</f>
        <v>2805.57</v>
      </c>
      <c r="K5648" s="8"/>
      <c r="L5648" s="52"/>
    </row>
    <row r="5649" spans="1:12" ht="15.45" customHeight="1" x14ac:dyDescent="0.3">
      <c r="A5649" s="1"/>
      <c r="B5649" s="1"/>
      <c r="C5649" s="7"/>
      <c r="D5649" s="1"/>
      <c r="E5649" s="1"/>
      <c r="F5649" s="1"/>
      <c r="G5649" s="1"/>
      <c r="H5649" s="63"/>
      <c r="I5649" s="1"/>
      <c r="J5649" s="2"/>
      <c r="K5649" s="8"/>
      <c r="L5649" s="1"/>
    </row>
    <row r="5650" spans="1:12" ht="15.45" customHeight="1" x14ac:dyDescent="0.3">
      <c r="A5650" s="1"/>
      <c r="B5650" s="1"/>
      <c r="C5650" s="7"/>
      <c r="D5650" s="250" t="s">
        <v>43</v>
      </c>
      <c r="E5650" s="251"/>
      <c r="F5650" s="251"/>
      <c r="G5650" s="251"/>
      <c r="H5650" s="251"/>
      <c r="I5650" s="252"/>
      <c r="J5650" s="64">
        <f>ROUND((SUM(+J5632+J5640+J5648)),2)</f>
        <v>9718.35</v>
      </c>
      <c r="K5650" s="8"/>
      <c r="L5650" s="1"/>
    </row>
    <row r="5651" spans="1:12" ht="15.45" customHeight="1" x14ac:dyDescent="0.3">
      <c r="A5651" s="1"/>
      <c r="B5651" s="1"/>
      <c r="C5651" s="7"/>
      <c r="D5651" s="1"/>
      <c r="E5651" s="1"/>
      <c r="F5651" s="1"/>
      <c r="G5651" s="1"/>
      <c r="H5651" s="63"/>
      <c r="I5651" s="1"/>
      <c r="J5651" s="2"/>
      <c r="K5651" s="8"/>
      <c r="L5651" s="1"/>
    </row>
    <row r="5652" spans="1:12" ht="15.45" customHeight="1" x14ac:dyDescent="0.3">
      <c r="A5652" s="66"/>
      <c r="B5652" s="66"/>
      <c r="C5652" s="65"/>
      <c r="D5652" s="253" t="s">
        <v>44</v>
      </c>
      <c r="E5652" s="254"/>
      <c r="F5652" s="255"/>
      <c r="G5652" s="66"/>
      <c r="H5652" s="67"/>
      <c r="I5652" s="68">
        <v>0.01</v>
      </c>
      <c r="J5652" s="69">
        <f>+ROUND(J5650*I5652,2)</f>
        <v>97.18</v>
      </c>
      <c r="K5652" s="70"/>
      <c r="L5652" s="66"/>
    </row>
    <row r="5653" spans="1:12" ht="15.45" customHeight="1" x14ac:dyDescent="0.3">
      <c r="A5653" s="1"/>
      <c r="B5653" s="1"/>
      <c r="C5653" s="7"/>
      <c r="D5653" s="250" t="s">
        <v>45</v>
      </c>
      <c r="E5653" s="251"/>
      <c r="F5653" s="251"/>
      <c r="G5653" s="251"/>
      <c r="H5653" s="251"/>
      <c r="I5653" s="252"/>
      <c r="J5653" s="64">
        <f>+J5652+J5650</f>
        <v>9815.5300000000007</v>
      </c>
      <c r="K5653" s="8"/>
      <c r="L5653" s="1"/>
    </row>
    <row r="5654" spans="1:12" ht="15.45" customHeight="1" x14ac:dyDescent="0.3">
      <c r="A5654" s="1"/>
      <c r="B5654" s="1"/>
      <c r="C5654" s="7"/>
      <c r="D5654" s="1"/>
      <c r="E5654" s="1"/>
      <c r="F5654" s="1"/>
      <c r="G5654" s="1"/>
      <c r="H5654" s="63"/>
      <c r="I5654" s="1"/>
      <c r="J5654" s="2"/>
      <c r="K5654" s="8"/>
      <c r="L5654" s="1"/>
    </row>
    <row r="5655" spans="1:12" ht="15.45" customHeight="1" x14ac:dyDescent="0.3">
      <c r="A5655" s="66"/>
      <c r="B5655" s="66"/>
      <c r="C5655" s="65"/>
      <c r="D5655" s="313" t="s">
        <v>46</v>
      </c>
      <c r="E5655" s="314"/>
      <c r="F5655" s="314"/>
      <c r="G5655" s="71"/>
      <c r="H5655" s="72"/>
      <c r="I5655" s="170">
        <v>0.25</v>
      </c>
      <c r="J5655" s="74">
        <f>ROUND(J5653*I5655,2)</f>
        <v>2453.88</v>
      </c>
      <c r="K5655" s="70"/>
      <c r="L5655" s="66"/>
    </row>
    <row r="5656" spans="1:12" ht="15.45" customHeight="1" x14ac:dyDescent="0.3">
      <c r="A5656" s="66"/>
      <c r="B5656" s="66"/>
      <c r="C5656" s="65"/>
      <c r="D5656" s="315" t="s">
        <v>47</v>
      </c>
      <c r="E5656" s="316"/>
      <c r="F5656" s="316"/>
      <c r="G5656" s="71"/>
      <c r="H5656" s="72"/>
      <c r="I5656" s="171">
        <v>0.01</v>
      </c>
      <c r="J5656" s="76">
        <f>ROUND(J5653*I5656,2)</f>
        <v>98.16</v>
      </c>
      <c r="K5656" s="70"/>
      <c r="L5656" s="66"/>
    </row>
    <row r="5657" spans="1:12" ht="15.45" customHeight="1" x14ac:dyDescent="0.3">
      <c r="A5657" s="66"/>
      <c r="B5657" s="66"/>
      <c r="C5657" s="65"/>
      <c r="D5657" s="315" t="s">
        <v>48</v>
      </c>
      <c r="E5657" s="316"/>
      <c r="F5657" s="316"/>
      <c r="G5657" s="77"/>
      <c r="H5657" s="78"/>
      <c r="I5657" s="171">
        <v>0.04</v>
      </c>
      <c r="J5657" s="76">
        <f>ROUND(J5653*I5657,2)</f>
        <v>392.62</v>
      </c>
      <c r="K5657" s="70"/>
      <c r="L5657" s="66"/>
    </row>
    <row r="5658" spans="1:12" ht="15.45" customHeight="1" x14ac:dyDescent="0.3">
      <c r="A5658" s="1"/>
      <c r="B5658" s="1"/>
      <c r="C5658" s="7"/>
      <c r="D5658" s="317" t="s">
        <v>49</v>
      </c>
      <c r="E5658" s="318"/>
      <c r="F5658" s="318"/>
      <c r="G5658" s="318"/>
      <c r="H5658" s="318"/>
      <c r="I5658" s="318"/>
      <c r="J5658" s="79">
        <f>SUM(J5655:J5657)</f>
        <v>2944.66</v>
      </c>
      <c r="K5658" s="8"/>
      <c r="L5658" s="1"/>
    </row>
    <row r="5659" spans="1:12" ht="15.45" customHeight="1" x14ac:dyDescent="0.3">
      <c r="A5659" s="1"/>
      <c r="B5659" s="1"/>
      <c r="C5659" s="7"/>
      <c r="D5659" s="266"/>
      <c r="E5659" s="266"/>
      <c r="F5659" s="266"/>
      <c r="G5659" s="266"/>
      <c r="H5659" s="266"/>
      <c r="I5659" s="266"/>
      <c r="J5659" s="266"/>
      <c r="K5659" s="8"/>
      <c r="L5659" s="1"/>
    </row>
    <row r="5660" spans="1:12" ht="15.45" customHeight="1" x14ac:dyDescent="0.3">
      <c r="A5660" s="1"/>
      <c r="B5660" s="1"/>
      <c r="C5660" s="7"/>
      <c r="D5660" s="277" t="s">
        <v>50</v>
      </c>
      <c r="E5660" s="278"/>
      <c r="F5660" s="278"/>
      <c r="G5660" s="278"/>
      <c r="H5660" s="278"/>
      <c r="I5660" s="279"/>
      <c r="J5660" s="80">
        <f>SUM(J5653+J5658)</f>
        <v>12760.19</v>
      </c>
      <c r="K5660" s="8"/>
      <c r="L5660" s="1"/>
    </row>
    <row r="5661" spans="1:12" ht="15.45" customHeight="1" x14ac:dyDescent="0.3">
      <c r="A5661" s="1"/>
      <c r="B5661" s="1"/>
      <c r="C5661" s="7"/>
      <c r="D5661" s="266"/>
      <c r="E5661" s="266"/>
      <c r="F5661" s="266"/>
      <c r="G5661" s="266"/>
      <c r="H5661" s="266"/>
      <c r="I5661" s="266"/>
      <c r="J5661" s="266"/>
      <c r="K5661" s="8"/>
      <c r="L5661" s="1"/>
    </row>
    <row r="5662" spans="1:12" ht="15.45" customHeight="1" x14ac:dyDescent="0.3">
      <c r="A5662" s="1"/>
      <c r="B5662" s="1"/>
      <c r="C5662" s="7"/>
      <c r="D5662" s="280" t="s">
        <v>51</v>
      </c>
      <c r="E5662" s="281"/>
      <c r="F5662" s="282"/>
      <c r="G5662" s="283"/>
      <c r="H5662" s="284"/>
      <c r="I5662" s="284"/>
      <c r="J5662" s="285"/>
      <c r="K5662" s="8"/>
      <c r="L5662" s="1"/>
    </row>
    <row r="5663" spans="1:12" ht="15.45" customHeight="1" x14ac:dyDescent="0.3">
      <c r="A5663" s="1"/>
      <c r="B5663" s="1"/>
      <c r="C5663" s="7"/>
      <c r="D5663" s="262"/>
      <c r="E5663" s="310"/>
      <c r="F5663" s="311"/>
      <c r="G5663" s="265"/>
      <c r="H5663" s="275"/>
      <c r="I5663" s="275"/>
      <c r="J5663" s="276"/>
      <c r="K5663" s="8"/>
      <c r="L5663" s="1"/>
    </row>
    <row r="5664" spans="1:12" ht="15.45" customHeight="1" x14ac:dyDescent="0.3">
      <c r="A5664" s="1"/>
      <c r="B5664" s="1"/>
      <c r="C5664" s="7"/>
      <c r="D5664" s="262"/>
      <c r="E5664" s="310"/>
      <c r="F5664" s="311"/>
      <c r="G5664" s="312" t="s">
        <v>52</v>
      </c>
      <c r="H5664" s="266"/>
      <c r="I5664" s="266"/>
      <c r="J5664" s="267"/>
      <c r="K5664" s="8"/>
      <c r="L5664" s="1"/>
    </row>
    <row r="5665" spans="1:12" ht="15.45" customHeight="1" x14ac:dyDescent="0.3">
      <c r="A5665" s="1"/>
      <c r="B5665" s="1"/>
      <c r="C5665" s="7"/>
      <c r="D5665" s="262"/>
      <c r="E5665" s="310"/>
      <c r="F5665" s="311"/>
      <c r="G5665" s="312" t="s">
        <v>53</v>
      </c>
      <c r="H5665" s="266"/>
      <c r="I5665" s="266"/>
      <c r="J5665" s="267"/>
      <c r="K5665" s="8"/>
      <c r="L5665" s="1"/>
    </row>
    <row r="5666" spans="1:12" ht="15.45" customHeight="1" x14ac:dyDescent="0.3">
      <c r="A5666" s="1"/>
      <c r="B5666" s="1"/>
      <c r="C5666" s="7"/>
      <c r="D5666" s="262"/>
      <c r="E5666" s="310"/>
      <c r="F5666" s="311"/>
      <c r="G5666" s="312" t="s">
        <v>54</v>
      </c>
      <c r="H5666" s="266"/>
      <c r="I5666" s="266"/>
      <c r="J5666" s="267"/>
      <c r="K5666" s="8"/>
      <c r="L5666" s="1"/>
    </row>
    <row r="5667" spans="1:12" ht="15.45" customHeight="1" x14ac:dyDescent="0.3">
      <c r="A5667" s="1"/>
      <c r="B5667" s="1"/>
      <c r="C5667" s="7"/>
      <c r="D5667" s="319"/>
      <c r="E5667" s="320"/>
      <c r="F5667" s="321"/>
      <c r="G5667" s="312" t="s">
        <v>52</v>
      </c>
      <c r="H5667" s="266"/>
      <c r="I5667" s="266"/>
      <c r="J5667" s="267"/>
      <c r="K5667" s="8"/>
      <c r="L5667" s="1"/>
    </row>
    <row r="5668" spans="1:12" ht="15.45" customHeight="1" x14ac:dyDescent="0.3">
      <c r="A5668" s="1"/>
      <c r="B5668" s="1"/>
      <c r="C5668" s="7"/>
      <c r="D5668" s="268"/>
      <c r="E5668" s="322"/>
      <c r="F5668" s="323"/>
      <c r="G5668" s="324" t="s">
        <v>55</v>
      </c>
      <c r="H5668" s="272"/>
      <c r="I5668" s="272"/>
      <c r="J5668" s="273"/>
      <c r="K5668" s="8"/>
      <c r="L5668" s="1"/>
    </row>
    <row r="5669" spans="1:12" ht="15.45" customHeight="1" x14ac:dyDescent="0.3">
      <c r="A5669" s="1"/>
      <c r="B5669" s="1"/>
      <c r="C5669" s="81"/>
      <c r="D5669" s="82"/>
      <c r="E5669" s="82"/>
      <c r="F5669" s="82"/>
      <c r="G5669" s="82"/>
      <c r="H5669" s="83"/>
      <c r="I5669" s="82"/>
      <c r="J5669" s="83"/>
      <c r="K5669" s="84"/>
      <c r="L5669" s="1"/>
    </row>
    <row r="5670" spans="1:12" ht="15.45" customHeight="1" x14ac:dyDescent="0.3">
      <c r="A5670" s="1"/>
      <c r="B5670" s="1"/>
      <c r="C5670" s="1"/>
      <c r="D5670" s="1"/>
      <c r="E5670" s="1"/>
      <c r="F5670" s="1"/>
      <c r="G5670" s="1"/>
      <c r="H5670" s="2"/>
      <c r="I5670" s="1"/>
      <c r="J5670" s="2"/>
      <c r="K5670" s="1"/>
      <c r="L5670" s="1"/>
    </row>
    <row r="5671" spans="1:12" ht="15.45" customHeight="1" x14ac:dyDescent="0.3">
      <c r="A5671" s="1"/>
      <c r="B5671" s="1"/>
      <c r="C5671" s="274"/>
      <c r="D5671" s="274"/>
      <c r="E5671" s="274"/>
      <c r="F5671" s="274"/>
      <c r="G5671" s="274"/>
      <c r="H5671" s="274"/>
      <c r="I5671" s="274"/>
      <c r="J5671" s="274"/>
      <c r="K5671" s="1"/>
      <c r="L5671" s="1"/>
    </row>
    <row r="5672" spans="1:12" ht="15.45" customHeight="1" x14ac:dyDescent="0.3">
      <c r="A5672" s="1"/>
      <c r="B5672" s="1"/>
      <c r="C5672" s="3"/>
      <c r="D5672" s="4"/>
      <c r="E5672" s="4"/>
      <c r="F5672" s="4"/>
      <c r="G5672" s="4"/>
      <c r="H5672" s="5"/>
      <c r="I5672" s="4"/>
      <c r="J5672" s="5"/>
      <c r="K5672" s="6"/>
      <c r="L5672" s="1"/>
    </row>
    <row r="5673" spans="1:12" ht="15.45" customHeight="1" x14ac:dyDescent="0.3">
      <c r="A5673" s="1"/>
      <c r="B5673" s="1"/>
      <c r="C5673" s="7"/>
      <c r="D5673" s="190"/>
      <c r="E5673" s="191"/>
      <c r="F5673" s="190" t="s">
        <v>0</v>
      </c>
      <c r="G5673" s="194"/>
      <c r="H5673" s="191"/>
      <c r="I5673" s="195" t="s">
        <v>1</v>
      </c>
      <c r="J5673" s="196"/>
      <c r="K5673" s="8"/>
      <c r="L5673" s="1"/>
    </row>
    <row r="5674" spans="1:12" ht="15.45" customHeight="1" x14ac:dyDescent="0.3">
      <c r="A5674" s="1"/>
      <c r="B5674" s="1"/>
      <c r="C5674" s="7"/>
      <c r="D5674" s="192"/>
      <c r="E5674" s="193"/>
      <c r="F5674" s="192"/>
      <c r="G5674" s="189"/>
      <c r="H5674" s="193"/>
      <c r="I5674" s="197" t="s">
        <v>2</v>
      </c>
      <c r="J5674" s="198"/>
      <c r="K5674" s="8"/>
      <c r="L5674" s="1"/>
    </row>
    <row r="5675" spans="1:12" ht="15.45" customHeight="1" x14ac:dyDescent="0.3">
      <c r="A5675" s="1"/>
      <c r="B5675" s="1"/>
      <c r="C5675" s="7"/>
      <c r="D5675" s="172" t="s">
        <v>3</v>
      </c>
      <c r="E5675" s="173"/>
      <c r="F5675" s="173"/>
      <c r="G5675" s="173"/>
      <c r="H5675" s="174"/>
      <c r="I5675" s="197" t="s">
        <v>4</v>
      </c>
      <c r="J5675" s="198"/>
      <c r="K5675" s="8"/>
      <c r="L5675" s="1"/>
    </row>
    <row r="5676" spans="1:12" ht="15.45" customHeight="1" x14ac:dyDescent="0.3">
      <c r="A5676" s="1"/>
      <c r="B5676" s="1"/>
      <c r="C5676" s="7"/>
      <c r="D5676" s="298" t="s">
        <v>5</v>
      </c>
      <c r="E5676" s="299"/>
      <c r="F5676" s="299"/>
      <c r="G5676" s="299"/>
      <c r="H5676" s="299"/>
      <c r="I5676" s="299"/>
      <c r="J5676" s="300"/>
      <c r="K5676" s="8"/>
      <c r="L5676" s="1"/>
    </row>
    <row r="5677" spans="1:12" ht="15.45" customHeight="1" x14ac:dyDescent="0.3">
      <c r="A5677" s="1"/>
      <c r="B5677" s="1"/>
      <c r="C5677" s="7"/>
      <c r="D5677" s="9"/>
      <c r="E5677" s="9"/>
      <c r="F5677" s="9"/>
      <c r="G5677" s="9"/>
      <c r="H5677" s="10"/>
      <c r="I5677" s="9"/>
      <c r="J5677" s="10"/>
      <c r="K5677" s="8"/>
      <c r="L5677" s="1"/>
    </row>
    <row r="5678" spans="1:12" ht="15.45" customHeight="1" x14ac:dyDescent="0.3">
      <c r="A5678" s="14"/>
      <c r="B5678" s="14"/>
      <c r="C5678" s="11"/>
      <c r="D5678" s="12" t="s">
        <v>6</v>
      </c>
      <c r="E5678" s="175" t="s">
        <v>7</v>
      </c>
      <c r="F5678" s="176"/>
      <c r="G5678" s="176"/>
      <c r="H5678" s="176"/>
      <c r="I5678" s="176"/>
      <c r="J5678" s="177"/>
      <c r="K5678" s="13"/>
      <c r="L5678" s="14"/>
    </row>
    <row r="5679" spans="1:12" ht="15.45" customHeight="1" x14ac:dyDescent="0.3">
      <c r="A5679" s="1"/>
      <c r="B5679" s="1"/>
      <c r="C5679" s="7"/>
      <c r="D5679" s="16">
        <v>2</v>
      </c>
      <c r="E5679" s="178" t="s">
        <v>8</v>
      </c>
      <c r="F5679" s="179"/>
      <c r="G5679" s="179"/>
      <c r="H5679" s="179"/>
      <c r="I5679" s="179"/>
      <c r="J5679" s="180"/>
      <c r="K5679" s="8"/>
      <c r="L5679" s="1"/>
    </row>
    <row r="5680" spans="1:12" ht="15.45" customHeight="1" x14ac:dyDescent="0.3">
      <c r="A5680" s="14"/>
      <c r="B5680" s="14"/>
      <c r="C5680" s="11"/>
      <c r="D5680" s="12" t="s">
        <v>9</v>
      </c>
      <c r="E5680" s="175" t="s">
        <v>10</v>
      </c>
      <c r="F5680" s="176"/>
      <c r="G5680" s="176"/>
      <c r="H5680" s="176"/>
      <c r="I5680" s="176"/>
      <c r="J5680" s="177"/>
      <c r="K5680" s="13"/>
      <c r="L5680" s="14"/>
    </row>
    <row r="5681" spans="1:12" ht="15.45" customHeight="1" x14ac:dyDescent="0.3">
      <c r="A5681" s="1"/>
      <c r="B5681" s="1"/>
      <c r="C5681" s="7"/>
      <c r="D5681" s="16">
        <v>2.13</v>
      </c>
      <c r="E5681" s="178" t="s">
        <v>456</v>
      </c>
      <c r="F5681" s="179"/>
      <c r="G5681" s="179"/>
      <c r="H5681" s="179"/>
      <c r="I5681" s="179"/>
      <c r="J5681" s="180"/>
      <c r="K5681" s="8"/>
      <c r="L5681" s="1"/>
    </row>
    <row r="5682" spans="1:12" ht="15.45" customHeight="1" x14ac:dyDescent="0.3">
      <c r="A5682" s="14"/>
      <c r="B5682" s="14"/>
      <c r="C5682" s="11"/>
      <c r="D5682" s="17" t="s">
        <v>12</v>
      </c>
      <c r="E5682" s="181" t="s">
        <v>13</v>
      </c>
      <c r="F5682" s="182"/>
      <c r="G5682" s="182"/>
      <c r="H5682" s="182"/>
      <c r="I5682" s="183"/>
      <c r="J5682" s="187" t="s">
        <v>14</v>
      </c>
      <c r="K5682" s="13"/>
      <c r="L5682" s="14"/>
    </row>
    <row r="5683" spans="1:12" ht="15.45" customHeight="1" x14ac:dyDescent="0.3">
      <c r="A5683" s="1"/>
      <c r="B5683" s="1"/>
      <c r="C5683" s="7"/>
      <c r="D5683" s="18" t="s">
        <v>478</v>
      </c>
      <c r="E5683" s="184"/>
      <c r="F5683" s="185"/>
      <c r="G5683" s="185"/>
      <c r="H5683" s="185"/>
      <c r="I5683" s="186"/>
      <c r="J5683" s="188"/>
      <c r="K5683" s="8"/>
      <c r="L5683" s="1"/>
    </row>
    <row r="5684" spans="1:12" ht="15.45" customHeight="1" x14ac:dyDescent="0.3">
      <c r="A5684" s="14"/>
      <c r="B5684" s="14"/>
      <c r="C5684" s="11"/>
      <c r="D5684" s="17" t="s">
        <v>16</v>
      </c>
      <c r="E5684" s="296" t="s">
        <v>479</v>
      </c>
      <c r="F5684" s="223"/>
      <c r="G5684" s="223"/>
      <c r="H5684" s="223"/>
      <c r="I5684" s="224"/>
      <c r="J5684" s="297"/>
      <c r="K5684" s="13"/>
      <c r="L5684" s="14"/>
    </row>
    <row r="5685" spans="1:12" ht="15.45" customHeight="1" x14ac:dyDescent="0.3">
      <c r="A5685" s="1"/>
      <c r="B5685" s="1"/>
      <c r="C5685" s="7"/>
      <c r="D5685" s="18" t="s">
        <v>478</v>
      </c>
      <c r="E5685" s="225"/>
      <c r="F5685" s="226"/>
      <c r="G5685" s="226"/>
      <c r="H5685" s="226"/>
      <c r="I5685" s="227"/>
      <c r="J5685" s="229"/>
      <c r="K5685" s="8"/>
      <c r="L5685" s="1"/>
    </row>
    <row r="5686" spans="1:12" ht="15.45" customHeight="1" x14ac:dyDescent="0.3">
      <c r="A5686" s="1"/>
      <c r="B5686" s="1"/>
      <c r="C5686" s="7"/>
      <c r="D5686" s="189"/>
      <c r="E5686" s="189"/>
      <c r="F5686" s="189"/>
      <c r="G5686" s="189"/>
      <c r="H5686" s="189"/>
      <c r="I5686" s="189"/>
      <c r="J5686" s="189"/>
      <c r="K5686" s="8"/>
      <c r="L5686" s="1"/>
    </row>
    <row r="5687" spans="1:12" ht="15.45" customHeight="1" x14ac:dyDescent="0.3">
      <c r="A5687" s="1"/>
      <c r="B5687" s="1"/>
      <c r="C5687" s="7"/>
      <c r="D5687" s="219" t="s">
        <v>19</v>
      </c>
      <c r="E5687" s="220"/>
      <c r="F5687" s="220"/>
      <c r="G5687" s="220"/>
      <c r="H5687" s="220"/>
      <c r="I5687" s="220"/>
      <c r="J5687" s="221"/>
      <c r="K5687" s="8"/>
      <c r="L5687" s="1"/>
    </row>
    <row r="5688" spans="1:12" ht="15.45" customHeight="1" x14ac:dyDescent="0.3">
      <c r="A5688" s="1"/>
      <c r="B5688" s="1"/>
      <c r="C5688" s="7"/>
      <c r="D5688" s="230" t="s">
        <v>20</v>
      </c>
      <c r="E5688" s="231"/>
      <c r="F5688" s="231"/>
      <c r="G5688" s="23" t="s">
        <v>14</v>
      </c>
      <c r="H5688" s="24" t="s">
        <v>21</v>
      </c>
      <c r="I5688" s="25" t="s">
        <v>22</v>
      </c>
      <c r="J5688" s="26" t="s">
        <v>23</v>
      </c>
      <c r="K5688" s="8"/>
      <c r="L5688" s="1"/>
    </row>
    <row r="5689" spans="1:12" ht="15.45" customHeight="1" x14ac:dyDescent="0.3">
      <c r="A5689" s="1"/>
      <c r="B5689" s="1"/>
      <c r="C5689" s="7"/>
      <c r="D5689" s="232" t="s">
        <v>469</v>
      </c>
      <c r="E5689" s="233"/>
      <c r="F5689" s="233"/>
      <c r="G5689" s="27" t="s">
        <v>95</v>
      </c>
      <c r="H5689" s="28">
        <v>5500</v>
      </c>
      <c r="I5689" s="29">
        <v>1</v>
      </c>
      <c r="J5689" s="30">
        <f>+ROUND(I5689*H5689,2)</f>
        <v>5500</v>
      </c>
      <c r="K5689" s="8"/>
      <c r="L5689" s="1"/>
    </row>
    <row r="5690" spans="1:12" ht="15.45" customHeight="1" x14ac:dyDescent="0.3">
      <c r="A5690" s="1"/>
      <c r="B5690" s="1"/>
      <c r="C5690" s="7"/>
      <c r="D5690" s="211"/>
      <c r="E5690" s="212"/>
      <c r="F5690" s="212"/>
      <c r="G5690" s="31" t="s">
        <v>28</v>
      </c>
      <c r="H5690" s="32" t="s">
        <v>28</v>
      </c>
      <c r="I5690" s="33"/>
      <c r="J5690" s="34" t="str">
        <f t="shared" ref="J5690:J5695" si="99">+IF(D5690="","",H5690*I5690)</f>
        <v/>
      </c>
      <c r="K5690" s="8"/>
      <c r="L5690" s="1"/>
    </row>
    <row r="5691" spans="1:12" ht="15.45" customHeight="1" x14ac:dyDescent="0.3">
      <c r="A5691" s="1"/>
      <c r="B5691" s="1"/>
      <c r="C5691" s="7"/>
      <c r="D5691" s="340"/>
      <c r="E5691" s="341"/>
      <c r="F5691" s="342"/>
      <c r="G5691" s="31" t="s">
        <v>28</v>
      </c>
      <c r="H5691" s="32" t="s">
        <v>28</v>
      </c>
      <c r="I5691" s="33"/>
      <c r="J5691" s="34" t="str">
        <f t="shared" si="99"/>
        <v/>
      </c>
      <c r="K5691" s="8"/>
      <c r="L5691" s="1"/>
    </row>
    <row r="5692" spans="1:12" ht="15.45" customHeight="1" x14ac:dyDescent="0.3">
      <c r="A5692" s="1"/>
      <c r="B5692" s="1"/>
      <c r="C5692" s="7"/>
      <c r="D5692" s="340"/>
      <c r="E5692" s="341"/>
      <c r="F5692" s="342"/>
      <c r="G5692" s="31" t="s">
        <v>28</v>
      </c>
      <c r="H5692" s="32" t="s">
        <v>28</v>
      </c>
      <c r="I5692" s="33"/>
      <c r="J5692" s="34" t="str">
        <f t="shared" si="99"/>
        <v/>
      </c>
      <c r="K5692" s="8"/>
      <c r="L5692" s="1"/>
    </row>
    <row r="5693" spans="1:12" ht="15.45" customHeight="1" x14ac:dyDescent="0.3">
      <c r="A5693" s="1"/>
      <c r="B5693" s="1"/>
      <c r="C5693" s="7"/>
      <c r="D5693" s="340"/>
      <c r="E5693" s="341"/>
      <c r="F5693" s="342"/>
      <c r="G5693" s="31" t="s">
        <v>28</v>
      </c>
      <c r="H5693" s="32" t="s">
        <v>28</v>
      </c>
      <c r="I5693" s="33"/>
      <c r="J5693" s="34" t="str">
        <f t="shared" si="99"/>
        <v/>
      </c>
      <c r="K5693" s="8"/>
      <c r="L5693" s="1"/>
    </row>
    <row r="5694" spans="1:12" ht="15.45" customHeight="1" x14ac:dyDescent="0.3">
      <c r="A5694" s="1"/>
      <c r="B5694" s="1"/>
      <c r="C5694" s="7"/>
      <c r="D5694" s="340"/>
      <c r="E5694" s="341"/>
      <c r="F5694" s="342"/>
      <c r="G5694" s="31" t="s">
        <v>28</v>
      </c>
      <c r="H5694" s="32" t="s">
        <v>28</v>
      </c>
      <c r="I5694" s="33"/>
      <c r="J5694" s="34" t="str">
        <f t="shared" si="99"/>
        <v/>
      </c>
      <c r="K5694" s="8"/>
      <c r="L5694" s="1"/>
    </row>
    <row r="5695" spans="1:12" ht="15.45" customHeight="1" x14ac:dyDescent="0.3">
      <c r="A5695" s="1"/>
      <c r="B5695" s="1"/>
      <c r="C5695" s="7"/>
      <c r="D5695" s="325"/>
      <c r="E5695" s="326"/>
      <c r="F5695" s="326"/>
      <c r="G5695" s="35" t="s">
        <v>28</v>
      </c>
      <c r="H5695" s="36" t="s">
        <v>28</v>
      </c>
      <c r="I5695" s="37"/>
      <c r="J5695" s="38" t="str">
        <f t="shared" si="99"/>
        <v/>
      </c>
      <c r="K5695" s="8"/>
      <c r="L5695" s="1"/>
    </row>
    <row r="5696" spans="1:12" ht="15.45" customHeight="1" x14ac:dyDescent="0.3">
      <c r="A5696" s="1"/>
      <c r="B5696" s="1"/>
      <c r="C5696" s="7"/>
      <c r="D5696" s="1"/>
      <c r="E5696" s="1"/>
      <c r="F5696" s="1"/>
      <c r="G5696" s="294" t="s">
        <v>29</v>
      </c>
      <c r="H5696" s="294"/>
      <c r="I5696" s="295"/>
      <c r="J5696" s="39">
        <f>+ROUND(SUM(J5689:J5695),2)</f>
        <v>5500</v>
      </c>
      <c r="K5696" s="8"/>
      <c r="L5696" s="1"/>
    </row>
    <row r="5697" spans="1:12" ht="15.45" customHeight="1" x14ac:dyDescent="0.3">
      <c r="A5697" s="1"/>
      <c r="B5697" s="1"/>
      <c r="C5697" s="7"/>
      <c r="D5697" s="1"/>
      <c r="E5697" s="1"/>
      <c r="F5697" s="1"/>
      <c r="G5697" s="92"/>
      <c r="H5697" s="100"/>
      <c r="I5697" s="92"/>
      <c r="J5697" s="101"/>
      <c r="K5697" s="8"/>
      <c r="L5697" s="1"/>
    </row>
    <row r="5698" spans="1:12" ht="15.45" customHeight="1" x14ac:dyDescent="0.3">
      <c r="A5698" s="1"/>
      <c r="B5698" s="1"/>
      <c r="C5698" s="7"/>
      <c r="D5698" s="219" t="s">
        <v>30</v>
      </c>
      <c r="E5698" s="220"/>
      <c r="F5698" s="220"/>
      <c r="G5698" s="220"/>
      <c r="H5698" s="220"/>
      <c r="I5698" s="220"/>
      <c r="J5698" s="221"/>
      <c r="K5698" s="8"/>
      <c r="L5698" s="1"/>
    </row>
    <row r="5699" spans="1:12" ht="15.45" customHeight="1" x14ac:dyDescent="0.3">
      <c r="A5699" s="1"/>
      <c r="B5699" s="1"/>
      <c r="C5699" s="7"/>
      <c r="D5699" s="286" t="s">
        <v>20</v>
      </c>
      <c r="E5699" s="286"/>
      <c r="F5699" s="286"/>
      <c r="G5699" s="40" t="s">
        <v>14</v>
      </c>
      <c r="H5699" s="41" t="s">
        <v>31</v>
      </c>
      <c r="I5699" s="40" t="s">
        <v>22</v>
      </c>
      <c r="J5699" s="41" t="s">
        <v>23</v>
      </c>
      <c r="K5699" s="8"/>
      <c r="L5699" s="1"/>
    </row>
    <row r="5700" spans="1:12" ht="15.45" customHeight="1" x14ac:dyDescent="0.3">
      <c r="A5700" s="1"/>
      <c r="B5700" s="1"/>
      <c r="C5700" s="7"/>
      <c r="D5700" s="287" t="s">
        <v>32</v>
      </c>
      <c r="E5700" s="288"/>
      <c r="F5700" s="288"/>
      <c r="G5700" s="86" t="s">
        <v>33</v>
      </c>
      <c r="H5700" s="87">
        <v>2454.87</v>
      </c>
      <c r="I5700" s="88">
        <v>0.05</v>
      </c>
      <c r="J5700" s="30">
        <f>+ROUND(I5700*H5700,2)</f>
        <v>122.74</v>
      </c>
      <c r="K5700" s="8"/>
      <c r="L5700" s="1"/>
    </row>
    <row r="5701" spans="1:12" ht="15.45" customHeight="1" x14ac:dyDescent="0.3">
      <c r="A5701" s="1"/>
      <c r="B5701" s="1"/>
      <c r="C5701" s="7"/>
      <c r="D5701" s="289"/>
      <c r="E5701" s="290"/>
      <c r="F5701" s="291"/>
      <c r="G5701" s="86" t="s">
        <v>28</v>
      </c>
      <c r="H5701" s="89" t="s">
        <v>28</v>
      </c>
      <c r="I5701" s="98"/>
      <c r="J5701" s="34" t="str">
        <f>+IF(D5701="","",H5701*I5701)</f>
        <v/>
      </c>
      <c r="K5701" s="8"/>
      <c r="L5701" s="1"/>
    </row>
    <row r="5702" spans="1:12" ht="15.45" customHeight="1" x14ac:dyDescent="0.3">
      <c r="A5702" s="1"/>
      <c r="B5702" s="1"/>
      <c r="C5702" s="7"/>
      <c r="D5702" s="289"/>
      <c r="E5702" s="290"/>
      <c r="F5702" s="291"/>
      <c r="G5702" s="86" t="s">
        <v>28</v>
      </c>
      <c r="H5702" s="89" t="s">
        <v>28</v>
      </c>
      <c r="I5702" s="99"/>
      <c r="J5702" s="34" t="str">
        <f>+IF(D5702="","",H5702*I5702)</f>
        <v/>
      </c>
      <c r="K5702" s="8"/>
      <c r="L5702" s="1"/>
    </row>
    <row r="5703" spans="1:12" ht="15.45" customHeight="1" x14ac:dyDescent="0.3">
      <c r="A5703" s="1"/>
      <c r="B5703" s="1"/>
      <c r="C5703" s="7"/>
      <c r="D5703" s="333"/>
      <c r="E5703" s="334"/>
      <c r="F5703" s="335"/>
      <c r="G5703" s="47" t="s">
        <v>28</v>
      </c>
      <c r="H5703" s="48" t="s">
        <v>28</v>
      </c>
      <c r="I5703" s="49"/>
      <c r="J5703" s="91" t="str">
        <f>+IF(D5703="","",H5703*I5703)</f>
        <v/>
      </c>
      <c r="K5703" s="8"/>
      <c r="L5703" s="1"/>
    </row>
    <row r="5704" spans="1:12" ht="15.45" customHeight="1" x14ac:dyDescent="0.3">
      <c r="A5704" s="1"/>
      <c r="B5704" s="1"/>
      <c r="C5704" s="7"/>
      <c r="D5704" s="1"/>
      <c r="E5704" s="1"/>
      <c r="F5704" s="1"/>
      <c r="G5704" s="294" t="s">
        <v>36</v>
      </c>
      <c r="H5704" s="294"/>
      <c r="I5704" s="295"/>
      <c r="J5704" s="51">
        <f>ROUND(+SUM(J5700:J5703),2)</f>
        <v>122.74</v>
      </c>
      <c r="K5704" s="8"/>
      <c r="L5704" s="1"/>
    </row>
    <row r="5705" spans="1:12" ht="15.45" customHeight="1" x14ac:dyDescent="0.3">
      <c r="A5705" s="1"/>
      <c r="B5705" s="1"/>
      <c r="C5705" s="7"/>
      <c r="D5705" s="274"/>
      <c r="E5705" s="274"/>
      <c r="F5705" s="274"/>
      <c r="G5705" s="274"/>
      <c r="H5705" s="274"/>
      <c r="I5705" s="274"/>
      <c r="J5705" s="274"/>
      <c r="K5705" s="8"/>
      <c r="L5705" s="1"/>
    </row>
    <row r="5706" spans="1:12" ht="15.45" customHeight="1" x14ac:dyDescent="0.3">
      <c r="A5706" s="1"/>
      <c r="B5706" s="1"/>
      <c r="C5706" s="7"/>
      <c r="D5706" s="305" t="s">
        <v>37</v>
      </c>
      <c r="E5706" s="306"/>
      <c r="F5706" s="306"/>
      <c r="G5706" s="306"/>
      <c r="H5706" s="306"/>
      <c r="I5706" s="306"/>
      <c r="J5706" s="307"/>
      <c r="K5706" s="8"/>
      <c r="L5706" s="52"/>
    </row>
    <row r="5707" spans="1:12" ht="15.45" customHeight="1" x14ac:dyDescent="0.3">
      <c r="A5707" s="93"/>
      <c r="B5707" s="93"/>
      <c r="C5707" s="53"/>
      <c r="D5707" s="308" t="s">
        <v>20</v>
      </c>
      <c r="E5707" s="309"/>
      <c r="F5707" s="309"/>
      <c r="G5707" s="54" t="s">
        <v>14</v>
      </c>
      <c r="H5707" s="55" t="s">
        <v>31</v>
      </c>
      <c r="I5707" s="54" t="s">
        <v>22</v>
      </c>
      <c r="J5707" s="56" t="s">
        <v>23</v>
      </c>
      <c r="K5707" s="57"/>
      <c r="L5707" s="58"/>
    </row>
    <row r="5708" spans="1:12" ht="15.45" customHeight="1" x14ac:dyDescent="0.3">
      <c r="A5708" s="1"/>
      <c r="B5708" s="1"/>
      <c r="C5708" s="7"/>
      <c r="D5708" s="301" t="s">
        <v>218</v>
      </c>
      <c r="E5708" s="302"/>
      <c r="F5708" s="302"/>
      <c r="G5708" s="59" t="s">
        <v>39</v>
      </c>
      <c r="H5708" s="60">
        <v>35069.629374999997</v>
      </c>
      <c r="I5708" s="61">
        <v>7.0000000000000007E-2</v>
      </c>
      <c r="J5708" s="30">
        <f>+ROUND(I5708*H5708,2)</f>
        <v>2454.87</v>
      </c>
      <c r="K5708" s="8"/>
      <c r="L5708" s="52"/>
    </row>
    <row r="5709" spans="1:12" ht="15.45" customHeight="1" x14ac:dyDescent="0.3">
      <c r="A5709" s="1"/>
      <c r="B5709" s="1"/>
      <c r="C5709" s="7"/>
      <c r="D5709" s="301"/>
      <c r="E5709" s="302"/>
      <c r="F5709" s="302"/>
      <c r="G5709" s="59"/>
      <c r="H5709" s="60" t="s">
        <v>28</v>
      </c>
      <c r="I5709" s="61"/>
      <c r="J5709" s="62" t="str">
        <f>(+IF(D5709="","",(H5709*I5709)))</f>
        <v/>
      </c>
      <c r="K5709" s="8"/>
      <c r="L5709" s="52"/>
    </row>
    <row r="5710" spans="1:12" ht="15.45" customHeight="1" x14ac:dyDescent="0.3">
      <c r="A5710" s="1"/>
      <c r="B5710" s="1"/>
      <c r="C5710" s="7"/>
      <c r="D5710" s="301"/>
      <c r="E5710" s="302"/>
      <c r="F5710" s="302"/>
      <c r="G5710" s="59"/>
      <c r="H5710" s="60"/>
      <c r="I5710" s="61"/>
      <c r="J5710" s="62" t="str">
        <f>(+IF(D5710="","",(H5710*I5710)))</f>
        <v/>
      </c>
      <c r="K5710" s="8"/>
      <c r="L5710" s="52"/>
    </row>
    <row r="5711" spans="1:12" ht="15.45" customHeight="1" x14ac:dyDescent="0.3">
      <c r="A5711" s="1"/>
      <c r="B5711" s="1"/>
      <c r="C5711" s="7"/>
      <c r="D5711" s="303"/>
      <c r="E5711" s="304"/>
      <c r="F5711" s="304"/>
      <c r="G5711" s="94"/>
      <c r="H5711" s="95"/>
      <c r="I5711" s="96"/>
      <c r="J5711" s="97"/>
      <c r="K5711" s="8"/>
      <c r="L5711" s="52"/>
    </row>
    <row r="5712" spans="1:12" ht="15.45" customHeight="1" x14ac:dyDescent="0.3">
      <c r="A5712" s="1"/>
      <c r="B5712" s="1"/>
      <c r="C5712" s="7"/>
      <c r="D5712" s="1"/>
      <c r="E5712" s="1"/>
      <c r="F5712" s="1"/>
      <c r="G5712" s="216" t="s">
        <v>42</v>
      </c>
      <c r="H5712" s="216"/>
      <c r="I5712" s="217"/>
      <c r="J5712" s="39">
        <f>+ROUND(SUM(J5708:J5711),2)</f>
        <v>2454.87</v>
      </c>
      <c r="K5712" s="8"/>
      <c r="L5712" s="52"/>
    </row>
    <row r="5713" spans="1:12" ht="15.45" customHeight="1" x14ac:dyDescent="0.3">
      <c r="A5713" s="1"/>
      <c r="B5713" s="1"/>
      <c r="C5713" s="7"/>
      <c r="D5713" s="1"/>
      <c r="E5713" s="1"/>
      <c r="F5713" s="1"/>
      <c r="G5713" s="1"/>
      <c r="H5713" s="63"/>
      <c r="I5713" s="1"/>
      <c r="J5713" s="2"/>
      <c r="K5713" s="8"/>
      <c r="L5713" s="1"/>
    </row>
    <row r="5714" spans="1:12" ht="15.45" customHeight="1" x14ac:dyDescent="0.3">
      <c r="A5714" s="1"/>
      <c r="B5714" s="1"/>
      <c r="C5714" s="7"/>
      <c r="D5714" s="250" t="s">
        <v>43</v>
      </c>
      <c r="E5714" s="251"/>
      <c r="F5714" s="251"/>
      <c r="G5714" s="251"/>
      <c r="H5714" s="251"/>
      <c r="I5714" s="252"/>
      <c r="J5714" s="64">
        <f>ROUND((SUM(+J5696+J5704+J5712)),2)</f>
        <v>8077.61</v>
      </c>
      <c r="K5714" s="8"/>
      <c r="L5714" s="1"/>
    </row>
    <row r="5715" spans="1:12" ht="15.45" customHeight="1" x14ac:dyDescent="0.3">
      <c r="A5715" s="1"/>
      <c r="B5715" s="1"/>
      <c r="C5715" s="7"/>
      <c r="D5715" s="1"/>
      <c r="E5715" s="1"/>
      <c r="F5715" s="1"/>
      <c r="G5715" s="1"/>
      <c r="H5715" s="63"/>
      <c r="I5715" s="1"/>
      <c r="J5715" s="2"/>
      <c r="K5715" s="8"/>
      <c r="L5715" s="1"/>
    </row>
    <row r="5716" spans="1:12" ht="15.45" customHeight="1" x14ac:dyDescent="0.3">
      <c r="A5716" s="66"/>
      <c r="B5716" s="66"/>
      <c r="C5716" s="65"/>
      <c r="D5716" s="253" t="s">
        <v>44</v>
      </c>
      <c r="E5716" s="254"/>
      <c r="F5716" s="255"/>
      <c r="G5716" s="66"/>
      <c r="H5716" s="67"/>
      <c r="I5716" s="68">
        <v>0.01</v>
      </c>
      <c r="J5716" s="69">
        <f>+ROUND(J5714*I5716,2)</f>
        <v>80.78</v>
      </c>
      <c r="K5716" s="70"/>
      <c r="L5716" s="66"/>
    </row>
    <row r="5717" spans="1:12" ht="15.45" customHeight="1" x14ac:dyDescent="0.3">
      <c r="A5717" s="1"/>
      <c r="B5717" s="1"/>
      <c r="C5717" s="7"/>
      <c r="D5717" s="250" t="s">
        <v>45</v>
      </c>
      <c r="E5717" s="251"/>
      <c r="F5717" s="251"/>
      <c r="G5717" s="251"/>
      <c r="H5717" s="251"/>
      <c r="I5717" s="252"/>
      <c r="J5717" s="64">
        <f>+J5716+J5714</f>
        <v>8158.3899999999994</v>
      </c>
      <c r="K5717" s="8"/>
      <c r="L5717" s="1"/>
    </row>
    <row r="5718" spans="1:12" ht="15.45" customHeight="1" x14ac:dyDescent="0.3">
      <c r="A5718" s="1"/>
      <c r="B5718" s="1"/>
      <c r="C5718" s="7"/>
      <c r="D5718" s="1"/>
      <c r="E5718" s="1"/>
      <c r="F5718" s="1"/>
      <c r="G5718" s="1"/>
      <c r="H5718" s="63"/>
      <c r="I5718" s="1"/>
      <c r="J5718" s="2"/>
      <c r="K5718" s="8"/>
      <c r="L5718" s="1"/>
    </row>
    <row r="5719" spans="1:12" ht="15.45" customHeight="1" x14ac:dyDescent="0.3">
      <c r="A5719" s="66"/>
      <c r="B5719" s="66"/>
      <c r="C5719" s="65"/>
      <c r="D5719" s="313" t="s">
        <v>46</v>
      </c>
      <c r="E5719" s="314"/>
      <c r="F5719" s="314"/>
      <c r="G5719" s="71"/>
      <c r="H5719" s="72"/>
      <c r="I5719" s="170">
        <v>0.25</v>
      </c>
      <c r="J5719" s="74">
        <f>ROUND(J5717*I5719,2)</f>
        <v>2039.6</v>
      </c>
      <c r="K5719" s="70"/>
      <c r="L5719" s="66"/>
    </row>
    <row r="5720" spans="1:12" ht="15.45" customHeight="1" x14ac:dyDescent="0.3">
      <c r="A5720" s="66"/>
      <c r="B5720" s="66"/>
      <c r="C5720" s="65"/>
      <c r="D5720" s="315" t="s">
        <v>47</v>
      </c>
      <c r="E5720" s="316"/>
      <c r="F5720" s="316"/>
      <c r="G5720" s="71"/>
      <c r="H5720" s="72"/>
      <c r="I5720" s="171">
        <v>0.01</v>
      </c>
      <c r="J5720" s="76">
        <f>ROUNDDOWN(J5717*I5720,2)</f>
        <v>81.58</v>
      </c>
      <c r="K5720" s="70"/>
      <c r="L5720" s="66"/>
    </row>
    <row r="5721" spans="1:12" ht="15.45" customHeight="1" x14ac:dyDescent="0.3">
      <c r="A5721" s="66"/>
      <c r="B5721" s="66"/>
      <c r="C5721" s="65"/>
      <c r="D5721" s="315" t="s">
        <v>48</v>
      </c>
      <c r="E5721" s="316"/>
      <c r="F5721" s="316"/>
      <c r="G5721" s="77"/>
      <c r="H5721" s="78"/>
      <c r="I5721" s="171">
        <v>0.04</v>
      </c>
      <c r="J5721" s="76">
        <f>ROUNDDOWN(J5717*I5721,2)</f>
        <v>326.33</v>
      </c>
      <c r="K5721" s="70"/>
      <c r="L5721" s="66"/>
    </row>
    <row r="5722" spans="1:12" ht="15.45" customHeight="1" x14ac:dyDescent="0.3">
      <c r="A5722" s="1"/>
      <c r="B5722" s="1"/>
      <c r="C5722" s="7"/>
      <c r="D5722" s="317" t="s">
        <v>49</v>
      </c>
      <c r="E5722" s="318"/>
      <c r="F5722" s="318"/>
      <c r="G5722" s="318"/>
      <c r="H5722" s="318"/>
      <c r="I5722" s="318"/>
      <c r="J5722" s="79">
        <f>SUM(J5719:J5721)</f>
        <v>2447.5099999999998</v>
      </c>
      <c r="K5722" s="8"/>
      <c r="L5722" s="1"/>
    </row>
    <row r="5723" spans="1:12" ht="15.45" customHeight="1" x14ac:dyDescent="0.3">
      <c r="A5723" s="1"/>
      <c r="B5723" s="1"/>
      <c r="C5723" s="7"/>
      <c r="D5723" s="266"/>
      <c r="E5723" s="266"/>
      <c r="F5723" s="266"/>
      <c r="G5723" s="266"/>
      <c r="H5723" s="266"/>
      <c r="I5723" s="266"/>
      <c r="J5723" s="266"/>
      <c r="K5723" s="8"/>
      <c r="L5723" s="1"/>
    </row>
    <row r="5724" spans="1:12" ht="15.45" customHeight="1" x14ac:dyDescent="0.3">
      <c r="A5724" s="1"/>
      <c r="B5724" s="1"/>
      <c r="C5724" s="7"/>
      <c r="D5724" s="277" t="s">
        <v>50</v>
      </c>
      <c r="E5724" s="278"/>
      <c r="F5724" s="278"/>
      <c r="G5724" s="278"/>
      <c r="H5724" s="278"/>
      <c r="I5724" s="279"/>
      <c r="J5724" s="80">
        <f>SUM(J5717+J5722)</f>
        <v>10605.9</v>
      </c>
      <c r="K5724" s="8"/>
      <c r="L5724" s="1"/>
    </row>
    <row r="5725" spans="1:12" ht="15.45" customHeight="1" x14ac:dyDescent="0.3">
      <c r="A5725" s="1"/>
      <c r="B5725" s="1"/>
      <c r="C5725" s="7"/>
      <c r="D5725" s="266"/>
      <c r="E5725" s="266"/>
      <c r="F5725" s="266"/>
      <c r="G5725" s="266"/>
      <c r="H5725" s="266"/>
      <c r="I5725" s="266"/>
      <c r="J5725" s="266"/>
      <c r="K5725" s="8"/>
      <c r="L5725" s="1"/>
    </row>
    <row r="5726" spans="1:12" ht="15.45" customHeight="1" x14ac:dyDescent="0.3">
      <c r="A5726" s="1"/>
      <c r="B5726" s="1"/>
      <c r="C5726" s="7"/>
      <c r="D5726" s="280" t="s">
        <v>51</v>
      </c>
      <c r="E5726" s="281"/>
      <c r="F5726" s="282"/>
      <c r="G5726" s="283"/>
      <c r="H5726" s="284"/>
      <c r="I5726" s="284"/>
      <c r="J5726" s="285"/>
      <c r="K5726" s="8"/>
      <c r="L5726" s="1"/>
    </row>
    <row r="5727" spans="1:12" ht="15.45" customHeight="1" x14ac:dyDescent="0.3">
      <c r="A5727" s="1"/>
      <c r="B5727" s="1"/>
      <c r="C5727" s="7"/>
      <c r="D5727" s="262"/>
      <c r="E5727" s="310"/>
      <c r="F5727" s="311"/>
      <c r="G5727" s="265"/>
      <c r="H5727" s="275"/>
      <c r="I5727" s="275"/>
      <c r="J5727" s="276"/>
      <c r="K5727" s="8"/>
      <c r="L5727" s="1"/>
    </row>
    <row r="5728" spans="1:12" ht="15.45" customHeight="1" x14ac:dyDescent="0.3">
      <c r="A5728" s="1"/>
      <c r="B5728" s="1"/>
      <c r="C5728" s="7"/>
      <c r="D5728" s="262"/>
      <c r="E5728" s="310"/>
      <c r="F5728" s="311"/>
      <c r="G5728" s="312" t="s">
        <v>52</v>
      </c>
      <c r="H5728" s="266"/>
      <c r="I5728" s="266"/>
      <c r="J5728" s="267"/>
      <c r="K5728" s="8"/>
      <c r="L5728" s="1"/>
    </row>
    <row r="5729" spans="1:12" ht="15.45" customHeight="1" x14ac:dyDescent="0.3">
      <c r="A5729" s="1"/>
      <c r="B5729" s="1"/>
      <c r="C5729" s="7"/>
      <c r="D5729" s="262"/>
      <c r="E5729" s="310"/>
      <c r="F5729" s="311"/>
      <c r="G5729" s="312" t="s">
        <v>53</v>
      </c>
      <c r="H5729" s="266"/>
      <c r="I5729" s="266"/>
      <c r="J5729" s="267"/>
      <c r="K5729" s="8"/>
      <c r="L5729" s="1"/>
    </row>
    <row r="5730" spans="1:12" ht="15.45" customHeight="1" x14ac:dyDescent="0.3">
      <c r="A5730" s="1"/>
      <c r="B5730" s="1"/>
      <c r="C5730" s="7"/>
      <c r="D5730" s="262"/>
      <c r="E5730" s="310"/>
      <c r="F5730" s="311"/>
      <c r="G5730" s="312" t="s">
        <v>54</v>
      </c>
      <c r="H5730" s="266"/>
      <c r="I5730" s="266"/>
      <c r="J5730" s="267"/>
      <c r="K5730" s="8"/>
      <c r="L5730" s="1"/>
    </row>
    <row r="5731" spans="1:12" ht="15.45" customHeight="1" x14ac:dyDescent="0.3">
      <c r="A5731" s="1"/>
      <c r="B5731" s="1"/>
      <c r="C5731" s="7"/>
      <c r="D5731" s="319"/>
      <c r="E5731" s="320"/>
      <c r="F5731" s="321"/>
      <c r="G5731" s="312" t="s">
        <v>52</v>
      </c>
      <c r="H5731" s="266"/>
      <c r="I5731" s="266"/>
      <c r="J5731" s="267"/>
      <c r="K5731" s="8"/>
      <c r="L5731" s="1"/>
    </row>
    <row r="5732" spans="1:12" ht="15.45" customHeight="1" x14ac:dyDescent="0.3">
      <c r="A5732" s="1"/>
      <c r="B5732" s="1"/>
      <c r="C5732" s="7"/>
      <c r="D5732" s="268"/>
      <c r="E5732" s="322"/>
      <c r="F5732" s="323"/>
      <c r="G5732" s="324" t="s">
        <v>55</v>
      </c>
      <c r="H5732" s="272"/>
      <c r="I5732" s="272"/>
      <c r="J5732" s="273"/>
      <c r="K5732" s="8"/>
      <c r="L5732" s="1"/>
    </row>
    <row r="5733" spans="1:12" ht="15.45" customHeight="1" x14ac:dyDescent="0.3">
      <c r="A5733" s="1"/>
      <c r="B5733" s="1"/>
      <c r="C5733" s="81"/>
      <c r="D5733" s="82"/>
      <c r="E5733" s="82"/>
      <c r="F5733" s="82"/>
      <c r="G5733" s="82"/>
      <c r="H5733" s="83"/>
      <c r="I5733" s="82"/>
      <c r="J5733" s="83"/>
      <c r="K5733" s="84"/>
      <c r="L5733" s="1"/>
    </row>
    <row r="5734" spans="1:12" ht="15.45" customHeight="1" x14ac:dyDescent="0.3">
      <c r="A5734" s="1"/>
      <c r="B5734" s="1"/>
      <c r="C5734" s="1"/>
      <c r="D5734" s="1"/>
      <c r="E5734" s="1"/>
      <c r="F5734" s="1"/>
      <c r="G5734" s="1"/>
      <c r="H5734" s="2"/>
      <c r="I5734" s="1"/>
      <c r="J5734" s="2"/>
      <c r="K5734" s="1"/>
      <c r="L5734" s="1"/>
    </row>
    <row r="5735" spans="1:12" ht="15.45" customHeight="1" x14ac:dyDescent="0.3">
      <c r="A5735" s="1"/>
      <c r="B5735" s="1"/>
      <c r="C5735" s="274"/>
      <c r="D5735" s="274"/>
      <c r="E5735" s="274"/>
      <c r="F5735" s="274"/>
      <c r="G5735" s="274"/>
      <c r="H5735" s="274"/>
      <c r="I5735" s="274"/>
      <c r="J5735" s="274"/>
      <c r="K5735" s="1"/>
      <c r="L5735" s="1"/>
    </row>
    <row r="5736" spans="1:12" ht="15.45" customHeight="1" x14ac:dyDescent="0.3">
      <c r="A5736" s="1"/>
      <c r="B5736" s="1"/>
      <c r="C5736" s="3"/>
      <c r="D5736" s="4"/>
      <c r="E5736" s="4"/>
      <c r="F5736" s="4"/>
      <c r="G5736" s="4"/>
      <c r="H5736" s="5"/>
      <c r="I5736" s="4"/>
      <c r="J5736" s="5"/>
      <c r="K5736" s="6"/>
      <c r="L5736" s="1"/>
    </row>
    <row r="5737" spans="1:12" ht="15.45" customHeight="1" x14ac:dyDescent="0.3">
      <c r="A5737" s="1"/>
      <c r="B5737" s="1"/>
      <c r="C5737" s="7"/>
      <c r="D5737" s="190"/>
      <c r="E5737" s="191"/>
      <c r="F5737" s="190" t="s">
        <v>0</v>
      </c>
      <c r="G5737" s="194"/>
      <c r="H5737" s="191"/>
      <c r="I5737" s="195" t="s">
        <v>1</v>
      </c>
      <c r="J5737" s="196"/>
      <c r="K5737" s="8"/>
      <c r="L5737" s="1"/>
    </row>
    <row r="5738" spans="1:12" ht="15.45" customHeight="1" x14ac:dyDescent="0.3">
      <c r="A5738" s="1"/>
      <c r="B5738" s="1"/>
      <c r="C5738" s="7"/>
      <c r="D5738" s="192"/>
      <c r="E5738" s="193"/>
      <c r="F5738" s="192"/>
      <c r="G5738" s="189"/>
      <c r="H5738" s="193"/>
      <c r="I5738" s="197" t="s">
        <v>2</v>
      </c>
      <c r="J5738" s="198"/>
      <c r="K5738" s="8"/>
      <c r="L5738" s="1"/>
    </row>
    <row r="5739" spans="1:12" ht="15.45" customHeight="1" x14ac:dyDescent="0.3">
      <c r="A5739" s="1"/>
      <c r="B5739" s="1"/>
      <c r="C5739" s="7"/>
      <c r="D5739" s="172" t="s">
        <v>3</v>
      </c>
      <c r="E5739" s="173"/>
      <c r="F5739" s="173"/>
      <c r="G5739" s="173"/>
      <c r="H5739" s="174"/>
      <c r="I5739" s="197" t="s">
        <v>4</v>
      </c>
      <c r="J5739" s="198"/>
      <c r="K5739" s="8"/>
      <c r="L5739" s="1"/>
    </row>
    <row r="5740" spans="1:12" ht="15.45" customHeight="1" x14ac:dyDescent="0.3">
      <c r="A5740" s="1"/>
      <c r="B5740" s="1"/>
      <c r="C5740" s="7"/>
      <c r="D5740" s="298" t="s">
        <v>5</v>
      </c>
      <c r="E5740" s="299"/>
      <c r="F5740" s="299"/>
      <c r="G5740" s="299"/>
      <c r="H5740" s="299"/>
      <c r="I5740" s="299"/>
      <c r="J5740" s="300"/>
      <c r="K5740" s="8"/>
      <c r="L5740" s="1"/>
    </row>
    <row r="5741" spans="1:12" ht="15.45" customHeight="1" x14ac:dyDescent="0.3">
      <c r="A5741" s="1"/>
      <c r="B5741" s="1"/>
      <c r="C5741" s="7"/>
      <c r="D5741" s="9"/>
      <c r="E5741" s="9"/>
      <c r="F5741" s="9"/>
      <c r="G5741" s="9"/>
      <c r="H5741" s="10"/>
      <c r="I5741" s="9"/>
      <c r="J5741" s="10"/>
      <c r="K5741" s="8"/>
      <c r="L5741" s="1"/>
    </row>
    <row r="5742" spans="1:12" ht="15.45" customHeight="1" x14ac:dyDescent="0.3">
      <c r="A5742" s="14"/>
      <c r="B5742" s="14"/>
      <c r="C5742" s="11"/>
      <c r="D5742" s="12" t="s">
        <v>6</v>
      </c>
      <c r="E5742" s="175" t="s">
        <v>7</v>
      </c>
      <c r="F5742" s="176"/>
      <c r="G5742" s="176"/>
      <c r="H5742" s="176"/>
      <c r="I5742" s="176"/>
      <c r="J5742" s="177"/>
      <c r="K5742" s="13"/>
      <c r="L5742" s="14"/>
    </row>
    <row r="5743" spans="1:12" ht="15.45" customHeight="1" x14ac:dyDescent="0.3">
      <c r="A5743" s="1"/>
      <c r="B5743" s="1"/>
      <c r="C5743" s="7"/>
      <c r="D5743" s="16">
        <v>2</v>
      </c>
      <c r="E5743" s="178" t="s">
        <v>8</v>
      </c>
      <c r="F5743" s="179"/>
      <c r="G5743" s="179"/>
      <c r="H5743" s="179"/>
      <c r="I5743" s="179"/>
      <c r="J5743" s="180"/>
      <c r="K5743" s="8"/>
      <c r="L5743" s="1"/>
    </row>
    <row r="5744" spans="1:12" ht="15.45" customHeight="1" x14ac:dyDescent="0.3">
      <c r="A5744" s="14"/>
      <c r="B5744" s="14"/>
      <c r="C5744" s="11"/>
      <c r="D5744" s="12" t="s">
        <v>9</v>
      </c>
      <c r="E5744" s="175" t="s">
        <v>10</v>
      </c>
      <c r="F5744" s="176"/>
      <c r="G5744" s="176"/>
      <c r="H5744" s="176"/>
      <c r="I5744" s="176"/>
      <c r="J5744" s="177"/>
      <c r="K5744" s="13"/>
      <c r="L5744" s="14"/>
    </row>
    <row r="5745" spans="1:12" ht="15.45" customHeight="1" x14ac:dyDescent="0.3">
      <c r="A5745" s="1"/>
      <c r="B5745" s="1"/>
      <c r="C5745" s="7"/>
      <c r="D5745" s="16">
        <v>2.13</v>
      </c>
      <c r="E5745" s="178" t="s">
        <v>456</v>
      </c>
      <c r="F5745" s="179"/>
      <c r="G5745" s="179"/>
      <c r="H5745" s="179"/>
      <c r="I5745" s="179"/>
      <c r="J5745" s="180"/>
      <c r="K5745" s="8"/>
      <c r="L5745" s="1"/>
    </row>
    <row r="5746" spans="1:12" ht="15.45" customHeight="1" x14ac:dyDescent="0.3">
      <c r="A5746" s="14"/>
      <c r="B5746" s="14"/>
      <c r="C5746" s="11"/>
      <c r="D5746" s="17" t="s">
        <v>12</v>
      </c>
      <c r="E5746" s="181" t="s">
        <v>13</v>
      </c>
      <c r="F5746" s="182"/>
      <c r="G5746" s="182"/>
      <c r="H5746" s="182"/>
      <c r="I5746" s="183"/>
      <c r="J5746" s="187" t="s">
        <v>14</v>
      </c>
      <c r="K5746" s="13"/>
      <c r="L5746" s="14"/>
    </row>
    <row r="5747" spans="1:12" ht="15.45" customHeight="1" x14ac:dyDescent="0.3">
      <c r="A5747" s="1"/>
      <c r="B5747" s="1"/>
      <c r="C5747" s="7"/>
      <c r="D5747" s="18" t="s">
        <v>480</v>
      </c>
      <c r="E5747" s="184"/>
      <c r="F5747" s="185"/>
      <c r="G5747" s="185"/>
      <c r="H5747" s="185"/>
      <c r="I5747" s="186"/>
      <c r="J5747" s="188"/>
      <c r="K5747" s="8"/>
      <c r="L5747" s="1"/>
    </row>
    <row r="5748" spans="1:12" ht="15.45" customHeight="1" x14ac:dyDescent="0.3">
      <c r="A5748" s="14"/>
      <c r="B5748" s="14"/>
      <c r="C5748" s="11"/>
      <c r="D5748" s="17" t="s">
        <v>16</v>
      </c>
      <c r="E5748" s="296" t="s">
        <v>481</v>
      </c>
      <c r="F5748" s="223"/>
      <c r="G5748" s="223"/>
      <c r="H5748" s="223"/>
      <c r="I5748" s="224"/>
      <c r="J5748" s="297"/>
      <c r="K5748" s="13"/>
      <c r="L5748" s="14"/>
    </row>
    <row r="5749" spans="1:12" ht="15.45" customHeight="1" x14ac:dyDescent="0.3">
      <c r="A5749" s="1"/>
      <c r="B5749" s="1"/>
      <c r="C5749" s="7"/>
      <c r="D5749" s="18" t="s">
        <v>480</v>
      </c>
      <c r="E5749" s="225"/>
      <c r="F5749" s="226"/>
      <c r="G5749" s="226"/>
      <c r="H5749" s="226"/>
      <c r="I5749" s="227"/>
      <c r="J5749" s="229"/>
      <c r="K5749" s="8"/>
      <c r="L5749" s="1"/>
    </row>
    <row r="5750" spans="1:12" ht="15.45" customHeight="1" x14ac:dyDescent="0.3">
      <c r="A5750" s="1"/>
      <c r="B5750" s="1"/>
      <c r="C5750" s="7"/>
      <c r="D5750" s="189"/>
      <c r="E5750" s="189"/>
      <c r="F5750" s="189"/>
      <c r="G5750" s="189"/>
      <c r="H5750" s="189"/>
      <c r="I5750" s="189"/>
      <c r="J5750" s="189"/>
      <c r="K5750" s="8"/>
      <c r="L5750" s="1"/>
    </row>
    <row r="5751" spans="1:12" ht="15.45" customHeight="1" x14ac:dyDescent="0.3">
      <c r="A5751" s="1"/>
      <c r="B5751" s="1"/>
      <c r="C5751" s="7"/>
      <c r="D5751" s="219" t="s">
        <v>19</v>
      </c>
      <c r="E5751" s="220"/>
      <c r="F5751" s="220"/>
      <c r="G5751" s="220"/>
      <c r="H5751" s="220"/>
      <c r="I5751" s="220"/>
      <c r="J5751" s="221"/>
      <c r="K5751" s="8"/>
      <c r="L5751" s="1"/>
    </row>
    <row r="5752" spans="1:12" ht="15.45" customHeight="1" x14ac:dyDescent="0.3">
      <c r="A5752" s="1"/>
      <c r="B5752" s="1"/>
      <c r="C5752" s="7"/>
      <c r="D5752" s="230" t="s">
        <v>20</v>
      </c>
      <c r="E5752" s="231"/>
      <c r="F5752" s="231"/>
      <c r="G5752" s="23" t="s">
        <v>14</v>
      </c>
      <c r="H5752" s="24" t="s">
        <v>21</v>
      </c>
      <c r="I5752" s="25" t="s">
        <v>22</v>
      </c>
      <c r="J5752" s="26" t="s">
        <v>23</v>
      </c>
      <c r="K5752" s="8"/>
      <c r="L5752" s="1"/>
    </row>
    <row r="5753" spans="1:12" ht="15.45" customHeight="1" x14ac:dyDescent="0.3">
      <c r="A5753" s="1"/>
      <c r="B5753" s="1"/>
      <c r="C5753" s="7"/>
      <c r="D5753" s="232" t="s">
        <v>462</v>
      </c>
      <c r="E5753" s="233"/>
      <c r="F5753" s="233"/>
      <c r="G5753" s="27" t="s">
        <v>95</v>
      </c>
      <c r="H5753" s="28">
        <v>26650</v>
      </c>
      <c r="I5753" s="29">
        <v>1</v>
      </c>
      <c r="J5753" s="30">
        <f>+ROUND(I5753*H5753,2)</f>
        <v>26650</v>
      </c>
      <c r="K5753" s="8"/>
      <c r="L5753" s="1"/>
    </row>
    <row r="5754" spans="1:12" ht="15.45" customHeight="1" x14ac:dyDescent="0.3">
      <c r="A5754" s="1"/>
      <c r="B5754" s="1"/>
      <c r="C5754" s="7"/>
      <c r="D5754" s="211" t="s">
        <v>482</v>
      </c>
      <c r="E5754" s="212"/>
      <c r="F5754" s="212"/>
      <c r="G5754" s="31" t="s">
        <v>95</v>
      </c>
      <c r="H5754" s="32">
        <v>102173.66</v>
      </c>
      <c r="I5754" s="33">
        <v>1</v>
      </c>
      <c r="J5754" s="34">
        <f t="shared" ref="J5754:J5759" si="100">+IF(D5754="","",H5754*I5754)</f>
        <v>102173.66</v>
      </c>
      <c r="K5754" s="8"/>
      <c r="L5754" s="1"/>
    </row>
    <row r="5755" spans="1:12" ht="15.45" customHeight="1" x14ac:dyDescent="0.3">
      <c r="A5755" s="1"/>
      <c r="B5755" s="1"/>
      <c r="C5755" s="7"/>
      <c r="D5755" s="340"/>
      <c r="E5755" s="341"/>
      <c r="F5755" s="342"/>
      <c r="G5755" s="31" t="s">
        <v>28</v>
      </c>
      <c r="H5755" s="32" t="s">
        <v>28</v>
      </c>
      <c r="I5755" s="33"/>
      <c r="J5755" s="34" t="str">
        <f t="shared" si="100"/>
        <v/>
      </c>
      <c r="K5755" s="8"/>
      <c r="L5755" s="1"/>
    </row>
    <row r="5756" spans="1:12" ht="15.45" customHeight="1" x14ac:dyDescent="0.3">
      <c r="A5756" s="1"/>
      <c r="B5756" s="1"/>
      <c r="C5756" s="7"/>
      <c r="D5756" s="340"/>
      <c r="E5756" s="341"/>
      <c r="F5756" s="342"/>
      <c r="G5756" s="31" t="s">
        <v>28</v>
      </c>
      <c r="H5756" s="32" t="s">
        <v>28</v>
      </c>
      <c r="I5756" s="33"/>
      <c r="J5756" s="34" t="str">
        <f t="shared" si="100"/>
        <v/>
      </c>
      <c r="K5756" s="8"/>
      <c r="L5756" s="1"/>
    </row>
    <row r="5757" spans="1:12" ht="15.45" customHeight="1" x14ac:dyDescent="0.3">
      <c r="A5757" s="1"/>
      <c r="B5757" s="1"/>
      <c r="C5757" s="7"/>
      <c r="D5757" s="340"/>
      <c r="E5757" s="341"/>
      <c r="F5757" s="342"/>
      <c r="G5757" s="31" t="s">
        <v>28</v>
      </c>
      <c r="H5757" s="32" t="s">
        <v>28</v>
      </c>
      <c r="I5757" s="33"/>
      <c r="J5757" s="34" t="str">
        <f t="shared" si="100"/>
        <v/>
      </c>
      <c r="K5757" s="8"/>
      <c r="L5757" s="1"/>
    </row>
    <row r="5758" spans="1:12" ht="15.45" customHeight="1" x14ac:dyDescent="0.3">
      <c r="A5758" s="1"/>
      <c r="B5758" s="1"/>
      <c r="C5758" s="7"/>
      <c r="D5758" s="340"/>
      <c r="E5758" s="341"/>
      <c r="F5758" s="342"/>
      <c r="G5758" s="31" t="s">
        <v>28</v>
      </c>
      <c r="H5758" s="32" t="s">
        <v>28</v>
      </c>
      <c r="I5758" s="33"/>
      <c r="J5758" s="34" t="str">
        <f t="shared" si="100"/>
        <v/>
      </c>
      <c r="K5758" s="8"/>
      <c r="L5758" s="1"/>
    </row>
    <row r="5759" spans="1:12" ht="15.45" customHeight="1" x14ac:dyDescent="0.3">
      <c r="A5759" s="1"/>
      <c r="B5759" s="1"/>
      <c r="C5759" s="7"/>
      <c r="D5759" s="325"/>
      <c r="E5759" s="326"/>
      <c r="F5759" s="326"/>
      <c r="G5759" s="35" t="s">
        <v>28</v>
      </c>
      <c r="H5759" s="36" t="s">
        <v>28</v>
      </c>
      <c r="I5759" s="37"/>
      <c r="J5759" s="38" t="str">
        <f t="shared" si="100"/>
        <v/>
      </c>
      <c r="K5759" s="8"/>
      <c r="L5759" s="1"/>
    </row>
    <row r="5760" spans="1:12" ht="15.45" customHeight="1" x14ac:dyDescent="0.3">
      <c r="A5760" s="1"/>
      <c r="B5760" s="1"/>
      <c r="C5760" s="7"/>
      <c r="D5760" s="1"/>
      <c r="E5760" s="1"/>
      <c r="F5760" s="1"/>
      <c r="G5760" s="294" t="s">
        <v>29</v>
      </c>
      <c r="H5760" s="294"/>
      <c r="I5760" s="295"/>
      <c r="J5760" s="39">
        <f>+ROUND(SUM(J5753:J5759),2)</f>
        <v>128823.66</v>
      </c>
      <c r="K5760" s="8"/>
      <c r="L5760" s="1"/>
    </row>
    <row r="5761" spans="1:12" ht="15.45" customHeight="1" x14ac:dyDescent="0.3">
      <c r="A5761" s="1"/>
      <c r="B5761" s="1"/>
      <c r="C5761" s="7"/>
      <c r="D5761" s="1"/>
      <c r="E5761" s="1"/>
      <c r="F5761" s="1"/>
      <c r="G5761" s="92"/>
      <c r="H5761" s="100"/>
      <c r="I5761" s="92"/>
      <c r="J5761" s="101"/>
      <c r="K5761" s="8"/>
      <c r="L5761" s="1"/>
    </row>
    <row r="5762" spans="1:12" ht="15.45" customHeight="1" x14ac:dyDescent="0.3">
      <c r="A5762" s="1"/>
      <c r="B5762" s="1"/>
      <c r="C5762" s="7"/>
      <c r="D5762" s="219" t="s">
        <v>30</v>
      </c>
      <c r="E5762" s="220"/>
      <c r="F5762" s="220"/>
      <c r="G5762" s="220"/>
      <c r="H5762" s="220"/>
      <c r="I5762" s="220"/>
      <c r="J5762" s="221"/>
      <c r="K5762" s="8"/>
      <c r="L5762" s="1"/>
    </row>
    <row r="5763" spans="1:12" ht="15.45" customHeight="1" x14ac:dyDescent="0.3">
      <c r="A5763" s="1"/>
      <c r="B5763" s="1"/>
      <c r="C5763" s="7"/>
      <c r="D5763" s="286" t="s">
        <v>20</v>
      </c>
      <c r="E5763" s="286"/>
      <c r="F5763" s="286"/>
      <c r="G5763" s="40" t="s">
        <v>14</v>
      </c>
      <c r="H5763" s="41" t="s">
        <v>31</v>
      </c>
      <c r="I5763" s="40" t="s">
        <v>22</v>
      </c>
      <c r="J5763" s="41" t="s">
        <v>23</v>
      </c>
      <c r="K5763" s="8"/>
      <c r="L5763" s="1"/>
    </row>
    <row r="5764" spans="1:12" ht="15.45" customHeight="1" x14ac:dyDescent="0.3">
      <c r="A5764" s="1"/>
      <c r="B5764" s="1"/>
      <c r="C5764" s="7"/>
      <c r="D5764" s="287" t="s">
        <v>32</v>
      </c>
      <c r="E5764" s="288"/>
      <c r="F5764" s="288"/>
      <c r="G5764" s="86" t="s">
        <v>33</v>
      </c>
      <c r="H5764" s="87">
        <v>24548.74</v>
      </c>
      <c r="I5764" s="88">
        <v>0.05</v>
      </c>
      <c r="J5764" s="30">
        <f>+ROUND(I5764*H5764,2)</f>
        <v>1227.44</v>
      </c>
      <c r="K5764" s="8"/>
      <c r="L5764" s="1"/>
    </row>
    <row r="5765" spans="1:12" ht="15.45" customHeight="1" x14ac:dyDescent="0.3">
      <c r="A5765" s="1"/>
      <c r="B5765" s="1"/>
      <c r="C5765" s="7"/>
      <c r="D5765" s="289"/>
      <c r="E5765" s="290"/>
      <c r="F5765" s="291"/>
      <c r="G5765" s="86" t="s">
        <v>28</v>
      </c>
      <c r="H5765" s="89" t="s">
        <v>28</v>
      </c>
      <c r="I5765" s="98"/>
      <c r="J5765" s="34" t="str">
        <f>+IF(D5765="","",H5765*I5765)</f>
        <v/>
      </c>
      <c r="K5765" s="8"/>
      <c r="L5765" s="1"/>
    </row>
    <row r="5766" spans="1:12" ht="15.45" customHeight="1" x14ac:dyDescent="0.3">
      <c r="A5766" s="1"/>
      <c r="B5766" s="1"/>
      <c r="C5766" s="7"/>
      <c r="D5766" s="289"/>
      <c r="E5766" s="290"/>
      <c r="F5766" s="291"/>
      <c r="G5766" s="86" t="s">
        <v>28</v>
      </c>
      <c r="H5766" s="89" t="s">
        <v>28</v>
      </c>
      <c r="I5766" s="99"/>
      <c r="J5766" s="34" t="str">
        <f>+IF(D5766="","",H5766*I5766)</f>
        <v/>
      </c>
      <c r="K5766" s="8"/>
      <c r="L5766" s="1"/>
    </row>
    <row r="5767" spans="1:12" ht="15.45" customHeight="1" x14ac:dyDescent="0.3">
      <c r="A5767" s="1"/>
      <c r="B5767" s="1"/>
      <c r="C5767" s="7"/>
      <c r="D5767" s="333"/>
      <c r="E5767" s="334"/>
      <c r="F5767" s="335"/>
      <c r="G5767" s="47" t="s">
        <v>28</v>
      </c>
      <c r="H5767" s="48" t="s">
        <v>28</v>
      </c>
      <c r="I5767" s="49"/>
      <c r="J5767" s="91" t="str">
        <f>+IF(D5767="","",H5767*I5767)</f>
        <v/>
      </c>
      <c r="K5767" s="8"/>
      <c r="L5767" s="1"/>
    </row>
    <row r="5768" spans="1:12" ht="15.45" customHeight="1" x14ac:dyDescent="0.3">
      <c r="A5768" s="1"/>
      <c r="B5768" s="1"/>
      <c r="C5768" s="7"/>
      <c r="D5768" s="1"/>
      <c r="E5768" s="1"/>
      <c r="F5768" s="1"/>
      <c r="G5768" s="294" t="s">
        <v>36</v>
      </c>
      <c r="H5768" s="294"/>
      <c r="I5768" s="295"/>
      <c r="J5768" s="51">
        <f>ROUND(+SUM(J5764:J5767),2)</f>
        <v>1227.44</v>
      </c>
      <c r="K5768" s="8"/>
      <c r="L5768" s="1"/>
    </row>
    <row r="5769" spans="1:12" ht="15.45" customHeight="1" x14ac:dyDescent="0.3">
      <c r="A5769" s="1"/>
      <c r="B5769" s="1"/>
      <c r="C5769" s="7"/>
      <c r="D5769" s="274"/>
      <c r="E5769" s="274"/>
      <c r="F5769" s="274"/>
      <c r="G5769" s="274"/>
      <c r="H5769" s="274"/>
      <c r="I5769" s="274"/>
      <c r="J5769" s="274"/>
      <c r="K5769" s="8"/>
      <c r="L5769" s="1"/>
    </row>
    <row r="5770" spans="1:12" ht="15.45" customHeight="1" x14ac:dyDescent="0.3">
      <c r="A5770" s="1"/>
      <c r="B5770" s="1"/>
      <c r="C5770" s="7"/>
      <c r="D5770" s="305" t="s">
        <v>37</v>
      </c>
      <c r="E5770" s="306"/>
      <c r="F5770" s="306"/>
      <c r="G5770" s="306"/>
      <c r="H5770" s="306"/>
      <c r="I5770" s="306"/>
      <c r="J5770" s="307"/>
      <c r="K5770" s="8"/>
      <c r="L5770" s="52"/>
    </row>
    <row r="5771" spans="1:12" ht="15.45" customHeight="1" x14ac:dyDescent="0.3">
      <c r="A5771" s="93"/>
      <c r="B5771" s="93"/>
      <c r="C5771" s="53"/>
      <c r="D5771" s="308" t="s">
        <v>20</v>
      </c>
      <c r="E5771" s="309"/>
      <c r="F5771" s="309"/>
      <c r="G5771" s="54" t="s">
        <v>14</v>
      </c>
      <c r="H5771" s="55" t="s">
        <v>31</v>
      </c>
      <c r="I5771" s="54" t="s">
        <v>22</v>
      </c>
      <c r="J5771" s="56" t="s">
        <v>23</v>
      </c>
      <c r="K5771" s="57"/>
      <c r="L5771" s="58"/>
    </row>
    <row r="5772" spans="1:12" ht="15.45" customHeight="1" x14ac:dyDescent="0.3">
      <c r="A5772" s="1"/>
      <c r="B5772" s="1"/>
      <c r="C5772" s="7"/>
      <c r="D5772" s="301" t="s">
        <v>218</v>
      </c>
      <c r="E5772" s="302"/>
      <c r="F5772" s="302"/>
      <c r="G5772" s="59" t="s">
        <v>39</v>
      </c>
      <c r="H5772" s="60">
        <v>35069.629374999997</v>
      </c>
      <c r="I5772" s="61">
        <v>0.7</v>
      </c>
      <c r="J5772" s="30">
        <f>+ROUND(I5772*H5772,2)</f>
        <v>24548.74</v>
      </c>
      <c r="K5772" s="8"/>
      <c r="L5772" s="52"/>
    </row>
    <row r="5773" spans="1:12" ht="15.45" customHeight="1" x14ac:dyDescent="0.3">
      <c r="A5773" s="1"/>
      <c r="B5773" s="1"/>
      <c r="C5773" s="7"/>
      <c r="D5773" s="301"/>
      <c r="E5773" s="302"/>
      <c r="F5773" s="302"/>
      <c r="G5773" s="59"/>
      <c r="H5773" s="60" t="s">
        <v>28</v>
      </c>
      <c r="I5773" s="61"/>
      <c r="J5773" s="62" t="str">
        <f>(+IF(D5773="","",(H5773*I5773)))</f>
        <v/>
      </c>
      <c r="K5773" s="8"/>
      <c r="L5773" s="52"/>
    </row>
    <row r="5774" spans="1:12" ht="15.45" customHeight="1" x14ac:dyDescent="0.3">
      <c r="A5774" s="1"/>
      <c r="B5774" s="1"/>
      <c r="C5774" s="7"/>
      <c r="D5774" s="301"/>
      <c r="E5774" s="302"/>
      <c r="F5774" s="302"/>
      <c r="G5774" s="59"/>
      <c r="H5774" s="60"/>
      <c r="I5774" s="61"/>
      <c r="J5774" s="62" t="str">
        <f>(+IF(D5774="","",(H5774*I5774)))</f>
        <v/>
      </c>
      <c r="K5774" s="8"/>
      <c r="L5774" s="52"/>
    </row>
    <row r="5775" spans="1:12" ht="15.45" customHeight="1" x14ac:dyDescent="0.3">
      <c r="A5775" s="1"/>
      <c r="B5775" s="1"/>
      <c r="C5775" s="7"/>
      <c r="D5775" s="303"/>
      <c r="E5775" s="304"/>
      <c r="F5775" s="304"/>
      <c r="G5775" s="94"/>
      <c r="H5775" s="95"/>
      <c r="I5775" s="96"/>
      <c r="J5775" s="97"/>
      <c r="K5775" s="8"/>
      <c r="L5775" s="52"/>
    </row>
    <row r="5776" spans="1:12" ht="15.45" customHeight="1" x14ac:dyDescent="0.3">
      <c r="A5776" s="1"/>
      <c r="B5776" s="1"/>
      <c r="C5776" s="7"/>
      <c r="D5776" s="1"/>
      <c r="E5776" s="1"/>
      <c r="F5776" s="1"/>
      <c r="G5776" s="216" t="s">
        <v>42</v>
      </c>
      <c r="H5776" s="216"/>
      <c r="I5776" s="217"/>
      <c r="J5776" s="39">
        <f>+ROUND(SUM(J5772:J5775),2)</f>
        <v>24548.74</v>
      </c>
      <c r="K5776" s="8"/>
      <c r="L5776" s="52"/>
    </row>
    <row r="5777" spans="1:12" ht="15.45" customHeight="1" x14ac:dyDescent="0.3">
      <c r="A5777" s="1"/>
      <c r="B5777" s="1"/>
      <c r="C5777" s="7"/>
      <c r="D5777" s="1"/>
      <c r="E5777" s="1"/>
      <c r="F5777" s="1"/>
      <c r="G5777" s="1"/>
      <c r="H5777" s="63"/>
      <c r="I5777" s="1"/>
      <c r="J5777" s="2"/>
      <c r="K5777" s="8"/>
      <c r="L5777" s="1"/>
    </row>
    <row r="5778" spans="1:12" ht="15.45" customHeight="1" x14ac:dyDescent="0.3">
      <c r="A5778" s="1"/>
      <c r="B5778" s="1"/>
      <c r="C5778" s="7"/>
      <c r="D5778" s="250" t="s">
        <v>43</v>
      </c>
      <c r="E5778" s="251"/>
      <c r="F5778" s="251"/>
      <c r="G5778" s="251"/>
      <c r="H5778" s="251"/>
      <c r="I5778" s="252"/>
      <c r="J5778" s="64">
        <f>ROUND((SUM(+J5760+J5768+J5776)),2)</f>
        <v>154599.84</v>
      </c>
      <c r="K5778" s="8"/>
      <c r="L5778" s="1"/>
    </row>
    <row r="5779" spans="1:12" ht="15.45" customHeight="1" x14ac:dyDescent="0.3">
      <c r="A5779" s="1"/>
      <c r="B5779" s="1"/>
      <c r="C5779" s="7"/>
      <c r="D5779" s="1"/>
      <c r="E5779" s="1"/>
      <c r="F5779" s="1"/>
      <c r="G5779" s="1"/>
      <c r="H5779" s="63"/>
      <c r="I5779" s="1"/>
      <c r="J5779" s="2"/>
      <c r="K5779" s="8"/>
      <c r="L5779" s="1"/>
    </row>
    <row r="5780" spans="1:12" ht="15.45" customHeight="1" x14ac:dyDescent="0.3">
      <c r="A5780" s="66"/>
      <c r="B5780" s="66"/>
      <c r="C5780" s="65"/>
      <c r="D5780" s="253" t="s">
        <v>44</v>
      </c>
      <c r="E5780" s="254"/>
      <c r="F5780" s="255"/>
      <c r="G5780" s="66"/>
      <c r="H5780" s="67"/>
      <c r="I5780" s="68">
        <v>0.01</v>
      </c>
      <c r="J5780" s="69">
        <f>+ROUND(J5778*I5780,2)</f>
        <v>1546</v>
      </c>
      <c r="K5780" s="70"/>
      <c r="L5780" s="66"/>
    </row>
    <row r="5781" spans="1:12" ht="15.45" customHeight="1" x14ac:dyDescent="0.3">
      <c r="A5781" s="1"/>
      <c r="B5781" s="1"/>
      <c r="C5781" s="7"/>
      <c r="D5781" s="250" t="s">
        <v>45</v>
      </c>
      <c r="E5781" s="251"/>
      <c r="F5781" s="251"/>
      <c r="G5781" s="251"/>
      <c r="H5781" s="251"/>
      <c r="I5781" s="252"/>
      <c r="J5781" s="64">
        <f>+J5780+J5778</f>
        <v>156145.84</v>
      </c>
      <c r="K5781" s="8"/>
      <c r="L5781" s="1"/>
    </row>
    <row r="5782" spans="1:12" ht="15.45" customHeight="1" x14ac:dyDescent="0.3">
      <c r="A5782" s="1"/>
      <c r="B5782" s="1"/>
      <c r="C5782" s="7"/>
      <c r="D5782" s="1"/>
      <c r="E5782" s="1"/>
      <c r="F5782" s="1"/>
      <c r="G5782" s="1"/>
      <c r="H5782" s="63"/>
      <c r="I5782" s="1"/>
      <c r="J5782" s="2"/>
      <c r="K5782" s="8"/>
      <c r="L5782" s="1"/>
    </row>
    <row r="5783" spans="1:12" ht="15.45" customHeight="1" x14ac:dyDescent="0.3">
      <c r="A5783" s="66"/>
      <c r="B5783" s="66"/>
      <c r="C5783" s="65"/>
      <c r="D5783" s="313" t="s">
        <v>46</v>
      </c>
      <c r="E5783" s="314"/>
      <c r="F5783" s="314"/>
      <c r="G5783" s="71"/>
      <c r="H5783" s="72"/>
      <c r="I5783" s="170">
        <v>0.25</v>
      </c>
      <c r="J5783" s="74">
        <f>ROUND(J5781*I5783,2)</f>
        <v>39036.46</v>
      </c>
      <c r="K5783" s="70"/>
      <c r="L5783" s="66"/>
    </row>
    <row r="5784" spans="1:12" ht="15.45" customHeight="1" x14ac:dyDescent="0.3">
      <c r="A5784" s="66"/>
      <c r="B5784" s="66"/>
      <c r="C5784" s="65"/>
      <c r="D5784" s="315" t="s">
        <v>47</v>
      </c>
      <c r="E5784" s="316"/>
      <c r="F5784" s="316"/>
      <c r="G5784" s="71"/>
      <c r="H5784" s="72"/>
      <c r="I5784" s="171">
        <v>0.01</v>
      </c>
      <c r="J5784" s="76">
        <f>ROUNDUP(J5781*I5784,2)</f>
        <v>1561.46</v>
      </c>
      <c r="K5784" s="70"/>
      <c r="L5784" s="66"/>
    </row>
    <row r="5785" spans="1:12" ht="15.45" customHeight="1" x14ac:dyDescent="0.3">
      <c r="A5785" s="66"/>
      <c r="B5785" s="66"/>
      <c r="C5785" s="65"/>
      <c r="D5785" s="315" t="s">
        <v>48</v>
      </c>
      <c r="E5785" s="316"/>
      <c r="F5785" s="316"/>
      <c r="G5785" s="77"/>
      <c r="H5785" s="78"/>
      <c r="I5785" s="171">
        <v>0.04</v>
      </c>
      <c r="J5785" s="76">
        <f>ROUNDUP(J5781*I5785,2)</f>
        <v>6245.84</v>
      </c>
      <c r="K5785" s="70"/>
      <c r="L5785" s="66"/>
    </row>
    <row r="5786" spans="1:12" ht="15.45" customHeight="1" x14ac:dyDescent="0.3">
      <c r="A5786" s="1"/>
      <c r="B5786" s="1"/>
      <c r="C5786" s="7"/>
      <c r="D5786" s="317" t="s">
        <v>49</v>
      </c>
      <c r="E5786" s="318"/>
      <c r="F5786" s="318"/>
      <c r="G5786" s="318"/>
      <c r="H5786" s="318"/>
      <c r="I5786" s="318"/>
      <c r="J5786" s="79">
        <f>SUM(J5783:J5785)</f>
        <v>46843.759999999995</v>
      </c>
      <c r="K5786" s="8"/>
      <c r="L5786" s="1"/>
    </row>
    <row r="5787" spans="1:12" ht="15.45" customHeight="1" x14ac:dyDescent="0.3">
      <c r="A5787" s="1"/>
      <c r="B5787" s="1"/>
      <c r="C5787" s="7"/>
      <c r="D5787" s="266"/>
      <c r="E5787" s="266"/>
      <c r="F5787" s="266"/>
      <c r="G5787" s="266"/>
      <c r="H5787" s="266"/>
      <c r="I5787" s="266"/>
      <c r="J5787" s="266"/>
      <c r="K5787" s="8"/>
      <c r="L5787" s="1"/>
    </row>
    <row r="5788" spans="1:12" ht="15.45" customHeight="1" x14ac:dyDescent="0.3">
      <c r="A5788" s="1"/>
      <c r="B5788" s="1"/>
      <c r="C5788" s="7"/>
      <c r="D5788" s="277" t="s">
        <v>50</v>
      </c>
      <c r="E5788" s="278"/>
      <c r="F5788" s="278"/>
      <c r="G5788" s="278"/>
      <c r="H5788" s="278"/>
      <c r="I5788" s="279"/>
      <c r="J5788" s="80">
        <f>SUM(J5781+J5786)</f>
        <v>202989.59999999998</v>
      </c>
      <c r="K5788" s="8"/>
      <c r="L5788" s="1"/>
    </row>
    <row r="5789" spans="1:12" ht="15.45" customHeight="1" x14ac:dyDescent="0.3">
      <c r="A5789" s="1"/>
      <c r="B5789" s="1"/>
      <c r="C5789" s="7"/>
      <c r="D5789" s="266"/>
      <c r="E5789" s="266"/>
      <c r="F5789" s="266"/>
      <c r="G5789" s="266"/>
      <c r="H5789" s="266"/>
      <c r="I5789" s="266"/>
      <c r="J5789" s="266"/>
      <c r="K5789" s="8"/>
      <c r="L5789" s="1"/>
    </row>
    <row r="5790" spans="1:12" ht="15.45" customHeight="1" x14ac:dyDescent="0.3">
      <c r="A5790" s="1"/>
      <c r="B5790" s="1"/>
      <c r="C5790" s="7"/>
      <c r="D5790" s="280" t="s">
        <v>51</v>
      </c>
      <c r="E5790" s="281"/>
      <c r="F5790" s="282"/>
      <c r="G5790" s="283"/>
      <c r="H5790" s="284"/>
      <c r="I5790" s="284"/>
      <c r="J5790" s="285"/>
      <c r="K5790" s="8"/>
      <c r="L5790" s="1"/>
    </row>
    <row r="5791" spans="1:12" ht="15.45" customHeight="1" x14ac:dyDescent="0.3">
      <c r="A5791" s="1"/>
      <c r="B5791" s="1"/>
      <c r="C5791" s="7"/>
      <c r="D5791" s="262"/>
      <c r="E5791" s="310"/>
      <c r="F5791" s="311"/>
      <c r="G5791" s="265"/>
      <c r="H5791" s="275"/>
      <c r="I5791" s="275"/>
      <c r="J5791" s="276"/>
      <c r="K5791" s="8"/>
      <c r="L5791" s="1"/>
    </row>
    <row r="5792" spans="1:12" ht="15.45" customHeight="1" x14ac:dyDescent="0.3">
      <c r="A5792" s="1"/>
      <c r="B5792" s="1"/>
      <c r="C5792" s="7"/>
      <c r="D5792" s="262"/>
      <c r="E5792" s="310"/>
      <c r="F5792" s="311"/>
      <c r="G5792" s="312" t="s">
        <v>52</v>
      </c>
      <c r="H5792" s="266"/>
      <c r="I5792" s="266"/>
      <c r="J5792" s="267"/>
      <c r="K5792" s="8"/>
      <c r="L5792" s="1"/>
    </row>
    <row r="5793" spans="1:12" ht="15.45" customHeight="1" x14ac:dyDescent="0.3">
      <c r="A5793" s="1"/>
      <c r="B5793" s="1"/>
      <c r="C5793" s="7"/>
      <c r="D5793" s="262"/>
      <c r="E5793" s="310"/>
      <c r="F5793" s="311"/>
      <c r="G5793" s="312" t="s">
        <v>53</v>
      </c>
      <c r="H5793" s="266"/>
      <c r="I5793" s="266"/>
      <c r="J5793" s="267"/>
      <c r="K5793" s="8"/>
      <c r="L5793" s="1"/>
    </row>
    <row r="5794" spans="1:12" ht="15.45" customHeight="1" x14ac:dyDescent="0.3">
      <c r="A5794" s="1"/>
      <c r="B5794" s="1"/>
      <c r="C5794" s="7"/>
      <c r="D5794" s="262"/>
      <c r="E5794" s="310"/>
      <c r="F5794" s="311"/>
      <c r="G5794" s="312" t="s">
        <v>54</v>
      </c>
      <c r="H5794" s="266"/>
      <c r="I5794" s="266"/>
      <c r="J5794" s="267"/>
      <c r="K5794" s="8"/>
      <c r="L5794" s="1"/>
    </row>
    <row r="5795" spans="1:12" ht="15.45" customHeight="1" x14ac:dyDescent="0.3">
      <c r="A5795" s="1"/>
      <c r="B5795" s="1"/>
      <c r="C5795" s="7"/>
      <c r="D5795" s="319"/>
      <c r="E5795" s="320"/>
      <c r="F5795" s="321"/>
      <c r="G5795" s="312" t="s">
        <v>52</v>
      </c>
      <c r="H5795" s="266"/>
      <c r="I5795" s="266"/>
      <c r="J5795" s="267"/>
      <c r="K5795" s="8"/>
      <c r="L5795" s="1"/>
    </row>
    <row r="5796" spans="1:12" ht="15.45" customHeight="1" x14ac:dyDescent="0.3">
      <c r="A5796" s="1"/>
      <c r="B5796" s="1"/>
      <c r="C5796" s="7"/>
      <c r="D5796" s="268"/>
      <c r="E5796" s="322"/>
      <c r="F5796" s="323"/>
      <c r="G5796" s="324" t="s">
        <v>55</v>
      </c>
      <c r="H5796" s="272"/>
      <c r="I5796" s="272"/>
      <c r="J5796" s="273"/>
      <c r="K5796" s="8"/>
      <c r="L5796" s="1"/>
    </row>
    <row r="5797" spans="1:12" ht="15.45" customHeight="1" x14ac:dyDescent="0.3">
      <c r="A5797" s="1"/>
      <c r="B5797" s="1"/>
      <c r="C5797" s="81"/>
      <c r="D5797" s="82"/>
      <c r="E5797" s="82"/>
      <c r="F5797" s="82"/>
      <c r="G5797" s="82"/>
      <c r="H5797" s="83"/>
      <c r="I5797" s="82"/>
      <c r="J5797" s="83"/>
      <c r="K5797" s="84"/>
      <c r="L5797" s="1"/>
    </row>
    <row r="5798" spans="1:12" ht="15.45" customHeight="1" x14ac:dyDescent="0.3">
      <c r="A5798" s="1"/>
      <c r="B5798" s="1"/>
      <c r="C5798" s="1"/>
      <c r="D5798" s="1"/>
      <c r="E5798" s="1"/>
      <c r="F5798" s="1"/>
      <c r="G5798" s="1"/>
      <c r="H5798" s="2"/>
      <c r="I5798" s="1"/>
      <c r="J5798" s="2"/>
      <c r="K5798" s="1"/>
      <c r="L5798" s="1"/>
    </row>
    <row r="5799" spans="1:12" ht="15.45" customHeight="1" x14ac:dyDescent="0.3">
      <c r="A5799" s="1"/>
      <c r="B5799" s="1"/>
      <c r="C5799" s="274"/>
      <c r="D5799" s="274"/>
      <c r="E5799" s="274"/>
      <c r="F5799" s="274"/>
      <c r="G5799" s="274"/>
      <c r="H5799" s="274"/>
      <c r="I5799" s="274"/>
      <c r="J5799" s="274"/>
      <c r="K5799" s="1"/>
      <c r="L5799" s="1"/>
    </row>
    <row r="5800" spans="1:12" ht="15.45" customHeight="1" x14ac:dyDescent="0.3">
      <c r="A5800" s="1"/>
      <c r="B5800" s="1"/>
      <c r="C5800" s="3"/>
      <c r="D5800" s="4"/>
      <c r="E5800" s="4"/>
      <c r="F5800" s="4"/>
      <c r="G5800" s="4"/>
      <c r="H5800" s="5"/>
      <c r="I5800" s="4"/>
      <c r="J5800" s="5"/>
      <c r="K5800" s="6"/>
      <c r="L5800" s="1"/>
    </row>
    <row r="5801" spans="1:12" ht="15.45" customHeight="1" x14ac:dyDescent="0.3">
      <c r="A5801" s="1"/>
      <c r="B5801" s="1"/>
      <c r="C5801" s="7"/>
      <c r="D5801" s="190"/>
      <c r="E5801" s="191"/>
      <c r="F5801" s="190" t="s">
        <v>0</v>
      </c>
      <c r="G5801" s="194"/>
      <c r="H5801" s="191"/>
      <c r="I5801" s="195" t="s">
        <v>1</v>
      </c>
      <c r="J5801" s="196"/>
      <c r="K5801" s="8"/>
      <c r="L5801" s="1"/>
    </row>
    <row r="5802" spans="1:12" ht="15.45" customHeight="1" x14ac:dyDescent="0.3">
      <c r="A5802" s="1"/>
      <c r="B5802" s="1"/>
      <c r="C5802" s="7"/>
      <c r="D5802" s="192"/>
      <c r="E5802" s="193"/>
      <c r="F5802" s="192"/>
      <c r="G5802" s="189"/>
      <c r="H5802" s="193"/>
      <c r="I5802" s="197" t="s">
        <v>2</v>
      </c>
      <c r="J5802" s="198"/>
      <c r="K5802" s="8"/>
      <c r="L5802" s="1"/>
    </row>
    <row r="5803" spans="1:12" ht="15.45" customHeight="1" x14ac:dyDescent="0.3">
      <c r="A5803" s="1"/>
      <c r="B5803" s="1"/>
      <c r="C5803" s="7"/>
      <c r="D5803" s="172" t="s">
        <v>3</v>
      </c>
      <c r="E5803" s="173"/>
      <c r="F5803" s="173"/>
      <c r="G5803" s="173"/>
      <c r="H5803" s="174"/>
      <c r="I5803" s="197" t="s">
        <v>4</v>
      </c>
      <c r="J5803" s="198"/>
      <c r="K5803" s="8"/>
      <c r="L5803" s="1"/>
    </row>
    <row r="5804" spans="1:12" ht="15.45" customHeight="1" x14ac:dyDescent="0.3">
      <c r="A5804" s="1"/>
      <c r="B5804" s="1"/>
      <c r="C5804" s="7"/>
      <c r="D5804" s="298" t="s">
        <v>5</v>
      </c>
      <c r="E5804" s="299"/>
      <c r="F5804" s="299"/>
      <c r="G5804" s="299"/>
      <c r="H5804" s="299"/>
      <c r="I5804" s="299"/>
      <c r="J5804" s="300"/>
      <c r="K5804" s="8"/>
      <c r="L5804" s="1"/>
    </row>
    <row r="5805" spans="1:12" ht="15.45" customHeight="1" x14ac:dyDescent="0.3">
      <c r="A5805" s="1"/>
      <c r="B5805" s="1"/>
      <c r="C5805" s="7"/>
      <c r="D5805" s="9"/>
      <c r="E5805" s="9"/>
      <c r="F5805" s="9"/>
      <c r="G5805" s="9"/>
      <c r="H5805" s="10"/>
      <c r="I5805" s="9"/>
      <c r="J5805" s="10"/>
      <c r="K5805" s="8"/>
      <c r="L5805" s="1"/>
    </row>
    <row r="5806" spans="1:12" ht="15.45" customHeight="1" x14ac:dyDescent="0.3">
      <c r="A5806" s="14"/>
      <c r="B5806" s="14"/>
      <c r="C5806" s="11"/>
      <c r="D5806" s="12" t="s">
        <v>6</v>
      </c>
      <c r="E5806" s="175" t="s">
        <v>7</v>
      </c>
      <c r="F5806" s="176"/>
      <c r="G5806" s="176"/>
      <c r="H5806" s="176"/>
      <c r="I5806" s="176"/>
      <c r="J5806" s="177"/>
      <c r="K5806" s="13"/>
      <c r="L5806" s="14"/>
    </row>
    <row r="5807" spans="1:12" ht="15.45" customHeight="1" x14ac:dyDescent="0.3">
      <c r="A5807" s="1"/>
      <c r="B5807" s="1"/>
      <c r="C5807" s="7"/>
      <c r="D5807" s="16">
        <v>2</v>
      </c>
      <c r="E5807" s="178" t="s">
        <v>8</v>
      </c>
      <c r="F5807" s="179"/>
      <c r="G5807" s="179"/>
      <c r="H5807" s="179"/>
      <c r="I5807" s="179"/>
      <c r="J5807" s="180"/>
      <c r="K5807" s="8"/>
      <c r="L5807" s="1"/>
    </row>
    <row r="5808" spans="1:12" ht="15.45" customHeight="1" x14ac:dyDescent="0.3">
      <c r="A5808" s="14"/>
      <c r="B5808" s="14"/>
      <c r="C5808" s="11"/>
      <c r="D5808" s="12" t="s">
        <v>9</v>
      </c>
      <c r="E5808" s="175" t="s">
        <v>10</v>
      </c>
      <c r="F5808" s="176"/>
      <c r="G5808" s="176"/>
      <c r="H5808" s="176"/>
      <c r="I5808" s="176"/>
      <c r="J5808" s="177"/>
      <c r="K5808" s="13"/>
      <c r="L5808" s="14"/>
    </row>
    <row r="5809" spans="1:12" ht="15.45" customHeight="1" x14ac:dyDescent="0.3">
      <c r="A5809" s="1"/>
      <c r="B5809" s="1"/>
      <c r="C5809" s="7"/>
      <c r="D5809" s="16">
        <v>2.02</v>
      </c>
      <c r="E5809" s="178" t="s">
        <v>85</v>
      </c>
      <c r="F5809" s="179"/>
      <c r="G5809" s="179"/>
      <c r="H5809" s="179"/>
      <c r="I5809" s="179"/>
      <c r="J5809" s="180"/>
      <c r="K5809" s="8"/>
      <c r="L5809" s="1"/>
    </row>
    <row r="5810" spans="1:12" ht="15.45" customHeight="1" x14ac:dyDescent="0.3">
      <c r="A5810" s="14"/>
      <c r="B5810" s="14"/>
      <c r="C5810" s="11"/>
      <c r="D5810" s="17" t="s">
        <v>12</v>
      </c>
      <c r="E5810" s="181" t="s">
        <v>13</v>
      </c>
      <c r="F5810" s="182"/>
      <c r="G5810" s="182"/>
      <c r="H5810" s="182"/>
      <c r="I5810" s="183"/>
      <c r="J5810" s="187" t="s">
        <v>14</v>
      </c>
      <c r="K5810" s="13"/>
      <c r="L5810" s="14"/>
    </row>
    <row r="5811" spans="1:12" ht="15.45" customHeight="1" x14ac:dyDescent="0.3">
      <c r="A5811" s="1"/>
      <c r="B5811" s="1"/>
      <c r="C5811" s="7"/>
      <c r="D5811" s="18" t="s">
        <v>483</v>
      </c>
      <c r="E5811" s="184"/>
      <c r="F5811" s="185"/>
      <c r="G5811" s="185"/>
      <c r="H5811" s="185"/>
      <c r="I5811" s="186"/>
      <c r="J5811" s="188"/>
      <c r="K5811" s="8"/>
      <c r="L5811" s="1"/>
    </row>
    <row r="5812" spans="1:12" ht="15.45" customHeight="1" x14ac:dyDescent="0.3">
      <c r="A5812" s="14"/>
      <c r="B5812" s="14"/>
      <c r="C5812" s="11"/>
      <c r="D5812" s="17" t="s">
        <v>16</v>
      </c>
      <c r="E5812" s="296" t="s">
        <v>484</v>
      </c>
      <c r="F5812" s="223"/>
      <c r="G5812" s="223"/>
      <c r="H5812" s="223"/>
      <c r="I5812" s="224"/>
      <c r="J5812" s="297" t="s">
        <v>95</v>
      </c>
      <c r="K5812" s="13"/>
      <c r="L5812" s="14"/>
    </row>
    <row r="5813" spans="1:12" ht="15.45" customHeight="1" x14ac:dyDescent="0.3">
      <c r="A5813" s="1"/>
      <c r="B5813" s="1"/>
      <c r="C5813" s="7"/>
      <c r="D5813" s="18" t="s">
        <v>483</v>
      </c>
      <c r="E5813" s="225"/>
      <c r="F5813" s="226"/>
      <c r="G5813" s="226"/>
      <c r="H5813" s="226"/>
      <c r="I5813" s="227"/>
      <c r="J5813" s="229"/>
      <c r="K5813" s="8"/>
      <c r="L5813" s="1"/>
    </row>
    <row r="5814" spans="1:12" ht="15.45" customHeight="1" x14ac:dyDescent="0.3">
      <c r="A5814" s="1"/>
      <c r="B5814" s="1"/>
      <c r="C5814" s="7"/>
      <c r="D5814" s="189"/>
      <c r="E5814" s="189"/>
      <c r="F5814" s="189"/>
      <c r="G5814" s="189"/>
      <c r="H5814" s="189"/>
      <c r="I5814" s="189"/>
      <c r="J5814" s="189"/>
      <c r="K5814" s="8"/>
      <c r="L5814" s="1"/>
    </row>
    <row r="5815" spans="1:12" ht="15.45" customHeight="1" x14ac:dyDescent="0.3">
      <c r="A5815" s="1"/>
      <c r="B5815" s="1"/>
      <c r="C5815" s="7"/>
      <c r="D5815" s="219" t="s">
        <v>19</v>
      </c>
      <c r="E5815" s="220"/>
      <c r="F5815" s="220"/>
      <c r="G5815" s="220"/>
      <c r="H5815" s="220"/>
      <c r="I5815" s="220"/>
      <c r="J5815" s="221"/>
      <c r="K5815" s="8"/>
      <c r="L5815" s="1"/>
    </row>
    <row r="5816" spans="1:12" ht="15.45" customHeight="1" x14ac:dyDescent="0.3">
      <c r="A5816" s="1"/>
      <c r="B5816" s="1"/>
      <c r="C5816" s="7"/>
      <c r="D5816" s="230" t="s">
        <v>20</v>
      </c>
      <c r="E5816" s="231"/>
      <c r="F5816" s="231"/>
      <c r="G5816" s="23" t="s">
        <v>14</v>
      </c>
      <c r="H5816" s="24" t="s">
        <v>21</v>
      </c>
      <c r="I5816" s="25" t="s">
        <v>22</v>
      </c>
      <c r="J5816" s="26" t="s">
        <v>23</v>
      </c>
      <c r="K5816" s="8"/>
      <c r="L5816" s="1"/>
    </row>
    <row r="5817" spans="1:12" ht="15.45" customHeight="1" x14ac:dyDescent="0.3">
      <c r="A5817" s="1"/>
      <c r="B5817" s="1"/>
      <c r="C5817" s="7"/>
      <c r="D5817" s="232" t="s">
        <v>100</v>
      </c>
      <c r="E5817" s="233"/>
      <c r="F5817" s="233"/>
      <c r="G5817" s="27" t="s">
        <v>60</v>
      </c>
      <c r="H5817" s="28">
        <v>556652.91</v>
      </c>
      <c r="I5817" s="29">
        <v>0.61</v>
      </c>
      <c r="J5817" s="30">
        <f>+ROUND(I5817*H5817,2)</f>
        <v>339558.28</v>
      </c>
      <c r="K5817" s="8"/>
      <c r="L5817" s="1"/>
    </row>
    <row r="5818" spans="1:12" ht="15.45" customHeight="1" x14ac:dyDescent="0.3">
      <c r="A5818" s="1"/>
      <c r="B5818" s="1"/>
      <c r="C5818" s="7"/>
      <c r="D5818" s="211" t="s">
        <v>485</v>
      </c>
      <c r="E5818" s="212"/>
      <c r="F5818" s="212"/>
      <c r="G5818" s="31" t="s">
        <v>60</v>
      </c>
      <c r="H5818" s="32">
        <v>83895</v>
      </c>
      <c r="I5818" s="33">
        <v>0.41</v>
      </c>
      <c r="J5818" s="34">
        <f>+ROUND(I5818*H5818,2)</f>
        <v>34396.949999999997</v>
      </c>
      <c r="K5818" s="8"/>
      <c r="L5818" s="1"/>
    </row>
    <row r="5819" spans="1:12" ht="15.45" customHeight="1" x14ac:dyDescent="0.3">
      <c r="A5819" s="1"/>
      <c r="B5819" s="1"/>
      <c r="C5819" s="7"/>
      <c r="D5819" s="211"/>
      <c r="E5819" s="212"/>
      <c r="F5819" s="212"/>
      <c r="G5819" s="31" t="s">
        <v>28</v>
      </c>
      <c r="H5819" s="32" t="s">
        <v>28</v>
      </c>
      <c r="I5819" s="33"/>
      <c r="J5819" s="34" t="str">
        <f>+IF(D5819="","",H5819*I5819)</f>
        <v/>
      </c>
      <c r="K5819" s="8"/>
      <c r="L5819" s="1"/>
    </row>
    <row r="5820" spans="1:12" ht="15.45" customHeight="1" x14ac:dyDescent="0.3">
      <c r="A5820" s="1"/>
      <c r="B5820" s="1"/>
      <c r="C5820" s="7"/>
      <c r="D5820" s="211"/>
      <c r="E5820" s="212"/>
      <c r="F5820" s="212"/>
      <c r="G5820" s="31" t="s">
        <v>28</v>
      </c>
      <c r="H5820" s="32" t="s">
        <v>28</v>
      </c>
      <c r="I5820" s="33"/>
      <c r="J5820" s="34" t="str">
        <f>+IF(D5820="","",H5820*I5820)</f>
        <v/>
      </c>
      <c r="K5820" s="8"/>
      <c r="L5820" s="1"/>
    </row>
    <row r="5821" spans="1:12" ht="15.45" customHeight="1" x14ac:dyDescent="0.3">
      <c r="A5821" s="1"/>
      <c r="B5821" s="1"/>
      <c r="C5821" s="7"/>
      <c r="D5821" s="211"/>
      <c r="E5821" s="212"/>
      <c r="F5821" s="212"/>
      <c r="G5821" s="31" t="s">
        <v>28</v>
      </c>
      <c r="H5821" s="32" t="s">
        <v>28</v>
      </c>
      <c r="I5821" s="33"/>
      <c r="J5821" s="34" t="str">
        <f>+IF(D5821="","",H5821*I5821)</f>
        <v/>
      </c>
      <c r="K5821" s="8"/>
      <c r="L5821" s="1"/>
    </row>
    <row r="5822" spans="1:12" ht="15.45" customHeight="1" x14ac:dyDescent="0.3">
      <c r="A5822" s="1"/>
      <c r="B5822" s="1"/>
      <c r="C5822" s="7"/>
      <c r="D5822" s="211"/>
      <c r="E5822" s="212"/>
      <c r="F5822" s="212"/>
      <c r="G5822" s="31" t="s">
        <v>28</v>
      </c>
      <c r="H5822" s="32" t="s">
        <v>28</v>
      </c>
      <c r="I5822" s="33"/>
      <c r="J5822" s="34" t="str">
        <f>+IF(D5822="","",H5822*I5822)</f>
        <v/>
      </c>
      <c r="K5822" s="8"/>
      <c r="L5822" s="1"/>
    </row>
    <row r="5823" spans="1:12" ht="15.45" customHeight="1" x14ac:dyDescent="0.3">
      <c r="A5823" s="1"/>
      <c r="B5823" s="1"/>
      <c r="C5823" s="7"/>
      <c r="D5823" s="325"/>
      <c r="E5823" s="326"/>
      <c r="F5823" s="326"/>
      <c r="G5823" s="35" t="s">
        <v>28</v>
      </c>
      <c r="H5823" s="36" t="s">
        <v>28</v>
      </c>
      <c r="I5823" s="37"/>
      <c r="J5823" s="38" t="str">
        <f>+IF(D5823="","",H5823*I5823)</f>
        <v/>
      </c>
      <c r="K5823" s="8"/>
      <c r="L5823" s="1"/>
    </row>
    <row r="5824" spans="1:12" ht="15.45" customHeight="1" x14ac:dyDescent="0.3">
      <c r="A5824" s="1"/>
      <c r="B5824" s="1"/>
      <c r="C5824" s="7"/>
      <c r="D5824" s="1"/>
      <c r="E5824" s="1"/>
      <c r="F5824" s="1"/>
      <c r="G5824" s="294" t="s">
        <v>29</v>
      </c>
      <c r="H5824" s="294"/>
      <c r="I5824" s="295"/>
      <c r="J5824" s="39">
        <f>+ROUND(SUM(J5817:J5823),2)</f>
        <v>373955.23</v>
      </c>
      <c r="K5824" s="8"/>
      <c r="L5824" s="1"/>
    </row>
    <row r="5825" spans="1:12" ht="15.45" customHeight="1" x14ac:dyDescent="0.3">
      <c r="A5825" s="1"/>
      <c r="B5825" s="1"/>
      <c r="C5825" s="7"/>
      <c r="D5825" s="189"/>
      <c r="E5825" s="189"/>
      <c r="F5825" s="189"/>
      <c r="G5825" s="189"/>
      <c r="H5825" s="189"/>
      <c r="I5825" s="189"/>
      <c r="J5825" s="189"/>
      <c r="K5825" s="8"/>
      <c r="L5825" s="1"/>
    </row>
    <row r="5826" spans="1:12" ht="15.45" customHeight="1" x14ac:dyDescent="0.3">
      <c r="A5826" s="1"/>
      <c r="B5826" s="1"/>
      <c r="C5826" s="7"/>
      <c r="D5826" s="219" t="s">
        <v>30</v>
      </c>
      <c r="E5826" s="220"/>
      <c r="F5826" s="220"/>
      <c r="G5826" s="220"/>
      <c r="H5826" s="220"/>
      <c r="I5826" s="220"/>
      <c r="J5826" s="221"/>
      <c r="K5826" s="8"/>
      <c r="L5826" s="1"/>
    </row>
    <row r="5827" spans="1:12" ht="15.45" customHeight="1" x14ac:dyDescent="0.3">
      <c r="A5827" s="1"/>
      <c r="B5827" s="1"/>
      <c r="C5827" s="7"/>
      <c r="D5827" s="286" t="s">
        <v>20</v>
      </c>
      <c r="E5827" s="286"/>
      <c r="F5827" s="286"/>
      <c r="G5827" s="40" t="s">
        <v>14</v>
      </c>
      <c r="H5827" s="41" t="s">
        <v>31</v>
      </c>
      <c r="I5827" s="40" t="s">
        <v>22</v>
      </c>
      <c r="J5827" s="41" t="s">
        <v>23</v>
      </c>
      <c r="K5827" s="8"/>
      <c r="L5827" s="1"/>
    </row>
    <row r="5828" spans="1:12" ht="15.45" customHeight="1" x14ac:dyDescent="0.3">
      <c r="A5828" s="1"/>
      <c r="B5828" s="1"/>
      <c r="C5828" s="7"/>
      <c r="D5828" s="287" t="s">
        <v>32</v>
      </c>
      <c r="E5828" s="288"/>
      <c r="F5828" s="288"/>
      <c r="G5828" s="102" t="s">
        <v>33</v>
      </c>
      <c r="H5828" s="87">
        <v>204572.84</v>
      </c>
      <c r="I5828" s="88">
        <v>0.05</v>
      </c>
      <c r="J5828" s="30">
        <f>+ROUND(I5828*H5828,2)</f>
        <v>10228.64</v>
      </c>
      <c r="K5828" s="8"/>
      <c r="L5828" s="1"/>
    </row>
    <row r="5829" spans="1:12" ht="15.45" customHeight="1" x14ac:dyDescent="0.3">
      <c r="A5829" s="1"/>
      <c r="B5829" s="1"/>
      <c r="C5829" s="7"/>
      <c r="D5829" s="292"/>
      <c r="E5829" s="293"/>
      <c r="F5829" s="293"/>
      <c r="G5829" s="47" t="s">
        <v>28</v>
      </c>
      <c r="H5829" s="48" t="s">
        <v>28</v>
      </c>
      <c r="I5829" s="49"/>
      <c r="J5829" s="38" t="str">
        <f>+IF(D5829="","",H5829*I5829)</f>
        <v/>
      </c>
      <c r="K5829" s="8"/>
      <c r="L5829" s="1"/>
    </row>
    <row r="5830" spans="1:12" ht="15.45" customHeight="1" x14ac:dyDescent="0.3">
      <c r="A5830" s="1"/>
      <c r="B5830" s="1"/>
      <c r="C5830" s="7"/>
      <c r="D5830" s="1"/>
      <c r="E5830" s="1"/>
      <c r="F5830" s="1"/>
      <c r="G5830" s="294" t="s">
        <v>36</v>
      </c>
      <c r="H5830" s="294"/>
      <c r="I5830" s="295"/>
      <c r="J5830" s="51">
        <f>ROUND(+SUM(J5828:J5829),2)</f>
        <v>10228.64</v>
      </c>
      <c r="K5830" s="8"/>
      <c r="L5830" s="1"/>
    </row>
    <row r="5831" spans="1:12" ht="15.45" customHeight="1" x14ac:dyDescent="0.3">
      <c r="A5831" s="1"/>
      <c r="B5831" s="1"/>
      <c r="C5831" s="7"/>
      <c r="D5831" s="274"/>
      <c r="E5831" s="274"/>
      <c r="F5831" s="274"/>
      <c r="G5831" s="274"/>
      <c r="H5831" s="274"/>
      <c r="I5831" s="274"/>
      <c r="J5831" s="274"/>
      <c r="K5831" s="8"/>
      <c r="L5831" s="1"/>
    </row>
    <row r="5832" spans="1:12" ht="15.45" customHeight="1" x14ac:dyDescent="0.3">
      <c r="A5832" s="1"/>
      <c r="B5832" s="1"/>
      <c r="C5832" s="7"/>
      <c r="D5832" s="305" t="s">
        <v>37</v>
      </c>
      <c r="E5832" s="306"/>
      <c r="F5832" s="306"/>
      <c r="G5832" s="306"/>
      <c r="H5832" s="306"/>
      <c r="I5832" s="306"/>
      <c r="J5832" s="307"/>
      <c r="K5832" s="8"/>
      <c r="L5832" s="52"/>
    </row>
    <row r="5833" spans="1:12" ht="15.45" customHeight="1" x14ac:dyDescent="0.3">
      <c r="A5833" s="93"/>
      <c r="B5833" s="93"/>
      <c r="C5833" s="53"/>
      <c r="D5833" s="308" t="s">
        <v>20</v>
      </c>
      <c r="E5833" s="309"/>
      <c r="F5833" s="309"/>
      <c r="G5833" s="54" t="s">
        <v>14</v>
      </c>
      <c r="H5833" s="55" t="s">
        <v>31</v>
      </c>
      <c r="I5833" s="54" t="s">
        <v>22</v>
      </c>
      <c r="J5833" s="56" t="s">
        <v>23</v>
      </c>
      <c r="K5833" s="57"/>
      <c r="L5833" s="58"/>
    </row>
    <row r="5834" spans="1:12" ht="15.45" customHeight="1" x14ac:dyDescent="0.3">
      <c r="A5834" s="1"/>
      <c r="B5834" s="1"/>
      <c r="C5834" s="7"/>
      <c r="D5834" s="301" t="s">
        <v>38</v>
      </c>
      <c r="E5834" s="302"/>
      <c r="F5834" s="302"/>
      <c r="G5834" s="59" t="s">
        <v>39</v>
      </c>
      <c r="H5834" s="60">
        <v>29224.691865875</v>
      </c>
      <c r="I5834" s="61">
        <v>7</v>
      </c>
      <c r="J5834" s="30">
        <f>+ROUND(I5834*H5834,2)</f>
        <v>204572.84</v>
      </c>
      <c r="K5834" s="8"/>
      <c r="L5834" s="52"/>
    </row>
    <row r="5835" spans="1:12" ht="15.45" customHeight="1" x14ac:dyDescent="0.3">
      <c r="A5835" s="1"/>
      <c r="B5835" s="1"/>
      <c r="C5835" s="7"/>
      <c r="D5835" s="301"/>
      <c r="E5835" s="302"/>
      <c r="F5835" s="302"/>
      <c r="G5835" s="59"/>
      <c r="H5835" s="60"/>
      <c r="I5835" s="61"/>
      <c r="J5835" s="62" t="str">
        <f>(+IF(D5835="","",(H5835*I5835)))</f>
        <v/>
      </c>
      <c r="K5835" s="8"/>
      <c r="L5835" s="52"/>
    </row>
    <row r="5836" spans="1:12" ht="15.45" customHeight="1" x14ac:dyDescent="0.3">
      <c r="A5836" s="1"/>
      <c r="B5836" s="1"/>
      <c r="C5836" s="7"/>
      <c r="D5836" s="301"/>
      <c r="E5836" s="302"/>
      <c r="F5836" s="302"/>
      <c r="G5836" s="59"/>
      <c r="H5836" s="60"/>
      <c r="I5836" s="61"/>
      <c r="J5836" s="62" t="str">
        <f>(+IF(D5836="","",(H5836*I5836)))</f>
        <v/>
      </c>
      <c r="K5836" s="8"/>
      <c r="L5836" s="52"/>
    </row>
    <row r="5837" spans="1:12" ht="15.45" customHeight="1" x14ac:dyDescent="0.3">
      <c r="A5837" s="1"/>
      <c r="B5837" s="1"/>
      <c r="C5837" s="7"/>
      <c r="D5837" s="303"/>
      <c r="E5837" s="304"/>
      <c r="F5837" s="304"/>
      <c r="G5837" s="94"/>
      <c r="H5837" s="95"/>
      <c r="I5837" s="96"/>
      <c r="J5837" s="97"/>
      <c r="K5837" s="8"/>
      <c r="L5837" s="52"/>
    </row>
    <row r="5838" spans="1:12" ht="15.45" customHeight="1" x14ac:dyDescent="0.3">
      <c r="A5838" s="1"/>
      <c r="B5838" s="1"/>
      <c r="C5838" s="7"/>
      <c r="D5838" s="1"/>
      <c r="E5838" s="1"/>
      <c r="F5838" s="1"/>
      <c r="G5838" s="216" t="s">
        <v>42</v>
      </c>
      <c r="H5838" s="216"/>
      <c r="I5838" s="217"/>
      <c r="J5838" s="39">
        <f>+ROUND(SUM(J5834:J5837),2)</f>
        <v>204572.84</v>
      </c>
      <c r="K5838" s="8"/>
      <c r="L5838" s="52"/>
    </row>
    <row r="5839" spans="1:12" ht="15.45" customHeight="1" x14ac:dyDescent="0.3">
      <c r="A5839" s="1"/>
      <c r="B5839" s="1"/>
      <c r="C5839" s="7"/>
      <c r="D5839" s="1"/>
      <c r="E5839" s="1"/>
      <c r="F5839" s="1"/>
      <c r="G5839" s="1"/>
      <c r="H5839" s="63"/>
      <c r="I5839" s="1"/>
      <c r="J5839" s="2"/>
      <c r="K5839" s="8"/>
      <c r="L5839" s="1"/>
    </row>
    <row r="5840" spans="1:12" ht="15.45" customHeight="1" x14ac:dyDescent="0.3">
      <c r="A5840" s="1"/>
      <c r="B5840" s="1"/>
      <c r="C5840" s="7"/>
      <c r="D5840" s="250" t="s">
        <v>43</v>
      </c>
      <c r="E5840" s="251"/>
      <c r="F5840" s="251"/>
      <c r="G5840" s="251"/>
      <c r="H5840" s="251"/>
      <c r="I5840" s="252"/>
      <c r="J5840" s="64">
        <f>ROUND((SUM(+J5824+J5830+J5838)),2)</f>
        <v>588756.71</v>
      </c>
      <c r="K5840" s="8"/>
      <c r="L5840" s="1"/>
    </row>
    <row r="5841" spans="1:12" ht="15.45" customHeight="1" x14ac:dyDescent="0.3">
      <c r="A5841" s="1"/>
      <c r="B5841" s="1"/>
      <c r="C5841" s="7"/>
      <c r="D5841" s="1"/>
      <c r="E5841" s="1"/>
      <c r="F5841" s="1"/>
      <c r="G5841" s="1"/>
      <c r="H5841" s="63"/>
      <c r="I5841" s="1"/>
      <c r="J5841" s="2"/>
      <c r="K5841" s="8"/>
      <c r="L5841" s="1"/>
    </row>
    <row r="5842" spans="1:12" ht="15.45" customHeight="1" x14ac:dyDescent="0.3">
      <c r="A5842" s="66"/>
      <c r="B5842" s="66"/>
      <c r="C5842" s="65"/>
      <c r="D5842" s="253" t="s">
        <v>44</v>
      </c>
      <c r="E5842" s="254"/>
      <c r="F5842" s="255"/>
      <c r="G5842" s="66"/>
      <c r="H5842" s="67"/>
      <c r="I5842" s="68">
        <v>0.01</v>
      </c>
      <c r="J5842" s="69">
        <f>+ROUND(J5840*I5842,2)</f>
        <v>5887.57</v>
      </c>
      <c r="K5842" s="70"/>
      <c r="L5842" s="66"/>
    </row>
    <row r="5843" spans="1:12" ht="15.45" customHeight="1" x14ac:dyDescent="0.3">
      <c r="A5843" s="1"/>
      <c r="B5843" s="1"/>
      <c r="C5843" s="7"/>
      <c r="D5843" s="250" t="s">
        <v>45</v>
      </c>
      <c r="E5843" s="251"/>
      <c r="F5843" s="251"/>
      <c r="G5843" s="251"/>
      <c r="H5843" s="251"/>
      <c r="I5843" s="252"/>
      <c r="J5843" s="64">
        <f>+J5842+J5840</f>
        <v>594644.27999999991</v>
      </c>
      <c r="K5843" s="8"/>
      <c r="L5843" s="1"/>
    </row>
    <row r="5844" spans="1:12" ht="15.45" customHeight="1" x14ac:dyDescent="0.3">
      <c r="A5844" s="1"/>
      <c r="B5844" s="1"/>
      <c r="C5844" s="7"/>
      <c r="D5844" s="1"/>
      <c r="E5844" s="1"/>
      <c r="F5844" s="1"/>
      <c r="G5844" s="1"/>
      <c r="H5844" s="63"/>
      <c r="I5844" s="1"/>
      <c r="J5844" s="2"/>
      <c r="K5844" s="8"/>
      <c r="L5844" s="1"/>
    </row>
    <row r="5845" spans="1:12" ht="15.45" customHeight="1" x14ac:dyDescent="0.3">
      <c r="A5845" s="66"/>
      <c r="B5845" s="66"/>
      <c r="C5845" s="65"/>
      <c r="D5845" s="313" t="s">
        <v>46</v>
      </c>
      <c r="E5845" s="314"/>
      <c r="F5845" s="314"/>
      <c r="G5845" s="71"/>
      <c r="H5845" s="72"/>
      <c r="I5845" s="170">
        <v>0.25</v>
      </c>
      <c r="J5845" s="74">
        <f>ROUND(J5843*I5845,2)</f>
        <v>148661.07</v>
      </c>
      <c r="K5845" s="70"/>
      <c r="L5845" s="66"/>
    </row>
    <row r="5846" spans="1:12" ht="15.45" customHeight="1" x14ac:dyDescent="0.3">
      <c r="A5846" s="66"/>
      <c r="B5846" s="66"/>
      <c r="C5846" s="65"/>
      <c r="D5846" s="315" t="s">
        <v>47</v>
      </c>
      <c r="E5846" s="316"/>
      <c r="F5846" s="316"/>
      <c r="G5846" s="71"/>
      <c r="H5846" s="72"/>
      <c r="I5846" s="171">
        <v>0.01</v>
      </c>
      <c r="J5846" s="76">
        <f>ROUND(J5843*I5846,2)</f>
        <v>5946.44</v>
      </c>
      <c r="K5846" s="70"/>
      <c r="L5846" s="66"/>
    </row>
    <row r="5847" spans="1:12" ht="15.45" customHeight="1" x14ac:dyDescent="0.3">
      <c r="A5847" s="66"/>
      <c r="B5847" s="66"/>
      <c r="C5847" s="65"/>
      <c r="D5847" s="315" t="s">
        <v>48</v>
      </c>
      <c r="E5847" s="316"/>
      <c r="F5847" s="316"/>
      <c r="G5847" s="77"/>
      <c r="H5847" s="78"/>
      <c r="I5847" s="171">
        <v>0.04</v>
      </c>
      <c r="J5847" s="76">
        <f>ROUND(J5843*I5847,2)</f>
        <v>23785.77</v>
      </c>
      <c r="K5847" s="70"/>
      <c r="L5847" s="66"/>
    </row>
    <row r="5848" spans="1:12" ht="15.45" customHeight="1" x14ac:dyDescent="0.3">
      <c r="A5848" s="1"/>
      <c r="B5848" s="1"/>
      <c r="C5848" s="7"/>
      <c r="D5848" s="317" t="s">
        <v>49</v>
      </c>
      <c r="E5848" s="318"/>
      <c r="F5848" s="318"/>
      <c r="G5848" s="318"/>
      <c r="H5848" s="318"/>
      <c r="I5848" s="318"/>
      <c r="J5848" s="79">
        <f>SUM(J5845:J5847)</f>
        <v>178393.28</v>
      </c>
      <c r="K5848" s="8"/>
      <c r="L5848" s="1"/>
    </row>
    <row r="5849" spans="1:12" ht="15.45" customHeight="1" x14ac:dyDescent="0.3">
      <c r="A5849" s="1"/>
      <c r="B5849" s="1"/>
      <c r="C5849" s="7"/>
      <c r="D5849" s="266"/>
      <c r="E5849" s="266"/>
      <c r="F5849" s="266"/>
      <c r="G5849" s="266"/>
      <c r="H5849" s="266"/>
      <c r="I5849" s="266"/>
      <c r="J5849" s="266"/>
      <c r="K5849" s="8"/>
      <c r="L5849" s="1"/>
    </row>
    <row r="5850" spans="1:12" ht="15.45" customHeight="1" x14ac:dyDescent="0.3">
      <c r="A5850" s="1"/>
      <c r="B5850" s="1"/>
      <c r="C5850" s="7"/>
      <c r="D5850" s="277" t="s">
        <v>50</v>
      </c>
      <c r="E5850" s="278"/>
      <c r="F5850" s="278"/>
      <c r="G5850" s="278"/>
      <c r="H5850" s="278"/>
      <c r="I5850" s="279"/>
      <c r="J5850" s="80">
        <f>SUM(J5843+J5848)</f>
        <v>773037.55999999994</v>
      </c>
      <c r="K5850" s="8"/>
      <c r="L5850" s="1"/>
    </row>
    <row r="5851" spans="1:12" ht="15.45" customHeight="1" x14ac:dyDescent="0.3">
      <c r="A5851" s="1"/>
      <c r="B5851" s="1"/>
      <c r="C5851" s="7"/>
      <c r="D5851" s="266"/>
      <c r="E5851" s="266"/>
      <c r="F5851" s="266"/>
      <c r="G5851" s="266"/>
      <c r="H5851" s="266"/>
      <c r="I5851" s="266"/>
      <c r="J5851" s="266"/>
      <c r="K5851" s="8"/>
      <c r="L5851" s="1"/>
    </row>
    <row r="5852" spans="1:12" ht="15.45" customHeight="1" x14ac:dyDescent="0.3">
      <c r="A5852" s="1"/>
      <c r="B5852" s="1"/>
      <c r="C5852" s="7"/>
      <c r="D5852" s="280" t="s">
        <v>51</v>
      </c>
      <c r="E5852" s="281"/>
      <c r="F5852" s="282"/>
      <c r="G5852" s="283"/>
      <c r="H5852" s="284"/>
      <c r="I5852" s="284"/>
      <c r="J5852" s="285"/>
      <c r="K5852" s="8"/>
      <c r="L5852" s="1"/>
    </row>
    <row r="5853" spans="1:12" ht="15.45" customHeight="1" x14ac:dyDescent="0.3">
      <c r="A5853" s="1"/>
      <c r="B5853" s="1"/>
      <c r="C5853" s="7"/>
      <c r="D5853" s="262"/>
      <c r="E5853" s="310"/>
      <c r="F5853" s="311"/>
      <c r="G5853" s="265"/>
      <c r="H5853" s="275"/>
      <c r="I5853" s="275"/>
      <c r="J5853" s="276"/>
      <c r="K5853" s="8"/>
      <c r="L5853" s="1"/>
    </row>
    <row r="5854" spans="1:12" ht="15.45" customHeight="1" x14ac:dyDescent="0.3">
      <c r="A5854" s="1"/>
      <c r="B5854" s="1"/>
      <c r="C5854" s="7"/>
      <c r="D5854" s="262"/>
      <c r="E5854" s="310"/>
      <c r="F5854" s="311"/>
      <c r="G5854" s="265" t="s">
        <v>52</v>
      </c>
      <c r="H5854" s="275"/>
      <c r="I5854" s="275"/>
      <c r="J5854" s="276"/>
      <c r="K5854" s="8"/>
      <c r="L5854" s="1"/>
    </row>
    <row r="5855" spans="1:12" ht="15.45" customHeight="1" x14ac:dyDescent="0.3">
      <c r="A5855" s="1"/>
      <c r="B5855" s="1"/>
      <c r="C5855" s="7"/>
      <c r="D5855" s="262"/>
      <c r="E5855" s="310"/>
      <c r="F5855" s="311"/>
      <c r="G5855" s="265" t="s">
        <v>53</v>
      </c>
      <c r="H5855" s="266"/>
      <c r="I5855" s="266"/>
      <c r="J5855" s="267"/>
      <c r="K5855" s="8"/>
      <c r="L5855" s="1"/>
    </row>
    <row r="5856" spans="1:12" ht="15.45" customHeight="1" x14ac:dyDescent="0.3">
      <c r="A5856" s="1"/>
      <c r="B5856" s="1"/>
      <c r="C5856" s="7"/>
      <c r="D5856" s="262"/>
      <c r="E5856" s="310"/>
      <c r="F5856" s="311"/>
      <c r="G5856" s="265" t="s">
        <v>54</v>
      </c>
      <c r="H5856" s="266"/>
      <c r="I5856" s="266"/>
      <c r="J5856" s="267"/>
      <c r="K5856" s="8"/>
      <c r="L5856" s="1"/>
    </row>
    <row r="5857" spans="1:12" ht="15.45" customHeight="1" x14ac:dyDescent="0.3">
      <c r="A5857" s="1"/>
      <c r="B5857" s="1"/>
      <c r="C5857" s="7"/>
      <c r="D5857" s="319"/>
      <c r="E5857" s="320"/>
      <c r="F5857" s="321"/>
      <c r="G5857" s="265" t="s">
        <v>52</v>
      </c>
      <c r="H5857" s="266"/>
      <c r="I5857" s="266"/>
      <c r="J5857" s="267"/>
      <c r="K5857" s="8"/>
      <c r="L5857" s="1"/>
    </row>
    <row r="5858" spans="1:12" ht="15.45" customHeight="1" x14ac:dyDescent="0.3">
      <c r="A5858" s="1"/>
      <c r="B5858" s="1"/>
      <c r="C5858" s="7"/>
      <c r="D5858" s="268"/>
      <c r="E5858" s="322"/>
      <c r="F5858" s="323"/>
      <c r="G5858" s="271" t="s">
        <v>55</v>
      </c>
      <c r="H5858" s="272"/>
      <c r="I5858" s="272"/>
      <c r="J5858" s="273"/>
      <c r="K5858" s="8"/>
      <c r="L5858" s="1"/>
    </row>
    <row r="5859" spans="1:12" ht="15.45" customHeight="1" x14ac:dyDescent="0.3">
      <c r="A5859" s="1"/>
      <c r="B5859" s="1"/>
      <c r="C5859" s="81"/>
      <c r="D5859" s="82"/>
      <c r="E5859" s="82"/>
      <c r="F5859" s="82"/>
      <c r="G5859" s="82"/>
      <c r="H5859" s="83"/>
      <c r="I5859" s="82"/>
      <c r="J5859" s="83"/>
      <c r="K5859" s="84"/>
      <c r="L5859" s="1"/>
    </row>
    <row r="5860" spans="1:12" ht="15.45" customHeight="1" x14ac:dyDescent="0.3">
      <c r="A5860" s="1"/>
      <c r="B5860" s="1"/>
      <c r="C5860" s="1"/>
      <c r="D5860" s="1"/>
      <c r="E5860" s="1"/>
      <c r="F5860" s="1"/>
      <c r="G5860" s="1"/>
      <c r="H5860" s="2"/>
      <c r="I5860" s="1"/>
      <c r="J5860" s="2"/>
      <c r="K5860" s="1"/>
      <c r="L5860" s="1"/>
    </row>
    <row r="5861" spans="1:12" ht="15.45" customHeight="1" x14ac:dyDescent="0.3">
      <c r="A5861" s="1"/>
      <c r="B5861" s="1"/>
      <c r="C5861" s="274"/>
      <c r="D5861" s="274"/>
      <c r="E5861" s="274"/>
      <c r="F5861" s="274"/>
      <c r="G5861" s="274"/>
      <c r="H5861" s="274"/>
      <c r="I5861" s="274"/>
      <c r="J5861" s="274"/>
      <c r="K5861" s="1"/>
      <c r="L5861" s="1"/>
    </row>
    <row r="5862" spans="1:12" ht="15.45" customHeight="1" x14ac:dyDescent="0.3">
      <c r="A5862" s="1"/>
      <c r="B5862" s="1"/>
      <c r="C5862" s="3"/>
      <c r="D5862" s="4"/>
      <c r="E5862" s="4"/>
      <c r="F5862" s="4"/>
      <c r="G5862" s="4"/>
      <c r="H5862" s="5"/>
      <c r="I5862" s="4"/>
      <c r="J5862" s="5"/>
      <c r="K5862" s="6"/>
      <c r="L5862" s="1"/>
    </row>
    <row r="5863" spans="1:12" ht="15.45" customHeight="1" x14ac:dyDescent="0.3">
      <c r="A5863" s="1"/>
      <c r="B5863" s="1"/>
      <c r="C5863" s="7"/>
      <c r="D5863" s="190"/>
      <c r="E5863" s="191"/>
      <c r="F5863" s="190" t="s">
        <v>0</v>
      </c>
      <c r="G5863" s="194"/>
      <c r="H5863" s="191"/>
      <c r="I5863" s="195" t="s">
        <v>1</v>
      </c>
      <c r="J5863" s="196"/>
      <c r="K5863" s="8"/>
      <c r="L5863" s="1"/>
    </row>
    <row r="5864" spans="1:12" ht="15.45" customHeight="1" x14ac:dyDescent="0.3">
      <c r="A5864" s="1"/>
      <c r="B5864" s="1"/>
      <c r="C5864" s="7"/>
      <c r="D5864" s="192"/>
      <c r="E5864" s="193"/>
      <c r="F5864" s="192"/>
      <c r="G5864" s="189"/>
      <c r="H5864" s="193"/>
      <c r="I5864" s="197" t="s">
        <v>2</v>
      </c>
      <c r="J5864" s="198"/>
      <c r="K5864" s="8"/>
      <c r="L5864" s="1"/>
    </row>
    <row r="5865" spans="1:12" ht="15.45" customHeight="1" x14ac:dyDescent="0.3">
      <c r="A5865" s="1"/>
      <c r="B5865" s="1"/>
      <c r="C5865" s="7"/>
      <c r="D5865" s="172" t="s">
        <v>3</v>
      </c>
      <c r="E5865" s="173"/>
      <c r="F5865" s="173"/>
      <c r="G5865" s="173"/>
      <c r="H5865" s="174"/>
      <c r="I5865" s="197" t="s">
        <v>4</v>
      </c>
      <c r="J5865" s="198"/>
      <c r="K5865" s="8"/>
      <c r="L5865" s="1"/>
    </row>
    <row r="5866" spans="1:12" ht="15.45" customHeight="1" x14ac:dyDescent="0.3">
      <c r="A5866" s="1"/>
      <c r="B5866" s="1"/>
      <c r="C5866" s="7"/>
      <c r="D5866" s="298" t="s">
        <v>5</v>
      </c>
      <c r="E5866" s="299"/>
      <c r="F5866" s="299"/>
      <c r="G5866" s="299"/>
      <c r="H5866" s="299"/>
      <c r="I5866" s="299"/>
      <c r="J5866" s="300"/>
      <c r="K5866" s="8"/>
      <c r="L5866" s="1"/>
    </row>
    <row r="5867" spans="1:12" ht="15.45" customHeight="1" x14ac:dyDescent="0.3">
      <c r="A5867" s="1"/>
      <c r="B5867" s="1"/>
      <c r="C5867" s="7"/>
      <c r="D5867" s="9"/>
      <c r="E5867" s="9"/>
      <c r="F5867" s="9"/>
      <c r="G5867" s="9"/>
      <c r="H5867" s="10"/>
      <c r="I5867" s="9"/>
      <c r="J5867" s="10"/>
      <c r="K5867" s="8"/>
      <c r="L5867" s="1"/>
    </row>
    <row r="5868" spans="1:12" ht="15.45" customHeight="1" x14ac:dyDescent="0.3">
      <c r="A5868" s="14"/>
      <c r="B5868" s="14"/>
      <c r="C5868" s="11"/>
      <c r="D5868" s="12" t="s">
        <v>6</v>
      </c>
      <c r="E5868" s="175" t="s">
        <v>7</v>
      </c>
      <c r="F5868" s="176"/>
      <c r="G5868" s="176"/>
      <c r="H5868" s="176"/>
      <c r="I5868" s="176"/>
      <c r="J5868" s="177"/>
      <c r="K5868" s="13"/>
      <c r="L5868" s="14"/>
    </row>
    <row r="5869" spans="1:12" ht="15.45" customHeight="1" x14ac:dyDescent="0.3">
      <c r="A5869" s="1"/>
      <c r="B5869" s="1"/>
      <c r="C5869" s="7"/>
      <c r="D5869" s="16">
        <v>2</v>
      </c>
      <c r="E5869" s="178" t="s">
        <v>8</v>
      </c>
      <c r="F5869" s="179"/>
      <c r="G5869" s="179"/>
      <c r="H5869" s="179"/>
      <c r="I5869" s="179"/>
      <c r="J5869" s="180"/>
      <c r="K5869" s="8"/>
      <c r="L5869" s="1"/>
    </row>
    <row r="5870" spans="1:12" ht="15.45" customHeight="1" x14ac:dyDescent="0.3">
      <c r="A5870" s="14"/>
      <c r="B5870" s="14"/>
      <c r="C5870" s="11"/>
      <c r="D5870" s="12" t="s">
        <v>9</v>
      </c>
      <c r="E5870" s="175" t="s">
        <v>10</v>
      </c>
      <c r="F5870" s="176"/>
      <c r="G5870" s="176"/>
      <c r="H5870" s="176"/>
      <c r="I5870" s="176"/>
      <c r="J5870" s="177"/>
      <c r="K5870" s="13"/>
      <c r="L5870" s="14"/>
    </row>
    <row r="5871" spans="1:12" ht="15.45" customHeight="1" x14ac:dyDescent="0.3">
      <c r="A5871" s="1"/>
      <c r="B5871" s="1"/>
      <c r="C5871" s="7"/>
      <c r="D5871" s="16">
        <v>2.08</v>
      </c>
      <c r="E5871" s="178" t="s">
        <v>123</v>
      </c>
      <c r="F5871" s="179"/>
      <c r="G5871" s="179"/>
      <c r="H5871" s="179"/>
      <c r="I5871" s="179"/>
      <c r="J5871" s="180"/>
      <c r="K5871" s="8"/>
      <c r="L5871" s="1"/>
    </row>
    <row r="5872" spans="1:12" ht="15.45" customHeight="1" x14ac:dyDescent="0.3">
      <c r="A5872" s="14"/>
      <c r="B5872" s="14"/>
      <c r="C5872" s="11"/>
      <c r="D5872" s="17" t="s">
        <v>12</v>
      </c>
      <c r="E5872" s="181" t="s">
        <v>13</v>
      </c>
      <c r="F5872" s="182"/>
      <c r="G5872" s="182"/>
      <c r="H5872" s="182"/>
      <c r="I5872" s="183"/>
      <c r="J5872" s="187" t="s">
        <v>14</v>
      </c>
      <c r="K5872" s="13"/>
      <c r="L5872" s="14"/>
    </row>
    <row r="5873" spans="1:12" ht="15.45" customHeight="1" x14ac:dyDescent="0.3">
      <c r="A5873" s="1"/>
      <c r="B5873" s="1"/>
      <c r="C5873" s="7"/>
      <c r="D5873" s="18" t="s">
        <v>486</v>
      </c>
      <c r="E5873" s="184"/>
      <c r="F5873" s="185"/>
      <c r="G5873" s="185"/>
      <c r="H5873" s="185"/>
      <c r="I5873" s="186"/>
      <c r="J5873" s="188"/>
      <c r="K5873" s="8"/>
      <c r="L5873" s="1"/>
    </row>
    <row r="5874" spans="1:12" ht="15.45" customHeight="1" x14ac:dyDescent="0.3">
      <c r="A5874" s="14"/>
      <c r="B5874" s="14"/>
      <c r="C5874" s="11"/>
      <c r="D5874" s="17" t="s">
        <v>16</v>
      </c>
      <c r="E5874" s="296" t="s">
        <v>487</v>
      </c>
      <c r="F5874" s="223"/>
      <c r="G5874" s="223"/>
      <c r="H5874" s="223"/>
      <c r="I5874" s="224"/>
      <c r="J5874" s="297" t="s">
        <v>18</v>
      </c>
      <c r="K5874" s="13"/>
      <c r="L5874" s="14"/>
    </row>
    <row r="5875" spans="1:12" ht="15.45" customHeight="1" x14ac:dyDescent="0.3">
      <c r="A5875" s="1"/>
      <c r="B5875" s="1"/>
      <c r="C5875" s="7"/>
      <c r="D5875" s="18" t="s">
        <v>486</v>
      </c>
      <c r="E5875" s="225"/>
      <c r="F5875" s="226"/>
      <c r="G5875" s="226"/>
      <c r="H5875" s="226"/>
      <c r="I5875" s="227"/>
      <c r="J5875" s="229"/>
      <c r="K5875" s="8"/>
      <c r="L5875" s="1"/>
    </row>
    <row r="5876" spans="1:12" ht="15.45" customHeight="1" x14ac:dyDescent="0.3">
      <c r="A5876" s="1"/>
      <c r="B5876" s="1"/>
      <c r="C5876" s="7"/>
      <c r="D5876" s="189"/>
      <c r="E5876" s="189"/>
      <c r="F5876" s="189"/>
      <c r="G5876" s="189"/>
      <c r="H5876" s="189"/>
      <c r="I5876" s="189"/>
      <c r="J5876" s="189"/>
      <c r="K5876" s="8"/>
      <c r="L5876" s="1"/>
    </row>
    <row r="5877" spans="1:12" ht="15.45" customHeight="1" x14ac:dyDescent="0.3">
      <c r="A5877" s="1"/>
      <c r="B5877" s="1"/>
      <c r="C5877" s="7"/>
      <c r="D5877" s="219" t="s">
        <v>19</v>
      </c>
      <c r="E5877" s="220"/>
      <c r="F5877" s="220"/>
      <c r="G5877" s="220"/>
      <c r="H5877" s="220"/>
      <c r="I5877" s="220"/>
      <c r="J5877" s="221"/>
      <c r="K5877" s="8"/>
      <c r="L5877" s="1"/>
    </row>
    <row r="5878" spans="1:12" ht="15.45" customHeight="1" x14ac:dyDescent="0.3">
      <c r="A5878" s="1"/>
      <c r="B5878" s="1"/>
      <c r="C5878" s="7"/>
      <c r="D5878" s="230" t="s">
        <v>20</v>
      </c>
      <c r="E5878" s="231"/>
      <c r="F5878" s="231"/>
      <c r="G5878" s="23" t="s">
        <v>14</v>
      </c>
      <c r="H5878" s="24" t="s">
        <v>21</v>
      </c>
      <c r="I5878" s="25" t="s">
        <v>22</v>
      </c>
      <c r="J5878" s="26" t="s">
        <v>23</v>
      </c>
      <c r="K5878" s="8"/>
      <c r="L5878" s="1"/>
    </row>
    <row r="5879" spans="1:12" ht="15.45" customHeight="1" x14ac:dyDescent="0.3">
      <c r="A5879" s="1"/>
      <c r="B5879" s="1"/>
      <c r="C5879" s="7"/>
      <c r="D5879" s="232" t="s">
        <v>488</v>
      </c>
      <c r="E5879" s="233"/>
      <c r="F5879" s="233"/>
      <c r="G5879" s="27" t="s">
        <v>18</v>
      </c>
      <c r="H5879" s="28">
        <v>51051.92</v>
      </c>
      <c r="I5879" s="29">
        <v>1.1000000000000001</v>
      </c>
      <c r="J5879" s="30">
        <f>+ROUND(I5879*H5879,2)</f>
        <v>56157.11</v>
      </c>
      <c r="K5879" s="8"/>
      <c r="L5879" s="1"/>
    </row>
    <row r="5880" spans="1:12" ht="15.45" customHeight="1" x14ac:dyDescent="0.3">
      <c r="A5880" s="1"/>
      <c r="B5880" s="1"/>
      <c r="C5880" s="7"/>
      <c r="D5880" s="211" t="s">
        <v>489</v>
      </c>
      <c r="E5880" s="212"/>
      <c r="F5880" s="212"/>
      <c r="G5880" s="31" t="s">
        <v>25</v>
      </c>
      <c r="H5880" s="32">
        <v>20532.758620689656</v>
      </c>
      <c r="I5880" s="33">
        <v>0.5</v>
      </c>
      <c r="J5880" s="34">
        <f t="shared" ref="J5880:J5883" si="101">+ROUND(I5880*H5880,2)</f>
        <v>10266.379999999999</v>
      </c>
      <c r="K5880" s="8"/>
      <c r="L5880" s="1"/>
    </row>
    <row r="5881" spans="1:12" ht="15.45" customHeight="1" x14ac:dyDescent="0.3">
      <c r="A5881" s="1"/>
      <c r="B5881" s="1"/>
      <c r="C5881" s="7"/>
      <c r="D5881" s="211" t="s">
        <v>490</v>
      </c>
      <c r="E5881" s="212"/>
      <c r="F5881" s="212"/>
      <c r="G5881" s="31" t="s">
        <v>25</v>
      </c>
      <c r="H5881" s="32">
        <v>9259.5238095238092</v>
      </c>
      <c r="I5881" s="33">
        <v>0.2</v>
      </c>
      <c r="J5881" s="34">
        <f t="shared" si="101"/>
        <v>1851.9</v>
      </c>
      <c r="K5881" s="8"/>
      <c r="L5881" s="1"/>
    </row>
    <row r="5882" spans="1:12" ht="15.45" customHeight="1" x14ac:dyDescent="0.3">
      <c r="A5882" s="1"/>
      <c r="B5882" s="1"/>
      <c r="C5882" s="7"/>
      <c r="D5882" s="211" t="s">
        <v>491</v>
      </c>
      <c r="E5882" s="212"/>
      <c r="F5882" s="212"/>
      <c r="G5882" s="31" t="s">
        <v>25</v>
      </c>
      <c r="H5882" s="32">
        <v>8570.5333333333328</v>
      </c>
      <c r="I5882" s="33">
        <v>0.2</v>
      </c>
      <c r="J5882" s="34">
        <f t="shared" si="101"/>
        <v>1714.11</v>
      </c>
      <c r="K5882" s="8"/>
      <c r="L5882" s="1"/>
    </row>
    <row r="5883" spans="1:12" ht="15.45" customHeight="1" x14ac:dyDescent="0.3">
      <c r="A5883" s="1"/>
      <c r="B5883" s="1"/>
      <c r="C5883" s="7"/>
      <c r="D5883" s="211" t="s">
        <v>492</v>
      </c>
      <c r="E5883" s="212"/>
      <c r="F5883" s="212"/>
      <c r="G5883" s="31" t="s">
        <v>95</v>
      </c>
      <c r="H5883" s="32">
        <v>514.5</v>
      </c>
      <c r="I5883" s="33">
        <v>4</v>
      </c>
      <c r="J5883" s="34">
        <f t="shared" si="101"/>
        <v>2058</v>
      </c>
      <c r="K5883" s="8"/>
      <c r="L5883" s="1"/>
    </row>
    <row r="5884" spans="1:12" ht="15.45" customHeight="1" x14ac:dyDescent="0.3">
      <c r="A5884" s="1"/>
      <c r="B5884" s="1"/>
      <c r="C5884" s="7"/>
      <c r="D5884" s="211"/>
      <c r="E5884" s="212"/>
      <c r="F5884" s="212"/>
      <c r="G5884" s="31" t="s">
        <v>28</v>
      </c>
      <c r="H5884" s="32" t="s">
        <v>28</v>
      </c>
      <c r="I5884" s="33"/>
      <c r="J5884" s="34" t="str">
        <f t="shared" ref="J5884:J5885" si="102">+IF(D5884="","",H5884*I5884)</f>
        <v/>
      </c>
      <c r="K5884" s="8"/>
      <c r="L5884" s="1"/>
    </row>
    <row r="5885" spans="1:12" ht="15.45" customHeight="1" x14ac:dyDescent="0.3">
      <c r="A5885" s="1"/>
      <c r="B5885" s="1"/>
      <c r="C5885" s="7"/>
      <c r="D5885" s="325"/>
      <c r="E5885" s="326"/>
      <c r="F5885" s="326"/>
      <c r="G5885" s="35" t="s">
        <v>28</v>
      </c>
      <c r="H5885" s="36" t="s">
        <v>28</v>
      </c>
      <c r="I5885" s="37"/>
      <c r="J5885" s="38" t="str">
        <f t="shared" si="102"/>
        <v/>
      </c>
      <c r="K5885" s="8"/>
      <c r="L5885" s="1"/>
    </row>
    <row r="5886" spans="1:12" ht="15.45" customHeight="1" x14ac:dyDescent="0.3">
      <c r="A5886" s="1"/>
      <c r="B5886" s="1"/>
      <c r="C5886" s="7"/>
      <c r="D5886" s="1"/>
      <c r="E5886" s="1"/>
      <c r="F5886" s="1"/>
      <c r="G5886" s="294" t="s">
        <v>29</v>
      </c>
      <c r="H5886" s="294"/>
      <c r="I5886" s="295"/>
      <c r="J5886" s="39">
        <f>+ROUND(SUM(J5879:J5885),2)</f>
        <v>72047.5</v>
      </c>
      <c r="K5886" s="8"/>
      <c r="L5886" s="1"/>
    </row>
    <row r="5887" spans="1:12" ht="15.45" customHeight="1" x14ac:dyDescent="0.3">
      <c r="A5887" s="1"/>
      <c r="B5887" s="1"/>
      <c r="C5887" s="7"/>
      <c r="D5887" s="189"/>
      <c r="E5887" s="189"/>
      <c r="F5887" s="189"/>
      <c r="G5887" s="189"/>
      <c r="H5887" s="189"/>
      <c r="I5887" s="189"/>
      <c r="J5887" s="189"/>
      <c r="K5887" s="8"/>
      <c r="L5887" s="1"/>
    </row>
    <row r="5888" spans="1:12" ht="15.45" customHeight="1" x14ac:dyDescent="0.3">
      <c r="A5888" s="1"/>
      <c r="B5888" s="1"/>
      <c r="C5888" s="7"/>
      <c r="D5888" s="219" t="s">
        <v>30</v>
      </c>
      <c r="E5888" s="220"/>
      <c r="F5888" s="220"/>
      <c r="G5888" s="220"/>
      <c r="H5888" s="220"/>
      <c r="I5888" s="220"/>
      <c r="J5888" s="221"/>
      <c r="K5888" s="8"/>
      <c r="L5888" s="1"/>
    </row>
    <row r="5889" spans="1:12" ht="15.45" customHeight="1" x14ac:dyDescent="0.3">
      <c r="A5889" s="1"/>
      <c r="B5889" s="1"/>
      <c r="C5889" s="7"/>
      <c r="D5889" s="286" t="s">
        <v>20</v>
      </c>
      <c r="E5889" s="286"/>
      <c r="F5889" s="286"/>
      <c r="G5889" s="40" t="s">
        <v>14</v>
      </c>
      <c r="H5889" s="41" t="s">
        <v>31</v>
      </c>
      <c r="I5889" s="103" t="s">
        <v>22</v>
      </c>
      <c r="J5889" s="41" t="s">
        <v>23</v>
      </c>
      <c r="K5889" s="8"/>
      <c r="L5889" s="1"/>
    </row>
    <row r="5890" spans="1:12" ht="15.45" customHeight="1" x14ac:dyDescent="0.3">
      <c r="A5890" s="1"/>
      <c r="B5890" s="1"/>
      <c r="C5890" s="7"/>
      <c r="D5890" s="287" t="s">
        <v>32</v>
      </c>
      <c r="E5890" s="288"/>
      <c r="F5890" s="288"/>
      <c r="G5890" s="86" t="s">
        <v>33</v>
      </c>
      <c r="H5890" s="89">
        <v>29224.69</v>
      </c>
      <c r="I5890" s="104">
        <v>0.05</v>
      </c>
      <c r="J5890" s="30">
        <f>+ROUND(I5890*H5890,2)</f>
        <v>1461.23</v>
      </c>
      <c r="K5890" s="8"/>
      <c r="L5890" s="1"/>
    </row>
    <row r="5891" spans="1:12" ht="15.45" customHeight="1" x14ac:dyDescent="0.3">
      <c r="A5891" s="1"/>
      <c r="B5891" s="1"/>
      <c r="C5891" s="7"/>
      <c r="D5891" s="336" t="s">
        <v>120</v>
      </c>
      <c r="E5891" s="337"/>
      <c r="F5891" s="337"/>
      <c r="G5891" s="105" t="s">
        <v>104</v>
      </c>
      <c r="H5891" s="89">
        <v>27700</v>
      </c>
      <c r="I5891" s="98">
        <v>0.1</v>
      </c>
      <c r="J5891" s="34">
        <f t="shared" ref="J5891:J5892" si="103">+ROUND(I5891*H5891,2)</f>
        <v>2770</v>
      </c>
      <c r="K5891" s="8"/>
      <c r="L5891" s="1"/>
    </row>
    <row r="5892" spans="1:12" ht="15.45" customHeight="1" x14ac:dyDescent="0.3">
      <c r="A5892" s="1"/>
      <c r="B5892" s="1"/>
      <c r="C5892" s="7"/>
      <c r="D5892" s="292" t="s">
        <v>139</v>
      </c>
      <c r="E5892" s="293"/>
      <c r="F5892" s="293"/>
      <c r="G5892" s="105" t="s">
        <v>35</v>
      </c>
      <c r="H5892" s="89">
        <v>4621</v>
      </c>
      <c r="I5892" s="106">
        <v>0.03</v>
      </c>
      <c r="J5892" s="38">
        <f t="shared" si="103"/>
        <v>138.63</v>
      </c>
      <c r="K5892" s="8"/>
      <c r="L5892" s="1"/>
    </row>
    <row r="5893" spans="1:12" ht="15.45" customHeight="1" x14ac:dyDescent="0.3">
      <c r="A5893" s="1"/>
      <c r="B5893" s="1"/>
      <c r="C5893" s="7"/>
      <c r="D5893" s="1"/>
      <c r="E5893" s="1"/>
      <c r="F5893" s="1"/>
      <c r="G5893" s="216" t="s">
        <v>36</v>
      </c>
      <c r="H5893" s="216"/>
      <c r="I5893" s="217"/>
      <c r="J5893" s="51">
        <f>ROUND(+SUM(J5890:J5892),2)</f>
        <v>4369.8599999999997</v>
      </c>
      <c r="K5893" s="8"/>
      <c r="L5893" s="1"/>
    </row>
    <row r="5894" spans="1:12" ht="15.45" customHeight="1" x14ac:dyDescent="0.3">
      <c r="A5894" s="1"/>
      <c r="B5894" s="1"/>
      <c r="C5894" s="7"/>
      <c r="D5894" s="274"/>
      <c r="E5894" s="274"/>
      <c r="F5894" s="274"/>
      <c r="G5894" s="274"/>
      <c r="H5894" s="274"/>
      <c r="I5894" s="274"/>
      <c r="J5894" s="274"/>
      <c r="K5894" s="8"/>
      <c r="L5894" s="1"/>
    </row>
    <row r="5895" spans="1:12" ht="15.45" customHeight="1" x14ac:dyDescent="0.3">
      <c r="A5895" s="1"/>
      <c r="B5895" s="1"/>
      <c r="C5895" s="7"/>
      <c r="D5895" s="305" t="s">
        <v>37</v>
      </c>
      <c r="E5895" s="306"/>
      <c r="F5895" s="306"/>
      <c r="G5895" s="306"/>
      <c r="H5895" s="306"/>
      <c r="I5895" s="306"/>
      <c r="J5895" s="307"/>
      <c r="K5895" s="8"/>
      <c r="L5895" s="52"/>
    </row>
    <row r="5896" spans="1:12" ht="15.45" customHeight="1" x14ac:dyDescent="0.3">
      <c r="A5896" s="93"/>
      <c r="B5896" s="93"/>
      <c r="C5896" s="53"/>
      <c r="D5896" s="308" t="s">
        <v>20</v>
      </c>
      <c r="E5896" s="309"/>
      <c r="F5896" s="309"/>
      <c r="G5896" s="54" t="s">
        <v>14</v>
      </c>
      <c r="H5896" s="55" t="s">
        <v>31</v>
      </c>
      <c r="I5896" s="54" t="s">
        <v>22</v>
      </c>
      <c r="J5896" s="56" t="s">
        <v>23</v>
      </c>
      <c r="K5896" s="57"/>
      <c r="L5896" s="58"/>
    </row>
    <row r="5897" spans="1:12" ht="15.45" customHeight="1" x14ac:dyDescent="0.3">
      <c r="A5897" s="1"/>
      <c r="B5897" s="1"/>
      <c r="C5897" s="7"/>
      <c r="D5897" s="301" t="s">
        <v>38</v>
      </c>
      <c r="E5897" s="302"/>
      <c r="F5897" s="302"/>
      <c r="G5897" s="59" t="s">
        <v>39</v>
      </c>
      <c r="H5897" s="60">
        <v>29224.691865875</v>
      </c>
      <c r="I5897" s="61">
        <v>1</v>
      </c>
      <c r="J5897" s="30">
        <f>+ROUND(I5897*H5897,2)</f>
        <v>29224.69</v>
      </c>
      <c r="K5897" s="8"/>
      <c r="L5897" s="52"/>
    </row>
    <row r="5898" spans="1:12" ht="15.45" customHeight="1" x14ac:dyDescent="0.3">
      <c r="A5898" s="1"/>
      <c r="B5898" s="1"/>
      <c r="C5898" s="7"/>
      <c r="D5898" s="301"/>
      <c r="E5898" s="302"/>
      <c r="F5898" s="302"/>
      <c r="G5898" s="59"/>
      <c r="H5898" s="60"/>
      <c r="I5898" s="61"/>
      <c r="J5898" s="62" t="str">
        <f>(+IF(D5898="","",(H5898*I5898)))</f>
        <v/>
      </c>
      <c r="K5898" s="8"/>
      <c r="L5898" s="52"/>
    </row>
    <row r="5899" spans="1:12" ht="15.45" customHeight="1" x14ac:dyDescent="0.3">
      <c r="A5899" s="1"/>
      <c r="B5899" s="1"/>
      <c r="C5899" s="7"/>
      <c r="D5899" s="301"/>
      <c r="E5899" s="302"/>
      <c r="F5899" s="302"/>
      <c r="G5899" s="59"/>
      <c r="H5899" s="60"/>
      <c r="I5899" s="61"/>
      <c r="J5899" s="62" t="str">
        <f>(+IF(D5899="","",(H5899*I5899)))</f>
        <v/>
      </c>
      <c r="K5899" s="8"/>
      <c r="L5899" s="52"/>
    </row>
    <row r="5900" spans="1:12" ht="15.45" customHeight="1" x14ac:dyDescent="0.3">
      <c r="A5900" s="1"/>
      <c r="B5900" s="1"/>
      <c r="C5900" s="7"/>
      <c r="D5900" s="303"/>
      <c r="E5900" s="304"/>
      <c r="F5900" s="304"/>
      <c r="G5900" s="94"/>
      <c r="H5900" s="95"/>
      <c r="I5900" s="96"/>
      <c r="J5900" s="97"/>
      <c r="K5900" s="8"/>
      <c r="L5900" s="52"/>
    </row>
    <row r="5901" spans="1:12" ht="15.45" customHeight="1" x14ac:dyDescent="0.3">
      <c r="A5901" s="1"/>
      <c r="B5901" s="1"/>
      <c r="C5901" s="7"/>
      <c r="D5901" s="1"/>
      <c r="E5901" s="1"/>
      <c r="F5901" s="1"/>
      <c r="G5901" s="216" t="s">
        <v>42</v>
      </c>
      <c r="H5901" s="216"/>
      <c r="I5901" s="217"/>
      <c r="J5901" s="39">
        <f>+ROUND(SUM(J5897:J5900),2)</f>
        <v>29224.69</v>
      </c>
      <c r="K5901" s="8"/>
      <c r="L5901" s="52"/>
    </row>
    <row r="5902" spans="1:12" ht="15.45" customHeight="1" x14ac:dyDescent="0.3">
      <c r="A5902" s="1"/>
      <c r="B5902" s="1"/>
      <c r="C5902" s="7"/>
      <c r="D5902" s="1"/>
      <c r="E5902" s="1"/>
      <c r="F5902" s="1"/>
      <c r="G5902" s="1"/>
      <c r="H5902" s="63"/>
      <c r="I5902" s="1"/>
      <c r="J5902" s="2"/>
      <c r="K5902" s="8"/>
      <c r="L5902" s="1"/>
    </row>
    <row r="5903" spans="1:12" ht="15.45" customHeight="1" x14ac:dyDescent="0.3">
      <c r="A5903" s="1"/>
      <c r="B5903" s="1"/>
      <c r="C5903" s="7"/>
      <c r="D5903" s="250" t="s">
        <v>43</v>
      </c>
      <c r="E5903" s="251"/>
      <c r="F5903" s="251"/>
      <c r="G5903" s="251"/>
      <c r="H5903" s="251"/>
      <c r="I5903" s="252"/>
      <c r="J5903" s="64">
        <f>ROUND((SUM(+J5886+J5893+J5901)),2)</f>
        <v>105642.05</v>
      </c>
      <c r="K5903" s="8"/>
      <c r="L5903" s="1"/>
    </row>
    <row r="5904" spans="1:12" ht="15.45" customHeight="1" x14ac:dyDescent="0.3">
      <c r="A5904" s="1"/>
      <c r="B5904" s="1"/>
      <c r="C5904" s="7"/>
      <c r="D5904" s="1"/>
      <c r="E5904" s="1"/>
      <c r="F5904" s="1"/>
      <c r="G5904" s="1"/>
      <c r="H5904" s="63"/>
      <c r="I5904" s="1"/>
      <c r="J5904" s="2"/>
      <c r="K5904" s="8"/>
      <c r="L5904" s="1"/>
    </row>
    <row r="5905" spans="1:12" ht="15.45" customHeight="1" x14ac:dyDescent="0.3">
      <c r="A5905" s="66"/>
      <c r="B5905" s="66"/>
      <c r="C5905" s="65"/>
      <c r="D5905" s="253" t="s">
        <v>44</v>
      </c>
      <c r="E5905" s="254"/>
      <c r="F5905" s="255"/>
      <c r="G5905" s="66"/>
      <c r="H5905" s="67"/>
      <c r="I5905" s="68">
        <v>0.01</v>
      </c>
      <c r="J5905" s="69">
        <f>ROUND(J5903*I5905,2)</f>
        <v>1056.42</v>
      </c>
      <c r="K5905" s="70"/>
      <c r="L5905" s="66"/>
    </row>
    <row r="5906" spans="1:12" ht="15.45" customHeight="1" x14ac:dyDescent="0.3">
      <c r="A5906" s="1"/>
      <c r="B5906" s="1"/>
      <c r="C5906" s="7"/>
      <c r="D5906" s="250" t="s">
        <v>45</v>
      </c>
      <c r="E5906" s="251"/>
      <c r="F5906" s="251"/>
      <c r="G5906" s="251"/>
      <c r="H5906" s="251"/>
      <c r="I5906" s="252"/>
      <c r="J5906" s="64">
        <f>+J5905+J5903</f>
        <v>106698.47</v>
      </c>
      <c r="K5906" s="8"/>
      <c r="L5906" s="1"/>
    </row>
    <row r="5907" spans="1:12" ht="15.45" customHeight="1" x14ac:dyDescent="0.3">
      <c r="A5907" s="1"/>
      <c r="B5907" s="1"/>
      <c r="C5907" s="7"/>
      <c r="D5907" s="1"/>
      <c r="E5907" s="1"/>
      <c r="F5907" s="1"/>
      <c r="G5907" s="1"/>
      <c r="H5907" s="63"/>
      <c r="I5907" s="1"/>
      <c r="J5907" s="2"/>
      <c r="K5907" s="8"/>
      <c r="L5907" s="1"/>
    </row>
    <row r="5908" spans="1:12" ht="15.45" customHeight="1" x14ac:dyDescent="0.3">
      <c r="A5908" s="66"/>
      <c r="B5908" s="66"/>
      <c r="C5908" s="65"/>
      <c r="D5908" s="234" t="s">
        <v>46</v>
      </c>
      <c r="E5908" s="235"/>
      <c r="F5908" s="236"/>
      <c r="G5908" s="71"/>
      <c r="H5908" s="72"/>
      <c r="I5908" s="170">
        <v>0.25</v>
      </c>
      <c r="J5908" s="74">
        <f>ROUND(J5906*I5908,2)</f>
        <v>26674.62</v>
      </c>
      <c r="K5908" s="70"/>
      <c r="L5908" s="66"/>
    </row>
    <row r="5909" spans="1:12" ht="15.45" customHeight="1" x14ac:dyDescent="0.3">
      <c r="A5909" s="66"/>
      <c r="B5909" s="66"/>
      <c r="C5909" s="65"/>
      <c r="D5909" s="315" t="s">
        <v>47</v>
      </c>
      <c r="E5909" s="316"/>
      <c r="F5909" s="316"/>
      <c r="G5909" s="71"/>
      <c r="H5909" s="72"/>
      <c r="I5909" s="171">
        <v>0.01</v>
      </c>
      <c r="J5909" s="76">
        <f>ROUNDDOWN(J5906*I5909,2)</f>
        <v>1066.98</v>
      </c>
      <c r="K5909" s="70"/>
      <c r="L5909" s="66"/>
    </row>
    <row r="5910" spans="1:12" ht="15.45" customHeight="1" x14ac:dyDescent="0.3">
      <c r="A5910" s="66"/>
      <c r="B5910" s="66"/>
      <c r="C5910" s="65"/>
      <c r="D5910" s="315" t="s">
        <v>48</v>
      </c>
      <c r="E5910" s="316"/>
      <c r="F5910" s="316"/>
      <c r="G5910" s="77"/>
      <c r="H5910" s="78"/>
      <c r="I5910" s="171">
        <v>0.04</v>
      </c>
      <c r="J5910" s="76">
        <f>ROUND(J5906*I5910,2)</f>
        <v>4267.9399999999996</v>
      </c>
      <c r="K5910" s="70"/>
      <c r="L5910" s="66"/>
    </row>
    <row r="5911" spans="1:12" ht="15.45" customHeight="1" x14ac:dyDescent="0.3">
      <c r="A5911" s="1"/>
      <c r="B5911" s="1"/>
      <c r="C5911" s="7"/>
      <c r="D5911" s="317" t="s">
        <v>49</v>
      </c>
      <c r="E5911" s="318"/>
      <c r="F5911" s="318"/>
      <c r="G5911" s="318"/>
      <c r="H5911" s="318"/>
      <c r="I5911" s="318"/>
      <c r="J5911" s="79">
        <f>SUM(J5908:J5910)</f>
        <v>32009.539999999997</v>
      </c>
      <c r="K5911" s="8"/>
      <c r="L5911" s="1"/>
    </row>
    <row r="5912" spans="1:12" ht="15.45" customHeight="1" x14ac:dyDescent="0.3">
      <c r="A5912" s="1"/>
      <c r="B5912" s="1"/>
      <c r="C5912" s="7"/>
      <c r="D5912" s="266"/>
      <c r="E5912" s="266"/>
      <c r="F5912" s="266"/>
      <c r="G5912" s="266"/>
      <c r="H5912" s="266"/>
      <c r="I5912" s="266"/>
      <c r="J5912" s="266"/>
      <c r="K5912" s="8"/>
      <c r="L5912" s="1"/>
    </row>
    <row r="5913" spans="1:12" ht="15.45" customHeight="1" x14ac:dyDescent="0.3">
      <c r="A5913" s="1"/>
      <c r="B5913" s="1"/>
      <c r="C5913" s="7"/>
      <c r="D5913" s="277" t="s">
        <v>50</v>
      </c>
      <c r="E5913" s="278"/>
      <c r="F5913" s="278"/>
      <c r="G5913" s="278"/>
      <c r="H5913" s="278"/>
      <c r="I5913" s="279"/>
      <c r="J5913" s="80">
        <f>SUM(J5906+J5911)</f>
        <v>138708.01</v>
      </c>
      <c r="K5913" s="8"/>
      <c r="L5913" s="1"/>
    </row>
    <row r="5914" spans="1:12" ht="15.45" customHeight="1" x14ac:dyDescent="0.3">
      <c r="A5914" s="1"/>
      <c r="B5914" s="1"/>
      <c r="C5914" s="7"/>
      <c r="D5914" s="266"/>
      <c r="E5914" s="266"/>
      <c r="F5914" s="266"/>
      <c r="G5914" s="266"/>
      <c r="H5914" s="266"/>
      <c r="I5914" s="266"/>
      <c r="J5914" s="266"/>
      <c r="K5914" s="8"/>
      <c r="L5914" s="1"/>
    </row>
    <row r="5915" spans="1:12" ht="15.45" customHeight="1" x14ac:dyDescent="0.3">
      <c r="A5915" s="1"/>
      <c r="B5915" s="1"/>
      <c r="C5915" s="7"/>
      <c r="D5915" s="280" t="s">
        <v>51</v>
      </c>
      <c r="E5915" s="281"/>
      <c r="F5915" s="282"/>
      <c r="G5915" s="283"/>
      <c r="H5915" s="284"/>
      <c r="I5915" s="284"/>
      <c r="J5915" s="285"/>
      <c r="K5915" s="8"/>
      <c r="L5915" s="1"/>
    </row>
    <row r="5916" spans="1:12" ht="15.45" customHeight="1" x14ac:dyDescent="0.3">
      <c r="A5916" s="1"/>
      <c r="B5916" s="1"/>
      <c r="C5916" s="7"/>
      <c r="D5916" s="262"/>
      <c r="E5916" s="310"/>
      <c r="F5916" s="311"/>
      <c r="G5916" s="265"/>
      <c r="H5916" s="275"/>
      <c r="I5916" s="275"/>
      <c r="J5916" s="276"/>
      <c r="K5916" s="8"/>
      <c r="L5916" s="1"/>
    </row>
    <row r="5917" spans="1:12" ht="15.45" customHeight="1" x14ac:dyDescent="0.3">
      <c r="A5917" s="1"/>
      <c r="B5917" s="1"/>
      <c r="C5917" s="7"/>
      <c r="D5917" s="262"/>
      <c r="E5917" s="310"/>
      <c r="F5917" s="311"/>
      <c r="G5917" s="312" t="s">
        <v>52</v>
      </c>
      <c r="H5917" s="266"/>
      <c r="I5917" s="266"/>
      <c r="J5917" s="267"/>
      <c r="K5917" s="8"/>
      <c r="L5917" s="1"/>
    </row>
    <row r="5918" spans="1:12" ht="15.45" customHeight="1" x14ac:dyDescent="0.3">
      <c r="A5918" s="1"/>
      <c r="B5918" s="1"/>
      <c r="C5918" s="7"/>
      <c r="D5918" s="262"/>
      <c r="E5918" s="310"/>
      <c r="F5918" s="311"/>
      <c r="G5918" s="312" t="s">
        <v>53</v>
      </c>
      <c r="H5918" s="266"/>
      <c r="I5918" s="266"/>
      <c r="J5918" s="267"/>
      <c r="K5918" s="8"/>
      <c r="L5918" s="1"/>
    </row>
    <row r="5919" spans="1:12" ht="15.45" customHeight="1" x14ac:dyDescent="0.3">
      <c r="A5919" s="1"/>
      <c r="B5919" s="1"/>
      <c r="C5919" s="7"/>
      <c r="D5919" s="262"/>
      <c r="E5919" s="310"/>
      <c r="F5919" s="311"/>
      <c r="G5919" s="312" t="s">
        <v>54</v>
      </c>
      <c r="H5919" s="266"/>
      <c r="I5919" s="266"/>
      <c r="J5919" s="267"/>
      <c r="K5919" s="8"/>
      <c r="L5919" s="1"/>
    </row>
    <row r="5920" spans="1:12" ht="15.45" customHeight="1" x14ac:dyDescent="0.3">
      <c r="A5920" s="1"/>
      <c r="B5920" s="1"/>
      <c r="C5920" s="7"/>
      <c r="D5920" s="319"/>
      <c r="E5920" s="320"/>
      <c r="F5920" s="321"/>
      <c r="G5920" s="312" t="s">
        <v>52</v>
      </c>
      <c r="H5920" s="266"/>
      <c r="I5920" s="266"/>
      <c r="J5920" s="267"/>
      <c r="K5920" s="8"/>
      <c r="L5920" s="1"/>
    </row>
    <row r="5921" spans="1:12" ht="15.45" customHeight="1" x14ac:dyDescent="0.3">
      <c r="A5921" s="1"/>
      <c r="B5921" s="1"/>
      <c r="C5921" s="7"/>
      <c r="D5921" s="268"/>
      <c r="E5921" s="322"/>
      <c r="F5921" s="323"/>
      <c r="G5921" s="324" t="s">
        <v>55</v>
      </c>
      <c r="H5921" s="272"/>
      <c r="I5921" s="272"/>
      <c r="J5921" s="273"/>
      <c r="K5921" s="8"/>
      <c r="L5921" s="1"/>
    </row>
    <row r="5922" spans="1:12" ht="15.45" customHeight="1" x14ac:dyDescent="0.3">
      <c r="A5922" s="1"/>
      <c r="B5922" s="1"/>
      <c r="C5922" s="81"/>
      <c r="D5922" s="82"/>
      <c r="E5922" s="82"/>
      <c r="F5922" s="82"/>
      <c r="G5922" s="82"/>
      <c r="H5922" s="83"/>
      <c r="I5922" s="82"/>
      <c r="J5922" s="83"/>
      <c r="K5922" s="84"/>
      <c r="L5922" s="1"/>
    </row>
    <row r="5923" spans="1:12" ht="15.45" customHeight="1" x14ac:dyDescent="0.3">
      <c r="A5923" s="1"/>
      <c r="B5923" s="1"/>
      <c r="C5923" s="1"/>
      <c r="D5923" s="1"/>
      <c r="E5923" s="1"/>
      <c r="F5923" s="1"/>
      <c r="G5923" s="1"/>
      <c r="H5923" s="2"/>
      <c r="I5923" s="1"/>
      <c r="J5923" s="2"/>
      <c r="K5923" s="1"/>
      <c r="L5923" s="1"/>
    </row>
    <row r="5924" spans="1:12" ht="15.45" customHeight="1" x14ac:dyDescent="0.3">
      <c r="A5924" s="1"/>
      <c r="B5924" s="1"/>
      <c r="C5924" s="274"/>
      <c r="D5924" s="274"/>
      <c r="E5924" s="274"/>
      <c r="F5924" s="274"/>
      <c r="G5924" s="274"/>
      <c r="H5924" s="274"/>
      <c r="I5924" s="274"/>
      <c r="J5924" s="274"/>
      <c r="K5924" s="1"/>
      <c r="L5924" s="1"/>
    </row>
    <row r="5925" spans="1:12" ht="15.45" customHeight="1" x14ac:dyDescent="0.3">
      <c r="A5925" s="1"/>
      <c r="B5925" s="1"/>
      <c r="C5925" s="3"/>
      <c r="D5925" s="4"/>
      <c r="E5925" s="4"/>
      <c r="F5925" s="4"/>
      <c r="G5925" s="4"/>
      <c r="H5925" s="5"/>
      <c r="I5925" s="4"/>
      <c r="J5925" s="5"/>
      <c r="K5925" s="6"/>
      <c r="L5925" s="1"/>
    </row>
    <row r="5926" spans="1:12" ht="15.45" customHeight="1" x14ac:dyDescent="0.3">
      <c r="A5926" s="1"/>
      <c r="B5926" s="1"/>
      <c r="C5926" s="7"/>
      <c r="D5926" s="190"/>
      <c r="E5926" s="191"/>
      <c r="F5926" s="190" t="s">
        <v>0</v>
      </c>
      <c r="G5926" s="194"/>
      <c r="H5926" s="191"/>
      <c r="I5926" s="195" t="s">
        <v>1</v>
      </c>
      <c r="J5926" s="196"/>
      <c r="K5926" s="8"/>
      <c r="L5926" s="1"/>
    </row>
    <row r="5927" spans="1:12" ht="15.45" customHeight="1" x14ac:dyDescent="0.3">
      <c r="A5927" s="1"/>
      <c r="B5927" s="1"/>
      <c r="C5927" s="7"/>
      <c r="D5927" s="192"/>
      <c r="E5927" s="193"/>
      <c r="F5927" s="192"/>
      <c r="G5927" s="189"/>
      <c r="H5927" s="193"/>
      <c r="I5927" s="197" t="s">
        <v>2</v>
      </c>
      <c r="J5927" s="198"/>
      <c r="K5927" s="8"/>
      <c r="L5927" s="1"/>
    </row>
    <row r="5928" spans="1:12" ht="15.45" customHeight="1" x14ac:dyDescent="0.3">
      <c r="A5928" s="1"/>
      <c r="B5928" s="1"/>
      <c r="C5928" s="7"/>
      <c r="D5928" s="172" t="s">
        <v>3</v>
      </c>
      <c r="E5928" s="173"/>
      <c r="F5928" s="173"/>
      <c r="G5928" s="173"/>
      <c r="H5928" s="174"/>
      <c r="I5928" s="197" t="s">
        <v>4</v>
      </c>
      <c r="J5928" s="198"/>
      <c r="K5928" s="8"/>
      <c r="L5928" s="1"/>
    </row>
    <row r="5929" spans="1:12" ht="15.45" customHeight="1" x14ac:dyDescent="0.3">
      <c r="A5929" s="1"/>
      <c r="B5929" s="1"/>
      <c r="C5929" s="7"/>
      <c r="D5929" s="298" t="s">
        <v>5</v>
      </c>
      <c r="E5929" s="299"/>
      <c r="F5929" s="299"/>
      <c r="G5929" s="299"/>
      <c r="H5929" s="299"/>
      <c r="I5929" s="299"/>
      <c r="J5929" s="300"/>
      <c r="K5929" s="8"/>
      <c r="L5929" s="1"/>
    </row>
    <row r="5930" spans="1:12" ht="15.45" customHeight="1" x14ac:dyDescent="0.3">
      <c r="A5930" s="1"/>
      <c r="B5930" s="1"/>
      <c r="C5930" s="7"/>
      <c r="D5930" s="9"/>
      <c r="E5930" s="9"/>
      <c r="F5930" s="9"/>
      <c r="G5930" s="9"/>
      <c r="H5930" s="10"/>
      <c r="I5930" s="9"/>
      <c r="J5930" s="10"/>
      <c r="K5930" s="8"/>
      <c r="L5930" s="1"/>
    </row>
    <row r="5931" spans="1:12" ht="15.45" customHeight="1" x14ac:dyDescent="0.3">
      <c r="A5931" s="14"/>
      <c r="B5931" s="14"/>
      <c r="C5931" s="11"/>
      <c r="D5931" s="12" t="s">
        <v>6</v>
      </c>
      <c r="E5931" s="175" t="s">
        <v>7</v>
      </c>
      <c r="F5931" s="176"/>
      <c r="G5931" s="176"/>
      <c r="H5931" s="176"/>
      <c r="I5931" s="176"/>
      <c r="J5931" s="177"/>
      <c r="K5931" s="13"/>
      <c r="L5931" s="14"/>
    </row>
    <row r="5932" spans="1:12" ht="15.45" customHeight="1" x14ac:dyDescent="0.3">
      <c r="A5932" s="1"/>
      <c r="B5932" s="1"/>
      <c r="C5932" s="7"/>
      <c r="D5932" s="16">
        <v>2</v>
      </c>
      <c r="E5932" s="178" t="s">
        <v>8</v>
      </c>
      <c r="F5932" s="179"/>
      <c r="G5932" s="179"/>
      <c r="H5932" s="179"/>
      <c r="I5932" s="179"/>
      <c r="J5932" s="180"/>
      <c r="K5932" s="8"/>
      <c r="L5932" s="1"/>
    </row>
    <row r="5933" spans="1:12" ht="15.45" customHeight="1" x14ac:dyDescent="0.3">
      <c r="A5933" s="14"/>
      <c r="B5933" s="14"/>
      <c r="C5933" s="11"/>
      <c r="D5933" s="12" t="s">
        <v>9</v>
      </c>
      <c r="E5933" s="175" t="s">
        <v>10</v>
      </c>
      <c r="F5933" s="176"/>
      <c r="G5933" s="176"/>
      <c r="H5933" s="176"/>
      <c r="I5933" s="176"/>
      <c r="J5933" s="177"/>
      <c r="K5933" s="13"/>
      <c r="L5933" s="14"/>
    </row>
    <row r="5934" spans="1:12" ht="15.45" customHeight="1" x14ac:dyDescent="0.3">
      <c r="A5934" s="1"/>
      <c r="B5934" s="1"/>
      <c r="C5934" s="7"/>
      <c r="D5934" s="16">
        <v>2.08</v>
      </c>
      <c r="E5934" s="178" t="s">
        <v>123</v>
      </c>
      <c r="F5934" s="179"/>
      <c r="G5934" s="179"/>
      <c r="H5934" s="179"/>
      <c r="I5934" s="179"/>
      <c r="J5934" s="180"/>
      <c r="K5934" s="8"/>
      <c r="L5934" s="1"/>
    </row>
    <row r="5935" spans="1:12" ht="15.45" customHeight="1" x14ac:dyDescent="0.3">
      <c r="A5935" s="14"/>
      <c r="B5935" s="14"/>
      <c r="C5935" s="11"/>
      <c r="D5935" s="17" t="s">
        <v>12</v>
      </c>
      <c r="E5935" s="181" t="s">
        <v>13</v>
      </c>
      <c r="F5935" s="182"/>
      <c r="G5935" s="182"/>
      <c r="H5935" s="182"/>
      <c r="I5935" s="183"/>
      <c r="J5935" s="187" t="s">
        <v>14</v>
      </c>
      <c r="K5935" s="13"/>
      <c r="L5935" s="14"/>
    </row>
    <row r="5936" spans="1:12" ht="15.45" customHeight="1" x14ac:dyDescent="0.3">
      <c r="A5936" s="1"/>
      <c r="B5936" s="1"/>
      <c r="C5936" s="7"/>
      <c r="D5936" s="18" t="s">
        <v>124</v>
      </c>
      <c r="E5936" s="184"/>
      <c r="F5936" s="185"/>
      <c r="G5936" s="185"/>
      <c r="H5936" s="185"/>
      <c r="I5936" s="186"/>
      <c r="J5936" s="188"/>
      <c r="K5936" s="8"/>
      <c r="L5936" s="1"/>
    </row>
    <row r="5937" spans="1:12" ht="15.45" customHeight="1" x14ac:dyDescent="0.3">
      <c r="A5937" s="14"/>
      <c r="B5937" s="14"/>
      <c r="C5937" s="11"/>
      <c r="D5937" s="17" t="s">
        <v>16</v>
      </c>
      <c r="E5937" s="296" t="s">
        <v>125</v>
      </c>
      <c r="F5937" s="223"/>
      <c r="G5937" s="223"/>
      <c r="H5937" s="223"/>
      <c r="I5937" s="224"/>
      <c r="J5937" s="297" t="s">
        <v>91</v>
      </c>
      <c r="K5937" s="13"/>
      <c r="L5937" s="14"/>
    </row>
    <row r="5938" spans="1:12" ht="15.45" customHeight="1" x14ac:dyDescent="0.3">
      <c r="A5938" s="1"/>
      <c r="B5938" s="1"/>
      <c r="C5938" s="7"/>
      <c r="D5938" s="18" t="s">
        <v>124</v>
      </c>
      <c r="E5938" s="225"/>
      <c r="F5938" s="226"/>
      <c r="G5938" s="226"/>
      <c r="H5938" s="226"/>
      <c r="I5938" s="227"/>
      <c r="J5938" s="229"/>
      <c r="K5938" s="8"/>
      <c r="L5938" s="1"/>
    </row>
    <row r="5939" spans="1:12" ht="15.45" customHeight="1" x14ac:dyDescent="0.3">
      <c r="A5939" s="1"/>
      <c r="B5939" s="1"/>
      <c r="C5939" s="7"/>
      <c r="D5939" s="189"/>
      <c r="E5939" s="189"/>
      <c r="F5939" s="189"/>
      <c r="G5939" s="189"/>
      <c r="H5939" s="189"/>
      <c r="I5939" s="189"/>
      <c r="J5939" s="189"/>
      <c r="K5939" s="8"/>
      <c r="L5939" s="1"/>
    </row>
    <row r="5940" spans="1:12" ht="15.45" customHeight="1" x14ac:dyDescent="0.3">
      <c r="A5940" s="1"/>
      <c r="B5940" s="1"/>
      <c r="C5940" s="7"/>
      <c r="D5940" s="219" t="s">
        <v>19</v>
      </c>
      <c r="E5940" s="220"/>
      <c r="F5940" s="220"/>
      <c r="G5940" s="220"/>
      <c r="H5940" s="220"/>
      <c r="I5940" s="220"/>
      <c r="J5940" s="221"/>
      <c r="K5940" s="8"/>
      <c r="L5940" s="1"/>
    </row>
    <row r="5941" spans="1:12" ht="15.45" customHeight="1" x14ac:dyDescent="0.3">
      <c r="A5941" s="1"/>
      <c r="B5941" s="1"/>
      <c r="C5941" s="7"/>
      <c r="D5941" s="230" t="s">
        <v>20</v>
      </c>
      <c r="E5941" s="231"/>
      <c r="F5941" s="231"/>
      <c r="G5941" s="23" t="s">
        <v>14</v>
      </c>
      <c r="H5941" s="24" t="s">
        <v>21</v>
      </c>
      <c r="I5941" s="25" t="s">
        <v>22</v>
      </c>
      <c r="J5941" s="26" t="s">
        <v>23</v>
      </c>
      <c r="K5941" s="8"/>
      <c r="L5941" s="1"/>
    </row>
    <row r="5942" spans="1:12" ht="15.45" customHeight="1" x14ac:dyDescent="0.3">
      <c r="A5942" s="1"/>
      <c r="B5942" s="1"/>
      <c r="C5942" s="7"/>
      <c r="D5942" s="232" t="s">
        <v>126</v>
      </c>
      <c r="E5942" s="233"/>
      <c r="F5942" s="233"/>
      <c r="G5942" s="27" t="s">
        <v>127</v>
      </c>
      <c r="H5942" s="28">
        <v>137419.5</v>
      </c>
      <c r="I5942" s="111">
        <v>1E-3</v>
      </c>
      <c r="J5942" s="30">
        <f>+ROUND(I5942*H5942,2)</f>
        <v>137.41999999999999</v>
      </c>
      <c r="K5942" s="8"/>
      <c r="L5942" s="1"/>
    </row>
    <row r="5943" spans="1:12" ht="15.45" customHeight="1" x14ac:dyDescent="0.3">
      <c r="A5943" s="1"/>
      <c r="B5943" s="1"/>
      <c r="C5943" s="7"/>
      <c r="D5943" s="211" t="s">
        <v>128</v>
      </c>
      <c r="E5943" s="212"/>
      <c r="F5943" s="212"/>
      <c r="G5943" s="31" t="s">
        <v>91</v>
      </c>
      <c r="H5943" s="32">
        <v>8054.52</v>
      </c>
      <c r="I5943" s="33">
        <v>1.05</v>
      </c>
      <c r="J5943" s="34">
        <f t="shared" ref="J5943:J5945" si="104">+ROUND(I5943*H5943,2)</f>
        <v>8457.25</v>
      </c>
      <c r="K5943" s="8"/>
      <c r="L5943" s="1"/>
    </row>
    <row r="5944" spans="1:12" ht="15.45" customHeight="1" x14ac:dyDescent="0.3">
      <c r="A5944" s="1"/>
      <c r="B5944" s="1"/>
      <c r="C5944" s="7"/>
      <c r="D5944" s="211" t="s">
        <v>129</v>
      </c>
      <c r="E5944" s="212"/>
      <c r="F5944" s="212"/>
      <c r="G5944" s="31" t="s">
        <v>91</v>
      </c>
      <c r="H5944" s="32">
        <v>15543.5</v>
      </c>
      <c r="I5944" s="33">
        <v>0.05</v>
      </c>
      <c r="J5944" s="34">
        <f t="shared" si="104"/>
        <v>777.18</v>
      </c>
      <c r="K5944" s="8"/>
      <c r="L5944" s="1"/>
    </row>
    <row r="5945" spans="1:12" ht="15.45" customHeight="1" x14ac:dyDescent="0.3">
      <c r="A5945" s="1"/>
      <c r="B5945" s="1"/>
      <c r="C5945" s="7"/>
      <c r="D5945" s="211" t="s">
        <v>130</v>
      </c>
      <c r="E5945" s="212"/>
      <c r="F5945" s="212"/>
      <c r="G5945" s="31" t="s">
        <v>95</v>
      </c>
      <c r="H5945" s="32">
        <v>7445</v>
      </c>
      <c r="I5945" s="33">
        <v>0.1</v>
      </c>
      <c r="J5945" s="34">
        <f t="shared" si="104"/>
        <v>744.5</v>
      </c>
      <c r="K5945" s="8"/>
      <c r="L5945" s="1"/>
    </row>
    <row r="5946" spans="1:12" ht="15.45" customHeight="1" x14ac:dyDescent="0.3">
      <c r="A5946" s="1"/>
      <c r="B5946" s="1"/>
      <c r="C5946" s="7"/>
      <c r="D5946" s="325"/>
      <c r="E5946" s="326"/>
      <c r="F5946" s="326"/>
      <c r="G5946" s="35" t="s">
        <v>28</v>
      </c>
      <c r="H5946" s="36" t="s">
        <v>28</v>
      </c>
      <c r="I5946" s="112"/>
      <c r="J5946" s="38" t="str">
        <f>+IF(D5946="","",H5946*I5946)</f>
        <v/>
      </c>
      <c r="K5946" s="8"/>
      <c r="L5946" s="1"/>
    </row>
    <row r="5947" spans="1:12" ht="15.45" customHeight="1" x14ac:dyDescent="0.3">
      <c r="A5947" s="1"/>
      <c r="B5947" s="1"/>
      <c r="C5947" s="7"/>
      <c r="D5947" s="1"/>
      <c r="E5947" s="1"/>
      <c r="F5947" s="1"/>
      <c r="G5947" s="294" t="s">
        <v>29</v>
      </c>
      <c r="H5947" s="294"/>
      <c r="I5947" s="295"/>
      <c r="J5947" s="39">
        <f>+ROUND(SUM(J5942:J5946),2)</f>
        <v>10116.35</v>
      </c>
      <c r="K5947" s="8"/>
      <c r="L5947" s="1"/>
    </row>
    <row r="5948" spans="1:12" ht="15.45" customHeight="1" x14ac:dyDescent="0.3">
      <c r="A5948" s="1"/>
      <c r="B5948" s="1"/>
      <c r="C5948" s="7"/>
      <c r="D5948" s="189"/>
      <c r="E5948" s="189"/>
      <c r="F5948" s="189"/>
      <c r="G5948" s="189"/>
      <c r="H5948" s="189"/>
      <c r="I5948" s="189"/>
      <c r="J5948" s="189"/>
      <c r="K5948" s="8"/>
      <c r="L5948" s="1"/>
    </row>
    <row r="5949" spans="1:12" ht="15.45" customHeight="1" x14ac:dyDescent="0.3">
      <c r="A5949" s="1"/>
      <c r="B5949" s="1"/>
      <c r="C5949" s="7"/>
      <c r="D5949" s="219" t="s">
        <v>30</v>
      </c>
      <c r="E5949" s="220"/>
      <c r="F5949" s="220"/>
      <c r="G5949" s="220"/>
      <c r="H5949" s="220"/>
      <c r="I5949" s="220"/>
      <c r="J5949" s="221"/>
      <c r="K5949" s="8"/>
      <c r="L5949" s="1"/>
    </row>
    <row r="5950" spans="1:12" ht="15.45" customHeight="1" x14ac:dyDescent="0.3">
      <c r="A5950" s="1"/>
      <c r="B5950" s="1"/>
      <c r="C5950" s="7"/>
      <c r="D5950" s="286" t="s">
        <v>20</v>
      </c>
      <c r="E5950" s="286"/>
      <c r="F5950" s="286"/>
      <c r="G5950" s="40" t="s">
        <v>14</v>
      </c>
      <c r="H5950" s="41" t="s">
        <v>31</v>
      </c>
      <c r="I5950" s="103" t="s">
        <v>22</v>
      </c>
      <c r="J5950" s="41" t="s">
        <v>23</v>
      </c>
      <c r="K5950" s="8"/>
      <c r="L5950" s="1"/>
    </row>
    <row r="5951" spans="1:12" ht="15.45" customHeight="1" x14ac:dyDescent="0.3">
      <c r="A5951" s="1"/>
      <c r="B5951" s="1"/>
      <c r="C5951" s="7"/>
      <c r="D5951" s="287" t="s">
        <v>32</v>
      </c>
      <c r="E5951" s="288"/>
      <c r="F5951" s="288"/>
      <c r="G5951" s="86" t="s">
        <v>33</v>
      </c>
      <c r="H5951" s="89">
        <v>7596.38</v>
      </c>
      <c r="I5951" s="104">
        <v>0.05</v>
      </c>
      <c r="J5951" s="30">
        <f>+ROUND(I5951*H5951,2)</f>
        <v>379.82</v>
      </c>
      <c r="K5951" s="8"/>
      <c r="L5951" s="1"/>
    </row>
    <row r="5952" spans="1:12" ht="15.45" customHeight="1" x14ac:dyDescent="0.3">
      <c r="A5952" s="1"/>
      <c r="B5952" s="1"/>
      <c r="C5952" s="7"/>
      <c r="D5952" s="211" t="s">
        <v>131</v>
      </c>
      <c r="E5952" s="212"/>
      <c r="F5952" s="212"/>
      <c r="G5952" s="31" t="s">
        <v>35</v>
      </c>
      <c r="H5952" s="32">
        <v>14981</v>
      </c>
      <c r="I5952" s="33">
        <v>0.04</v>
      </c>
      <c r="J5952" s="34">
        <f t="shared" ref="J5952:J5954" si="105">+ROUND(I5952*H5952,2)</f>
        <v>599.24</v>
      </c>
      <c r="K5952" s="8"/>
      <c r="L5952" s="1"/>
    </row>
    <row r="5953" spans="1:12" ht="15.45" customHeight="1" x14ac:dyDescent="0.3">
      <c r="A5953" s="1"/>
      <c r="B5953" s="1"/>
      <c r="C5953" s="7"/>
      <c r="D5953" s="211" t="s">
        <v>132</v>
      </c>
      <c r="E5953" s="212"/>
      <c r="F5953" s="212"/>
      <c r="G5953" s="31" t="s">
        <v>104</v>
      </c>
      <c r="H5953" s="32">
        <v>168299</v>
      </c>
      <c r="I5953" s="33">
        <v>0.01</v>
      </c>
      <c r="J5953" s="34">
        <f t="shared" si="105"/>
        <v>1682.99</v>
      </c>
      <c r="K5953" s="8"/>
      <c r="L5953" s="1"/>
    </row>
    <row r="5954" spans="1:12" ht="15.45" customHeight="1" x14ac:dyDescent="0.3">
      <c r="A5954" s="1"/>
      <c r="B5954" s="1"/>
      <c r="C5954" s="7"/>
      <c r="D5954" s="338" t="s">
        <v>120</v>
      </c>
      <c r="E5954" s="339"/>
      <c r="F5954" s="339"/>
      <c r="G5954" s="105" t="s">
        <v>104</v>
      </c>
      <c r="H5954" s="89">
        <v>27700</v>
      </c>
      <c r="I5954" s="106">
        <v>0.05</v>
      </c>
      <c r="J5954" s="38">
        <f t="shared" si="105"/>
        <v>1385</v>
      </c>
      <c r="K5954" s="8"/>
      <c r="L5954" s="1"/>
    </row>
    <row r="5955" spans="1:12" ht="15.45" customHeight="1" x14ac:dyDescent="0.3">
      <c r="A5955" s="1"/>
      <c r="B5955" s="1"/>
      <c r="C5955" s="7"/>
      <c r="D5955" s="1"/>
      <c r="E5955" s="1"/>
      <c r="F5955" s="1"/>
      <c r="G5955" s="216" t="s">
        <v>36</v>
      </c>
      <c r="H5955" s="216"/>
      <c r="I5955" s="217"/>
      <c r="J5955" s="51">
        <f>ROUND(+SUM(J5951:J5954),2)</f>
        <v>4047.05</v>
      </c>
      <c r="K5955" s="8"/>
      <c r="L5955" s="1"/>
    </row>
    <row r="5956" spans="1:12" ht="15.45" customHeight="1" x14ac:dyDescent="0.3">
      <c r="A5956" s="1"/>
      <c r="B5956" s="1"/>
      <c r="C5956" s="7"/>
      <c r="D5956" s="274"/>
      <c r="E5956" s="274"/>
      <c r="F5956" s="274"/>
      <c r="G5956" s="274"/>
      <c r="H5956" s="274"/>
      <c r="I5956" s="274"/>
      <c r="J5956" s="274"/>
      <c r="K5956" s="8"/>
      <c r="L5956" s="1"/>
    </row>
    <row r="5957" spans="1:12" ht="15.45" customHeight="1" x14ac:dyDescent="0.3">
      <c r="A5957" s="1"/>
      <c r="B5957" s="1"/>
      <c r="C5957" s="7"/>
      <c r="D5957" s="305" t="s">
        <v>37</v>
      </c>
      <c r="E5957" s="306"/>
      <c r="F5957" s="306"/>
      <c r="G5957" s="306"/>
      <c r="H5957" s="306"/>
      <c r="I5957" s="306"/>
      <c r="J5957" s="307"/>
      <c r="K5957" s="8"/>
      <c r="L5957" s="52"/>
    </row>
    <row r="5958" spans="1:12" ht="15.45" customHeight="1" x14ac:dyDescent="0.3">
      <c r="A5958" s="93"/>
      <c r="B5958" s="93"/>
      <c r="C5958" s="53"/>
      <c r="D5958" s="308" t="s">
        <v>20</v>
      </c>
      <c r="E5958" s="309"/>
      <c r="F5958" s="309"/>
      <c r="G5958" s="54" t="s">
        <v>14</v>
      </c>
      <c r="H5958" s="55" t="s">
        <v>31</v>
      </c>
      <c r="I5958" s="54" t="s">
        <v>22</v>
      </c>
      <c r="J5958" s="56" t="s">
        <v>23</v>
      </c>
      <c r="K5958" s="57"/>
      <c r="L5958" s="58"/>
    </row>
    <row r="5959" spans="1:12" ht="15.45" customHeight="1" x14ac:dyDescent="0.3">
      <c r="A5959" s="1"/>
      <c r="B5959" s="1"/>
      <c r="C5959" s="7"/>
      <c r="D5959" s="301" t="s">
        <v>133</v>
      </c>
      <c r="E5959" s="302"/>
      <c r="F5959" s="302"/>
      <c r="G5959" s="59" t="s">
        <v>39</v>
      </c>
      <c r="H5959" s="60">
        <v>126606.36921349999</v>
      </c>
      <c r="I5959" s="61">
        <v>0.06</v>
      </c>
      <c r="J5959" s="30">
        <f>+ROUND(I5959*H5959,2)</f>
        <v>7596.38</v>
      </c>
      <c r="K5959" s="8"/>
      <c r="L5959" s="52"/>
    </row>
    <row r="5960" spans="1:12" ht="15.45" customHeight="1" x14ac:dyDescent="0.3">
      <c r="A5960" s="1"/>
      <c r="B5960" s="1"/>
      <c r="C5960" s="7"/>
      <c r="D5960" s="303"/>
      <c r="E5960" s="304"/>
      <c r="F5960" s="304"/>
      <c r="G5960" s="59"/>
      <c r="H5960" s="60"/>
      <c r="I5960" s="96"/>
      <c r="J5960" s="62" t="str">
        <f>(+IF(D5960="","",(H5960*I5960)))</f>
        <v/>
      </c>
      <c r="K5960" s="8"/>
      <c r="L5960" s="52"/>
    </row>
    <row r="5961" spans="1:12" ht="15.45" customHeight="1" x14ac:dyDescent="0.3">
      <c r="A5961" s="1"/>
      <c r="B5961" s="1"/>
      <c r="C5961" s="7"/>
      <c r="D5961" s="1"/>
      <c r="E5961" s="1"/>
      <c r="F5961" s="1"/>
      <c r="G5961" s="216" t="s">
        <v>42</v>
      </c>
      <c r="H5961" s="216"/>
      <c r="I5961" s="217"/>
      <c r="J5961" s="39">
        <f>+ROUND(SUM(J5959:J5960),2)</f>
        <v>7596.38</v>
      </c>
      <c r="K5961" s="8"/>
      <c r="L5961" s="52"/>
    </row>
    <row r="5962" spans="1:12" ht="15.45" customHeight="1" x14ac:dyDescent="0.3">
      <c r="A5962" s="1"/>
      <c r="B5962" s="1"/>
      <c r="C5962" s="7"/>
      <c r="D5962" s="1"/>
      <c r="E5962" s="1"/>
      <c r="F5962" s="1"/>
      <c r="G5962" s="1"/>
      <c r="H5962" s="63"/>
      <c r="I5962" s="1"/>
      <c r="J5962" s="2"/>
      <c r="K5962" s="8"/>
      <c r="L5962" s="1"/>
    </row>
    <row r="5963" spans="1:12" ht="15.45" customHeight="1" x14ac:dyDescent="0.3">
      <c r="A5963" s="1"/>
      <c r="B5963" s="1"/>
      <c r="C5963" s="7"/>
      <c r="D5963" s="305" t="s">
        <v>63</v>
      </c>
      <c r="E5963" s="306"/>
      <c r="F5963" s="306"/>
      <c r="G5963" s="306"/>
      <c r="H5963" s="306"/>
      <c r="I5963" s="306"/>
      <c r="J5963" s="307"/>
      <c r="K5963" s="8"/>
      <c r="L5963" s="52"/>
    </row>
    <row r="5964" spans="1:12" ht="15.45" customHeight="1" x14ac:dyDescent="0.3">
      <c r="A5964" s="93"/>
      <c r="B5964" s="93"/>
      <c r="C5964" s="53"/>
      <c r="D5964" s="308" t="s">
        <v>20</v>
      </c>
      <c r="E5964" s="309"/>
      <c r="F5964" s="309"/>
      <c r="G5964" s="54" t="s">
        <v>14</v>
      </c>
      <c r="H5964" s="55" t="s">
        <v>31</v>
      </c>
      <c r="I5964" s="54" t="s">
        <v>22</v>
      </c>
      <c r="J5964" s="56" t="s">
        <v>23</v>
      </c>
      <c r="K5964" s="57"/>
      <c r="L5964" s="58"/>
    </row>
    <row r="5965" spans="1:12" ht="15.45" customHeight="1" x14ac:dyDescent="0.3">
      <c r="A5965" s="1"/>
      <c r="B5965" s="1"/>
      <c r="C5965" s="7"/>
      <c r="D5965" s="301" t="s">
        <v>134</v>
      </c>
      <c r="E5965" s="302"/>
      <c r="F5965" s="302"/>
      <c r="G5965" s="59" t="s">
        <v>91</v>
      </c>
      <c r="H5965" s="60">
        <v>259</v>
      </c>
      <c r="I5965" s="61">
        <v>1.05</v>
      </c>
      <c r="J5965" s="30">
        <f>+ROUND(I5965*H5965,2)</f>
        <v>271.95</v>
      </c>
      <c r="K5965" s="8"/>
      <c r="L5965" s="52"/>
    </row>
    <row r="5966" spans="1:12" ht="15.45" customHeight="1" x14ac:dyDescent="0.3">
      <c r="A5966" s="1"/>
      <c r="B5966" s="1"/>
      <c r="C5966" s="7"/>
      <c r="D5966" s="303"/>
      <c r="E5966" s="304"/>
      <c r="F5966" s="304"/>
      <c r="G5966" s="94"/>
      <c r="H5966" s="95"/>
      <c r="I5966" s="96"/>
      <c r="J5966" s="97"/>
      <c r="K5966" s="8"/>
      <c r="L5966" s="52"/>
    </row>
    <row r="5967" spans="1:12" ht="15.45" customHeight="1" x14ac:dyDescent="0.3">
      <c r="A5967" s="1"/>
      <c r="B5967" s="1"/>
      <c r="C5967" s="7"/>
      <c r="D5967" s="1"/>
      <c r="E5967" s="1"/>
      <c r="F5967" s="1"/>
      <c r="G5967" s="216" t="s">
        <v>66</v>
      </c>
      <c r="H5967" s="216"/>
      <c r="I5967" s="217"/>
      <c r="J5967" s="39">
        <f>+ROUND(SUM(J5965:J5966),2)</f>
        <v>271.95</v>
      </c>
      <c r="K5967" s="8"/>
      <c r="L5967" s="52"/>
    </row>
    <row r="5968" spans="1:12" ht="15.45" customHeight="1" x14ac:dyDescent="0.3">
      <c r="A5968" s="1"/>
      <c r="B5968" s="1"/>
      <c r="C5968" s="7"/>
      <c r="D5968" s="1"/>
      <c r="E5968" s="1"/>
      <c r="F5968" s="1"/>
      <c r="G5968" s="1"/>
      <c r="H5968" s="63"/>
      <c r="I5968" s="1"/>
      <c r="J5968" s="2"/>
      <c r="K5968" s="8"/>
      <c r="L5968" s="1"/>
    </row>
    <row r="5969" spans="1:12" ht="15.45" customHeight="1" x14ac:dyDescent="0.3">
      <c r="A5969" s="1"/>
      <c r="B5969" s="1"/>
      <c r="C5969" s="7"/>
      <c r="D5969" s="250" t="s">
        <v>43</v>
      </c>
      <c r="E5969" s="251"/>
      <c r="F5969" s="251"/>
      <c r="G5969" s="251"/>
      <c r="H5969" s="251"/>
      <c r="I5969" s="252"/>
      <c r="J5969" s="64">
        <f>ROUND((SUM(+J5947+J5955+J5961+J5967)),2)</f>
        <v>22031.73</v>
      </c>
      <c r="K5969" s="8"/>
      <c r="L5969" s="1"/>
    </row>
    <row r="5970" spans="1:12" ht="15.45" customHeight="1" x14ac:dyDescent="0.3">
      <c r="A5970" s="1"/>
      <c r="B5970" s="1"/>
      <c r="C5970" s="7"/>
      <c r="D5970" s="1"/>
      <c r="E5970" s="1"/>
      <c r="F5970" s="1"/>
      <c r="G5970" s="1"/>
      <c r="H5970" s="63"/>
      <c r="I5970" s="1"/>
      <c r="J5970" s="2"/>
      <c r="K5970" s="8"/>
      <c r="L5970" s="1"/>
    </row>
    <row r="5971" spans="1:12" ht="15.45" customHeight="1" x14ac:dyDescent="0.3">
      <c r="A5971" s="66"/>
      <c r="B5971" s="66"/>
      <c r="C5971" s="65"/>
      <c r="D5971" s="253" t="s">
        <v>44</v>
      </c>
      <c r="E5971" s="254"/>
      <c r="F5971" s="255"/>
      <c r="G5971" s="66"/>
      <c r="H5971" s="67"/>
      <c r="I5971" s="68">
        <v>0</v>
      </c>
      <c r="J5971" s="69">
        <f>+J5969*I5971</f>
        <v>0</v>
      </c>
      <c r="K5971" s="70"/>
      <c r="L5971" s="66"/>
    </row>
    <row r="5972" spans="1:12" ht="15.45" customHeight="1" x14ac:dyDescent="0.3">
      <c r="A5972" s="1"/>
      <c r="B5972" s="1"/>
      <c r="C5972" s="7"/>
      <c r="D5972" s="250" t="s">
        <v>45</v>
      </c>
      <c r="E5972" s="251"/>
      <c r="F5972" s="251"/>
      <c r="G5972" s="251"/>
      <c r="H5972" s="251"/>
      <c r="I5972" s="252"/>
      <c r="J5972" s="64">
        <f>+J5971+J5969</f>
        <v>22031.73</v>
      </c>
      <c r="K5972" s="8"/>
      <c r="L5972" s="1"/>
    </row>
    <row r="5973" spans="1:12" ht="15.45" customHeight="1" x14ac:dyDescent="0.3">
      <c r="A5973" s="1"/>
      <c r="B5973" s="1"/>
      <c r="C5973" s="7"/>
      <c r="D5973" s="1"/>
      <c r="E5973" s="1"/>
      <c r="F5973" s="1"/>
      <c r="G5973" s="1"/>
      <c r="H5973" s="63"/>
      <c r="I5973" s="1"/>
      <c r="J5973" s="2"/>
      <c r="K5973" s="8"/>
      <c r="L5973" s="1"/>
    </row>
    <row r="5974" spans="1:12" ht="15.45" customHeight="1" x14ac:dyDescent="0.3">
      <c r="A5974" s="66"/>
      <c r="B5974" s="66"/>
      <c r="C5974" s="65"/>
      <c r="D5974" s="234" t="s">
        <v>46</v>
      </c>
      <c r="E5974" s="235"/>
      <c r="F5974" s="236"/>
      <c r="G5974" s="71"/>
      <c r="H5974" s="72"/>
      <c r="I5974" s="170">
        <v>0.25</v>
      </c>
      <c r="J5974" s="74">
        <f>ROUND(J5972*I5974,2)</f>
        <v>5507.93</v>
      </c>
      <c r="K5974" s="70"/>
      <c r="L5974" s="66"/>
    </row>
    <row r="5975" spans="1:12" ht="15.45" customHeight="1" x14ac:dyDescent="0.3">
      <c r="A5975" s="66"/>
      <c r="B5975" s="66"/>
      <c r="C5975" s="65"/>
      <c r="D5975" s="315" t="s">
        <v>47</v>
      </c>
      <c r="E5975" s="316"/>
      <c r="F5975" s="316"/>
      <c r="G5975" s="71"/>
      <c r="H5975" s="72"/>
      <c r="I5975" s="171">
        <v>0.01</v>
      </c>
      <c r="J5975" s="76">
        <f>ROUNDUP(J5972*I5975,2)</f>
        <v>220.32</v>
      </c>
      <c r="K5975" s="70"/>
      <c r="L5975" s="66"/>
    </row>
    <row r="5976" spans="1:12" ht="15.45" customHeight="1" x14ac:dyDescent="0.3">
      <c r="A5976" s="66"/>
      <c r="B5976" s="66"/>
      <c r="C5976" s="65"/>
      <c r="D5976" s="315" t="s">
        <v>48</v>
      </c>
      <c r="E5976" s="316"/>
      <c r="F5976" s="316"/>
      <c r="G5976" s="77"/>
      <c r="H5976" s="78"/>
      <c r="I5976" s="171">
        <v>0.04</v>
      </c>
      <c r="J5976" s="76">
        <f>ROUNDDOWN(J5972*I5976,2)</f>
        <v>881.26</v>
      </c>
      <c r="K5976" s="70"/>
      <c r="L5976" s="66"/>
    </row>
    <row r="5977" spans="1:12" ht="15.45" customHeight="1" x14ac:dyDescent="0.3">
      <c r="A5977" s="1"/>
      <c r="B5977" s="1"/>
      <c r="C5977" s="7"/>
      <c r="D5977" s="317" t="s">
        <v>49</v>
      </c>
      <c r="E5977" s="318"/>
      <c r="F5977" s="318"/>
      <c r="G5977" s="318"/>
      <c r="H5977" s="318"/>
      <c r="I5977" s="318"/>
      <c r="J5977" s="79">
        <f>SUM(J5974:J5976)</f>
        <v>6609.51</v>
      </c>
      <c r="K5977" s="8"/>
      <c r="L5977" s="1"/>
    </row>
    <row r="5978" spans="1:12" ht="15.45" customHeight="1" x14ac:dyDescent="0.3">
      <c r="A5978" s="1"/>
      <c r="B5978" s="1"/>
      <c r="C5978" s="7"/>
      <c r="D5978" s="266"/>
      <c r="E5978" s="266"/>
      <c r="F5978" s="266"/>
      <c r="G5978" s="266"/>
      <c r="H5978" s="266"/>
      <c r="I5978" s="266"/>
      <c r="J5978" s="266"/>
      <c r="K5978" s="8"/>
      <c r="L5978" s="1"/>
    </row>
    <row r="5979" spans="1:12" ht="15.45" customHeight="1" x14ac:dyDescent="0.3">
      <c r="A5979" s="1"/>
      <c r="B5979" s="1"/>
      <c r="C5979" s="7"/>
      <c r="D5979" s="277" t="s">
        <v>50</v>
      </c>
      <c r="E5979" s="278"/>
      <c r="F5979" s="278"/>
      <c r="G5979" s="278"/>
      <c r="H5979" s="278"/>
      <c r="I5979" s="279"/>
      <c r="J5979" s="80">
        <f>SUM(J5972+J5977)</f>
        <v>28641.239999999998</v>
      </c>
      <c r="K5979" s="8"/>
      <c r="L5979" s="1"/>
    </row>
    <row r="5980" spans="1:12" ht="15.45" customHeight="1" x14ac:dyDescent="0.3">
      <c r="A5980" s="1"/>
      <c r="B5980" s="1"/>
      <c r="C5980" s="7"/>
      <c r="D5980" s="266"/>
      <c r="E5980" s="266"/>
      <c r="F5980" s="266"/>
      <c r="G5980" s="266"/>
      <c r="H5980" s="266"/>
      <c r="I5980" s="266"/>
      <c r="J5980" s="266"/>
      <c r="K5980" s="8"/>
      <c r="L5980" s="1"/>
    </row>
    <row r="5981" spans="1:12" ht="15.45" customHeight="1" x14ac:dyDescent="0.3">
      <c r="A5981" s="1"/>
      <c r="B5981" s="1"/>
      <c r="C5981" s="7"/>
      <c r="D5981" s="280" t="s">
        <v>51</v>
      </c>
      <c r="E5981" s="281"/>
      <c r="F5981" s="282"/>
      <c r="G5981" s="283"/>
      <c r="H5981" s="284"/>
      <c r="I5981" s="284"/>
      <c r="J5981" s="285"/>
      <c r="K5981" s="8"/>
      <c r="L5981" s="1"/>
    </row>
    <row r="5982" spans="1:12" ht="15.45" customHeight="1" x14ac:dyDescent="0.3">
      <c r="A5982" s="1"/>
      <c r="B5982" s="1"/>
      <c r="C5982" s="7"/>
      <c r="D5982" s="262"/>
      <c r="E5982" s="310"/>
      <c r="F5982" s="311"/>
      <c r="G5982" s="265"/>
      <c r="H5982" s="275"/>
      <c r="I5982" s="275"/>
      <c r="J5982" s="276"/>
      <c r="K5982" s="8"/>
      <c r="L5982" s="1"/>
    </row>
    <row r="5983" spans="1:12" ht="15.45" customHeight="1" x14ac:dyDescent="0.3">
      <c r="A5983" s="1"/>
      <c r="B5983" s="1"/>
      <c r="C5983" s="7"/>
      <c r="D5983" s="262"/>
      <c r="E5983" s="310"/>
      <c r="F5983" s="311"/>
      <c r="G5983" s="312" t="s">
        <v>52</v>
      </c>
      <c r="H5983" s="266"/>
      <c r="I5983" s="266"/>
      <c r="J5983" s="267"/>
      <c r="K5983" s="8"/>
      <c r="L5983" s="1"/>
    </row>
    <row r="5984" spans="1:12" ht="15.45" customHeight="1" x14ac:dyDescent="0.3">
      <c r="A5984" s="1"/>
      <c r="B5984" s="1"/>
      <c r="C5984" s="7"/>
      <c r="D5984" s="262"/>
      <c r="E5984" s="310"/>
      <c r="F5984" s="311"/>
      <c r="G5984" s="312" t="s">
        <v>53</v>
      </c>
      <c r="H5984" s="266"/>
      <c r="I5984" s="266"/>
      <c r="J5984" s="267"/>
      <c r="K5984" s="8"/>
      <c r="L5984" s="1"/>
    </row>
    <row r="5985" spans="1:12" ht="15.45" customHeight="1" x14ac:dyDescent="0.3">
      <c r="A5985" s="1"/>
      <c r="B5985" s="1"/>
      <c r="C5985" s="7"/>
      <c r="D5985" s="262"/>
      <c r="E5985" s="310"/>
      <c r="F5985" s="311"/>
      <c r="G5985" s="312" t="s">
        <v>54</v>
      </c>
      <c r="H5985" s="266"/>
      <c r="I5985" s="266"/>
      <c r="J5985" s="267"/>
      <c r="K5985" s="8"/>
      <c r="L5985" s="1"/>
    </row>
    <row r="5986" spans="1:12" ht="15.45" customHeight="1" x14ac:dyDescent="0.3">
      <c r="A5986" s="1"/>
      <c r="B5986" s="1"/>
      <c r="C5986" s="7"/>
      <c r="D5986" s="319"/>
      <c r="E5986" s="320"/>
      <c r="F5986" s="321"/>
      <c r="G5986" s="312" t="s">
        <v>52</v>
      </c>
      <c r="H5986" s="266"/>
      <c r="I5986" s="266"/>
      <c r="J5986" s="267"/>
      <c r="K5986" s="8"/>
      <c r="L5986" s="1"/>
    </row>
    <row r="5987" spans="1:12" ht="15.45" customHeight="1" x14ac:dyDescent="0.3">
      <c r="A5987" s="1"/>
      <c r="B5987" s="1"/>
      <c r="C5987" s="7"/>
      <c r="D5987" s="268"/>
      <c r="E5987" s="322"/>
      <c r="F5987" s="323"/>
      <c r="G5987" s="324" t="s">
        <v>55</v>
      </c>
      <c r="H5987" s="272"/>
      <c r="I5987" s="272"/>
      <c r="J5987" s="273"/>
      <c r="K5987" s="8"/>
      <c r="L5987" s="1"/>
    </row>
    <row r="5988" spans="1:12" ht="15.45" customHeight="1" x14ac:dyDescent="0.3">
      <c r="A5988" s="1"/>
      <c r="B5988" s="1"/>
      <c r="C5988" s="81"/>
      <c r="D5988" s="82"/>
      <c r="E5988" s="82"/>
      <c r="F5988" s="82"/>
      <c r="G5988" s="82"/>
      <c r="H5988" s="83"/>
      <c r="I5988" s="82"/>
      <c r="J5988" s="83"/>
      <c r="K5988" s="84"/>
      <c r="L5988" s="1"/>
    </row>
    <row r="5989" spans="1:12" ht="15.45" customHeight="1" x14ac:dyDescent="0.3">
      <c r="A5989" s="1"/>
      <c r="B5989" s="1"/>
      <c r="C5989" s="1"/>
      <c r="D5989" s="1"/>
      <c r="E5989" s="1"/>
      <c r="F5989" s="1"/>
      <c r="G5989" s="1"/>
      <c r="H5989" s="2"/>
      <c r="I5989" s="1"/>
      <c r="J5989" s="2"/>
      <c r="K5989" s="1"/>
      <c r="L5989" s="1"/>
    </row>
    <row r="5990" spans="1:12" s="1" customFormat="1" ht="10.050000000000001" customHeight="1" x14ac:dyDescent="0.3">
      <c r="C5990" s="274"/>
      <c r="D5990" s="274"/>
      <c r="E5990" s="274"/>
      <c r="F5990" s="274"/>
      <c r="G5990" s="274"/>
      <c r="H5990" s="274"/>
      <c r="I5990" s="274"/>
      <c r="J5990" s="274"/>
    </row>
    <row r="5991" spans="1:12" s="1" customFormat="1" ht="4.95" customHeight="1" x14ac:dyDescent="0.3">
      <c r="C5991" s="3"/>
      <c r="D5991" s="4"/>
      <c r="E5991" s="4"/>
      <c r="F5991" s="4"/>
      <c r="G5991" s="4"/>
      <c r="H5991" s="5"/>
      <c r="I5991" s="4"/>
      <c r="J5991" s="5"/>
      <c r="K5991" s="6"/>
    </row>
    <row r="5992" spans="1:12" s="1" customFormat="1" ht="25.05" customHeight="1" x14ac:dyDescent="0.3">
      <c r="C5992" s="7"/>
      <c r="D5992" s="190"/>
      <c r="E5992" s="191"/>
      <c r="F5992" s="190" t="s">
        <v>0</v>
      </c>
      <c r="G5992" s="194"/>
      <c r="H5992" s="191"/>
      <c r="I5992" s="195" t="s">
        <v>1</v>
      </c>
      <c r="J5992" s="196"/>
      <c r="K5992" s="8"/>
    </row>
    <row r="5993" spans="1:12" s="1" customFormat="1" ht="25.05" customHeight="1" x14ac:dyDescent="0.3">
      <c r="C5993" s="7"/>
      <c r="D5993" s="192"/>
      <c r="E5993" s="193"/>
      <c r="F5993" s="192"/>
      <c r="G5993" s="189"/>
      <c r="H5993" s="193"/>
      <c r="I5993" s="197" t="s">
        <v>2</v>
      </c>
      <c r="J5993" s="198"/>
      <c r="K5993" s="8"/>
    </row>
    <row r="5994" spans="1:12" s="1" customFormat="1" ht="19.95" customHeight="1" x14ac:dyDescent="0.3">
      <c r="C5994" s="7"/>
      <c r="D5994" s="172" t="s">
        <v>3</v>
      </c>
      <c r="E5994" s="173"/>
      <c r="F5994" s="173"/>
      <c r="G5994" s="173"/>
      <c r="H5994" s="174"/>
      <c r="I5994" s="197" t="s">
        <v>4</v>
      </c>
      <c r="J5994" s="198"/>
      <c r="K5994" s="8"/>
    </row>
    <row r="5995" spans="1:12" s="1" customFormat="1" ht="19.95" customHeight="1" x14ac:dyDescent="0.3">
      <c r="C5995" s="7"/>
      <c r="D5995" s="298" t="s">
        <v>5</v>
      </c>
      <c r="E5995" s="299"/>
      <c r="F5995" s="299"/>
      <c r="G5995" s="299"/>
      <c r="H5995" s="299"/>
      <c r="I5995" s="299"/>
      <c r="J5995" s="300"/>
      <c r="K5995" s="8"/>
    </row>
    <row r="5996" spans="1:12" s="1" customFormat="1" ht="4.95" customHeight="1" x14ac:dyDescent="0.3">
      <c r="C5996" s="7"/>
      <c r="D5996" s="9"/>
      <c r="E5996" s="9"/>
      <c r="F5996" s="9"/>
      <c r="G5996" s="9"/>
      <c r="H5996" s="10"/>
      <c r="I5996" s="9"/>
      <c r="J5996" s="10"/>
      <c r="K5996" s="8"/>
    </row>
    <row r="5997" spans="1:12" s="14" customFormat="1" ht="19.95" customHeight="1" x14ac:dyDescent="0.3">
      <c r="C5997" s="11"/>
      <c r="D5997" s="12" t="s">
        <v>6</v>
      </c>
      <c r="E5997" s="175" t="s">
        <v>7</v>
      </c>
      <c r="F5997" s="176"/>
      <c r="G5997" s="176"/>
      <c r="H5997" s="176"/>
      <c r="I5997" s="176"/>
      <c r="J5997" s="177"/>
      <c r="K5997" s="13"/>
    </row>
    <row r="5998" spans="1:12" s="1" customFormat="1" ht="19.95" customHeight="1" x14ac:dyDescent="0.3">
      <c r="C5998" s="7"/>
      <c r="D5998" s="16">
        <v>3</v>
      </c>
      <c r="E5998" s="178" t="s">
        <v>56</v>
      </c>
      <c r="F5998" s="179"/>
      <c r="G5998" s="179"/>
      <c r="H5998" s="179"/>
      <c r="I5998" s="179"/>
      <c r="J5998" s="180"/>
      <c r="K5998" s="8"/>
    </row>
    <row r="5999" spans="1:12" s="14" customFormat="1" ht="19.95" customHeight="1" x14ac:dyDescent="0.3">
      <c r="C5999" s="11"/>
      <c r="D5999" s="12" t="s">
        <v>9</v>
      </c>
      <c r="E5999" s="175" t="s">
        <v>10</v>
      </c>
      <c r="F5999" s="176"/>
      <c r="G5999" s="176"/>
      <c r="H5999" s="176"/>
      <c r="I5999" s="176"/>
      <c r="J5999" s="177"/>
      <c r="K5999" s="13"/>
    </row>
    <row r="6000" spans="1:12" s="1" customFormat="1" ht="19.95" customHeight="1" x14ac:dyDescent="0.3">
      <c r="C6000" s="7"/>
      <c r="D6000" s="85">
        <v>3.13</v>
      </c>
      <c r="E6000" s="178" t="s">
        <v>108</v>
      </c>
      <c r="F6000" s="179"/>
      <c r="G6000" s="179"/>
      <c r="H6000" s="179"/>
      <c r="I6000" s="179"/>
      <c r="J6000" s="180"/>
      <c r="K6000" s="8"/>
    </row>
    <row r="6001" spans="3:11" s="14" customFormat="1" ht="19.95" customHeight="1" x14ac:dyDescent="0.3">
      <c r="C6001" s="11"/>
      <c r="D6001" s="17" t="s">
        <v>12</v>
      </c>
      <c r="E6001" s="181" t="s">
        <v>13</v>
      </c>
      <c r="F6001" s="182"/>
      <c r="G6001" s="182"/>
      <c r="H6001" s="182"/>
      <c r="I6001" s="183"/>
      <c r="J6001" s="187" t="s">
        <v>14</v>
      </c>
      <c r="K6001" s="13"/>
    </row>
    <row r="6002" spans="3:11" s="1" customFormat="1" ht="19.95" customHeight="1" x14ac:dyDescent="0.3">
      <c r="C6002" s="7"/>
      <c r="D6002" s="18" t="s">
        <v>144</v>
      </c>
      <c r="E6002" s="184"/>
      <c r="F6002" s="185"/>
      <c r="G6002" s="185"/>
      <c r="H6002" s="185"/>
      <c r="I6002" s="186"/>
      <c r="J6002" s="188"/>
      <c r="K6002" s="8"/>
    </row>
    <row r="6003" spans="3:11" s="14" customFormat="1" ht="19.95" customHeight="1" x14ac:dyDescent="0.3">
      <c r="C6003" s="11"/>
      <c r="D6003" s="17" t="s">
        <v>16</v>
      </c>
      <c r="E6003" s="296" t="s">
        <v>145</v>
      </c>
      <c r="F6003" s="223"/>
      <c r="G6003" s="223"/>
      <c r="H6003" s="223"/>
      <c r="I6003" s="224"/>
      <c r="J6003" s="297" t="s">
        <v>91</v>
      </c>
      <c r="K6003" s="13"/>
    </row>
    <row r="6004" spans="3:11" s="1" customFormat="1" ht="19.95" customHeight="1" x14ac:dyDescent="0.3">
      <c r="C6004" s="7"/>
      <c r="D6004" s="18" t="s">
        <v>144</v>
      </c>
      <c r="E6004" s="225"/>
      <c r="F6004" s="226"/>
      <c r="G6004" s="226"/>
      <c r="H6004" s="226"/>
      <c r="I6004" s="227"/>
      <c r="J6004" s="229"/>
      <c r="K6004" s="8"/>
    </row>
    <row r="6005" spans="3:11" s="1" customFormat="1" ht="4.95" customHeight="1" x14ac:dyDescent="0.3">
      <c r="C6005" s="7"/>
      <c r="D6005" s="189"/>
      <c r="E6005" s="189"/>
      <c r="F6005" s="189"/>
      <c r="G6005" s="189"/>
      <c r="H6005" s="189"/>
      <c r="I6005" s="189"/>
      <c r="J6005" s="189"/>
      <c r="K6005" s="8"/>
    </row>
    <row r="6006" spans="3:11" s="1" customFormat="1" ht="19.95" customHeight="1" x14ac:dyDescent="0.3">
      <c r="C6006" s="7"/>
      <c r="D6006" s="219" t="s">
        <v>19</v>
      </c>
      <c r="E6006" s="220"/>
      <c r="F6006" s="220"/>
      <c r="G6006" s="220"/>
      <c r="H6006" s="220"/>
      <c r="I6006" s="220"/>
      <c r="J6006" s="221"/>
      <c r="K6006" s="8"/>
    </row>
    <row r="6007" spans="3:11" s="1" customFormat="1" ht="19.95" customHeight="1" x14ac:dyDescent="0.3">
      <c r="C6007" s="7"/>
      <c r="D6007" s="230" t="s">
        <v>20</v>
      </c>
      <c r="E6007" s="231"/>
      <c r="F6007" s="231"/>
      <c r="G6007" s="23" t="s">
        <v>14</v>
      </c>
      <c r="H6007" s="24" t="s">
        <v>21</v>
      </c>
      <c r="I6007" s="25" t="s">
        <v>22</v>
      </c>
      <c r="J6007" s="26" t="s">
        <v>23</v>
      </c>
      <c r="K6007" s="8"/>
    </row>
    <row r="6008" spans="3:11" s="1" customFormat="1" ht="18" customHeight="1" x14ac:dyDescent="0.3">
      <c r="C6008" s="7"/>
      <c r="D6008" s="232" t="s">
        <v>126</v>
      </c>
      <c r="E6008" s="233"/>
      <c r="F6008" s="233"/>
      <c r="G6008" s="27" t="s">
        <v>127</v>
      </c>
      <c r="H6008" s="28">
        <v>137419.5</v>
      </c>
      <c r="I6008" s="111">
        <v>3.0000000000000001E-3</v>
      </c>
      <c r="J6008" s="30">
        <f>+ROUND(I6008*H6008,2)</f>
        <v>412.26</v>
      </c>
      <c r="K6008" s="8"/>
    </row>
    <row r="6009" spans="3:11" s="1" customFormat="1" ht="18" customHeight="1" x14ac:dyDescent="0.3">
      <c r="C6009" s="7"/>
      <c r="D6009" s="211" t="s">
        <v>146</v>
      </c>
      <c r="E6009" s="212"/>
      <c r="F6009" s="212"/>
      <c r="G6009" s="31" t="s">
        <v>127</v>
      </c>
      <c r="H6009" s="32">
        <v>92883.33</v>
      </c>
      <c r="I6009" s="113">
        <v>4.9999999999999992E-3</v>
      </c>
      <c r="J6009" s="34">
        <f>+IF(D6009="","",H6009*I6009)</f>
        <v>464.41664999999995</v>
      </c>
      <c r="K6009" s="8"/>
    </row>
    <row r="6010" spans="3:11" s="1" customFormat="1" ht="18" customHeight="1" x14ac:dyDescent="0.3">
      <c r="C6010" s="7"/>
      <c r="D6010" s="211"/>
      <c r="E6010" s="212"/>
      <c r="F6010" s="212"/>
      <c r="G6010" s="31" t="s">
        <v>28</v>
      </c>
      <c r="H6010" s="32" t="s">
        <v>28</v>
      </c>
      <c r="I6010" s="33"/>
      <c r="J6010" s="34" t="str">
        <f>+IF(D6010="","",H6010*I6010)</f>
        <v/>
      </c>
      <c r="K6010" s="8"/>
    </row>
    <row r="6011" spans="3:11" s="1" customFormat="1" ht="18" customHeight="1" x14ac:dyDescent="0.3">
      <c r="C6011" s="7"/>
      <c r="D6011" s="211"/>
      <c r="E6011" s="212"/>
      <c r="F6011" s="212"/>
      <c r="G6011" s="31" t="s">
        <v>28</v>
      </c>
      <c r="H6011" s="32" t="s">
        <v>28</v>
      </c>
      <c r="I6011" s="33"/>
      <c r="J6011" s="34" t="str">
        <f>+IF(D6011="","",H6011*I6011)</f>
        <v/>
      </c>
      <c r="K6011" s="8"/>
    </row>
    <row r="6012" spans="3:11" s="1" customFormat="1" ht="18" customHeight="1" x14ac:dyDescent="0.3">
      <c r="C6012" s="7"/>
      <c r="D6012" s="211"/>
      <c r="E6012" s="212"/>
      <c r="F6012" s="212"/>
      <c r="G6012" s="31" t="s">
        <v>28</v>
      </c>
      <c r="H6012" s="32" t="s">
        <v>28</v>
      </c>
      <c r="I6012" s="33"/>
      <c r="J6012" s="34" t="str">
        <f>+IF(D6012="","",H6012*I6012)</f>
        <v/>
      </c>
      <c r="K6012" s="8"/>
    </row>
    <row r="6013" spans="3:11" s="1" customFormat="1" ht="18" customHeight="1" x14ac:dyDescent="0.3">
      <c r="C6013" s="7"/>
      <c r="D6013" s="325"/>
      <c r="E6013" s="326"/>
      <c r="F6013" s="326"/>
      <c r="G6013" s="35" t="s">
        <v>28</v>
      </c>
      <c r="H6013" s="36" t="s">
        <v>28</v>
      </c>
      <c r="I6013" s="37"/>
      <c r="J6013" s="38" t="str">
        <f>+IF(D6013="","",H6013*I6013)</f>
        <v/>
      </c>
      <c r="K6013" s="8"/>
    </row>
    <row r="6014" spans="3:11" s="1" customFormat="1" ht="19.95" customHeight="1" x14ac:dyDescent="0.3">
      <c r="C6014" s="7"/>
      <c r="G6014" s="294" t="s">
        <v>29</v>
      </c>
      <c r="H6014" s="294"/>
      <c r="I6014" s="295"/>
      <c r="J6014" s="39">
        <f>+ROUND(SUM(J6008:J6013),2)</f>
        <v>876.68</v>
      </c>
      <c r="K6014" s="8"/>
    </row>
    <row r="6015" spans="3:11" s="1" customFormat="1" ht="4.95" customHeight="1" x14ac:dyDescent="0.3">
      <c r="C6015" s="7"/>
      <c r="D6015" s="189"/>
      <c r="E6015" s="189"/>
      <c r="F6015" s="189"/>
      <c r="G6015" s="189"/>
      <c r="H6015" s="189"/>
      <c r="I6015" s="189"/>
      <c r="J6015" s="189"/>
      <c r="K6015" s="8"/>
    </row>
    <row r="6016" spans="3:11" s="1" customFormat="1" ht="19.95" customHeight="1" x14ac:dyDescent="0.3">
      <c r="C6016" s="7"/>
      <c r="D6016" s="219" t="s">
        <v>30</v>
      </c>
      <c r="E6016" s="220"/>
      <c r="F6016" s="220"/>
      <c r="G6016" s="220"/>
      <c r="H6016" s="220"/>
      <c r="I6016" s="220"/>
      <c r="J6016" s="221"/>
      <c r="K6016" s="8"/>
    </row>
    <row r="6017" spans="3:12" s="1" customFormat="1" ht="19.95" customHeight="1" x14ac:dyDescent="0.3">
      <c r="C6017" s="7"/>
      <c r="D6017" s="286" t="s">
        <v>20</v>
      </c>
      <c r="E6017" s="286"/>
      <c r="F6017" s="286"/>
      <c r="G6017" s="40" t="s">
        <v>14</v>
      </c>
      <c r="H6017" s="41" t="s">
        <v>31</v>
      </c>
      <c r="I6017" s="103" t="s">
        <v>22</v>
      </c>
      <c r="J6017" s="41" t="s">
        <v>23</v>
      </c>
      <c r="K6017" s="8"/>
    </row>
    <row r="6018" spans="3:12" s="1" customFormat="1" ht="18" customHeight="1" x14ac:dyDescent="0.3">
      <c r="C6018" s="7"/>
      <c r="D6018" s="287" t="s">
        <v>32</v>
      </c>
      <c r="E6018" s="288"/>
      <c r="F6018" s="288"/>
      <c r="G6018" s="105" t="s">
        <v>33</v>
      </c>
      <c r="H6018" s="89">
        <v>981.95</v>
      </c>
      <c r="I6018" s="104">
        <v>0.05</v>
      </c>
      <c r="J6018" s="30">
        <f>+ROUND(I6018*H6018,2)</f>
        <v>49.1</v>
      </c>
      <c r="K6018" s="8"/>
    </row>
    <row r="6019" spans="3:12" s="1" customFormat="1" x14ac:dyDescent="0.3">
      <c r="C6019" s="7"/>
      <c r="D6019" s="287" t="s">
        <v>147</v>
      </c>
      <c r="E6019" s="288"/>
      <c r="F6019" s="288"/>
      <c r="G6019" s="105" t="s">
        <v>35</v>
      </c>
      <c r="H6019" s="89">
        <v>53840</v>
      </c>
      <c r="I6019" s="98">
        <v>9.9997797162745469E-4</v>
      </c>
      <c r="J6019" s="34">
        <f>+IF(D6019="","",H6019*I6019)</f>
        <v>53.83881399242216</v>
      </c>
      <c r="K6019" s="8"/>
    </row>
    <row r="6020" spans="3:12" s="1" customFormat="1" ht="27.45" customHeight="1" x14ac:dyDescent="0.3">
      <c r="C6020" s="7"/>
      <c r="D6020" s="338" t="s">
        <v>120</v>
      </c>
      <c r="E6020" s="339"/>
      <c r="F6020" s="339"/>
      <c r="G6020" s="105" t="s">
        <v>104</v>
      </c>
      <c r="H6020" s="89">
        <v>27700</v>
      </c>
      <c r="I6020" s="106">
        <v>7.9999999999999988E-2</v>
      </c>
      <c r="J6020" s="38">
        <f>+IF(D6020="","",H6020*I6020)</f>
        <v>2215.9999999999995</v>
      </c>
      <c r="K6020" s="8"/>
    </row>
    <row r="6021" spans="3:12" s="1" customFormat="1" ht="19.95" customHeight="1" x14ac:dyDescent="0.3">
      <c r="C6021" s="7"/>
      <c r="G6021" s="216" t="s">
        <v>36</v>
      </c>
      <c r="H6021" s="216"/>
      <c r="I6021" s="217"/>
      <c r="J6021" s="51">
        <f>ROUND(+SUM(J6018:J6020),2)</f>
        <v>2318.94</v>
      </c>
      <c r="K6021" s="8"/>
    </row>
    <row r="6022" spans="3:12" s="1" customFormat="1" ht="4.95" customHeight="1" x14ac:dyDescent="0.3">
      <c r="C6022" s="7"/>
      <c r="D6022" s="274"/>
      <c r="E6022" s="274"/>
      <c r="F6022" s="274"/>
      <c r="G6022" s="274"/>
      <c r="H6022" s="274"/>
      <c r="I6022" s="274"/>
      <c r="J6022" s="274"/>
      <c r="K6022" s="8"/>
    </row>
    <row r="6023" spans="3:12" s="1" customFormat="1" ht="19.95" customHeight="1" x14ac:dyDescent="0.3">
      <c r="C6023" s="7"/>
      <c r="D6023" s="305" t="s">
        <v>37</v>
      </c>
      <c r="E6023" s="306"/>
      <c r="F6023" s="306"/>
      <c r="G6023" s="306"/>
      <c r="H6023" s="306"/>
      <c r="I6023" s="306"/>
      <c r="J6023" s="307"/>
      <c r="K6023" s="8"/>
      <c r="L6023" s="52"/>
    </row>
    <row r="6024" spans="3:12" s="93" customFormat="1" ht="19.95" customHeight="1" x14ac:dyDescent="0.3">
      <c r="C6024" s="53"/>
      <c r="D6024" s="308" t="s">
        <v>20</v>
      </c>
      <c r="E6024" s="309"/>
      <c r="F6024" s="309"/>
      <c r="G6024" s="54" t="s">
        <v>14</v>
      </c>
      <c r="H6024" s="55" t="s">
        <v>31</v>
      </c>
      <c r="I6024" s="54" t="s">
        <v>22</v>
      </c>
      <c r="J6024" s="56" t="s">
        <v>23</v>
      </c>
      <c r="K6024" s="57"/>
      <c r="L6024" s="58"/>
    </row>
    <row r="6025" spans="3:12" s="1" customFormat="1" ht="18" customHeight="1" x14ac:dyDescent="0.3">
      <c r="C6025" s="7"/>
      <c r="D6025" s="301" t="s">
        <v>148</v>
      </c>
      <c r="E6025" s="302"/>
      <c r="F6025" s="302"/>
      <c r="G6025" s="59" t="s">
        <v>39</v>
      </c>
      <c r="H6025" s="60">
        <v>49097.481124999998</v>
      </c>
      <c r="I6025" s="61">
        <v>0.02</v>
      </c>
      <c r="J6025" s="30">
        <f>+ROUND(I6025*H6025,2)</f>
        <v>981.95</v>
      </c>
      <c r="K6025" s="8"/>
      <c r="L6025" s="52"/>
    </row>
    <row r="6026" spans="3:12" s="1" customFormat="1" ht="18" customHeight="1" x14ac:dyDescent="0.3">
      <c r="C6026" s="7"/>
      <c r="D6026" s="301"/>
      <c r="E6026" s="302"/>
      <c r="F6026" s="302"/>
      <c r="G6026" s="59"/>
      <c r="H6026" s="60"/>
      <c r="I6026" s="61"/>
      <c r="J6026" s="62" t="str">
        <f>(+IF(D6026="","",(H6026*I6026)))</f>
        <v/>
      </c>
      <c r="K6026" s="8"/>
      <c r="L6026" s="52"/>
    </row>
    <row r="6027" spans="3:12" s="1" customFormat="1" ht="18" customHeight="1" x14ac:dyDescent="0.3">
      <c r="C6027" s="7"/>
      <c r="D6027" s="301"/>
      <c r="E6027" s="302"/>
      <c r="F6027" s="302"/>
      <c r="G6027" s="59"/>
      <c r="H6027" s="60"/>
      <c r="I6027" s="61"/>
      <c r="J6027" s="62" t="str">
        <f>(+IF(D6027="","",(H6027*I6027)))</f>
        <v/>
      </c>
      <c r="K6027" s="8"/>
      <c r="L6027" s="52"/>
    </row>
    <row r="6028" spans="3:12" s="1" customFormat="1" ht="18" customHeight="1" x14ac:dyDescent="0.3">
      <c r="C6028" s="7"/>
      <c r="D6028" s="303"/>
      <c r="E6028" s="304"/>
      <c r="F6028" s="304"/>
      <c r="G6028" s="94"/>
      <c r="H6028" s="95"/>
      <c r="I6028" s="96"/>
      <c r="J6028" s="97"/>
      <c r="K6028" s="8"/>
      <c r="L6028" s="52"/>
    </row>
    <row r="6029" spans="3:12" s="1" customFormat="1" ht="19.95" customHeight="1" x14ac:dyDescent="0.3">
      <c r="C6029" s="7"/>
      <c r="G6029" s="216" t="s">
        <v>42</v>
      </c>
      <c r="H6029" s="216"/>
      <c r="I6029" s="217"/>
      <c r="J6029" s="39">
        <f>+ROUND(SUM(J6025:J6028),2)</f>
        <v>981.95</v>
      </c>
      <c r="K6029" s="8"/>
      <c r="L6029" s="52"/>
    </row>
    <row r="6030" spans="3:12" s="1" customFormat="1" ht="4.95" customHeight="1" x14ac:dyDescent="0.3">
      <c r="C6030" s="7"/>
      <c r="H6030" s="63"/>
      <c r="J6030" s="2"/>
      <c r="K6030" s="8"/>
    </row>
    <row r="6031" spans="3:12" s="1" customFormat="1" ht="19.95" customHeight="1" x14ac:dyDescent="0.3">
      <c r="C6031" s="7"/>
      <c r="D6031" s="250" t="s">
        <v>43</v>
      </c>
      <c r="E6031" s="251"/>
      <c r="F6031" s="251"/>
      <c r="G6031" s="251"/>
      <c r="H6031" s="251"/>
      <c r="I6031" s="252"/>
      <c r="J6031" s="64">
        <f>ROUND((SUM(+J6014+J6021+J6029)),2)</f>
        <v>4177.57</v>
      </c>
      <c r="K6031" s="8"/>
    </row>
    <row r="6032" spans="3:12" s="1" customFormat="1" ht="4.95" customHeight="1" x14ac:dyDescent="0.3">
      <c r="C6032" s="7"/>
      <c r="H6032" s="63"/>
      <c r="J6032" s="2"/>
      <c r="K6032" s="8"/>
    </row>
    <row r="6033" spans="3:11" s="66" customFormat="1" ht="19.95" customHeight="1" x14ac:dyDescent="0.3">
      <c r="C6033" s="65"/>
      <c r="D6033" s="253" t="s">
        <v>44</v>
      </c>
      <c r="E6033" s="254"/>
      <c r="F6033" s="255"/>
      <c r="H6033" s="67"/>
      <c r="I6033" s="68">
        <v>0.01</v>
      </c>
      <c r="J6033" s="69">
        <f>+ROUND(J6031*I6033,2)</f>
        <v>41.78</v>
      </c>
      <c r="K6033" s="70"/>
    </row>
    <row r="6034" spans="3:11" s="1" customFormat="1" ht="19.95" customHeight="1" x14ac:dyDescent="0.3">
      <c r="C6034" s="7"/>
      <c r="D6034" s="250" t="s">
        <v>45</v>
      </c>
      <c r="E6034" s="251"/>
      <c r="F6034" s="251"/>
      <c r="G6034" s="251"/>
      <c r="H6034" s="251"/>
      <c r="I6034" s="252"/>
      <c r="J6034" s="64">
        <f>+J6033+J6031</f>
        <v>4219.3499999999995</v>
      </c>
      <c r="K6034" s="8"/>
    </row>
    <row r="6035" spans="3:11" s="1" customFormat="1" ht="4.95" customHeight="1" x14ac:dyDescent="0.3">
      <c r="C6035" s="7"/>
      <c r="H6035" s="63"/>
      <c r="J6035" s="2"/>
      <c r="K6035" s="8"/>
    </row>
    <row r="6036" spans="3:11" s="66" customFormat="1" ht="19.95" customHeight="1" x14ac:dyDescent="0.3">
      <c r="C6036" s="65"/>
      <c r="D6036" s="234" t="s">
        <v>46</v>
      </c>
      <c r="E6036" s="235"/>
      <c r="F6036" s="236"/>
      <c r="G6036" s="71"/>
      <c r="H6036" s="72"/>
      <c r="I6036" s="170">
        <v>0.25</v>
      </c>
      <c r="J6036" s="74">
        <f>ROUND(J6034*I6036,2)</f>
        <v>1054.8399999999999</v>
      </c>
      <c r="K6036" s="70"/>
    </row>
    <row r="6037" spans="3:11" s="66" customFormat="1" ht="19.95" customHeight="1" x14ac:dyDescent="0.3">
      <c r="C6037" s="65"/>
      <c r="D6037" s="315" t="s">
        <v>47</v>
      </c>
      <c r="E6037" s="316"/>
      <c r="F6037" s="316"/>
      <c r="G6037" s="71"/>
      <c r="H6037" s="72"/>
      <c r="I6037" s="171">
        <v>0.01</v>
      </c>
      <c r="J6037" s="76">
        <f>ROUNDDOWN(J6034*I6037,2)</f>
        <v>42.19</v>
      </c>
      <c r="K6037" s="70"/>
    </row>
    <row r="6038" spans="3:11" s="66" customFormat="1" ht="19.95" customHeight="1" x14ac:dyDescent="0.3">
      <c r="C6038" s="65"/>
      <c r="D6038" s="315" t="s">
        <v>48</v>
      </c>
      <c r="E6038" s="316"/>
      <c r="F6038" s="316"/>
      <c r="G6038" s="77"/>
      <c r="H6038" s="78"/>
      <c r="I6038" s="171">
        <v>0.04</v>
      </c>
      <c r="J6038" s="76">
        <f>ROUNDDOWN(J6034*I6038,2)</f>
        <v>168.77</v>
      </c>
      <c r="K6038" s="70"/>
    </row>
    <row r="6039" spans="3:11" s="1" customFormat="1" ht="19.95" customHeight="1" x14ac:dyDescent="0.3">
      <c r="C6039" s="7"/>
      <c r="D6039" s="317" t="s">
        <v>49</v>
      </c>
      <c r="E6039" s="318"/>
      <c r="F6039" s="318"/>
      <c r="G6039" s="318"/>
      <c r="H6039" s="318"/>
      <c r="I6039" s="318"/>
      <c r="J6039" s="79">
        <f>SUM(J6036:J6038)</f>
        <v>1265.8</v>
      </c>
      <c r="K6039" s="8"/>
    </row>
    <row r="6040" spans="3:11" s="1" customFormat="1" ht="4.95" customHeight="1" x14ac:dyDescent="0.3">
      <c r="C6040" s="7"/>
      <c r="D6040" s="266"/>
      <c r="E6040" s="266"/>
      <c r="F6040" s="266"/>
      <c r="G6040" s="266"/>
      <c r="H6040" s="266"/>
      <c r="I6040" s="266"/>
      <c r="J6040" s="266"/>
      <c r="K6040" s="8"/>
    </row>
    <row r="6041" spans="3:11" s="1" customFormat="1" ht="19.95" customHeight="1" x14ac:dyDescent="0.3">
      <c r="C6041" s="7"/>
      <c r="D6041" s="277" t="s">
        <v>50</v>
      </c>
      <c r="E6041" s="278"/>
      <c r="F6041" s="278"/>
      <c r="G6041" s="278"/>
      <c r="H6041" s="278"/>
      <c r="I6041" s="279"/>
      <c r="J6041" s="80">
        <f>SUM(J6034+J6039)</f>
        <v>5485.15</v>
      </c>
      <c r="K6041" s="8"/>
    </row>
    <row r="6042" spans="3:11" s="1" customFormat="1" ht="4.95" customHeight="1" x14ac:dyDescent="0.3">
      <c r="C6042" s="7"/>
      <c r="D6042" s="266"/>
      <c r="E6042" s="266"/>
      <c r="F6042" s="266"/>
      <c r="G6042" s="266"/>
      <c r="H6042" s="266"/>
      <c r="I6042" s="266"/>
      <c r="J6042" s="266"/>
      <c r="K6042" s="8"/>
    </row>
    <row r="6043" spans="3:11" s="1" customFormat="1" ht="13.95" customHeight="1" x14ac:dyDescent="0.3">
      <c r="C6043" s="7"/>
      <c r="D6043" s="280" t="s">
        <v>51</v>
      </c>
      <c r="E6043" s="281"/>
      <c r="F6043" s="282"/>
      <c r="G6043" s="283"/>
      <c r="H6043" s="284"/>
      <c r="I6043" s="284"/>
      <c r="J6043" s="285"/>
      <c r="K6043" s="8"/>
    </row>
    <row r="6044" spans="3:11" s="1" customFormat="1" ht="13.95" customHeight="1" x14ac:dyDescent="0.3">
      <c r="C6044" s="7"/>
      <c r="D6044" s="262"/>
      <c r="E6044" s="310"/>
      <c r="F6044" s="311"/>
      <c r="G6044" s="265"/>
      <c r="H6044" s="275"/>
      <c r="I6044" s="275"/>
      <c r="J6044" s="276"/>
      <c r="K6044" s="8"/>
    </row>
    <row r="6045" spans="3:11" s="1" customFormat="1" ht="13.95" customHeight="1" x14ac:dyDescent="0.3">
      <c r="C6045" s="7"/>
      <c r="D6045" s="262"/>
      <c r="E6045" s="310"/>
      <c r="F6045" s="311"/>
      <c r="G6045" s="312" t="s">
        <v>52</v>
      </c>
      <c r="H6045" s="266"/>
      <c r="I6045" s="266"/>
      <c r="J6045" s="267"/>
      <c r="K6045" s="8"/>
    </row>
    <row r="6046" spans="3:11" s="1" customFormat="1" ht="13.95" customHeight="1" x14ac:dyDescent="0.3">
      <c r="C6046" s="7"/>
      <c r="D6046" s="262"/>
      <c r="E6046" s="310"/>
      <c r="F6046" s="311"/>
      <c r="G6046" s="312" t="s">
        <v>53</v>
      </c>
      <c r="H6046" s="266"/>
      <c r="I6046" s="266"/>
      <c r="J6046" s="267"/>
      <c r="K6046" s="8"/>
    </row>
    <row r="6047" spans="3:11" s="1" customFormat="1" ht="13.95" customHeight="1" x14ac:dyDescent="0.3">
      <c r="C6047" s="7"/>
      <c r="D6047" s="262"/>
      <c r="E6047" s="310"/>
      <c r="F6047" s="311"/>
      <c r="G6047" s="312" t="s">
        <v>54</v>
      </c>
      <c r="H6047" s="266"/>
      <c r="I6047" s="266"/>
      <c r="J6047" s="267"/>
      <c r="K6047" s="8"/>
    </row>
    <row r="6048" spans="3:11" s="1" customFormat="1" ht="13.95" customHeight="1" x14ac:dyDescent="0.3">
      <c r="C6048" s="7"/>
      <c r="D6048" s="319"/>
      <c r="E6048" s="320"/>
      <c r="F6048" s="321"/>
      <c r="G6048" s="312" t="s">
        <v>52</v>
      </c>
      <c r="H6048" s="266"/>
      <c r="I6048" s="266"/>
      <c r="J6048" s="267"/>
      <c r="K6048" s="8"/>
    </row>
    <row r="6049" spans="1:11" s="1" customFormat="1" ht="13.95" customHeight="1" x14ac:dyDescent="0.3">
      <c r="C6049" s="7"/>
      <c r="D6049" s="268"/>
      <c r="E6049" s="322"/>
      <c r="F6049" s="323"/>
      <c r="G6049" s="324" t="s">
        <v>55</v>
      </c>
      <c r="H6049" s="272"/>
      <c r="I6049" s="272"/>
      <c r="J6049" s="273"/>
      <c r="K6049" s="8"/>
    </row>
    <row r="6050" spans="1:11" s="1" customFormat="1" ht="4.95" customHeight="1" x14ac:dyDescent="0.3">
      <c r="C6050" s="81"/>
      <c r="D6050" s="82"/>
      <c r="E6050" s="82"/>
      <c r="F6050" s="82"/>
      <c r="G6050" s="82"/>
      <c r="H6050" s="83"/>
      <c r="I6050" s="82"/>
      <c r="J6050" s="83"/>
      <c r="K6050" s="84"/>
    </row>
    <row r="6051" spans="1:11" s="1" customFormat="1" ht="10.95" customHeight="1" x14ac:dyDescent="0.3">
      <c r="H6051" s="63"/>
      <c r="J6051" s="63"/>
    </row>
    <row r="6052" spans="1:11" s="1" customFormat="1" ht="10.050000000000001" customHeight="1" x14ac:dyDescent="0.3">
      <c r="H6052" s="2"/>
      <c r="J6052" s="2"/>
    </row>
    <row r="6053" spans="1:11" s="1" customFormat="1" ht="10.050000000000001" customHeight="1" x14ac:dyDescent="0.3">
      <c r="H6053" s="2"/>
      <c r="J6053" s="2"/>
    </row>
    <row r="6054" spans="1:11" s="1" customFormat="1" ht="10.050000000000001" customHeight="1" x14ac:dyDescent="0.3">
      <c r="H6054" s="2"/>
      <c r="J6054" s="2"/>
    </row>
    <row r="6055" spans="1:11" s="1" customFormat="1" ht="15" customHeight="1" x14ac:dyDescent="0.3">
      <c r="H6055" s="2"/>
      <c r="J6055" s="2"/>
    </row>
    <row r="6056" spans="1:11" ht="15.45" customHeight="1" x14ac:dyDescent="0.3">
      <c r="A6056" s="394" t="s">
        <v>495</v>
      </c>
      <c r="B6056" s="395"/>
      <c r="C6056" s="395"/>
      <c r="D6056" s="395"/>
      <c r="E6056" s="395"/>
      <c r="F6056" s="395"/>
      <c r="G6056" s="395"/>
      <c r="H6056" s="395"/>
      <c r="I6056" s="395"/>
      <c r="J6056" s="395"/>
    </row>
    <row r="6057" spans="1:11" ht="13.05" customHeight="1" x14ac:dyDescent="0.3">
      <c r="A6057" s="394" t="s">
        <v>496</v>
      </c>
      <c r="B6057" s="395"/>
      <c r="C6057" s="395"/>
      <c r="D6057" s="395"/>
      <c r="E6057" s="395"/>
      <c r="F6057" s="395"/>
      <c r="G6057" s="395"/>
      <c r="H6057" s="395"/>
      <c r="I6057" s="395"/>
      <c r="J6057" s="395"/>
    </row>
    <row r="6058" spans="1:11" ht="15.45" customHeight="1" x14ac:dyDescent="0.3">
      <c r="A6058" s="396" t="s">
        <v>497</v>
      </c>
      <c r="B6058" s="397"/>
      <c r="C6058" s="397"/>
      <c r="D6058" s="397"/>
      <c r="E6058" s="397"/>
      <c r="F6058" s="397"/>
      <c r="G6058" s="397"/>
      <c r="H6058" s="397"/>
      <c r="I6058" s="397"/>
      <c r="J6058" s="397"/>
    </row>
    <row r="6059" spans="1:11" ht="15.45" customHeight="1" x14ac:dyDescent="0.3">
      <c r="A6059" s="168"/>
      <c r="B6059" s="169"/>
      <c r="C6059" s="169"/>
      <c r="D6059" s="169"/>
      <c r="E6059" s="169"/>
      <c r="F6059" s="169"/>
      <c r="G6059" s="169"/>
      <c r="H6059" s="169"/>
      <c r="I6059" s="169"/>
      <c r="J6059" s="169"/>
    </row>
    <row r="6060" spans="1:11" ht="13.05" customHeight="1" x14ac:dyDescent="0.3">
      <c r="A6060" s="398"/>
      <c r="B6060" s="399"/>
      <c r="C6060" s="399"/>
      <c r="D6060" s="399"/>
      <c r="E6060" s="399"/>
      <c r="F6060" s="399"/>
      <c r="G6060" s="399"/>
      <c r="H6060" s="399"/>
      <c r="I6060" s="399"/>
      <c r="J6060" s="399"/>
    </row>
    <row r="6061" spans="1:11" ht="13.05" customHeight="1" x14ac:dyDescent="0.3">
      <c r="A6061" s="398" t="s">
        <v>498</v>
      </c>
      <c r="B6061" s="399"/>
      <c r="C6061" s="399"/>
      <c r="D6061" s="399"/>
      <c r="E6061" s="399"/>
      <c r="F6061" s="399"/>
      <c r="G6061" s="399"/>
      <c r="H6061" s="399"/>
      <c r="I6061" s="399"/>
      <c r="J6061" s="399"/>
    </row>
    <row r="6062" spans="1:11" ht="13.95" customHeight="1" x14ac:dyDescent="0.3">
      <c r="A6062" s="398" t="s">
        <v>499</v>
      </c>
      <c r="B6062" s="399"/>
      <c r="C6062" s="399"/>
      <c r="D6062" s="399"/>
      <c r="E6062" s="399"/>
      <c r="F6062" s="399"/>
      <c r="G6062" s="399"/>
      <c r="H6062" s="399"/>
      <c r="I6062" s="399"/>
      <c r="J6062" s="399"/>
    </row>
    <row r="6064" spans="1:11" ht="15.45" customHeight="1" x14ac:dyDescent="0.3"/>
    <row r="6065" ht="15.45" customHeight="1" x14ac:dyDescent="0.3"/>
    <row r="6073" ht="15.45" customHeight="1" x14ac:dyDescent="0.3"/>
    <row r="6074" ht="15.45" customHeight="1" x14ac:dyDescent="0.3"/>
    <row r="6081" ht="15.45" customHeight="1" x14ac:dyDescent="0.3"/>
    <row r="6082" ht="15.45" customHeight="1" x14ac:dyDescent="0.3"/>
    <row r="6083" ht="15.45" customHeight="1" x14ac:dyDescent="0.3"/>
  </sheetData>
  <mergeCells count="6515">
    <mergeCell ref="A6056:J6056"/>
    <mergeCell ref="A6057:J6057"/>
    <mergeCell ref="A6058:J6058"/>
    <mergeCell ref="A6060:J6060"/>
    <mergeCell ref="A6061:J6061"/>
    <mergeCell ref="A6062:J6062"/>
    <mergeCell ref="A1:K1"/>
    <mergeCell ref="A2:K2"/>
    <mergeCell ref="D6049:F6049"/>
    <mergeCell ref="G6049:J6049"/>
    <mergeCell ref="D6046:F6046"/>
    <mergeCell ref="G6046:J6046"/>
    <mergeCell ref="D6047:F6047"/>
    <mergeCell ref="G6047:J6047"/>
    <mergeCell ref="D6048:F6048"/>
    <mergeCell ref="G6048:J6048"/>
    <mergeCell ref="D6043:F6043"/>
    <mergeCell ref="G6043:J6043"/>
    <mergeCell ref="D6044:F6044"/>
    <mergeCell ref="G6044:J6044"/>
    <mergeCell ref="D6045:F6045"/>
    <mergeCell ref="G6045:J6045"/>
    <mergeCell ref="D6039:I6039"/>
    <mergeCell ref="D6040:F6040"/>
    <mergeCell ref="G6040:J6040"/>
    <mergeCell ref="D6041:I6041"/>
    <mergeCell ref="D6042:F6042"/>
    <mergeCell ref="G6042:J6042"/>
    <mergeCell ref="D6031:I6031"/>
    <mergeCell ref="D6033:F6033"/>
    <mergeCell ref="D6034:I6034"/>
    <mergeCell ref="D6036:F6036"/>
    <mergeCell ref="D6037:F6037"/>
    <mergeCell ref="D6038:F6038"/>
    <mergeCell ref="D6024:F6024"/>
    <mergeCell ref="D6025:F6025"/>
    <mergeCell ref="D6026:F6026"/>
    <mergeCell ref="D6027:F6027"/>
    <mergeCell ref="D6028:F6028"/>
    <mergeCell ref="G6029:I6029"/>
    <mergeCell ref="D6018:F6018"/>
    <mergeCell ref="D6019:F6019"/>
    <mergeCell ref="D6020:F6020"/>
    <mergeCell ref="G6021:I6021"/>
    <mergeCell ref="D6022:J6022"/>
    <mergeCell ref="D6023:J6023"/>
    <mergeCell ref="D6012:F6012"/>
    <mergeCell ref="D6013:F6013"/>
    <mergeCell ref="G6014:I6014"/>
    <mergeCell ref="D6015:J6015"/>
    <mergeCell ref="D6016:J6016"/>
    <mergeCell ref="D6017:F6017"/>
    <mergeCell ref="D6006:J6006"/>
    <mergeCell ref="D6007:F6007"/>
    <mergeCell ref="D6008:F6008"/>
    <mergeCell ref="D6009:F6009"/>
    <mergeCell ref="D6010:F6010"/>
    <mergeCell ref="D6011:F6011"/>
    <mergeCell ref="E6000:J6000"/>
    <mergeCell ref="E6001:I6002"/>
    <mergeCell ref="J6001:J6002"/>
    <mergeCell ref="E6003:I6004"/>
    <mergeCell ref="J6003:J6004"/>
    <mergeCell ref="D6005:J6005"/>
    <mergeCell ref="D5994:H5994"/>
    <mergeCell ref="I5994:J5994"/>
    <mergeCell ref="D5995:J5995"/>
    <mergeCell ref="E5997:J5997"/>
    <mergeCell ref="E5998:J5998"/>
    <mergeCell ref="E5999:J5999"/>
    <mergeCell ref="D5986:F5986"/>
    <mergeCell ref="G5986:J5986"/>
    <mergeCell ref="D5987:F5987"/>
    <mergeCell ref="G5987:J5987"/>
    <mergeCell ref="C5990:J5990"/>
    <mergeCell ref="D5992:E5993"/>
    <mergeCell ref="F5992:H5993"/>
    <mergeCell ref="I5992:J5992"/>
    <mergeCell ref="I5993:J5993"/>
    <mergeCell ref="D5983:F5983"/>
    <mergeCell ref="G5983:J5983"/>
    <mergeCell ref="D5984:F5984"/>
    <mergeCell ref="G5984:J5984"/>
    <mergeCell ref="D5985:F5985"/>
    <mergeCell ref="G5985:J5985"/>
    <mergeCell ref="D5979:I5979"/>
    <mergeCell ref="D5980:F5980"/>
    <mergeCell ref="G5980:J5980"/>
    <mergeCell ref="D5981:F5981"/>
    <mergeCell ref="G5981:J5981"/>
    <mergeCell ref="D5982:F5982"/>
    <mergeCell ref="G5982:J5982"/>
    <mergeCell ref="D5974:F5974"/>
    <mergeCell ref="D5975:F5975"/>
    <mergeCell ref="D5976:F5976"/>
    <mergeCell ref="D5977:I5977"/>
    <mergeCell ref="D5978:F5978"/>
    <mergeCell ref="G5978:J5978"/>
    <mergeCell ref="D5965:F5965"/>
    <mergeCell ref="D5966:F5966"/>
    <mergeCell ref="G5967:I5967"/>
    <mergeCell ref="D5969:I5969"/>
    <mergeCell ref="D5971:F5971"/>
    <mergeCell ref="D5972:I5972"/>
    <mergeCell ref="D5958:F5958"/>
    <mergeCell ref="D5959:F5959"/>
    <mergeCell ref="D5960:F5960"/>
    <mergeCell ref="G5961:I5961"/>
    <mergeCell ref="D5963:J5963"/>
    <mergeCell ref="D5964:F5964"/>
    <mergeCell ref="D5952:F5952"/>
    <mergeCell ref="D5953:F5953"/>
    <mergeCell ref="D5954:F5954"/>
    <mergeCell ref="G5955:I5955"/>
    <mergeCell ref="D5956:J5956"/>
    <mergeCell ref="D5957:J5957"/>
    <mergeCell ref="D5946:F5946"/>
    <mergeCell ref="G5947:I5947"/>
    <mergeCell ref="D5948:J5948"/>
    <mergeCell ref="D5949:J5949"/>
    <mergeCell ref="D5950:F5950"/>
    <mergeCell ref="D5951:F5951"/>
    <mergeCell ref="D5940:J5940"/>
    <mergeCell ref="D5941:F5941"/>
    <mergeCell ref="D5942:F5942"/>
    <mergeCell ref="D5943:F5943"/>
    <mergeCell ref="D5944:F5944"/>
    <mergeCell ref="D5945:F5945"/>
    <mergeCell ref="E5934:J5934"/>
    <mergeCell ref="E5935:I5936"/>
    <mergeCell ref="J5935:J5936"/>
    <mergeCell ref="E5937:I5938"/>
    <mergeCell ref="J5937:J5938"/>
    <mergeCell ref="D5939:J5939"/>
    <mergeCell ref="D5928:H5928"/>
    <mergeCell ref="I5928:J5928"/>
    <mergeCell ref="D5929:J5929"/>
    <mergeCell ref="E5931:J5931"/>
    <mergeCell ref="E5932:J5932"/>
    <mergeCell ref="E5933:J5933"/>
    <mergeCell ref="D5921:F5921"/>
    <mergeCell ref="G5921:J5921"/>
    <mergeCell ref="C5924:J5924"/>
    <mergeCell ref="D5926:E5927"/>
    <mergeCell ref="F5926:H5927"/>
    <mergeCell ref="I5926:J5926"/>
    <mergeCell ref="I5927:J5927"/>
    <mergeCell ref="D5918:F5918"/>
    <mergeCell ref="G5918:J5918"/>
    <mergeCell ref="D5919:F5919"/>
    <mergeCell ref="G5919:J5919"/>
    <mergeCell ref="D5920:F5920"/>
    <mergeCell ref="G5920:J5920"/>
    <mergeCell ref="D5915:F5915"/>
    <mergeCell ref="G5915:J5915"/>
    <mergeCell ref="D5916:F5916"/>
    <mergeCell ref="G5916:J5916"/>
    <mergeCell ref="D5917:F5917"/>
    <mergeCell ref="G5917:J5917"/>
    <mergeCell ref="D5910:F5910"/>
    <mergeCell ref="D5911:I5911"/>
    <mergeCell ref="D5912:F5912"/>
    <mergeCell ref="G5912:J5912"/>
    <mergeCell ref="D5913:I5913"/>
    <mergeCell ref="D5914:F5914"/>
    <mergeCell ref="G5914:J5914"/>
    <mergeCell ref="G5901:I5901"/>
    <mergeCell ref="D5903:I5903"/>
    <mergeCell ref="D5905:F5905"/>
    <mergeCell ref="D5906:I5906"/>
    <mergeCell ref="D5908:F5908"/>
    <mergeCell ref="D5909:F5909"/>
    <mergeCell ref="D5895:J5895"/>
    <mergeCell ref="D5896:F5896"/>
    <mergeCell ref="D5897:F5897"/>
    <mergeCell ref="D5898:F5898"/>
    <mergeCell ref="D5899:F5899"/>
    <mergeCell ref="D5900:F5900"/>
    <mergeCell ref="D5889:F5889"/>
    <mergeCell ref="D5890:F5890"/>
    <mergeCell ref="D5891:F5891"/>
    <mergeCell ref="D5892:F5892"/>
    <mergeCell ref="G5893:I5893"/>
    <mergeCell ref="D5894:J5894"/>
    <mergeCell ref="D5883:F5883"/>
    <mergeCell ref="D5884:F5884"/>
    <mergeCell ref="D5885:F5885"/>
    <mergeCell ref="G5886:I5886"/>
    <mergeCell ref="D5887:J5887"/>
    <mergeCell ref="D5888:J5888"/>
    <mergeCell ref="D5877:J5877"/>
    <mergeCell ref="D5878:F5878"/>
    <mergeCell ref="D5879:F5879"/>
    <mergeCell ref="D5880:F5880"/>
    <mergeCell ref="D5881:F5881"/>
    <mergeCell ref="D5882:F5882"/>
    <mergeCell ref="E5871:J5871"/>
    <mergeCell ref="E5872:I5873"/>
    <mergeCell ref="J5872:J5873"/>
    <mergeCell ref="E5874:I5875"/>
    <mergeCell ref="J5874:J5875"/>
    <mergeCell ref="D5876:J5876"/>
    <mergeCell ref="D5865:H5865"/>
    <mergeCell ref="I5865:J5865"/>
    <mergeCell ref="D5866:J5866"/>
    <mergeCell ref="E5868:J5868"/>
    <mergeCell ref="E5869:J5869"/>
    <mergeCell ref="E5870:J5870"/>
    <mergeCell ref="D5858:F5858"/>
    <mergeCell ref="G5858:J5858"/>
    <mergeCell ref="C5861:J5861"/>
    <mergeCell ref="D5863:E5864"/>
    <mergeCell ref="F5863:H5864"/>
    <mergeCell ref="I5863:J5863"/>
    <mergeCell ref="I5864:J5864"/>
    <mergeCell ref="D5855:F5855"/>
    <mergeCell ref="G5855:J5855"/>
    <mergeCell ref="D5856:F5856"/>
    <mergeCell ref="G5856:J5856"/>
    <mergeCell ref="D5857:F5857"/>
    <mergeCell ref="G5857:J5857"/>
    <mergeCell ref="D5852:F5852"/>
    <mergeCell ref="G5852:J5852"/>
    <mergeCell ref="D5853:F5853"/>
    <mergeCell ref="G5853:J5853"/>
    <mergeCell ref="D5854:F5854"/>
    <mergeCell ref="G5854:J5854"/>
    <mergeCell ref="D5848:I5848"/>
    <mergeCell ref="D5849:F5849"/>
    <mergeCell ref="G5849:J5849"/>
    <mergeCell ref="D5850:I5850"/>
    <mergeCell ref="D5851:F5851"/>
    <mergeCell ref="G5851:J5851"/>
    <mergeCell ref="D5840:I5840"/>
    <mergeCell ref="D5842:F5842"/>
    <mergeCell ref="D5843:I5843"/>
    <mergeCell ref="D5845:F5845"/>
    <mergeCell ref="D5846:F5846"/>
    <mergeCell ref="D5847:F5847"/>
    <mergeCell ref="D5833:F5833"/>
    <mergeCell ref="D5834:F5834"/>
    <mergeCell ref="D5835:F5835"/>
    <mergeCell ref="D5836:F5836"/>
    <mergeCell ref="D5837:F5837"/>
    <mergeCell ref="G5838:I5838"/>
    <mergeCell ref="D5827:F5827"/>
    <mergeCell ref="D5828:F5828"/>
    <mergeCell ref="D5829:F5829"/>
    <mergeCell ref="G5830:I5830"/>
    <mergeCell ref="D5831:J5831"/>
    <mergeCell ref="D5832:J5832"/>
    <mergeCell ref="D5821:F5821"/>
    <mergeCell ref="D5822:F5822"/>
    <mergeCell ref="D5823:F5823"/>
    <mergeCell ref="G5824:I5824"/>
    <mergeCell ref="D5825:J5825"/>
    <mergeCell ref="D5826:J5826"/>
    <mergeCell ref="D5815:J5815"/>
    <mergeCell ref="D5816:F5816"/>
    <mergeCell ref="D5817:F5817"/>
    <mergeCell ref="D5818:F5818"/>
    <mergeCell ref="D5819:F5819"/>
    <mergeCell ref="D5820:F5820"/>
    <mergeCell ref="E5809:J5809"/>
    <mergeCell ref="E5810:I5811"/>
    <mergeCell ref="J5810:J5811"/>
    <mergeCell ref="E5812:I5813"/>
    <mergeCell ref="J5812:J5813"/>
    <mergeCell ref="D5814:J5814"/>
    <mergeCell ref="D5803:H5803"/>
    <mergeCell ref="I5803:J5803"/>
    <mergeCell ref="D5804:J5804"/>
    <mergeCell ref="E5806:J5806"/>
    <mergeCell ref="E5807:J5807"/>
    <mergeCell ref="E5808:J5808"/>
    <mergeCell ref="D5796:F5796"/>
    <mergeCell ref="G5796:J5796"/>
    <mergeCell ref="C5799:J5799"/>
    <mergeCell ref="D5801:E5802"/>
    <mergeCell ref="F5801:H5802"/>
    <mergeCell ref="I5801:J5801"/>
    <mergeCell ref="I5802:J5802"/>
    <mergeCell ref="D5793:F5793"/>
    <mergeCell ref="G5793:J5793"/>
    <mergeCell ref="D5794:F5794"/>
    <mergeCell ref="G5794:J5794"/>
    <mergeCell ref="D5795:F5795"/>
    <mergeCell ref="G5795:J5795"/>
    <mergeCell ref="D5790:F5790"/>
    <mergeCell ref="G5790:J5790"/>
    <mergeCell ref="D5791:F5791"/>
    <mergeCell ref="G5791:J5791"/>
    <mergeCell ref="D5792:F5792"/>
    <mergeCell ref="G5792:J5792"/>
    <mergeCell ref="D5785:F5785"/>
    <mergeCell ref="D5786:I5786"/>
    <mergeCell ref="D5787:F5787"/>
    <mergeCell ref="G5787:J5787"/>
    <mergeCell ref="D5788:I5788"/>
    <mergeCell ref="D5789:F5789"/>
    <mergeCell ref="G5789:J5789"/>
    <mergeCell ref="G5776:I5776"/>
    <mergeCell ref="D5778:I5778"/>
    <mergeCell ref="D5780:F5780"/>
    <mergeCell ref="D5781:I5781"/>
    <mergeCell ref="D5783:F5783"/>
    <mergeCell ref="D5784:F5784"/>
    <mergeCell ref="D5770:J5770"/>
    <mergeCell ref="D5771:F5771"/>
    <mergeCell ref="D5772:F5772"/>
    <mergeCell ref="D5773:F5773"/>
    <mergeCell ref="D5774:F5774"/>
    <mergeCell ref="D5775:F5775"/>
    <mergeCell ref="D5764:F5764"/>
    <mergeCell ref="D5765:F5765"/>
    <mergeCell ref="D5766:F5766"/>
    <mergeCell ref="D5767:F5767"/>
    <mergeCell ref="G5768:I5768"/>
    <mergeCell ref="D5769:J5769"/>
    <mergeCell ref="D5757:F5757"/>
    <mergeCell ref="D5758:F5758"/>
    <mergeCell ref="D5759:F5759"/>
    <mergeCell ref="G5760:I5760"/>
    <mergeCell ref="D5762:J5762"/>
    <mergeCell ref="D5763:F5763"/>
    <mergeCell ref="D5751:J5751"/>
    <mergeCell ref="D5752:F5752"/>
    <mergeCell ref="D5753:F5753"/>
    <mergeCell ref="D5754:F5754"/>
    <mergeCell ref="D5755:F5755"/>
    <mergeCell ref="D5756:F5756"/>
    <mergeCell ref="E5745:J5745"/>
    <mergeCell ref="E5746:I5747"/>
    <mergeCell ref="J5746:J5747"/>
    <mergeCell ref="E5748:I5749"/>
    <mergeCell ref="J5748:J5749"/>
    <mergeCell ref="D5750:J5750"/>
    <mergeCell ref="D5739:H5739"/>
    <mergeCell ref="I5739:J5739"/>
    <mergeCell ref="D5740:J5740"/>
    <mergeCell ref="E5742:J5742"/>
    <mergeCell ref="E5743:J5743"/>
    <mergeCell ref="E5744:J5744"/>
    <mergeCell ref="D5732:F5732"/>
    <mergeCell ref="G5732:J5732"/>
    <mergeCell ref="C5735:J5735"/>
    <mergeCell ref="D5737:E5738"/>
    <mergeCell ref="F5737:H5738"/>
    <mergeCell ref="I5737:J5737"/>
    <mergeCell ref="I5738:J5738"/>
    <mergeCell ref="D5729:F5729"/>
    <mergeCell ref="G5729:J5729"/>
    <mergeCell ref="D5730:F5730"/>
    <mergeCell ref="G5730:J5730"/>
    <mergeCell ref="D5731:F5731"/>
    <mergeCell ref="G5731:J5731"/>
    <mergeCell ref="D5726:F5726"/>
    <mergeCell ref="G5726:J5726"/>
    <mergeCell ref="D5727:F5727"/>
    <mergeCell ref="G5727:J5727"/>
    <mergeCell ref="D5728:F5728"/>
    <mergeCell ref="G5728:J5728"/>
    <mergeCell ref="D5721:F5721"/>
    <mergeCell ref="D5722:I5722"/>
    <mergeCell ref="D5723:F5723"/>
    <mergeCell ref="G5723:J5723"/>
    <mergeCell ref="D5724:I5724"/>
    <mergeCell ref="D5725:F5725"/>
    <mergeCell ref="G5725:J5725"/>
    <mergeCell ref="G5712:I5712"/>
    <mergeCell ref="D5714:I5714"/>
    <mergeCell ref="D5716:F5716"/>
    <mergeCell ref="D5717:I5717"/>
    <mergeCell ref="D5719:F5719"/>
    <mergeCell ref="D5720:F5720"/>
    <mergeCell ref="D5706:J5706"/>
    <mergeCell ref="D5707:F5707"/>
    <mergeCell ref="D5708:F5708"/>
    <mergeCell ref="D5709:F5709"/>
    <mergeCell ref="D5710:F5710"/>
    <mergeCell ref="D5711:F5711"/>
    <mergeCell ref="D5700:F5700"/>
    <mergeCell ref="D5701:F5701"/>
    <mergeCell ref="D5702:F5702"/>
    <mergeCell ref="D5703:F5703"/>
    <mergeCell ref="G5704:I5704"/>
    <mergeCell ref="D5705:J5705"/>
    <mergeCell ref="D5693:F5693"/>
    <mergeCell ref="D5694:F5694"/>
    <mergeCell ref="D5695:F5695"/>
    <mergeCell ref="G5696:I5696"/>
    <mergeCell ref="D5698:J5698"/>
    <mergeCell ref="D5699:F5699"/>
    <mergeCell ref="D5687:J5687"/>
    <mergeCell ref="D5688:F5688"/>
    <mergeCell ref="D5689:F5689"/>
    <mergeCell ref="D5690:F5690"/>
    <mergeCell ref="D5691:F5691"/>
    <mergeCell ref="D5692:F5692"/>
    <mergeCell ref="E5681:J5681"/>
    <mergeCell ref="E5682:I5683"/>
    <mergeCell ref="J5682:J5683"/>
    <mergeCell ref="E5684:I5685"/>
    <mergeCell ref="J5684:J5685"/>
    <mergeCell ref="D5686:J5686"/>
    <mergeCell ref="D5675:H5675"/>
    <mergeCell ref="I5675:J5675"/>
    <mergeCell ref="D5676:J5676"/>
    <mergeCell ref="E5678:J5678"/>
    <mergeCell ref="E5679:J5679"/>
    <mergeCell ref="E5680:J5680"/>
    <mergeCell ref="D5668:F5668"/>
    <mergeCell ref="G5668:J5668"/>
    <mergeCell ref="C5671:J5671"/>
    <mergeCell ref="D5673:E5674"/>
    <mergeCell ref="F5673:H5674"/>
    <mergeCell ref="I5673:J5673"/>
    <mergeCell ref="I5674:J5674"/>
    <mergeCell ref="D5665:F5665"/>
    <mergeCell ref="G5665:J5665"/>
    <mergeCell ref="D5666:F5666"/>
    <mergeCell ref="G5666:J5666"/>
    <mergeCell ref="D5667:F5667"/>
    <mergeCell ref="G5667:J5667"/>
    <mergeCell ref="D5662:F5662"/>
    <mergeCell ref="G5662:J5662"/>
    <mergeCell ref="D5663:F5663"/>
    <mergeCell ref="G5663:J5663"/>
    <mergeCell ref="D5664:F5664"/>
    <mergeCell ref="G5664:J5664"/>
    <mergeCell ref="D5657:F5657"/>
    <mergeCell ref="D5658:I5658"/>
    <mergeCell ref="D5659:F5659"/>
    <mergeCell ref="G5659:J5659"/>
    <mergeCell ref="D5660:I5660"/>
    <mergeCell ref="D5661:F5661"/>
    <mergeCell ref="G5661:J5661"/>
    <mergeCell ref="G5648:I5648"/>
    <mergeCell ref="D5650:I5650"/>
    <mergeCell ref="D5652:F5652"/>
    <mergeCell ref="D5653:I5653"/>
    <mergeCell ref="D5655:F5655"/>
    <mergeCell ref="D5656:F5656"/>
    <mergeCell ref="D5642:J5642"/>
    <mergeCell ref="D5643:F5643"/>
    <mergeCell ref="D5644:F5644"/>
    <mergeCell ref="D5645:F5645"/>
    <mergeCell ref="D5646:F5646"/>
    <mergeCell ref="D5647:F5647"/>
    <mergeCell ref="D5636:F5636"/>
    <mergeCell ref="D5637:F5637"/>
    <mergeCell ref="D5638:F5638"/>
    <mergeCell ref="D5639:F5639"/>
    <mergeCell ref="G5640:I5640"/>
    <mergeCell ref="D5641:J5641"/>
    <mergeCell ref="D5629:F5629"/>
    <mergeCell ref="D5630:F5630"/>
    <mergeCell ref="D5631:F5631"/>
    <mergeCell ref="G5632:I5632"/>
    <mergeCell ref="D5634:J5634"/>
    <mergeCell ref="D5635:F5635"/>
    <mergeCell ref="D5623:J5623"/>
    <mergeCell ref="D5624:F5624"/>
    <mergeCell ref="D5625:F5625"/>
    <mergeCell ref="D5626:F5626"/>
    <mergeCell ref="D5627:F5627"/>
    <mergeCell ref="D5628:F5628"/>
    <mergeCell ref="E5617:J5617"/>
    <mergeCell ref="E5618:I5619"/>
    <mergeCell ref="J5618:J5619"/>
    <mergeCell ref="E5620:I5621"/>
    <mergeCell ref="J5620:J5621"/>
    <mergeCell ref="D5622:J5622"/>
    <mergeCell ref="D5611:H5611"/>
    <mergeCell ref="I5611:J5611"/>
    <mergeCell ref="D5612:J5612"/>
    <mergeCell ref="E5614:J5614"/>
    <mergeCell ref="E5615:J5615"/>
    <mergeCell ref="E5616:J5616"/>
    <mergeCell ref="D5604:F5604"/>
    <mergeCell ref="G5604:J5604"/>
    <mergeCell ref="C5607:J5607"/>
    <mergeCell ref="D5609:E5610"/>
    <mergeCell ref="F5609:H5610"/>
    <mergeCell ref="I5609:J5609"/>
    <mergeCell ref="I5610:J5610"/>
    <mergeCell ref="D5601:F5601"/>
    <mergeCell ref="G5601:J5601"/>
    <mergeCell ref="D5602:F5602"/>
    <mergeCell ref="G5602:J5602"/>
    <mergeCell ref="D5603:F5603"/>
    <mergeCell ref="G5603:J5603"/>
    <mergeCell ref="D5598:F5598"/>
    <mergeCell ref="G5598:J5598"/>
    <mergeCell ref="D5599:F5599"/>
    <mergeCell ref="G5599:J5599"/>
    <mergeCell ref="D5600:F5600"/>
    <mergeCell ref="G5600:J5600"/>
    <mergeCell ref="D5593:F5593"/>
    <mergeCell ref="D5594:I5594"/>
    <mergeCell ref="D5595:F5595"/>
    <mergeCell ref="G5595:J5595"/>
    <mergeCell ref="D5596:I5596"/>
    <mergeCell ref="D5597:F5597"/>
    <mergeCell ref="G5597:J5597"/>
    <mergeCell ref="G5584:I5584"/>
    <mergeCell ref="D5586:I5586"/>
    <mergeCell ref="D5588:F5588"/>
    <mergeCell ref="D5589:I5589"/>
    <mergeCell ref="D5591:F5591"/>
    <mergeCell ref="D5592:F5592"/>
    <mergeCell ref="D5578:J5578"/>
    <mergeCell ref="D5579:F5579"/>
    <mergeCell ref="D5580:F5580"/>
    <mergeCell ref="D5581:F5581"/>
    <mergeCell ref="D5582:F5582"/>
    <mergeCell ref="D5583:F5583"/>
    <mergeCell ref="D5572:F5572"/>
    <mergeCell ref="D5573:F5573"/>
    <mergeCell ref="D5574:F5574"/>
    <mergeCell ref="D5575:F5575"/>
    <mergeCell ref="G5576:I5576"/>
    <mergeCell ref="D5577:J5577"/>
    <mergeCell ref="D5565:F5565"/>
    <mergeCell ref="D5566:F5566"/>
    <mergeCell ref="D5567:F5567"/>
    <mergeCell ref="G5568:I5568"/>
    <mergeCell ref="D5570:J5570"/>
    <mergeCell ref="D5571:F5571"/>
    <mergeCell ref="D5559:J5559"/>
    <mergeCell ref="D5560:F5560"/>
    <mergeCell ref="D5561:F5561"/>
    <mergeCell ref="D5562:F5562"/>
    <mergeCell ref="D5563:F5563"/>
    <mergeCell ref="D5564:F5564"/>
    <mergeCell ref="E5553:J5553"/>
    <mergeCell ref="E5554:I5555"/>
    <mergeCell ref="J5554:J5555"/>
    <mergeCell ref="E5556:I5557"/>
    <mergeCell ref="J5556:J5557"/>
    <mergeCell ref="D5558:J5558"/>
    <mergeCell ref="D5547:H5547"/>
    <mergeCell ref="I5547:J5547"/>
    <mergeCell ref="D5548:J5548"/>
    <mergeCell ref="E5550:J5550"/>
    <mergeCell ref="E5551:J5551"/>
    <mergeCell ref="E5552:J5552"/>
    <mergeCell ref="D5539:F5539"/>
    <mergeCell ref="G5539:J5539"/>
    <mergeCell ref="D5540:F5540"/>
    <mergeCell ref="G5540:J5540"/>
    <mergeCell ref="C5543:J5543"/>
    <mergeCell ref="D5545:E5546"/>
    <mergeCell ref="F5545:H5546"/>
    <mergeCell ref="I5545:J5545"/>
    <mergeCell ref="I5546:J5546"/>
    <mergeCell ref="D5536:F5536"/>
    <mergeCell ref="G5536:J5536"/>
    <mergeCell ref="D5537:F5537"/>
    <mergeCell ref="G5537:J5537"/>
    <mergeCell ref="D5538:F5538"/>
    <mergeCell ref="G5538:J5538"/>
    <mergeCell ref="D5532:I5532"/>
    <mergeCell ref="D5533:F5533"/>
    <mergeCell ref="G5533:J5533"/>
    <mergeCell ref="D5534:F5534"/>
    <mergeCell ref="G5534:J5534"/>
    <mergeCell ref="D5535:F5535"/>
    <mergeCell ref="G5535:J5535"/>
    <mergeCell ref="D5527:F5527"/>
    <mergeCell ref="D5528:F5528"/>
    <mergeCell ref="D5529:F5529"/>
    <mergeCell ref="D5530:I5530"/>
    <mergeCell ref="D5531:F5531"/>
    <mergeCell ref="G5531:J5531"/>
    <mergeCell ref="D5518:F5518"/>
    <mergeCell ref="D5519:F5519"/>
    <mergeCell ref="G5520:I5520"/>
    <mergeCell ref="D5522:I5522"/>
    <mergeCell ref="D5524:F5524"/>
    <mergeCell ref="D5525:I5525"/>
    <mergeCell ref="G5512:I5512"/>
    <mergeCell ref="D5513:J5513"/>
    <mergeCell ref="D5514:J5514"/>
    <mergeCell ref="D5515:F5515"/>
    <mergeCell ref="D5516:F5516"/>
    <mergeCell ref="D5517:F5517"/>
    <mergeCell ref="G5505:I5505"/>
    <mergeCell ref="D5507:J5507"/>
    <mergeCell ref="D5508:F5508"/>
    <mergeCell ref="D5509:F5509"/>
    <mergeCell ref="D5510:F5510"/>
    <mergeCell ref="D5511:F5511"/>
    <mergeCell ref="D5499:F5499"/>
    <mergeCell ref="D5500:F5500"/>
    <mergeCell ref="D5501:F5501"/>
    <mergeCell ref="D5502:F5502"/>
    <mergeCell ref="D5503:F5503"/>
    <mergeCell ref="D5504:F5504"/>
    <mergeCell ref="D5493:J5493"/>
    <mergeCell ref="D5494:F5494"/>
    <mergeCell ref="D5495:F5495"/>
    <mergeCell ref="D5496:F5496"/>
    <mergeCell ref="D5497:F5497"/>
    <mergeCell ref="D5498:F5498"/>
    <mergeCell ref="E5487:J5487"/>
    <mergeCell ref="E5488:I5489"/>
    <mergeCell ref="J5488:J5489"/>
    <mergeCell ref="E5490:I5491"/>
    <mergeCell ref="J5490:J5491"/>
    <mergeCell ref="D5492:J5492"/>
    <mergeCell ref="D5481:H5481"/>
    <mergeCell ref="I5481:J5481"/>
    <mergeCell ref="D5482:J5482"/>
    <mergeCell ref="E5484:J5484"/>
    <mergeCell ref="E5485:J5485"/>
    <mergeCell ref="E5486:J5486"/>
    <mergeCell ref="D5473:F5473"/>
    <mergeCell ref="G5473:J5473"/>
    <mergeCell ref="C5477:J5477"/>
    <mergeCell ref="D5479:E5480"/>
    <mergeCell ref="F5479:H5480"/>
    <mergeCell ref="I5479:J5479"/>
    <mergeCell ref="I5480:J5480"/>
    <mergeCell ref="D5470:F5470"/>
    <mergeCell ref="G5470:J5470"/>
    <mergeCell ref="D5471:F5471"/>
    <mergeCell ref="G5471:J5471"/>
    <mergeCell ref="D5472:F5472"/>
    <mergeCell ref="G5472:J5472"/>
    <mergeCell ref="D5467:F5467"/>
    <mergeCell ref="G5467:J5467"/>
    <mergeCell ref="D5468:F5468"/>
    <mergeCell ref="G5468:J5468"/>
    <mergeCell ref="D5469:F5469"/>
    <mergeCell ref="G5469:J5469"/>
    <mergeCell ref="D5462:F5462"/>
    <mergeCell ref="D5463:I5463"/>
    <mergeCell ref="D5464:F5464"/>
    <mergeCell ref="G5464:J5464"/>
    <mergeCell ref="D5465:I5465"/>
    <mergeCell ref="D5466:F5466"/>
    <mergeCell ref="G5466:J5466"/>
    <mergeCell ref="G5453:I5453"/>
    <mergeCell ref="D5455:I5455"/>
    <mergeCell ref="D5457:F5457"/>
    <mergeCell ref="D5458:I5458"/>
    <mergeCell ref="D5460:F5460"/>
    <mergeCell ref="D5461:F5461"/>
    <mergeCell ref="D5447:J5447"/>
    <mergeCell ref="D5448:F5448"/>
    <mergeCell ref="D5449:F5449"/>
    <mergeCell ref="D5450:F5450"/>
    <mergeCell ref="D5451:F5451"/>
    <mergeCell ref="D5452:F5452"/>
    <mergeCell ref="D5441:F5441"/>
    <mergeCell ref="D5442:F5442"/>
    <mergeCell ref="D5443:F5443"/>
    <mergeCell ref="D5444:F5444"/>
    <mergeCell ref="G5445:I5445"/>
    <mergeCell ref="D5446:J5446"/>
    <mergeCell ref="D5435:F5435"/>
    <mergeCell ref="D5436:F5436"/>
    <mergeCell ref="D5437:F5437"/>
    <mergeCell ref="G5438:I5438"/>
    <mergeCell ref="D5439:J5439"/>
    <mergeCell ref="D5440:J5440"/>
    <mergeCell ref="D5429:J5429"/>
    <mergeCell ref="D5430:F5430"/>
    <mergeCell ref="D5431:F5431"/>
    <mergeCell ref="D5432:F5432"/>
    <mergeCell ref="D5433:F5433"/>
    <mergeCell ref="D5434:F5434"/>
    <mergeCell ref="E5423:J5423"/>
    <mergeCell ref="E5424:I5425"/>
    <mergeCell ref="J5424:J5425"/>
    <mergeCell ref="E5426:I5427"/>
    <mergeCell ref="J5426:J5427"/>
    <mergeCell ref="D5428:J5428"/>
    <mergeCell ref="D5417:H5417"/>
    <mergeCell ref="I5417:J5417"/>
    <mergeCell ref="D5418:J5418"/>
    <mergeCell ref="E5420:J5420"/>
    <mergeCell ref="E5421:J5421"/>
    <mergeCell ref="E5422:J5422"/>
    <mergeCell ref="D5409:F5409"/>
    <mergeCell ref="G5409:J5409"/>
    <mergeCell ref="D5410:F5410"/>
    <mergeCell ref="G5410:J5410"/>
    <mergeCell ref="C5413:J5413"/>
    <mergeCell ref="D5415:E5416"/>
    <mergeCell ref="F5415:H5416"/>
    <mergeCell ref="I5415:J5415"/>
    <mergeCell ref="I5416:J5416"/>
    <mergeCell ref="D5406:F5406"/>
    <mergeCell ref="G5406:J5406"/>
    <mergeCell ref="D5407:F5407"/>
    <mergeCell ref="G5407:J5407"/>
    <mergeCell ref="D5408:F5408"/>
    <mergeCell ref="G5408:J5408"/>
    <mergeCell ref="D5403:F5403"/>
    <mergeCell ref="G5403:J5403"/>
    <mergeCell ref="D5404:F5404"/>
    <mergeCell ref="G5404:J5404"/>
    <mergeCell ref="D5405:F5405"/>
    <mergeCell ref="G5405:J5405"/>
    <mergeCell ref="D5398:F5398"/>
    <mergeCell ref="D5399:F5399"/>
    <mergeCell ref="D5400:I5400"/>
    <mergeCell ref="D5401:F5401"/>
    <mergeCell ref="G5401:J5401"/>
    <mergeCell ref="D5402:I5402"/>
    <mergeCell ref="D5389:F5389"/>
    <mergeCell ref="G5390:I5390"/>
    <mergeCell ref="D5392:I5392"/>
    <mergeCell ref="D5394:F5394"/>
    <mergeCell ref="D5395:I5395"/>
    <mergeCell ref="D5397:F5397"/>
    <mergeCell ref="D5383:J5383"/>
    <mergeCell ref="D5384:J5384"/>
    <mergeCell ref="D5385:F5385"/>
    <mergeCell ref="D5386:F5386"/>
    <mergeCell ref="D5387:F5387"/>
    <mergeCell ref="D5388:F5388"/>
    <mergeCell ref="D5377:F5377"/>
    <mergeCell ref="D5378:F5378"/>
    <mergeCell ref="D5379:F5379"/>
    <mergeCell ref="D5380:F5380"/>
    <mergeCell ref="D5381:F5381"/>
    <mergeCell ref="G5382:I5382"/>
    <mergeCell ref="D5371:F5371"/>
    <mergeCell ref="D5372:F5372"/>
    <mergeCell ref="D5373:F5373"/>
    <mergeCell ref="G5374:I5374"/>
    <mergeCell ref="D5375:J5375"/>
    <mergeCell ref="D5376:J5376"/>
    <mergeCell ref="D5365:J5365"/>
    <mergeCell ref="D5366:F5366"/>
    <mergeCell ref="D5367:F5367"/>
    <mergeCell ref="D5368:F5368"/>
    <mergeCell ref="D5369:F5369"/>
    <mergeCell ref="D5370:F5370"/>
    <mergeCell ref="E5359:J5359"/>
    <mergeCell ref="E5360:I5361"/>
    <mergeCell ref="J5360:J5361"/>
    <mergeCell ref="E5362:I5363"/>
    <mergeCell ref="J5362:J5363"/>
    <mergeCell ref="D5364:J5364"/>
    <mergeCell ref="D5353:H5353"/>
    <mergeCell ref="I5353:J5353"/>
    <mergeCell ref="D5354:J5354"/>
    <mergeCell ref="E5356:J5356"/>
    <mergeCell ref="E5357:J5357"/>
    <mergeCell ref="E5358:J5358"/>
    <mergeCell ref="D5345:F5345"/>
    <mergeCell ref="G5345:J5345"/>
    <mergeCell ref="D5346:F5346"/>
    <mergeCell ref="G5346:J5346"/>
    <mergeCell ref="C5349:J5349"/>
    <mergeCell ref="D5351:E5352"/>
    <mergeCell ref="F5351:H5352"/>
    <mergeCell ref="I5351:J5351"/>
    <mergeCell ref="I5352:J5352"/>
    <mergeCell ref="D5342:F5342"/>
    <mergeCell ref="G5342:J5342"/>
    <mergeCell ref="D5343:F5343"/>
    <mergeCell ref="G5343:J5343"/>
    <mergeCell ref="D5344:F5344"/>
    <mergeCell ref="G5344:J5344"/>
    <mergeCell ref="D5338:I5338"/>
    <mergeCell ref="D5339:F5339"/>
    <mergeCell ref="G5339:J5339"/>
    <mergeCell ref="D5340:F5340"/>
    <mergeCell ref="G5340:J5340"/>
    <mergeCell ref="D5341:F5341"/>
    <mergeCell ref="G5341:J5341"/>
    <mergeCell ref="D5331:I5331"/>
    <mergeCell ref="D5333:F5333"/>
    <mergeCell ref="D5334:F5334"/>
    <mergeCell ref="D5335:F5335"/>
    <mergeCell ref="D5336:I5336"/>
    <mergeCell ref="D5337:F5337"/>
    <mergeCell ref="G5337:J5337"/>
    <mergeCell ref="D5323:F5323"/>
    <mergeCell ref="D5324:F5324"/>
    <mergeCell ref="D5325:F5325"/>
    <mergeCell ref="G5326:I5326"/>
    <mergeCell ref="D5328:I5328"/>
    <mergeCell ref="D5330:F5330"/>
    <mergeCell ref="D5317:F5317"/>
    <mergeCell ref="G5318:I5318"/>
    <mergeCell ref="D5319:J5319"/>
    <mergeCell ref="D5320:J5320"/>
    <mergeCell ref="D5321:F5321"/>
    <mergeCell ref="D5322:F5322"/>
    <mergeCell ref="G5311:I5311"/>
    <mergeCell ref="D5312:J5312"/>
    <mergeCell ref="D5313:J5313"/>
    <mergeCell ref="D5314:F5314"/>
    <mergeCell ref="D5315:F5315"/>
    <mergeCell ref="D5316:F5316"/>
    <mergeCell ref="D5305:J5305"/>
    <mergeCell ref="D5306:F5306"/>
    <mergeCell ref="D5307:F5307"/>
    <mergeCell ref="D5308:F5308"/>
    <mergeCell ref="D5309:F5309"/>
    <mergeCell ref="D5310:F5310"/>
    <mergeCell ref="E5299:J5299"/>
    <mergeCell ref="E5300:I5301"/>
    <mergeCell ref="J5300:J5301"/>
    <mergeCell ref="E5302:I5303"/>
    <mergeCell ref="J5302:J5303"/>
    <mergeCell ref="D5304:J5304"/>
    <mergeCell ref="D5293:H5293"/>
    <mergeCell ref="I5293:J5293"/>
    <mergeCell ref="D5294:J5294"/>
    <mergeCell ref="E5296:J5296"/>
    <mergeCell ref="E5297:J5297"/>
    <mergeCell ref="E5298:J5298"/>
    <mergeCell ref="D5286:F5286"/>
    <mergeCell ref="G5286:J5286"/>
    <mergeCell ref="C5289:J5289"/>
    <mergeCell ref="D5291:E5292"/>
    <mergeCell ref="F5291:H5292"/>
    <mergeCell ref="I5291:J5291"/>
    <mergeCell ref="I5292:J5292"/>
    <mergeCell ref="D5283:F5283"/>
    <mergeCell ref="G5283:J5283"/>
    <mergeCell ref="D5284:F5284"/>
    <mergeCell ref="G5284:J5284"/>
    <mergeCell ref="D5285:F5285"/>
    <mergeCell ref="G5285:J5285"/>
    <mergeCell ref="D5280:F5280"/>
    <mergeCell ref="G5280:J5280"/>
    <mergeCell ref="D5281:F5281"/>
    <mergeCell ref="G5281:J5281"/>
    <mergeCell ref="D5282:F5282"/>
    <mergeCell ref="G5282:J5282"/>
    <mergeCell ref="D5275:F5275"/>
    <mergeCell ref="D5276:I5276"/>
    <mergeCell ref="D5277:F5277"/>
    <mergeCell ref="G5277:J5277"/>
    <mergeCell ref="D5278:I5278"/>
    <mergeCell ref="D5279:F5279"/>
    <mergeCell ref="G5279:J5279"/>
    <mergeCell ref="G5266:I5266"/>
    <mergeCell ref="D5268:I5268"/>
    <mergeCell ref="D5270:F5270"/>
    <mergeCell ref="D5271:I5271"/>
    <mergeCell ref="D5273:F5273"/>
    <mergeCell ref="D5274:F5274"/>
    <mergeCell ref="D5260:J5260"/>
    <mergeCell ref="D5261:F5261"/>
    <mergeCell ref="D5262:F5262"/>
    <mergeCell ref="D5263:F5263"/>
    <mergeCell ref="D5264:F5264"/>
    <mergeCell ref="D5265:F5265"/>
    <mergeCell ref="D5254:F5254"/>
    <mergeCell ref="D5255:F5255"/>
    <mergeCell ref="D5256:F5256"/>
    <mergeCell ref="D5257:F5257"/>
    <mergeCell ref="G5258:I5258"/>
    <mergeCell ref="D5259:J5259"/>
    <mergeCell ref="D5247:F5247"/>
    <mergeCell ref="D5248:F5248"/>
    <mergeCell ref="D5249:F5249"/>
    <mergeCell ref="G5250:I5250"/>
    <mergeCell ref="D5252:J5252"/>
    <mergeCell ref="D5253:F5253"/>
    <mergeCell ref="D5241:J5241"/>
    <mergeCell ref="D5242:F5242"/>
    <mergeCell ref="D5243:F5243"/>
    <mergeCell ref="D5244:F5244"/>
    <mergeCell ref="D5245:F5245"/>
    <mergeCell ref="D5246:F5246"/>
    <mergeCell ref="E5235:J5235"/>
    <mergeCell ref="E5236:I5237"/>
    <mergeCell ref="J5236:J5237"/>
    <mergeCell ref="E5238:I5239"/>
    <mergeCell ref="J5238:J5239"/>
    <mergeCell ref="D5240:J5240"/>
    <mergeCell ref="D5229:H5229"/>
    <mergeCell ref="I5229:J5229"/>
    <mergeCell ref="D5230:J5230"/>
    <mergeCell ref="E5232:J5232"/>
    <mergeCell ref="E5233:J5233"/>
    <mergeCell ref="E5234:J5234"/>
    <mergeCell ref="D5222:F5222"/>
    <mergeCell ref="G5222:J5222"/>
    <mergeCell ref="C5225:J5225"/>
    <mergeCell ref="D5227:E5228"/>
    <mergeCell ref="F5227:H5228"/>
    <mergeCell ref="I5227:J5227"/>
    <mergeCell ref="I5228:J5228"/>
    <mergeCell ref="D5219:F5219"/>
    <mergeCell ref="G5219:J5219"/>
    <mergeCell ref="D5220:F5220"/>
    <mergeCell ref="G5220:J5220"/>
    <mergeCell ref="D5221:F5221"/>
    <mergeCell ref="G5221:J5221"/>
    <mergeCell ref="D5216:F5216"/>
    <mergeCell ref="G5216:J5216"/>
    <mergeCell ref="D5217:F5217"/>
    <mergeCell ref="G5217:J5217"/>
    <mergeCell ref="D5218:F5218"/>
    <mergeCell ref="G5218:J5218"/>
    <mergeCell ref="D5211:F5211"/>
    <mergeCell ref="D5212:I5212"/>
    <mergeCell ref="D5213:F5213"/>
    <mergeCell ref="G5213:J5213"/>
    <mergeCell ref="D5214:I5214"/>
    <mergeCell ref="D5215:F5215"/>
    <mergeCell ref="G5215:J5215"/>
    <mergeCell ref="G5202:I5202"/>
    <mergeCell ref="D5204:I5204"/>
    <mergeCell ref="D5206:F5206"/>
    <mergeCell ref="D5207:I5207"/>
    <mergeCell ref="D5209:F5209"/>
    <mergeCell ref="D5210:F5210"/>
    <mergeCell ref="D5196:J5196"/>
    <mergeCell ref="D5197:F5197"/>
    <mergeCell ref="D5198:F5198"/>
    <mergeCell ref="D5199:F5199"/>
    <mergeCell ref="D5200:F5200"/>
    <mergeCell ref="D5201:F5201"/>
    <mergeCell ref="D5190:F5190"/>
    <mergeCell ref="D5191:F5191"/>
    <mergeCell ref="D5192:F5192"/>
    <mergeCell ref="D5193:F5193"/>
    <mergeCell ref="G5194:I5194"/>
    <mergeCell ref="D5195:J5195"/>
    <mergeCell ref="D5184:F5184"/>
    <mergeCell ref="D5185:F5185"/>
    <mergeCell ref="D5186:F5186"/>
    <mergeCell ref="G5187:I5187"/>
    <mergeCell ref="D5188:J5188"/>
    <mergeCell ref="D5189:J5189"/>
    <mergeCell ref="D5178:J5178"/>
    <mergeCell ref="D5179:F5179"/>
    <mergeCell ref="D5180:F5180"/>
    <mergeCell ref="D5181:F5181"/>
    <mergeCell ref="D5182:F5182"/>
    <mergeCell ref="D5183:F5183"/>
    <mergeCell ref="E5172:J5172"/>
    <mergeCell ref="E5173:I5174"/>
    <mergeCell ref="J5173:J5174"/>
    <mergeCell ref="E5175:I5176"/>
    <mergeCell ref="J5175:J5176"/>
    <mergeCell ref="D5177:J5177"/>
    <mergeCell ref="D5166:H5166"/>
    <mergeCell ref="I5166:J5166"/>
    <mergeCell ref="D5167:J5167"/>
    <mergeCell ref="E5169:J5169"/>
    <mergeCell ref="E5170:J5170"/>
    <mergeCell ref="E5171:J5171"/>
    <mergeCell ref="D5159:F5159"/>
    <mergeCell ref="G5159:J5159"/>
    <mergeCell ref="C5162:J5162"/>
    <mergeCell ref="D5164:E5165"/>
    <mergeCell ref="F5164:H5165"/>
    <mergeCell ref="I5164:J5164"/>
    <mergeCell ref="I5165:J5165"/>
    <mergeCell ref="D5156:F5156"/>
    <mergeCell ref="G5156:J5156"/>
    <mergeCell ref="D5157:F5157"/>
    <mergeCell ref="G5157:J5157"/>
    <mergeCell ref="D5158:F5158"/>
    <mergeCell ref="G5158:J5158"/>
    <mergeCell ref="D5153:F5153"/>
    <mergeCell ref="G5153:J5153"/>
    <mergeCell ref="D5154:F5154"/>
    <mergeCell ref="G5154:J5154"/>
    <mergeCell ref="D5155:F5155"/>
    <mergeCell ref="G5155:J5155"/>
    <mergeCell ref="D5148:F5148"/>
    <mergeCell ref="D5149:I5149"/>
    <mergeCell ref="D5150:F5150"/>
    <mergeCell ref="G5150:J5150"/>
    <mergeCell ref="D5151:I5151"/>
    <mergeCell ref="D5152:F5152"/>
    <mergeCell ref="G5152:J5152"/>
    <mergeCell ref="G5139:I5139"/>
    <mergeCell ref="D5141:I5141"/>
    <mergeCell ref="D5143:F5143"/>
    <mergeCell ref="D5144:I5144"/>
    <mergeCell ref="D5146:F5146"/>
    <mergeCell ref="D5147:F5147"/>
    <mergeCell ref="D5133:J5133"/>
    <mergeCell ref="D5134:F5134"/>
    <mergeCell ref="D5135:F5135"/>
    <mergeCell ref="D5136:F5136"/>
    <mergeCell ref="D5137:F5137"/>
    <mergeCell ref="D5138:F5138"/>
    <mergeCell ref="D5127:F5127"/>
    <mergeCell ref="D5128:F5128"/>
    <mergeCell ref="D5129:F5129"/>
    <mergeCell ref="D5130:F5130"/>
    <mergeCell ref="G5131:I5131"/>
    <mergeCell ref="D5132:J5132"/>
    <mergeCell ref="D5120:F5120"/>
    <mergeCell ref="D5121:F5121"/>
    <mergeCell ref="D5122:F5122"/>
    <mergeCell ref="D5123:F5123"/>
    <mergeCell ref="G5124:I5124"/>
    <mergeCell ref="D5126:J5126"/>
    <mergeCell ref="D5114:J5114"/>
    <mergeCell ref="D5115:F5115"/>
    <mergeCell ref="D5116:F5116"/>
    <mergeCell ref="D5117:F5117"/>
    <mergeCell ref="D5118:F5118"/>
    <mergeCell ref="D5119:F5119"/>
    <mergeCell ref="E5108:J5108"/>
    <mergeCell ref="E5109:I5110"/>
    <mergeCell ref="J5109:J5110"/>
    <mergeCell ref="E5111:I5112"/>
    <mergeCell ref="J5111:J5112"/>
    <mergeCell ref="D5113:J5113"/>
    <mergeCell ref="D5102:H5102"/>
    <mergeCell ref="I5102:J5102"/>
    <mergeCell ref="D5103:J5103"/>
    <mergeCell ref="E5105:J5105"/>
    <mergeCell ref="E5106:J5106"/>
    <mergeCell ref="E5107:J5107"/>
    <mergeCell ref="D5094:F5094"/>
    <mergeCell ref="G5094:J5094"/>
    <mergeCell ref="D5095:F5095"/>
    <mergeCell ref="G5095:J5095"/>
    <mergeCell ref="C5098:J5098"/>
    <mergeCell ref="D5100:E5101"/>
    <mergeCell ref="F5100:H5101"/>
    <mergeCell ref="I5100:J5100"/>
    <mergeCell ref="I5101:J5101"/>
    <mergeCell ref="D5091:F5091"/>
    <mergeCell ref="G5091:J5091"/>
    <mergeCell ref="D5092:F5092"/>
    <mergeCell ref="G5092:J5092"/>
    <mergeCell ref="D5093:F5093"/>
    <mergeCell ref="G5093:J5093"/>
    <mergeCell ref="D5088:F5088"/>
    <mergeCell ref="G5088:J5088"/>
    <mergeCell ref="D5089:F5089"/>
    <mergeCell ref="G5089:J5089"/>
    <mergeCell ref="D5090:F5090"/>
    <mergeCell ref="G5090:J5090"/>
    <mergeCell ref="D5083:F5083"/>
    <mergeCell ref="D5084:F5084"/>
    <mergeCell ref="D5085:I5085"/>
    <mergeCell ref="D5086:F5086"/>
    <mergeCell ref="G5086:J5086"/>
    <mergeCell ref="D5087:I5087"/>
    <mergeCell ref="D5074:F5074"/>
    <mergeCell ref="G5075:I5075"/>
    <mergeCell ref="D5077:I5077"/>
    <mergeCell ref="D5079:F5079"/>
    <mergeCell ref="D5080:I5080"/>
    <mergeCell ref="D5082:F5082"/>
    <mergeCell ref="D5068:J5068"/>
    <mergeCell ref="D5069:J5069"/>
    <mergeCell ref="D5070:F5070"/>
    <mergeCell ref="D5071:F5071"/>
    <mergeCell ref="D5072:F5072"/>
    <mergeCell ref="D5073:F5073"/>
    <mergeCell ref="D5062:J5062"/>
    <mergeCell ref="D5063:F5063"/>
    <mergeCell ref="D5064:F5064"/>
    <mergeCell ref="D5065:F5065"/>
    <mergeCell ref="D5066:F5066"/>
    <mergeCell ref="G5067:I5067"/>
    <mergeCell ref="D5055:F5055"/>
    <mergeCell ref="D5056:F5056"/>
    <mergeCell ref="D5057:F5057"/>
    <mergeCell ref="D5058:F5058"/>
    <mergeCell ref="D5059:F5059"/>
    <mergeCell ref="G5060:I5060"/>
    <mergeCell ref="D5049:J5049"/>
    <mergeCell ref="D5050:F5050"/>
    <mergeCell ref="D5051:F5051"/>
    <mergeCell ref="D5052:F5052"/>
    <mergeCell ref="D5053:F5053"/>
    <mergeCell ref="D5054:F5054"/>
    <mergeCell ref="E5043:J5043"/>
    <mergeCell ref="E5044:I5045"/>
    <mergeCell ref="J5044:J5045"/>
    <mergeCell ref="E5046:I5047"/>
    <mergeCell ref="J5046:J5047"/>
    <mergeCell ref="D5048:J5048"/>
    <mergeCell ref="D5037:H5037"/>
    <mergeCell ref="I5037:J5037"/>
    <mergeCell ref="D5038:J5038"/>
    <mergeCell ref="E5040:J5040"/>
    <mergeCell ref="E5041:J5041"/>
    <mergeCell ref="E5042:J5042"/>
    <mergeCell ref="D5029:F5029"/>
    <mergeCell ref="G5029:J5029"/>
    <mergeCell ref="C5033:J5033"/>
    <mergeCell ref="D5035:E5036"/>
    <mergeCell ref="F5035:H5036"/>
    <mergeCell ref="I5035:J5035"/>
    <mergeCell ref="I5036:J5036"/>
    <mergeCell ref="D5026:F5026"/>
    <mergeCell ref="G5026:J5026"/>
    <mergeCell ref="D5027:F5027"/>
    <mergeCell ref="G5027:J5027"/>
    <mergeCell ref="D5028:F5028"/>
    <mergeCell ref="G5028:J5028"/>
    <mergeCell ref="D5023:F5023"/>
    <mergeCell ref="G5023:J5023"/>
    <mergeCell ref="D5024:F5024"/>
    <mergeCell ref="G5024:J5024"/>
    <mergeCell ref="D5025:F5025"/>
    <mergeCell ref="G5025:J5025"/>
    <mergeCell ref="D5019:I5019"/>
    <mergeCell ref="D5020:F5020"/>
    <mergeCell ref="G5020:J5020"/>
    <mergeCell ref="D5021:I5021"/>
    <mergeCell ref="D5022:F5022"/>
    <mergeCell ref="G5022:J5022"/>
    <mergeCell ref="D5011:I5011"/>
    <mergeCell ref="D5013:F5013"/>
    <mergeCell ref="D5014:I5014"/>
    <mergeCell ref="D5016:F5016"/>
    <mergeCell ref="D5017:F5017"/>
    <mergeCell ref="D5018:F5018"/>
    <mergeCell ref="D5004:F5004"/>
    <mergeCell ref="D5005:F5005"/>
    <mergeCell ref="D5006:F5006"/>
    <mergeCell ref="D5007:F5007"/>
    <mergeCell ref="D5008:F5008"/>
    <mergeCell ref="G5009:I5009"/>
    <mergeCell ref="D4998:F4998"/>
    <mergeCell ref="D4999:F4999"/>
    <mergeCell ref="D5000:F5000"/>
    <mergeCell ref="G5001:I5001"/>
    <mergeCell ref="D5002:J5002"/>
    <mergeCell ref="D5003:J5003"/>
    <mergeCell ref="D4991:F4991"/>
    <mergeCell ref="D4992:F4992"/>
    <mergeCell ref="D4993:F4993"/>
    <mergeCell ref="G4994:I4994"/>
    <mergeCell ref="D4996:J4996"/>
    <mergeCell ref="D4997:F4997"/>
    <mergeCell ref="D4985:J4985"/>
    <mergeCell ref="D4986:F4986"/>
    <mergeCell ref="D4987:F4987"/>
    <mergeCell ref="D4988:F4988"/>
    <mergeCell ref="D4989:F4989"/>
    <mergeCell ref="D4990:F4990"/>
    <mergeCell ref="E4979:J4979"/>
    <mergeCell ref="E4980:I4981"/>
    <mergeCell ref="J4980:J4981"/>
    <mergeCell ref="E4982:I4983"/>
    <mergeCell ref="J4982:J4983"/>
    <mergeCell ref="D4984:J4984"/>
    <mergeCell ref="D4973:H4973"/>
    <mergeCell ref="I4973:J4973"/>
    <mergeCell ref="D4974:J4974"/>
    <mergeCell ref="E4976:J4976"/>
    <mergeCell ref="E4977:J4977"/>
    <mergeCell ref="E4978:J4978"/>
    <mergeCell ref="D4965:F4965"/>
    <mergeCell ref="G4965:J4965"/>
    <mergeCell ref="D4966:F4966"/>
    <mergeCell ref="G4966:J4966"/>
    <mergeCell ref="C4969:J4969"/>
    <mergeCell ref="D4971:E4972"/>
    <mergeCell ref="F4971:H4972"/>
    <mergeCell ref="I4971:J4971"/>
    <mergeCell ref="I4972:J4972"/>
    <mergeCell ref="D4962:F4962"/>
    <mergeCell ref="G4962:J4962"/>
    <mergeCell ref="D4963:F4963"/>
    <mergeCell ref="G4963:J4963"/>
    <mergeCell ref="D4964:F4964"/>
    <mergeCell ref="G4964:J4964"/>
    <mergeCell ref="D4958:I4958"/>
    <mergeCell ref="D4959:F4959"/>
    <mergeCell ref="G4959:J4959"/>
    <mergeCell ref="D4960:F4960"/>
    <mergeCell ref="G4960:J4960"/>
    <mergeCell ref="D4961:F4961"/>
    <mergeCell ref="G4961:J4961"/>
    <mergeCell ref="D4953:F4953"/>
    <mergeCell ref="D4954:F4954"/>
    <mergeCell ref="D4955:F4955"/>
    <mergeCell ref="D4956:I4956"/>
    <mergeCell ref="D4957:F4957"/>
    <mergeCell ref="G4957:J4957"/>
    <mergeCell ref="D4944:F4944"/>
    <mergeCell ref="D4945:F4945"/>
    <mergeCell ref="G4946:I4946"/>
    <mergeCell ref="D4948:I4948"/>
    <mergeCell ref="D4950:F4950"/>
    <mergeCell ref="D4951:I4951"/>
    <mergeCell ref="D4938:F4938"/>
    <mergeCell ref="D4939:F4939"/>
    <mergeCell ref="D4940:F4940"/>
    <mergeCell ref="G4941:I4941"/>
    <mergeCell ref="D4942:J4942"/>
    <mergeCell ref="D4943:F4943"/>
    <mergeCell ref="D4932:F4932"/>
    <mergeCell ref="G4933:I4933"/>
    <mergeCell ref="D4934:J4934"/>
    <mergeCell ref="D4935:J4935"/>
    <mergeCell ref="D4936:F4936"/>
    <mergeCell ref="D4937:F4937"/>
    <mergeCell ref="D4925:F4925"/>
    <mergeCell ref="G4926:I4926"/>
    <mergeCell ref="D4928:J4928"/>
    <mergeCell ref="D4929:F4929"/>
    <mergeCell ref="D4930:F4930"/>
    <mergeCell ref="D4931:F4931"/>
    <mergeCell ref="D4919:F4919"/>
    <mergeCell ref="D4920:F4920"/>
    <mergeCell ref="D4921:F4921"/>
    <mergeCell ref="D4922:F4922"/>
    <mergeCell ref="D4923:F4923"/>
    <mergeCell ref="D4924:F4924"/>
    <mergeCell ref="D4912:J4912"/>
    <mergeCell ref="E4914:I4915"/>
    <mergeCell ref="J4914:J4915"/>
    <mergeCell ref="D4916:J4916"/>
    <mergeCell ref="D4917:J4917"/>
    <mergeCell ref="D4918:F4918"/>
    <mergeCell ref="D4909:E4910"/>
    <mergeCell ref="F4909:H4910"/>
    <mergeCell ref="I4909:J4909"/>
    <mergeCell ref="I4910:J4910"/>
    <mergeCell ref="D4911:H4911"/>
    <mergeCell ref="I4911:J4911"/>
    <mergeCell ref="D4903:F4903"/>
    <mergeCell ref="G4903:J4903"/>
    <mergeCell ref="D4904:F4904"/>
    <mergeCell ref="G4904:J4904"/>
    <mergeCell ref="D4905:F4905"/>
    <mergeCell ref="G4905:J4905"/>
    <mergeCell ref="D4900:F4900"/>
    <mergeCell ref="G4900:J4900"/>
    <mergeCell ref="D4901:F4901"/>
    <mergeCell ref="G4901:J4901"/>
    <mergeCell ref="D4902:F4902"/>
    <mergeCell ref="G4902:J4902"/>
    <mergeCell ref="D4896:F4896"/>
    <mergeCell ref="G4896:J4896"/>
    <mergeCell ref="D4897:I4897"/>
    <mergeCell ref="D4898:F4898"/>
    <mergeCell ref="G4898:J4898"/>
    <mergeCell ref="D4899:F4899"/>
    <mergeCell ref="G4899:J4899"/>
    <mergeCell ref="D4889:F4889"/>
    <mergeCell ref="D4890:I4890"/>
    <mergeCell ref="D4892:F4892"/>
    <mergeCell ref="D4893:F4893"/>
    <mergeCell ref="D4894:F4894"/>
    <mergeCell ref="D4895:I4895"/>
    <mergeCell ref="D4881:J4881"/>
    <mergeCell ref="D4882:F4882"/>
    <mergeCell ref="D4883:F4883"/>
    <mergeCell ref="D4884:F4884"/>
    <mergeCell ref="G4885:I4885"/>
    <mergeCell ref="D4887:I4887"/>
    <mergeCell ref="D4875:F4875"/>
    <mergeCell ref="D4876:F4876"/>
    <mergeCell ref="D4877:F4877"/>
    <mergeCell ref="D4878:F4878"/>
    <mergeCell ref="D4879:F4879"/>
    <mergeCell ref="G4880:I4880"/>
    <mergeCell ref="D4869:F4869"/>
    <mergeCell ref="D4870:F4870"/>
    <mergeCell ref="D4871:F4871"/>
    <mergeCell ref="G4872:I4872"/>
    <mergeCell ref="D4873:J4873"/>
    <mergeCell ref="D4874:J4874"/>
    <mergeCell ref="D4862:F4862"/>
    <mergeCell ref="D4863:F4863"/>
    <mergeCell ref="D4864:F4864"/>
    <mergeCell ref="G4865:I4865"/>
    <mergeCell ref="D4867:J4867"/>
    <mergeCell ref="D4868:F4868"/>
    <mergeCell ref="D4856:J4856"/>
    <mergeCell ref="D4857:F4857"/>
    <mergeCell ref="D4858:F4858"/>
    <mergeCell ref="D4859:F4859"/>
    <mergeCell ref="D4860:F4860"/>
    <mergeCell ref="D4861:F4861"/>
    <mergeCell ref="D4850:H4850"/>
    <mergeCell ref="I4850:J4850"/>
    <mergeCell ref="D4851:J4851"/>
    <mergeCell ref="E4853:I4854"/>
    <mergeCell ref="J4853:J4854"/>
    <mergeCell ref="D4855:J4855"/>
    <mergeCell ref="D4843:F4843"/>
    <mergeCell ref="G4843:J4843"/>
    <mergeCell ref="D4844:F4844"/>
    <mergeCell ref="G4844:J4844"/>
    <mergeCell ref="D4848:E4849"/>
    <mergeCell ref="F4848:H4849"/>
    <mergeCell ref="I4848:J4848"/>
    <mergeCell ref="I4849:J4849"/>
    <mergeCell ref="D4840:F4840"/>
    <mergeCell ref="G4840:J4840"/>
    <mergeCell ref="D4841:F4841"/>
    <mergeCell ref="G4841:J4841"/>
    <mergeCell ref="D4842:F4842"/>
    <mergeCell ref="G4842:J4842"/>
    <mergeCell ref="D4836:I4836"/>
    <mergeCell ref="D4837:F4837"/>
    <mergeCell ref="G4837:J4837"/>
    <mergeCell ref="D4838:F4838"/>
    <mergeCell ref="G4838:J4838"/>
    <mergeCell ref="D4839:F4839"/>
    <mergeCell ref="G4839:J4839"/>
    <mergeCell ref="D4831:F4831"/>
    <mergeCell ref="D4832:F4832"/>
    <mergeCell ref="D4833:F4833"/>
    <mergeCell ref="D4834:I4834"/>
    <mergeCell ref="D4835:F4835"/>
    <mergeCell ref="G4835:J4835"/>
    <mergeCell ref="D4822:F4822"/>
    <mergeCell ref="D4823:F4823"/>
    <mergeCell ref="G4824:I4824"/>
    <mergeCell ref="D4826:I4826"/>
    <mergeCell ref="D4828:F4828"/>
    <mergeCell ref="D4829:I4829"/>
    <mergeCell ref="D4816:F4816"/>
    <mergeCell ref="D4817:F4817"/>
    <mergeCell ref="D4818:F4818"/>
    <mergeCell ref="G4819:I4819"/>
    <mergeCell ref="D4820:J4820"/>
    <mergeCell ref="D4821:F4821"/>
    <mergeCell ref="D4810:F4810"/>
    <mergeCell ref="G4811:I4811"/>
    <mergeCell ref="D4812:J4812"/>
    <mergeCell ref="D4813:J4813"/>
    <mergeCell ref="D4814:F4814"/>
    <mergeCell ref="D4815:F4815"/>
    <mergeCell ref="D4803:F4803"/>
    <mergeCell ref="G4804:I4804"/>
    <mergeCell ref="D4806:J4806"/>
    <mergeCell ref="D4807:F4807"/>
    <mergeCell ref="D4808:F4808"/>
    <mergeCell ref="D4809:F4809"/>
    <mergeCell ref="D4797:F4797"/>
    <mergeCell ref="D4798:F4798"/>
    <mergeCell ref="D4799:F4799"/>
    <mergeCell ref="D4800:F4800"/>
    <mergeCell ref="D4801:F4801"/>
    <mergeCell ref="D4802:F4802"/>
    <mergeCell ref="D4790:J4790"/>
    <mergeCell ref="E4792:I4793"/>
    <mergeCell ref="J4792:J4793"/>
    <mergeCell ref="D4794:J4794"/>
    <mergeCell ref="D4795:J4795"/>
    <mergeCell ref="D4796:F4796"/>
    <mergeCell ref="D4787:E4788"/>
    <mergeCell ref="F4787:H4788"/>
    <mergeCell ref="I4787:J4787"/>
    <mergeCell ref="I4788:J4788"/>
    <mergeCell ref="D4789:H4789"/>
    <mergeCell ref="I4789:J4789"/>
    <mergeCell ref="D4782:F4782"/>
    <mergeCell ref="G4782:J4782"/>
    <mergeCell ref="D4783:F4783"/>
    <mergeCell ref="G4783:J4783"/>
    <mergeCell ref="D4784:F4784"/>
    <mergeCell ref="G4784:J4784"/>
    <mergeCell ref="D4779:F4779"/>
    <mergeCell ref="G4779:J4779"/>
    <mergeCell ref="D4780:F4780"/>
    <mergeCell ref="G4780:J4780"/>
    <mergeCell ref="D4781:F4781"/>
    <mergeCell ref="G4781:J4781"/>
    <mergeCell ref="D4775:F4775"/>
    <mergeCell ref="G4775:J4775"/>
    <mergeCell ref="D4776:I4776"/>
    <mergeCell ref="D4777:F4777"/>
    <mergeCell ref="G4777:J4777"/>
    <mergeCell ref="D4778:F4778"/>
    <mergeCell ref="G4778:J4778"/>
    <mergeCell ref="D4768:F4768"/>
    <mergeCell ref="D4769:I4769"/>
    <mergeCell ref="D4771:F4771"/>
    <mergeCell ref="D4772:F4772"/>
    <mergeCell ref="D4773:F4773"/>
    <mergeCell ref="D4774:I4774"/>
    <mergeCell ref="D4760:J4760"/>
    <mergeCell ref="D4761:F4761"/>
    <mergeCell ref="D4762:F4762"/>
    <mergeCell ref="D4763:F4763"/>
    <mergeCell ref="G4764:I4764"/>
    <mergeCell ref="D4766:I4766"/>
    <mergeCell ref="D4754:F4754"/>
    <mergeCell ref="D4755:F4755"/>
    <mergeCell ref="D4756:F4756"/>
    <mergeCell ref="D4757:F4757"/>
    <mergeCell ref="D4758:F4758"/>
    <mergeCell ref="G4759:I4759"/>
    <mergeCell ref="D4748:F4748"/>
    <mergeCell ref="D4749:F4749"/>
    <mergeCell ref="D4750:F4750"/>
    <mergeCell ref="G4751:I4751"/>
    <mergeCell ref="D4752:J4752"/>
    <mergeCell ref="D4753:J4753"/>
    <mergeCell ref="D4741:F4741"/>
    <mergeCell ref="D4742:F4742"/>
    <mergeCell ref="D4743:F4743"/>
    <mergeCell ref="G4744:I4744"/>
    <mergeCell ref="D4746:J4746"/>
    <mergeCell ref="D4747:F4747"/>
    <mergeCell ref="D4735:J4735"/>
    <mergeCell ref="D4736:F4736"/>
    <mergeCell ref="D4737:F4737"/>
    <mergeCell ref="D4738:F4738"/>
    <mergeCell ref="D4739:F4739"/>
    <mergeCell ref="D4740:F4740"/>
    <mergeCell ref="D4729:H4729"/>
    <mergeCell ref="I4729:J4729"/>
    <mergeCell ref="D4730:J4730"/>
    <mergeCell ref="E4732:I4733"/>
    <mergeCell ref="J4732:J4733"/>
    <mergeCell ref="D4734:J4734"/>
    <mergeCell ref="D4722:F4722"/>
    <mergeCell ref="G4722:J4722"/>
    <mergeCell ref="D4723:F4723"/>
    <mergeCell ref="G4723:J4723"/>
    <mergeCell ref="D4727:E4728"/>
    <mergeCell ref="F4727:H4728"/>
    <mergeCell ref="I4727:J4727"/>
    <mergeCell ref="I4728:J4728"/>
    <mergeCell ref="D4719:F4719"/>
    <mergeCell ref="G4719:J4719"/>
    <mergeCell ref="D4720:F4720"/>
    <mergeCell ref="G4720:J4720"/>
    <mergeCell ref="D4721:F4721"/>
    <mergeCell ref="G4721:J4721"/>
    <mergeCell ref="D4715:I4715"/>
    <mergeCell ref="D4716:F4716"/>
    <mergeCell ref="G4716:J4716"/>
    <mergeCell ref="D4717:F4717"/>
    <mergeCell ref="G4717:J4717"/>
    <mergeCell ref="D4718:F4718"/>
    <mergeCell ref="G4718:J4718"/>
    <mergeCell ref="D4710:F4710"/>
    <mergeCell ref="D4711:F4711"/>
    <mergeCell ref="D4712:F4712"/>
    <mergeCell ref="D4713:I4713"/>
    <mergeCell ref="D4714:F4714"/>
    <mergeCell ref="G4714:J4714"/>
    <mergeCell ref="D4701:F4701"/>
    <mergeCell ref="D4702:F4702"/>
    <mergeCell ref="G4703:I4703"/>
    <mergeCell ref="D4705:I4705"/>
    <mergeCell ref="D4707:F4707"/>
    <mergeCell ref="D4708:I4708"/>
    <mergeCell ref="D4695:F4695"/>
    <mergeCell ref="D4696:F4696"/>
    <mergeCell ref="D4697:F4697"/>
    <mergeCell ref="G4698:I4698"/>
    <mergeCell ref="D4699:J4699"/>
    <mergeCell ref="D4700:F4700"/>
    <mergeCell ref="D4689:F4689"/>
    <mergeCell ref="G4690:I4690"/>
    <mergeCell ref="D4691:J4691"/>
    <mergeCell ref="D4692:J4692"/>
    <mergeCell ref="D4693:F4693"/>
    <mergeCell ref="D4694:F4694"/>
    <mergeCell ref="D4682:F4682"/>
    <mergeCell ref="G4683:I4683"/>
    <mergeCell ref="D4685:J4685"/>
    <mergeCell ref="D4686:F4686"/>
    <mergeCell ref="D4687:F4687"/>
    <mergeCell ref="D4688:F4688"/>
    <mergeCell ref="D4676:F4676"/>
    <mergeCell ref="D4677:F4677"/>
    <mergeCell ref="D4678:F4678"/>
    <mergeCell ref="D4679:F4679"/>
    <mergeCell ref="D4680:F4680"/>
    <mergeCell ref="D4681:F4681"/>
    <mergeCell ref="D4669:J4669"/>
    <mergeCell ref="E4671:I4672"/>
    <mergeCell ref="J4671:J4672"/>
    <mergeCell ref="D4673:J4673"/>
    <mergeCell ref="D4674:J4674"/>
    <mergeCell ref="D4675:F4675"/>
    <mergeCell ref="D4666:E4667"/>
    <mergeCell ref="F4666:H4667"/>
    <mergeCell ref="I4666:J4666"/>
    <mergeCell ref="I4667:J4667"/>
    <mergeCell ref="D4668:H4668"/>
    <mergeCell ref="I4668:J4668"/>
    <mergeCell ref="D4659:F4659"/>
    <mergeCell ref="G4659:J4659"/>
    <mergeCell ref="D4660:F4660"/>
    <mergeCell ref="G4660:J4660"/>
    <mergeCell ref="D4661:F4661"/>
    <mergeCell ref="G4661:J4661"/>
    <mergeCell ref="D4656:F4656"/>
    <mergeCell ref="G4656:J4656"/>
    <mergeCell ref="D4657:F4657"/>
    <mergeCell ref="G4657:J4657"/>
    <mergeCell ref="D4658:F4658"/>
    <mergeCell ref="G4658:J4658"/>
    <mergeCell ref="D4652:F4652"/>
    <mergeCell ref="G4652:J4652"/>
    <mergeCell ref="D4653:I4653"/>
    <mergeCell ref="D4654:F4654"/>
    <mergeCell ref="G4654:J4654"/>
    <mergeCell ref="D4655:F4655"/>
    <mergeCell ref="G4655:J4655"/>
    <mergeCell ref="D4645:F4645"/>
    <mergeCell ref="D4646:I4646"/>
    <mergeCell ref="D4648:F4648"/>
    <mergeCell ref="D4649:F4649"/>
    <mergeCell ref="D4650:F4650"/>
    <mergeCell ref="D4651:I4651"/>
    <mergeCell ref="D4637:F4637"/>
    <mergeCell ref="D4638:F4638"/>
    <mergeCell ref="D4639:F4639"/>
    <mergeCell ref="D4640:F4640"/>
    <mergeCell ref="G4641:I4641"/>
    <mergeCell ref="D4643:I4643"/>
    <mergeCell ref="D4631:F4631"/>
    <mergeCell ref="D4632:F4632"/>
    <mergeCell ref="G4633:I4633"/>
    <mergeCell ref="D4634:J4634"/>
    <mergeCell ref="D4635:J4635"/>
    <mergeCell ref="D4636:F4636"/>
    <mergeCell ref="D4624:F4624"/>
    <mergeCell ref="D4625:F4625"/>
    <mergeCell ref="D4626:F4626"/>
    <mergeCell ref="G4627:I4627"/>
    <mergeCell ref="D4629:J4629"/>
    <mergeCell ref="D4630:F4630"/>
    <mergeCell ref="D4618:F4618"/>
    <mergeCell ref="D4619:F4619"/>
    <mergeCell ref="D4620:F4620"/>
    <mergeCell ref="D4621:F4621"/>
    <mergeCell ref="D4622:F4622"/>
    <mergeCell ref="D4623:F4623"/>
    <mergeCell ref="E4612:I4613"/>
    <mergeCell ref="J4612:J4613"/>
    <mergeCell ref="D4614:J4614"/>
    <mergeCell ref="D4615:J4615"/>
    <mergeCell ref="D4616:F4616"/>
    <mergeCell ref="D4617:F4617"/>
    <mergeCell ref="D4604:J4604"/>
    <mergeCell ref="E4606:J4606"/>
    <mergeCell ref="E4607:J4607"/>
    <mergeCell ref="E4608:J4608"/>
    <mergeCell ref="E4609:J4609"/>
    <mergeCell ref="E4610:I4611"/>
    <mergeCell ref="J4610:J4611"/>
    <mergeCell ref="D4601:E4602"/>
    <mergeCell ref="F4601:H4602"/>
    <mergeCell ref="I4601:J4601"/>
    <mergeCell ref="I4602:J4602"/>
    <mergeCell ref="D4603:H4603"/>
    <mergeCell ref="I4603:J4603"/>
    <mergeCell ref="D4594:F4594"/>
    <mergeCell ref="G4594:J4594"/>
    <mergeCell ref="D4595:F4595"/>
    <mergeCell ref="G4595:J4595"/>
    <mergeCell ref="D4596:F4596"/>
    <mergeCell ref="G4596:J4596"/>
    <mergeCell ref="D4591:F4591"/>
    <mergeCell ref="G4591:J4591"/>
    <mergeCell ref="D4592:F4592"/>
    <mergeCell ref="G4592:J4592"/>
    <mergeCell ref="D4593:F4593"/>
    <mergeCell ref="G4593:J4593"/>
    <mergeCell ref="D4587:F4587"/>
    <mergeCell ref="G4587:J4587"/>
    <mergeCell ref="D4588:I4588"/>
    <mergeCell ref="D4589:F4589"/>
    <mergeCell ref="G4589:J4589"/>
    <mergeCell ref="D4590:F4590"/>
    <mergeCell ref="G4590:J4590"/>
    <mergeCell ref="D4580:F4580"/>
    <mergeCell ref="D4581:I4581"/>
    <mergeCell ref="D4583:F4583"/>
    <mergeCell ref="D4584:F4584"/>
    <mergeCell ref="D4585:F4585"/>
    <mergeCell ref="D4586:I4586"/>
    <mergeCell ref="D4572:F4572"/>
    <mergeCell ref="D4573:F4573"/>
    <mergeCell ref="D4574:F4574"/>
    <mergeCell ref="D4575:F4575"/>
    <mergeCell ref="G4576:I4576"/>
    <mergeCell ref="D4578:I4578"/>
    <mergeCell ref="D4566:F4566"/>
    <mergeCell ref="D4567:F4567"/>
    <mergeCell ref="G4568:I4568"/>
    <mergeCell ref="D4569:J4569"/>
    <mergeCell ref="D4570:J4570"/>
    <mergeCell ref="D4571:F4571"/>
    <mergeCell ref="D4559:F4559"/>
    <mergeCell ref="D4560:F4560"/>
    <mergeCell ref="D4561:F4561"/>
    <mergeCell ref="G4562:I4562"/>
    <mergeCell ref="D4564:J4564"/>
    <mergeCell ref="D4565:F4565"/>
    <mergeCell ref="D4553:F4553"/>
    <mergeCell ref="D4554:F4554"/>
    <mergeCell ref="D4555:F4555"/>
    <mergeCell ref="D4556:F4556"/>
    <mergeCell ref="D4557:F4557"/>
    <mergeCell ref="D4558:F4558"/>
    <mergeCell ref="E4547:I4548"/>
    <mergeCell ref="J4547:J4548"/>
    <mergeCell ref="D4549:J4549"/>
    <mergeCell ref="D4550:J4550"/>
    <mergeCell ref="D4551:F4551"/>
    <mergeCell ref="D4552:F4552"/>
    <mergeCell ref="D4539:J4539"/>
    <mergeCell ref="E4541:J4541"/>
    <mergeCell ref="E4542:J4542"/>
    <mergeCell ref="E4543:J4543"/>
    <mergeCell ref="E4544:J4544"/>
    <mergeCell ref="E4545:I4546"/>
    <mergeCell ref="J4545:J4546"/>
    <mergeCell ref="D4536:E4537"/>
    <mergeCell ref="F4536:H4537"/>
    <mergeCell ref="I4536:J4536"/>
    <mergeCell ref="I4537:J4537"/>
    <mergeCell ref="D4538:H4538"/>
    <mergeCell ref="I4538:J4538"/>
    <mergeCell ref="D4528:F4528"/>
    <mergeCell ref="G4528:J4528"/>
    <mergeCell ref="D4529:F4529"/>
    <mergeCell ref="G4529:J4529"/>
    <mergeCell ref="D4530:F4530"/>
    <mergeCell ref="G4530:J4530"/>
    <mergeCell ref="D4525:F4525"/>
    <mergeCell ref="G4525:J4525"/>
    <mergeCell ref="D4526:F4526"/>
    <mergeCell ref="G4526:J4526"/>
    <mergeCell ref="D4527:F4527"/>
    <mergeCell ref="G4527:J4527"/>
    <mergeCell ref="D4521:F4521"/>
    <mergeCell ref="G4521:J4521"/>
    <mergeCell ref="D4522:I4522"/>
    <mergeCell ref="D4523:F4523"/>
    <mergeCell ref="G4523:J4523"/>
    <mergeCell ref="D4524:F4524"/>
    <mergeCell ref="G4524:J4524"/>
    <mergeCell ref="D4514:F4514"/>
    <mergeCell ref="D4515:I4515"/>
    <mergeCell ref="D4517:F4517"/>
    <mergeCell ref="D4518:F4518"/>
    <mergeCell ref="D4519:F4519"/>
    <mergeCell ref="D4520:I4520"/>
    <mergeCell ref="D4506:F4506"/>
    <mergeCell ref="D4507:F4507"/>
    <mergeCell ref="D4508:F4508"/>
    <mergeCell ref="D4509:F4509"/>
    <mergeCell ref="G4510:I4510"/>
    <mergeCell ref="D4512:I4512"/>
    <mergeCell ref="D4500:F4500"/>
    <mergeCell ref="D4501:F4501"/>
    <mergeCell ref="G4502:I4502"/>
    <mergeCell ref="D4503:J4503"/>
    <mergeCell ref="D4504:J4504"/>
    <mergeCell ref="D4505:F4505"/>
    <mergeCell ref="D4493:F4493"/>
    <mergeCell ref="D4494:F4494"/>
    <mergeCell ref="D4495:F4495"/>
    <mergeCell ref="G4496:I4496"/>
    <mergeCell ref="D4498:J4498"/>
    <mergeCell ref="D4499:F4499"/>
    <mergeCell ref="D4487:F4487"/>
    <mergeCell ref="D4488:F4488"/>
    <mergeCell ref="D4489:F4489"/>
    <mergeCell ref="D4490:F4490"/>
    <mergeCell ref="D4491:F4491"/>
    <mergeCell ref="D4492:F4492"/>
    <mergeCell ref="E4481:I4482"/>
    <mergeCell ref="J4481:J4482"/>
    <mergeCell ref="D4483:J4483"/>
    <mergeCell ref="D4484:J4484"/>
    <mergeCell ref="D4485:F4485"/>
    <mergeCell ref="D4486:F4486"/>
    <mergeCell ref="D4473:J4473"/>
    <mergeCell ref="E4475:J4475"/>
    <mergeCell ref="E4476:J4476"/>
    <mergeCell ref="E4477:J4477"/>
    <mergeCell ref="E4478:J4478"/>
    <mergeCell ref="E4479:I4480"/>
    <mergeCell ref="J4479:J4480"/>
    <mergeCell ref="D4470:E4471"/>
    <mergeCell ref="F4470:H4471"/>
    <mergeCell ref="I4470:J4470"/>
    <mergeCell ref="I4471:J4471"/>
    <mergeCell ref="D4472:H4472"/>
    <mergeCell ref="I4472:J4472"/>
    <mergeCell ref="D4463:F4463"/>
    <mergeCell ref="G4463:J4463"/>
    <mergeCell ref="D4464:F4464"/>
    <mergeCell ref="G4464:J4464"/>
    <mergeCell ref="D4465:F4465"/>
    <mergeCell ref="G4465:J4465"/>
    <mergeCell ref="D4460:F4460"/>
    <mergeCell ref="G4460:J4460"/>
    <mergeCell ref="D4461:F4461"/>
    <mergeCell ref="G4461:J4461"/>
    <mergeCell ref="D4462:F4462"/>
    <mergeCell ref="G4462:J4462"/>
    <mergeCell ref="D4456:F4456"/>
    <mergeCell ref="G4456:J4456"/>
    <mergeCell ref="D4457:I4457"/>
    <mergeCell ref="D4458:F4458"/>
    <mergeCell ref="G4458:J4458"/>
    <mergeCell ref="D4459:F4459"/>
    <mergeCell ref="G4459:J4459"/>
    <mergeCell ref="D4449:F4449"/>
    <mergeCell ref="D4450:I4450"/>
    <mergeCell ref="D4452:F4452"/>
    <mergeCell ref="D4453:F4453"/>
    <mergeCell ref="D4454:F4454"/>
    <mergeCell ref="D4455:I4455"/>
    <mergeCell ref="D4441:J4441"/>
    <mergeCell ref="D4442:F4442"/>
    <mergeCell ref="D4443:F4443"/>
    <mergeCell ref="D4444:F4444"/>
    <mergeCell ref="G4445:I4445"/>
    <mergeCell ref="D4447:I4447"/>
    <mergeCell ref="D4435:F4435"/>
    <mergeCell ref="D4436:F4436"/>
    <mergeCell ref="D4437:F4437"/>
    <mergeCell ref="D4438:F4438"/>
    <mergeCell ref="D4439:F4439"/>
    <mergeCell ref="G4440:I4440"/>
    <mergeCell ref="D4429:F4429"/>
    <mergeCell ref="D4430:F4430"/>
    <mergeCell ref="D4431:F4431"/>
    <mergeCell ref="G4432:I4432"/>
    <mergeCell ref="D4433:J4433"/>
    <mergeCell ref="D4434:J4434"/>
    <mergeCell ref="D4422:F4422"/>
    <mergeCell ref="D4423:F4423"/>
    <mergeCell ref="D4424:F4424"/>
    <mergeCell ref="G4425:I4425"/>
    <mergeCell ref="D4427:J4427"/>
    <mergeCell ref="D4428:F4428"/>
    <mergeCell ref="D4416:J4416"/>
    <mergeCell ref="D4417:F4417"/>
    <mergeCell ref="D4418:F4418"/>
    <mergeCell ref="D4419:F4419"/>
    <mergeCell ref="D4420:F4420"/>
    <mergeCell ref="D4421:F4421"/>
    <mergeCell ref="D4410:H4410"/>
    <mergeCell ref="I4410:J4410"/>
    <mergeCell ref="D4411:J4411"/>
    <mergeCell ref="E4413:I4414"/>
    <mergeCell ref="J4413:J4414"/>
    <mergeCell ref="D4415:J4415"/>
    <mergeCell ref="D4403:F4403"/>
    <mergeCell ref="G4403:J4403"/>
    <mergeCell ref="D4404:F4404"/>
    <mergeCell ref="G4404:J4404"/>
    <mergeCell ref="D4408:E4409"/>
    <mergeCell ref="F4408:H4409"/>
    <mergeCell ref="I4408:J4408"/>
    <mergeCell ref="I4409:J4409"/>
    <mergeCell ref="D4400:F4400"/>
    <mergeCell ref="G4400:J4400"/>
    <mergeCell ref="D4401:F4401"/>
    <mergeCell ref="G4401:J4401"/>
    <mergeCell ref="D4402:F4402"/>
    <mergeCell ref="G4402:J4402"/>
    <mergeCell ref="D4396:I4396"/>
    <mergeCell ref="D4397:F4397"/>
    <mergeCell ref="G4397:J4397"/>
    <mergeCell ref="D4398:F4398"/>
    <mergeCell ref="G4398:J4398"/>
    <mergeCell ref="D4399:F4399"/>
    <mergeCell ref="G4399:J4399"/>
    <mergeCell ref="D4391:F4391"/>
    <mergeCell ref="D4392:F4392"/>
    <mergeCell ref="D4393:F4393"/>
    <mergeCell ref="D4394:I4394"/>
    <mergeCell ref="D4395:F4395"/>
    <mergeCell ref="G4395:J4395"/>
    <mergeCell ref="D4382:F4382"/>
    <mergeCell ref="D4383:F4383"/>
    <mergeCell ref="G4384:I4384"/>
    <mergeCell ref="D4386:I4386"/>
    <mergeCell ref="D4388:F4388"/>
    <mergeCell ref="D4389:I4389"/>
    <mergeCell ref="D4376:F4376"/>
    <mergeCell ref="D4377:F4377"/>
    <mergeCell ref="D4378:F4378"/>
    <mergeCell ref="G4379:I4379"/>
    <mergeCell ref="D4380:J4380"/>
    <mergeCell ref="D4381:F4381"/>
    <mergeCell ref="D4370:F4370"/>
    <mergeCell ref="G4371:I4371"/>
    <mergeCell ref="D4372:J4372"/>
    <mergeCell ref="D4373:J4373"/>
    <mergeCell ref="D4374:F4374"/>
    <mergeCell ref="D4375:F4375"/>
    <mergeCell ref="D4363:F4363"/>
    <mergeCell ref="G4364:I4364"/>
    <mergeCell ref="D4366:J4366"/>
    <mergeCell ref="D4367:F4367"/>
    <mergeCell ref="D4368:F4368"/>
    <mergeCell ref="D4369:F4369"/>
    <mergeCell ref="D4357:F4357"/>
    <mergeCell ref="D4358:F4358"/>
    <mergeCell ref="D4359:F4359"/>
    <mergeCell ref="D4360:F4360"/>
    <mergeCell ref="D4361:F4361"/>
    <mergeCell ref="D4362:F4362"/>
    <mergeCell ref="D4350:J4350"/>
    <mergeCell ref="E4352:I4353"/>
    <mergeCell ref="J4352:J4353"/>
    <mergeCell ref="D4354:J4354"/>
    <mergeCell ref="D4355:J4355"/>
    <mergeCell ref="D4356:F4356"/>
    <mergeCell ref="D4347:E4348"/>
    <mergeCell ref="F4347:H4348"/>
    <mergeCell ref="I4347:J4347"/>
    <mergeCell ref="I4348:J4348"/>
    <mergeCell ref="D4349:H4349"/>
    <mergeCell ref="I4349:J4349"/>
    <mergeCell ref="D4341:F4341"/>
    <mergeCell ref="G4341:J4341"/>
    <mergeCell ref="D4342:F4342"/>
    <mergeCell ref="G4342:J4342"/>
    <mergeCell ref="D4343:F4343"/>
    <mergeCell ref="G4343:J4343"/>
    <mergeCell ref="D4338:F4338"/>
    <mergeCell ref="G4338:J4338"/>
    <mergeCell ref="D4339:F4339"/>
    <mergeCell ref="G4339:J4339"/>
    <mergeCell ref="D4340:F4340"/>
    <mergeCell ref="G4340:J4340"/>
    <mergeCell ref="D4334:F4334"/>
    <mergeCell ref="G4334:J4334"/>
    <mergeCell ref="D4335:I4335"/>
    <mergeCell ref="D4336:F4336"/>
    <mergeCell ref="G4336:J4336"/>
    <mergeCell ref="D4337:F4337"/>
    <mergeCell ref="G4337:J4337"/>
    <mergeCell ref="D4327:F4327"/>
    <mergeCell ref="D4328:I4328"/>
    <mergeCell ref="D4330:F4330"/>
    <mergeCell ref="D4331:F4331"/>
    <mergeCell ref="D4332:F4332"/>
    <mergeCell ref="D4333:I4333"/>
    <mergeCell ref="D4319:J4319"/>
    <mergeCell ref="D4320:F4320"/>
    <mergeCell ref="D4321:F4321"/>
    <mergeCell ref="D4322:F4322"/>
    <mergeCell ref="G4323:I4323"/>
    <mergeCell ref="D4325:I4325"/>
    <mergeCell ref="D4313:F4313"/>
    <mergeCell ref="D4314:F4314"/>
    <mergeCell ref="D4315:F4315"/>
    <mergeCell ref="D4316:F4316"/>
    <mergeCell ref="D4317:F4317"/>
    <mergeCell ref="G4318:I4318"/>
    <mergeCell ref="D4307:F4307"/>
    <mergeCell ref="D4308:F4308"/>
    <mergeCell ref="D4309:F4309"/>
    <mergeCell ref="G4310:I4310"/>
    <mergeCell ref="D4311:J4311"/>
    <mergeCell ref="D4312:J4312"/>
    <mergeCell ref="D4300:F4300"/>
    <mergeCell ref="D4301:F4301"/>
    <mergeCell ref="D4302:F4302"/>
    <mergeCell ref="G4303:I4303"/>
    <mergeCell ref="D4305:J4305"/>
    <mergeCell ref="D4306:F4306"/>
    <mergeCell ref="D4294:J4294"/>
    <mergeCell ref="D4295:F4295"/>
    <mergeCell ref="D4296:F4296"/>
    <mergeCell ref="D4297:F4297"/>
    <mergeCell ref="D4298:F4298"/>
    <mergeCell ref="D4299:F4299"/>
    <mergeCell ref="D4288:H4288"/>
    <mergeCell ref="I4288:J4288"/>
    <mergeCell ref="D4289:J4289"/>
    <mergeCell ref="E4291:I4292"/>
    <mergeCell ref="J4291:J4292"/>
    <mergeCell ref="D4293:J4293"/>
    <mergeCell ref="D4280:F4280"/>
    <mergeCell ref="G4280:J4280"/>
    <mergeCell ref="D4281:F4281"/>
    <mergeCell ref="G4281:J4281"/>
    <mergeCell ref="D4286:E4287"/>
    <mergeCell ref="F4286:H4287"/>
    <mergeCell ref="I4286:J4286"/>
    <mergeCell ref="I4287:J4287"/>
    <mergeCell ref="D4277:F4277"/>
    <mergeCell ref="G4277:J4277"/>
    <mergeCell ref="D4278:F4278"/>
    <mergeCell ref="G4278:J4278"/>
    <mergeCell ref="D4279:F4279"/>
    <mergeCell ref="G4279:J4279"/>
    <mergeCell ref="D4274:F4274"/>
    <mergeCell ref="G4274:J4274"/>
    <mergeCell ref="D4275:F4275"/>
    <mergeCell ref="G4275:J4275"/>
    <mergeCell ref="D4276:F4276"/>
    <mergeCell ref="G4276:J4276"/>
    <mergeCell ref="D4269:F4269"/>
    <mergeCell ref="D4270:F4270"/>
    <mergeCell ref="D4271:I4271"/>
    <mergeCell ref="D4272:F4272"/>
    <mergeCell ref="G4272:J4272"/>
    <mergeCell ref="D4273:I4273"/>
    <mergeCell ref="D4260:F4260"/>
    <mergeCell ref="G4261:I4261"/>
    <mergeCell ref="D4263:I4263"/>
    <mergeCell ref="D4265:F4265"/>
    <mergeCell ref="D4266:I4266"/>
    <mergeCell ref="D4268:F4268"/>
    <mergeCell ref="D4254:J4254"/>
    <mergeCell ref="D4255:J4255"/>
    <mergeCell ref="D4256:F4256"/>
    <mergeCell ref="D4257:F4257"/>
    <mergeCell ref="D4258:F4258"/>
    <mergeCell ref="D4259:F4259"/>
    <mergeCell ref="G4247:I4247"/>
    <mergeCell ref="D4249:J4249"/>
    <mergeCell ref="D4250:F4250"/>
    <mergeCell ref="D4251:F4251"/>
    <mergeCell ref="D4252:F4252"/>
    <mergeCell ref="G4253:I4253"/>
    <mergeCell ref="D4241:F4241"/>
    <mergeCell ref="D4242:F4242"/>
    <mergeCell ref="D4243:F4243"/>
    <mergeCell ref="D4244:F4244"/>
    <mergeCell ref="D4245:F4245"/>
    <mergeCell ref="D4246:F4246"/>
    <mergeCell ref="D4235:J4235"/>
    <mergeCell ref="D4236:F4236"/>
    <mergeCell ref="D4237:F4237"/>
    <mergeCell ref="D4238:F4238"/>
    <mergeCell ref="D4239:F4239"/>
    <mergeCell ref="D4240:F4240"/>
    <mergeCell ref="E4229:J4229"/>
    <mergeCell ref="E4230:I4231"/>
    <mergeCell ref="J4230:J4231"/>
    <mergeCell ref="E4232:I4233"/>
    <mergeCell ref="J4232:J4233"/>
    <mergeCell ref="D4234:J4234"/>
    <mergeCell ref="D4223:H4223"/>
    <mergeCell ref="I4223:J4223"/>
    <mergeCell ref="D4224:J4224"/>
    <mergeCell ref="E4226:J4226"/>
    <mergeCell ref="E4227:J4227"/>
    <mergeCell ref="E4228:J4228"/>
    <mergeCell ref="D4216:F4216"/>
    <mergeCell ref="G4216:J4216"/>
    <mergeCell ref="D4221:E4222"/>
    <mergeCell ref="F4221:H4222"/>
    <mergeCell ref="I4221:J4221"/>
    <mergeCell ref="I4222:J4222"/>
    <mergeCell ref="D4213:F4213"/>
    <mergeCell ref="G4213:J4213"/>
    <mergeCell ref="D4214:F4214"/>
    <mergeCell ref="G4214:J4214"/>
    <mergeCell ref="D4215:F4215"/>
    <mergeCell ref="G4215:J4215"/>
    <mergeCell ref="D4210:F4210"/>
    <mergeCell ref="G4210:J4210"/>
    <mergeCell ref="D4211:F4211"/>
    <mergeCell ref="G4211:J4211"/>
    <mergeCell ref="D4212:F4212"/>
    <mergeCell ref="G4212:J4212"/>
    <mergeCell ref="D4205:F4205"/>
    <mergeCell ref="D4206:I4206"/>
    <mergeCell ref="D4207:F4207"/>
    <mergeCell ref="G4207:J4207"/>
    <mergeCell ref="D4208:I4208"/>
    <mergeCell ref="D4209:F4209"/>
    <mergeCell ref="G4209:J4209"/>
    <mergeCell ref="G4196:I4196"/>
    <mergeCell ref="D4198:I4198"/>
    <mergeCell ref="D4200:F4200"/>
    <mergeCell ref="D4201:I4201"/>
    <mergeCell ref="D4203:F4203"/>
    <mergeCell ref="D4204:F4204"/>
    <mergeCell ref="D4190:J4190"/>
    <mergeCell ref="D4191:F4191"/>
    <mergeCell ref="D4192:F4192"/>
    <mergeCell ref="D4193:F4193"/>
    <mergeCell ref="D4194:F4194"/>
    <mergeCell ref="D4195:F4195"/>
    <mergeCell ref="D4184:J4184"/>
    <mergeCell ref="D4185:F4185"/>
    <mergeCell ref="D4186:F4186"/>
    <mergeCell ref="D4187:F4187"/>
    <mergeCell ref="G4188:I4188"/>
    <mergeCell ref="D4189:J4189"/>
    <mergeCell ref="D4177:F4177"/>
    <mergeCell ref="D4178:F4178"/>
    <mergeCell ref="D4179:F4179"/>
    <mergeCell ref="D4180:F4180"/>
    <mergeCell ref="D4181:F4181"/>
    <mergeCell ref="G4182:I4182"/>
    <mergeCell ref="D4171:J4171"/>
    <mergeCell ref="D4172:F4172"/>
    <mergeCell ref="D4173:F4173"/>
    <mergeCell ref="D4174:F4174"/>
    <mergeCell ref="D4175:F4175"/>
    <mergeCell ref="D4176:F4176"/>
    <mergeCell ref="E4165:J4165"/>
    <mergeCell ref="E4166:I4167"/>
    <mergeCell ref="J4166:J4167"/>
    <mergeCell ref="E4168:I4169"/>
    <mergeCell ref="J4168:J4169"/>
    <mergeCell ref="D4170:J4170"/>
    <mergeCell ref="D4159:H4159"/>
    <mergeCell ref="I4159:J4159"/>
    <mergeCell ref="D4160:J4160"/>
    <mergeCell ref="E4162:J4162"/>
    <mergeCell ref="E4163:J4163"/>
    <mergeCell ref="E4164:J4164"/>
    <mergeCell ref="D4151:F4151"/>
    <mergeCell ref="G4151:J4151"/>
    <mergeCell ref="D4152:F4152"/>
    <mergeCell ref="G4152:J4152"/>
    <mergeCell ref="D4157:E4158"/>
    <mergeCell ref="F4157:H4158"/>
    <mergeCell ref="I4157:J4157"/>
    <mergeCell ref="I4158:J4158"/>
    <mergeCell ref="D4148:F4148"/>
    <mergeCell ref="G4148:J4148"/>
    <mergeCell ref="D4149:F4149"/>
    <mergeCell ref="G4149:J4149"/>
    <mergeCell ref="D4150:F4150"/>
    <mergeCell ref="G4150:J4150"/>
    <mergeCell ref="D4144:I4144"/>
    <mergeCell ref="D4145:F4145"/>
    <mergeCell ref="G4145:J4145"/>
    <mergeCell ref="D4146:F4146"/>
    <mergeCell ref="G4146:J4146"/>
    <mergeCell ref="D4147:F4147"/>
    <mergeCell ref="G4147:J4147"/>
    <mergeCell ref="D4139:F4139"/>
    <mergeCell ref="D4140:F4140"/>
    <mergeCell ref="D4141:F4141"/>
    <mergeCell ref="D4142:I4142"/>
    <mergeCell ref="D4143:F4143"/>
    <mergeCell ref="G4143:J4143"/>
    <mergeCell ref="D4130:F4130"/>
    <mergeCell ref="D4131:F4131"/>
    <mergeCell ref="G4132:I4132"/>
    <mergeCell ref="D4134:I4134"/>
    <mergeCell ref="D4136:F4136"/>
    <mergeCell ref="D4137:I4137"/>
    <mergeCell ref="G4124:I4124"/>
    <mergeCell ref="D4125:J4125"/>
    <mergeCell ref="D4126:J4126"/>
    <mergeCell ref="D4127:F4127"/>
    <mergeCell ref="D4128:F4128"/>
    <mergeCell ref="D4129:F4129"/>
    <mergeCell ref="G4117:I4117"/>
    <mergeCell ref="D4119:J4119"/>
    <mergeCell ref="D4120:F4120"/>
    <mergeCell ref="D4121:F4121"/>
    <mergeCell ref="D4122:F4122"/>
    <mergeCell ref="D4123:F4123"/>
    <mergeCell ref="D4111:F4111"/>
    <mergeCell ref="D4112:F4112"/>
    <mergeCell ref="D4113:F4113"/>
    <mergeCell ref="D4114:F4114"/>
    <mergeCell ref="D4115:F4115"/>
    <mergeCell ref="D4116:F4116"/>
    <mergeCell ref="D4105:J4105"/>
    <mergeCell ref="D4106:F4106"/>
    <mergeCell ref="D4107:F4107"/>
    <mergeCell ref="D4108:F4108"/>
    <mergeCell ref="D4109:F4109"/>
    <mergeCell ref="D4110:F4110"/>
    <mergeCell ref="E4099:J4099"/>
    <mergeCell ref="E4100:I4101"/>
    <mergeCell ref="J4100:J4101"/>
    <mergeCell ref="E4102:I4103"/>
    <mergeCell ref="J4102:J4103"/>
    <mergeCell ref="D4104:J4104"/>
    <mergeCell ref="D4093:H4093"/>
    <mergeCell ref="I4093:J4093"/>
    <mergeCell ref="D4094:J4094"/>
    <mergeCell ref="E4096:J4096"/>
    <mergeCell ref="E4097:J4097"/>
    <mergeCell ref="E4098:J4098"/>
    <mergeCell ref="D4084:F4084"/>
    <mergeCell ref="G4084:J4084"/>
    <mergeCell ref="D4085:F4085"/>
    <mergeCell ref="G4085:J4085"/>
    <mergeCell ref="D4091:E4092"/>
    <mergeCell ref="F4091:H4092"/>
    <mergeCell ref="I4091:J4091"/>
    <mergeCell ref="I4092:J4092"/>
    <mergeCell ref="D4081:F4081"/>
    <mergeCell ref="G4081:J4081"/>
    <mergeCell ref="D4082:F4082"/>
    <mergeCell ref="G4082:J4082"/>
    <mergeCell ref="D4083:F4083"/>
    <mergeCell ref="G4083:J4083"/>
    <mergeCell ref="D4077:I4077"/>
    <mergeCell ref="D4078:F4078"/>
    <mergeCell ref="G4078:J4078"/>
    <mergeCell ref="D4079:F4079"/>
    <mergeCell ref="G4079:J4079"/>
    <mergeCell ref="D4080:F4080"/>
    <mergeCell ref="G4080:J4080"/>
    <mergeCell ref="D4072:F4072"/>
    <mergeCell ref="D4073:F4073"/>
    <mergeCell ref="D4074:F4074"/>
    <mergeCell ref="D4075:I4075"/>
    <mergeCell ref="D4076:F4076"/>
    <mergeCell ref="G4076:J4076"/>
    <mergeCell ref="D4063:F4063"/>
    <mergeCell ref="D4064:F4064"/>
    <mergeCell ref="G4065:I4065"/>
    <mergeCell ref="D4067:I4067"/>
    <mergeCell ref="D4069:F4069"/>
    <mergeCell ref="D4070:I4070"/>
    <mergeCell ref="G4057:I4057"/>
    <mergeCell ref="D4058:J4058"/>
    <mergeCell ref="D4059:J4059"/>
    <mergeCell ref="D4060:F4060"/>
    <mergeCell ref="D4061:F4061"/>
    <mergeCell ref="D4062:F4062"/>
    <mergeCell ref="G4050:I4050"/>
    <mergeCell ref="D4052:J4052"/>
    <mergeCell ref="D4053:F4053"/>
    <mergeCell ref="D4054:F4054"/>
    <mergeCell ref="D4055:F4055"/>
    <mergeCell ref="D4056:F4056"/>
    <mergeCell ref="D4044:F4044"/>
    <mergeCell ref="D4045:F4045"/>
    <mergeCell ref="D4046:F4046"/>
    <mergeCell ref="D4047:F4047"/>
    <mergeCell ref="D4048:F4048"/>
    <mergeCell ref="D4049:F4049"/>
    <mergeCell ref="D4038:J4038"/>
    <mergeCell ref="D4039:F4039"/>
    <mergeCell ref="D4040:F4040"/>
    <mergeCell ref="D4041:F4041"/>
    <mergeCell ref="D4042:F4042"/>
    <mergeCell ref="D4043:F4043"/>
    <mergeCell ref="E4032:J4032"/>
    <mergeCell ref="E4033:I4034"/>
    <mergeCell ref="J4033:J4034"/>
    <mergeCell ref="E4035:I4036"/>
    <mergeCell ref="J4035:J4036"/>
    <mergeCell ref="D4037:J4037"/>
    <mergeCell ref="D4026:H4026"/>
    <mergeCell ref="I4026:J4026"/>
    <mergeCell ref="D4027:J4027"/>
    <mergeCell ref="E4029:J4029"/>
    <mergeCell ref="E4030:J4030"/>
    <mergeCell ref="E4031:J4031"/>
    <mergeCell ref="D4017:F4017"/>
    <mergeCell ref="G4017:J4017"/>
    <mergeCell ref="D4018:F4018"/>
    <mergeCell ref="G4018:J4018"/>
    <mergeCell ref="D4024:E4025"/>
    <mergeCell ref="F4024:H4025"/>
    <mergeCell ref="I4024:J4024"/>
    <mergeCell ref="I4025:J4025"/>
    <mergeCell ref="D4014:F4014"/>
    <mergeCell ref="G4014:J4014"/>
    <mergeCell ref="D4015:F4015"/>
    <mergeCell ref="G4015:J4015"/>
    <mergeCell ref="D4016:F4016"/>
    <mergeCell ref="G4016:J4016"/>
    <mergeCell ref="D4010:I4010"/>
    <mergeCell ref="D4011:F4011"/>
    <mergeCell ref="G4011:J4011"/>
    <mergeCell ref="D4012:F4012"/>
    <mergeCell ref="G4012:J4012"/>
    <mergeCell ref="D4013:F4013"/>
    <mergeCell ref="G4013:J4013"/>
    <mergeCell ref="D4005:F4005"/>
    <mergeCell ref="D4006:F4006"/>
    <mergeCell ref="D4007:F4007"/>
    <mergeCell ref="D4008:I4008"/>
    <mergeCell ref="D4009:F4009"/>
    <mergeCell ref="G4009:J4009"/>
    <mergeCell ref="D3996:F3996"/>
    <mergeCell ref="D3997:F3997"/>
    <mergeCell ref="G3998:I3998"/>
    <mergeCell ref="D4000:I4000"/>
    <mergeCell ref="D4002:F4002"/>
    <mergeCell ref="D4003:I4003"/>
    <mergeCell ref="G3990:I3990"/>
    <mergeCell ref="D3991:J3991"/>
    <mergeCell ref="D3992:J3992"/>
    <mergeCell ref="D3993:F3993"/>
    <mergeCell ref="D3994:F3994"/>
    <mergeCell ref="D3995:F3995"/>
    <mergeCell ref="D3983:F3983"/>
    <mergeCell ref="G3984:I3984"/>
    <mergeCell ref="D3986:J3986"/>
    <mergeCell ref="D3987:F3987"/>
    <mergeCell ref="D3988:F3988"/>
    <mergeCell ref="D3989:F3989"/>
    <mergeCell ref="D3977:F3977"/>
    <mergeCell ref="D3978:F3978"/>
    <mergeCell ref="D3979:F3979"/>
    <mergeCell ref="D3980:F3980"/>
    <mergeCell ref="D3981:F3981"/>
    <mergeCell ref="D3982:F3982"/>
    <mergeCell ref="D3971:J3971"/>
    <mergeCell ref="D3972:F3972"/>
    <mergeCell ref="D3973:F3973"/>
    <mergeCell ref="D3974:F3974"/>
    <mergeCell ref="D3975:F3975"/>
    <mergeCell ref="D3976:F3976"/>
    <mergeCell ref="E3965:J3965"/>
    <mergeCell ref="E3966:I3967"/>
    <mergeCell ref="J3966:J3967"/>
    <mergeCell ref="E3968:I3969"/>
    <mergeCell ref="J3968:J3969"/>
    <mergeCell ref="D3970:J3970"/>
    <mergeCell ref="D3959:H3959"/>
    <mergeCell ref="I3959:J3959"/>
    <mergeCell ref="D3960:J3960"/>
    <mergeCell ref="E3962:J3962"/>
    <mergeCell ref="E3963:J3963"/>
    <mergeCell ref="E3964:J3964"/>
    <mergeCell ref="D3952:F3952"/>
    <mergeCell ref="G3952:J3952"/>
    <mergeCell ref="D3953:F3953"/>
    <mergeCell ref="G3953:J3953"/>
    <mergeCell ref="D3957:E3958"/>
    <mergeCell ref="F3957:H3958"/>
    <mergeCell ref="I3957:J3957"/>
    <mergeCell ref="I3958:J3958"/>
    <mergeCell ref="D3949:F3949"/>
    <mergeCell ref="G3949:J3949"/>
    <mergeCell ref="D3950:F3950"/>
    <mergeCell ref="G3950:J3950"/>
    <mergeCell ref="D3951:F3951"/>
    <mergeCell ref="G3951:J3951"/>
    <mergeCell ref="D3945:I3945"/>
    <mergeCell ref="D3946:F3946"/>
    <mergeCell ref="G3946:J3946"/>
    <mergeCell ref="D3947:F3947"/>
    <mergeCell ref="G3947:J3947"/>
    <mergeCell ref="D3948:F3948"/>
    <mergeCell ref="G3948:J3948"/>
    <mergeCell ref="D3940:F3940"/>
    <mergeCell ref="D3941:F3941"/>
    <mergeCell ref="D3942:F3942"/>
    <mergeCell ref="D3943:I3943"/>
    <mergeCell ref="D3944:F3944"/>
    <mergeCell ref="G3944:J3944"/>
    <mergeCell ref="D3931:F3931"/>
    <mergeCell ref="D3932:F3932"/>
    <mergeCell ref="G3933:I3933"/>
    <mergeCell ref="D3935:I3935"/>
    <mergeCell ref="D3937:F3937"/>
    <mergeCell ref="D3938:I3938"/>
    <mergeCell ref="D3925:F3925"/>
    <mergeCell ref="G3926:I3926"/>
    <mergeCell ref="D3927:J3927"/>
    <mergeCell ref="D3928:J3928"/>
    <mergeCell ref="D3929:F3929"/>
    <mergeCell ref="D3930:F3930"/>
    <mergeCell ref="D3918:F3918"/>
    <mergeCell ref="G3919:I3919"/>
    <mergeCell ref="D3921:J3921"/>
    <mergeCell ref="D3922:F3922"/>
    <mergeCell ref="D3923:F3923"/>
    <mergeCell ref="D3924:F3924"/>
    <mergeCell ref="D3912:F3912"/>
    <mergeCell ref="D3913:F3913"/>
    <mergeCell ref="D3914:F3914"/>
    <mergeCell ref="D3915:F3915"/>
    <mergeCell ref="D3916:F3916"/>
    <mergeCell ref="D3917:F3917"/>
    <mergeCell ref="D3906:J3906"/>
    <mergeCell ref="D3907:F3907"/>
    <mergeCell ref="D3908:F3908"/>
    <mergeCell ref="D3909:F3909"/>
    <mergeCell ref="D3910:F3910"/>
    <mergeCell ref="D3911:F3911"/>
    <mergeCell ref="E3900:J3900"/>
    <mergeCell ref="E3901:I3902"/>
    <mergeCell ref="J3901:J3902"/>
    <mergeCell ref="E3903:I3904"/>
    <mergeCell ref="J3903:J3904"/>
    <mergeCell ref="D3905:J3905"/>
    <mergeCell ref="D3894:H3894"/>
    <mergeCell ref="I3894:J3894"/>
    <mergeCell ref="D3895:J3895"/>
    <mergeCell ref="E3897:J3897"/>
    <mergeCell ref="E3898:J3898"/>
    <mergeCell ref="E3899:J3899"/>
    <mergeCell ref="D3887:F3887"/>
    <mergeCell ref="G3887:J3887"/>
    <mergeCell ref="D3892:E3893"/>
    <mergeCell ref="F3892:H3893"/>
    <mergeCell ref="I3892:J3892"/>
    <mergeCell ref="I3893:J3893"/>
    <mergeCell ref="D3884:F3884"/>
    <mergeCell ref="G3884:J3884"/>
    <mergeCell ref="D3885:F3885"/>
    <mergeCell ref="G3885:J3885"/>
    <mergeCell ref="D3886:F3886"/>
    <mergeCell ref="G3886:J3886"/>
    <mergeCell ref="D3881:F3881"/>
    <mergeCell ref="G3881:J3881"/>
    <mergeCell ref="D3882:F3882"/>
    <mergeCell ref="G3882:J3882"/>
    <mergeCell ref="D3883:F3883"/>
    <mergeCell ref="G3883:J3883"/>
    <mergeCell ref="D3877:I3877"/>
    <mergeCell ref="D3878:F3878"/>
    <mergeCell ref="G3878:J3878"/>
    <mergeCell ref="D3879:I3879"/>
    <mergeCell ref="D3880:F3880"/>
    <mergeCell ref="G3880:J3880"/>
    <mergeCell ref="D3869:I3869"/>
    <mergeCell ref="D3871:F3871"/>
    <mergeCell ref="D3872:I3872"/>
    <mergeCell ref="D3874:F3874"/>
    <mergeCell ref="D3875:F3875"/>
    <mergeCell ref="D3876:F3876"/>
    <mergeCell ref="D3862:F3862"/>
    <mergeCell ref="D3863:F3863"/>
    <mergeCell ref="D3864:F3864"/>
    <mergeCell ref="D3865:F3865"/>
    <mergeCell ref="D3866:F3866"/>
    <mergeCell ref="G3867:I3867"/>
    <mergeCell ref="D3856:F3856"/>
    <mergeCell ref="D3857:F3857"/>
    <mergeCell ref="D3858:F3858"/>
    <mergeCell ref="G3859:I3859"/>
    <mergeCell ref="D3860:J3860"/>
    <mergeCell ref="D3861:J3861"/>
    <mergeCell ref="D3850:F3850"/>
    <mergeCell ref="D3851:F3851"/>
    <mergeCell ref="G3852:I3852"/>
    <mergeCell ref="D3853:J3853"/>
    <mergeCell ref="D3854:J3854"/>
    <mergeCell ref="D3855:F3855"/>
    <mergeCell ref="D3844:J3844"/>
    <mergeCell ref="D3845:F3845"/>
    <mergeCell ref="D3846:F3846"/>
    <mergeCell ref="D3847:F3847"/>
    <mergeCell ref="D3848:F3848"/>
    <mergeCell ref="D3849:F3849"/>
    <mergeCell ref="E3838:J3838"/>
    <mergeCell ref="E3839:I3840"/>
    <mergeCell ref="J3839:J3840"/>
    <mergeCell ref="E3841:I3842"/>
    <mergeCell ref="J3841:J3842"/>
    <mergeCell ref="D3843:J3843"/>
    <mergeCell ref="D3832:H3832"/>
    <mergeCell ref="I3832:J3832"/>
    <mergeCell ref="D3833:J3833"/>
    <mergeCell ref="E3835:J3835"/>
    <mergeCell ref="E3836:J3836"/>
    <mergeCell ref="E3837:J3837"/>
    <mergeCell ref="D3828:F3828"/>
    <mergeCell ref="G3828:J3828"/>
    <mergeCell ref="D3830:E3831"/>
    <mergeCell ref="F3830:H3831"/>
    <mergeCell ref="I3830:J3830"/>
    <mergeCell ref="I3831:J3831"/>
    <mergeCell ref="D3825:F3825"/>
    <mergeCell ref="G3825:J3825"/>
    <mergeCell ref="D3826:F3826"/>
    <mergeCell ref="G3826:J3826"/>
    <mergeCell ref="D3827:F3827"/>
    <mergeCell ref="G3827:J3827"/>
    <mergeCell ref="D3822:F3822"/>
    <mergeCell ref="G3822:J3822"/>
    <mergeCell ref="D3823:F3823"/>
    <mergeCell ref="G3823:J3823"/>
    <mergeCell ref="D3824:F3824"/>
    <mergeCell ref="G3824:J3824"/>
    <mergeCell ref="D3818:I3818"/>
    <mergeCell ref="D3819:F3819"/>
    <mergeCell ref="G3819:J3819"/>
    <mergeCell ref="D3820:I3820"/>
    <mergeCell ref="D3821:F3821"/>
    <mergeCell ref="G3821:J3821"/>
    <mergeCell ref="D3810:I3810"/>
    <mergeCell ref="D3812:F3812"/>
    <mergeCell ref="D3813:I3813"/>
    <mergeCell ref="D3815:F3815"/>
    <mergeCell ref="D3816:F3816"/>
    <mergeCell ref="D3817:F3817"/>
    <mergeCell ref="D3803:F3803"/>
    <mergeCell ref="D3804:F3804"/>
    <mergeCell ref="D3805:F3805"/>
    <mergeCell ref="D3806:F3806"/>
    <mergeCell ref="D3807:F3807"/>
    <mergeCell ref="G3808:I3808"/>
    <mergeCell ref="D3797:F3797"/>
    <mergeCell ref="D3798:F3798"/>
    <mergeCell ref="D3799:F3799"/>
    <mergeCell ref="G3800:I3800"/>
    <mergeCell ref="D3801:J3801"/>
    <mergeCell ref="D3802:J3802"/>
    <mergeCell ref="D3791:F3791"/>
    <mergeCell ref="D3792:F3792"/>
    <mergeCell ref="G3793:I3793"/>
    <mergeCell ref="D3794:J3794"/>
    <mergeCell ref="D3795:J3795"/>
    <mergeCell ref="D3796:F3796"/>
    <mergeCell ref="D3785:J3785"/>
    <mergeCell ref="D3786:F3786"/>
    <mergeCell ref="D3787:F3787"/>
    <mergeCell ref="D3788:F3788"/>
    <mergeCell ref="D3789:F3789"/>
    <mergeCell ref="D3790:F3790"/>
    <mergeCell ref="E3779:J3779"/>
    <mergeCell ref="E3780:I3781"/>
    <mergeCell ref="J3780:J3781"/>
    <mergeCell ref="E3782:I3783"/>
    <mergeCell ref="J3782:J3783"/>
    <mergeCell ref="D3784:J3784"/>
    <mergeCell ref="D3773:H3773"/>
    <mergeCell ref="I3773:J3773"/>
    <mergeCell ref="D3774:J3774"/>
    <mergeCell ref="E3776:J3776"/>
    <mergeCell ref="E3777:J3777"/>
    <mergeCell ref="E3778:J3778"/>
    <mergeCell ref="D3769:F3769"/>
    <mergeCell ref="G3769:J3769"/>
    <mergeCell ref="D3771:E3772"/>
    <mergeCell ref="F3771:H3772"/>
    <mergeCell ref="I3771:J3771"/>
    <mergeCell ref="I3772:J3772"/>
    <mergeCell ref="D3766:F3766"/>
    <mergeCell ref="G3766:J3766"/>
    <mergeCell ref="D3767:F3767"/>
    <mergeCell ref="G3767:J3767"/>
    <mergeCell ref="D3768:F3768"/>
    <mergeCell ref="G3768:J3768"/>
    <mergeCell ref="D3763:F3763"/>
    <mergeCell ref="G3763:J3763"/>
    <mergeCell ref="D3764:F3764"/>
    <mergeCell ref="G3764:J3764"/>
    <mergeCell ref="D3765:F3765"/>
    <mergeCell ref="G3765:J3765"/>
    <mergeCell ref="D3759:I3759"/>
    <mergeCell ref="D3760:F3760"/>
    <mergeCell ref="G3760:J3760"/>
    <mergeCell ref="D3761:I3761"/>
    <mergeCell ref="D3762:F3762"/>
    <mergeCell ref="G3762:J3762"/>
    <mergeCell ref="D3751:I3751"/>
    <mergeCell ref="D3753:F3753"/>
    <mergeCell ref="D3754:I3754"/>
    <mergeCell ref="D3756:F3756"/>
    <mergeCell ref="D3757:F3757"/>
    <mergeCell ref="D3758:F3758"/>
    <mergeCell ref="D3744:F3744"/>
    <mergeCell ref="D3745:F3745"/>
    <mergeCell ref="D3746:F3746"/>
    <mergeCell ref="D3747:F3747"/>
    <mergeCell ref="D3748:F3748"/>
    <mergeCell ref="G3749:I3749"/>
    <mergeCell ref="D3738:F3738"/>
    <mergeCell ref="D3739:F3739"/>
    <mergeCell ref="D3740:F3740"/>
    <mergeCell ref="G3741:I3741"/>
    <mergeCell ref="D3742:J3742"/>
    <mergeCell ref="D3743:J3743"/>
    <mergeCell ref="D3731:F3731"/>
    <mergeCell ref="D3732:F3732"/>
    <mergeCell ref="D3733:F3733"/>
    <mergeCell ref="G3734:I3734"/>
    <mergeCell ref="D3736:J3736"/>
    <mergeCell ref="D3737:F3737"/>
    <mergeCell ref="D3725:J3725"/>
    <mergeCell ref="D3726:F3726"/>
    <mergeCell ref="D3727:F3727"/>
    <mergeCell ref="D3728:F3728"/>
    <mergeCell ref="D3729:F3729"/>
    <mergeCell ref="D3730:F3730"/>
    <mergeCell ref="E3719:J3719"/>
    <mergeCell ref="E3720:I3721"/>
    <mergeCell ref="J3720:J3721"/>
    <mergeCell ref="E3722:I3723"/>
    <mergeCell ref="J3722:J3723"/>
    <mergeCell ref="D3724:J3724"/>
    <mergeCell ref="D3713:H3713"/>
    <mergeCell ref="I3713:J3713"/>
    <mergeCell ref="D3714:J3714"/>
    <mergeCell ref="E3716:J3716"/>
    <mergeCell ref="E3717:J3717"/>
    <mergeCell ref="E3718:J3718"/>
    <mergeCell ref="D3705:F3705"/>
    <mergeCell ref="G3705:J3705"/>
    <mergeCell ref="D3706:F3706"/>
    <mergeCell ref="G3706:J3706"/>
    <mergeCell ref="C3709:J3709"/>
    <mergeCell ref="D3711:E3712"/>
    <mergeCell ref="F3711:H3712"/>
    <mergeCell ref="I3711:J3711"/>
    <mergeCell ref="I3712:J3712"/>
    <mergeCell ref="D3702:F3702"/>
    <mergeCell ref="G3702:J3702"/>
    <mergeCell ref="D3703:F3703"/>
    <mergeCell ref="G3703:J3703"/>
    <mergeCell ref="D3704:F3704"/>
    <mergeCell ref="G3704:J3704"/>
    <mergeCell ref="D3698:I3698"/>
    <mergeCell ref="D3699:F3699"/>
    <mergeCell ref="G3699:J3699"/>
    <mergeCell ref="D3700:F3700"/>
    <mergeCell ref="G3700:J3700"/>
    <mergeCell ref="D3701:F3701"/>
    <mergeCell ref="G3701:J3701"/>
    <mergeCell ref="D3693:F3693"/>
    <mergeCell ref="D3694:F3694"/>
    <mergeCell ref="D3695:F3695"/>
    <mergeCell ref="D3696:I3696"/>
    <mergeCell ref="D3697:F3697"/>
    <mergeCell ref="G3697:J3697"/>
    <mergeCell ref="D3684:F3684"/>
    <mergeCell ref="D3685:F3685"/>
    <mergeCell ref="G3686:I3686"/>
    <mergeCell ref="D3688:I3688"/>
    <mergeCell ref="D3690:F3690"/>
    <mergeCell ref="D3691:I3691"/>
    <mergeCell ref="G3678:I3678"/>
    <mergeCell ref="D3679:J3679"/>
    <mergeCell ref="D3680:J3680"/>
    <mergeCell ref="D3681:F3681"/>
    <mergeCell ref="D3682:F3682"/>
    <mergeCell ref="D3683:F3683"/>
    <mergeCell ref="D3672:J3672"/>
    <mergeCell ref="D3673:F3673"/>
    <mergeCell ref="D3674:F3674"/>
    <mergeCell ref="D3675:F3675"/>
    <mergeCell ref="D3676:F3676"/>
    <mergeCell ref="D3677:F3677"/>
    <mergeCell ref="E3666:J3666"/>
    <mergeCell ref="E3667:I3668"/>
    <mergeCell ref="J3667:J3668"/>
    <mergeCell ref="E3669:I3670"/>
    <mergeCell ref="J3669:J3670"/>
    <mergeCell ref="D3671:J3671"/>
    <mergeCell ref="D3660:H3660"/>
    <mergeCell ref="I3660:J3660"/>
    <mergeCell ref="D3661:J3661"/>
    <mergeCell ref="E3663:J3663"/>
    <mergeCell ref="E3664:J3664"/>
    <mergeCell ref="E3665:J3665"/>
    <mergeCell ref="D3654:F3654"/>
    <mergeCell ref="G3654:J3654"/>
    <mergeCell ref="D3655:F3655"/>
    <mergeCell ref="G3655:J3655"/>
    <mergeCell ref="D3658:E3659"/>
    <mergeCell ref="F3658:H3659"/>
    <mergeCell ref="I3658:J3658"/>
    <mergeCell ref="I3659:J3659"/>
    <mergeCell ref="D3651:F3651"/>
    <mergeCell ref="G3651:J3651"/>
    <mergeCell ref="D3652:F3652"/>
    <mergeCell ref="G3652:J3652"/>
    <mergeCell ref="D3653:F3653"/>
    <mergeCell ref="G3653:J3653"/>
    <mergeCell ref="D3647:I3647"/>
    <mergeCell ref="D3648:F3648"/>
    <mergeCell ref="G3648:J3648"/>
    <mergeCell ref="D3649:F3649"/>
    <mergeCell ref="G3649:J3649"/>
    <mergeCell ref="D3650:F3650"/>
    <mergeCell ref="G3650:J3650"/>
    <mergeCell ref="D3642:F3642"/>
    <mergeCell ref="D3643:F3643"/>
    <mergeCell ref="D3644:F3644"/>
    <mergeCell ref="D3645:I3645"/>
    <mergeCell ref="D3646:F3646"/>
    <mergeCell ref="G3646:J3646"/>
    <mergeCell ref="D3634:F3634"/>
    <mergeCell ref="G3635:I3635"/>
    <mergeCell ref="D3636:J3636"/>
    <mergeCell ref="D3637:I3637"/>
    <mergeCell ref="D3639:F3639"/>
    <mergeCell ref="D3640:I3640"/>
    <mergeCell ref="D3628:J3628"/>
    <mergeCell ref="D3629:J3629"/>
    <mergeCell ref="D3630:F3630"/>
    <mergeCell ref="D3631:F3631"/>
    <mergeCell ref="D3632:F3632"/>
    <mergeCell ref="D3633:F3633"/>
    <mergeCell ref="D3622:F3622"/>
    <mergeCell ref="D3623:F3623"/>
    <mergeCell ref="D3624:F3624"/>
    <mergeCell ref="D3625:F3625"/>
    <mergeCell ref="D3626:F3626"/>
    <mergeCell ref="G3627:I3627"/>
    <mergeCell ref="D3616:F3616"/>
    <mergeCell ref="D3617:F3617"/>
    <mergeCell ref="D3618:F3618"/>
    <mergeCell ref="G3619:I3619"/>
    <mergeCell ref="D3620:J3620"/>
    <mergeCell ref="D3621:J3621"/>
    <mergeCell ref="D3610:J3610"/>
    <mergeCell ref="D3611:F3611"/>
    <mergeCell ref="D3612:F3612"/>
    <mergeCell ref="D3613:F3613"/>
    <mergeCell ref="D3614:F3614"/>
    <mergeCell ref="D3615:F3615"/>
    <mergeCell ref="E3604:J3604"/>
    <mergeCell ref="E3605:I3606"/>
    <mergeCell ref="J3605:J3606"/>
    <mergeCell ref="E3607:I3608"/>
    <mergeCell ref="J3607:J3608"/>
    <mergeCell ref="D3609:J3609"/>
    <mergeCell ref="D3598:H3598"/>
    <mergeCell ref="I3598:J3598"/>
    <mergeCell ref="D3599:J3599"/>
    <mergeCell ref="E3601:J3601"/>
    <mergeCell ref="E3602:J3602"/>
    <mergeCell ref="E3603:J3603"/>
    <mergeCell ref="D3593:F3593"/>
    <mergeCell ref="G3593:J3593"/>
    <mergeCell ref="D3596:E3597"/>
    <mergeCell ref="F3596:H3597"/>
    <mergeCell ref="I3596:J3596"/>
    <mergeCell ref="I3597:J3597"/>
    <mergeCell ref="D3590:F3590"/>
    <mergeCell ref="G3590:J3590"/>
    <mergeCell ref="D3591:F3591"/>
    <mergeCell ref="G3591:J3591"/>
    <mergeCell ref="D3592:F3592"/>
    <mergeCell ref="G3592:J3592"/>
    <mergeCell ref="D3587:F3587"/>
    <mergeCell ref="G3587:J3587"/>
    <mergeCell ref="D3588:F3588"/>
    <mergeCell ref="G3588:J3588"/>
    <mergeCell ref="D3589:F3589"/>
    <mergeCell ref="G3589:J3589"/>
    <mergeCell ref="D3583:I3583"/>
    <mergeCell ref="D3584:F3584"/>
    <mergeCell ref="G3584:J3584"/>
    <mergeCell ref="D3585:I3585"/>
    <mergeCell ref="D3586:F3586"/>
    <mergeCell ref="G3586:J3586"/>
    <mergeCell ref="D3575:I3575"/>
    <mergeCell ref="D3577:F3577"/>
    <mergeCell ref="D3578:I3578"/>
    <mergeCell ref="D3580:F3580"/>
    <mergeCell ref="D3581:F3581"/>
    <mergeCell ref="D3582:F3582"/>
    <mergeCell ref="D3569:F3569"/>
    <mergeCell ref="D3570:F3570"/>
    <mergeCell ref="D3571:F3571"/>
    <mergeCell ref="D3572:F3572"/>
    <mergeCell ref="G3573:I3573"/>
    <mergeCell ref="D3574:J3574"/>
    <mergeCell ref="D3563:F3563"/>
    <mergeCell ref="D3564:F3564"/>
    <mergeCell ref="G3565:I3565"/>
    <mergeCell ref="D3566:J3566"/>
    <mergeCell ref="D3567:J3567"/>
    <mergeCell ref="D3568:F3568"/>
    <mergeCell ref="G3557:I3557"/>
    <mergeCell ref="D3558:J3558"/>
    <mergeCell ref="D3559:J3559"/>
    <mergeCell ref="D3560:F3560"/>
    <mergeCell ref="D3561:F3561"/>
    <mergeCell ref="D3562:F3562"/>
    <mergeCell ref="D3551:F3551"/>
    <mergeCell ref="D3552:F3552"/>
    <mergeCell ref="D3553:F3553"/>
    <mergeCell ref="D3554:F3554"/>
    <mergeCell ref="D3555:F3555"/>
    <mergeCell ref="D3556:F3556"/>
    <mergeCell ref="E3545:I3546"/>
    <mergeCell ref="J3545:J3546"/>
    <mergeCell ref="D3547:J3547"/>
    <mergeCell ref="D3548:J3548"/>
    <mergeCell ref="D3549:F3549"/>
    <mergeCell ref="D3550:F3550"/>
    <mergeCell ref="D3537:J3537"/>
    <mergeCell ref="E3539:J3539"/>
    <mergeCell ref="E3540:J3540"/>
    <mergeCell ref="E3541:J3541"/>
    <mergeCell ref="E3542:J3542"/>
    <mergeCell ref="E3543:I3544"/>
    <mergeCell ref="J3543:J3544"/>
    <mergeCell ref="D3528:F3528"/>
    <mergeCell ref="G3528:J3528"/>
    <mergeCell ref="D3529:F3529"/>
    <mergeCell ref="G3529:J3529"/>
    <mergeCell ref="D3530:F3530"/>
    <mergeCell ref="G3530:J3530"/>
    <mergeCell ref="D3525:F3525"/>
    <mergeCell ref="G3525:J3525"/>
    <mergeCell ref="D3526:F3526"/>
    <mergeCell ref="G3526:J3526"/>
    <mergeCell ref="D3527:F3527"/>
    <mergeCell ref="G3527:J3527"/>
    <mergeCell ref="D3534:E3535"/>
    <mergeCell ref="F3534:H3535"/>
    <mergeCell ref="I3534:J3534"/>
    <mergeCell ref="I3535:J3535"/>
    <mergeCell ref="D3536:H3536"/>
    <mergeCell ref="I3536:J3536"/>
    <mergeCell ref="D3521:F3521"/>
    <mergeCell ref="G3521:J3521"/>
    <mergeCell ref="D3522:I3522"/>
    <mergeCell ref="D3523:F3523"/>
    <mergeCell ref="G3523:J3523"/>
    <mergeCell ref="D3524:F3524"/>
    <mergeCell ref="G3524:J3524"/>
    <mergeCell ref="D3514:F3514"/>
    <mergeCell ref="D3515:I3515"/>
    <mergeCell ref="D3517:F3517"/>
    <mergeCell ref="D3518:F3518"/>
    <mergeCell ref="D3519:F3519"/>
    <mergeCell ref="D3520:I3520"/>
    <mergeCell ref="D3506:F3506"/>
    <mergeCell ref="D3507:F3507"/>
    <mergeCell ref="D3508:F3508"/>
    <mergeCell ref="D3509:F3509"/>
    <mergeCell ref="G3510:I3510"/>
    <mergeCell ref="D3512:I3512"/>
    <mergeCell ref="D3500:F3500"/>
    <mergeCell ref="D3501:F3501"/>
    <mergeCell ref="G3502:I3502"/>
    <mergeCell ref="D3503:J3503"/>
    <mergeCell ref="D3504:J3504"/>
    <mergeCell ref="D3505:F3505"/>
    <mergeCell ref="D3493:F3493"/>
    <mergeCell ref="G3494:I3494"/>
    <mergeCell ref="D3496:J3496"/>
    <mergeCell ref="D3497:F3497"/>
    <mergeCell ref="D3498:F3498"/>
    <mergeCell ref="D3499:F3499"/>
    <mergeCell ref="D3487:F3487"/>
    <mergeCell ref="D3488:F3488"/>
    <mergeCell ref="D3489:F3489"/>
    <mergeCell ref="D3490:F3490"/>
    <mergeCell ref="D3491:F3491"/>
    <mergeCell ref="D3492:F3492"/>
    <mergeCell ref="D3481:J3481"/>
    <mergeCell ref="D3482:F3482"/>
    <mergeCell ref="D3483:F3483"/>
    <mergeCell ref="D3484:F3484"/>
    <mergeCell ref="D3485:F3485"/>
    <mergeCell ref="D3486:F3486"/>
    <mergeCell ref="E3475:J3475"/>
    <mergeCell ref="E3476:I3477"/>
    <mergeCell ref="J3476:J3477"/>
    <mergeCell ref="E3478:I3479"/>
    <mergeCell ref="J3478:J3479"/>
    <mergeCell ref="D3480:J3480"/>
    <mergeCell ref="D3469:H3469"/>
    <mergeCell ref="I3469:J3469"/>
    <mergeCell ref="D3470:J3470"/>
    <mergeCell ref="E3472:J3472"/>
    <mergeCell ref="E3473:J3473"/>
    <mergeCell ref="E3474:J3474"/>
    <mergeCell ref="D3462:F3462"/>
    <mergeCell ref="G3462:J3462"/>
    <mergeCell ref="D3463:F3463"/>
    <mergeCell ref="G3463:J3463"/>
    <mergeCell ref="D3467:E3468"/>
    <mergeCell ref="F3467:H3468"/>
    <mergeCell ref="I3467:J3467"/>
    <mergeCell ref="I3468:J3468"/>
    <mergeCell ref="D3459:F3459"/>
    <mergeCell ref="G3459:J3459"/>
    <mergeCell ref="D3460:F3460"/>
    <mergeCell ref="G3460:J3460"/>
    <mergeCell ref="D3461:F3461"/>
    <mergeCell ref="G3461:J3461"/>
    <mergeCell ref="D3455:I3455"/>
    <mergeCell ref="D3456:F3456"/>
    <mergeCell ref="G3456:J3456"/>
    <mergeCell ref="D3457:F3457"/>
    <mergeCell ref="G3457:J3457"/>
    <mergeCell ref="D3458:F3458"/>
    <mergeCell ref="G3458:J3458"/>
    <mergeCell ref="D3448:I3448"/>
    <mergeCell ref="D3450:F3450"/>
    <mergeCell ref="D3451:F3451"/>
    <mergeCell ref="D3452:F3452"/>
    <mergeCell ref="D3453:I3453"/>
    <mergeCell ref="D3454:F3454"/>
    <mergeCell ref="G3454:J3454"/>
    <mergeCell ref="D3440:F3440"/>
    <mergeCell ref="D3441:F3441"/>
    <mergeCell ref="D3442:F3442"/>
    <mergeCell ref="G3443:I3443"/>
    <mergeCell ref="D3445:I3445"/>
    <mergeCell ref="D3447:F3447"/>
    <mergeCell ref="D3434:F3434"/>
    <mergeCell ref="G3435:I3435"/>
    <mergeCell ref="D3436:J3436"/>
    <mergeCell ref="D3437:J3437"/>
    <mergeCell ref="D3438:F3438"/>
    <mergeCell ref="D3439:F3439"/>
    <mergeCell ref="G3427:I3427"/>
    <mergeCell ref="D3429:J3429"/>
    <mergeCell ref="D3430:F3430"/>
    <mergeCell ref="D3431:F3431"/>
    <mergeCell ref="D3432:F3432"/>
    <mergeCell ref="D3433:F3433"/>
    <mergeCell ref="D3421:F3421"/>
    <mergeCell ref="D3422:F3422"/>
    <mergeCell ref="D3423:F3423"/>
    <mergeCell ref="D3424:F3424"/>
    <mergeCell ref="D3425:F3425"/>
    <mergeCell ref="D3426:F3426"/>
    <mergeCell ref="D3415:J3415"/>
    <mergeCell ref="D3416:F3416"/>
    <mergeCell ref="D3417:F3417"/>
    <mergeCell ref="D3418:F3418"/>
    <mergeCell ref="D3419:F3419"/>
    <mergeCell ref="D3420:F3420"/>
    <mergeCell ref="E3409:J3409"/>
    <mergeCell ref="E3410:I3411"/>
    <mergeCell ref="J3410:J3411"/>
    <mergeCell ref="E3412:I3413"/>
    <mergeCell ref="J3412:J3413"/>
    <mergeCell ref="D3414:J3414"/>
    <mergeCell ref="D3403:H3403"/>
    <mergeCell ref="I3403:J3403"/>
    <mergeCell ref="D3404:J3404"/>
    <mergeCell ref="E3406:J3406"/>
    <mergeCell ref="E3407:J3407"/>
    <mergeCell ref="E3408:J3408"/>
    <mergeCell ref="D3396:F3396"/>
    <mergeCell ref="G3396:J3396"/>
    <mergeCell ref="C3399:J3399"/>
    <mergeCell ref="D3401:E3402"/>
    <mergeCell ref="F3401:H3402"/>
    <mergeCell ref="I3401:J3401"/>
    <mergeCell ref="I3402:J3402"/>
    <mergeCell ref="D3393:F3393"/>
    <mergeCell ref="G3393:J3393"/>
    <mergeCell ref="D3394:F3394"/>
    <mergeCell ref="G3394:J3394"/>
    <mergeCell ref="D3395:F3395"/>
    <mergeCell ref="G3395:J3395"/>
    <mergeCell ref="D3390:F3390"/>
    <mergeCell ref="G3390:J3390"/>
    <mergeCell ref="D3391:F3391"/>
    <mergeCell ref="G3391:J3391"/>
    <mergeCell ref="D3392:F3392"/>
    <mergeCell ref="G3392:J3392"/>
    <mergeCell ref="D3385:F3385"/>
    <mergeCell ref="D3386:I3386"/>
    <mergeCell ref="D3387:F3387"/>
    <mergeCell ref="G3387:J3387"/>
    <mergeCell ref="D3388:I3388"/>
    <mergeCell ref="D3389:F3389"/>
    <mergeCell ref="G3389:J3389"/>
    <mergeCell ref="G3376:I3376"/>
    <mergeCell ref="D3378:I3378"/>
    <mergeCell ref="D3380:F3380"/>
    <mergeCell ref="D3381:I3381"/>
    <mergeCell ref="D3383:F3383"/>
    <mergeCell ref="D3384:F3384"/>
    <mergeCell ref="D3370:J3370"/>
    <mergeCell ref="D3371:F3371"/>
    <mergeCell ref="D3372:F3372"/>
    <mergeCell ref="D3373:F3373"/>
    <mergeCell ref="D3374:F3374"/>
    <mergeCell ref="D3375:F3375"/>
    <mergeCell ref="D3364:F3364"/>
    <mergeCell ref="D3365:F3365"/>
    <mergeCell ref="D3366:F3366"/>
    <mergeCell ref="D3367:F3367"/>
    <mergeCell ref="G3368:I3368"/>
    <mergeCell ref="D3369:J3369"/>
    <mergeCell ref="D3358:F3358"/>
    <mergeCell ref="D3359:F3359"/>
    <mergeCell ref="D3360:F3360"/>
    <mergeCell ref="G3361:I3361"/>
    <mergeCell ref="D3362:J3362"/>
    <mergeCell ref="D3363:J3363"/>
    <mergeCell ref="D3352:J3352"/>
    <mergeCell ref="D3353:F3353"/>
    <mergeCell ref="D3354:F3354"/>
    <mergeCell ref="D3355:F3355"/>
    <mergeCell ref="D3356:F3356"/>
    <mergeCell ref="D3357:F3357"/>
    <mergeCell ref="E3346:J3346"/>
    <mergeCell ref="E3347:I3348"/>
    <mergeCell ref="J3347:J3348"/>
    <mergeCell ref="E3349:I3350"/>
    <mergeCell ref="J3349:J3350"/>
    <mergeCell ref="D3351:J3351"/>
    <mergeCell ref="D3340:H3340"/>
    <mergeCell ref="I3340:J3340"/>
    <mergeCell ref="D3341:J3341"/>
    <mergeCell ref="E3343:J3343"/>
    <mergeCell ref="E3344:J3344"/>
    <mergeCell ref="E3345:J3345"/>
    <mergeCell ref="D3333:F3333"/>
    <mergeCell ref="G3333:J3333"/>
    <mergeCell ref="D3334:F3334"/>
    <mergeCell ref="G3334:J3334"/>
    <mergeCell ref="C3336:J3336"/>
    <mergeCell ref="D3338:E3339"/>
    <mergeCell ref="F3338:H3339"/>
    <mergeCell ref="I3338:J3338"/>
    <mergeCell ref="I3339:J3339"/>
    <mergeCell ref="D3330:F3330"/>
    <mergeCell ref="G3330:J3330"/>
    <mergeCell ref="D3331:F3331"/>
    <mergeCell ref="G3331:J3331"/>
    <mergeCell ref="D3332:F3332"/>
    <mergeCell ref="G3332:J3332"/>
    <mergeCell ref="D3326:I3326"/>
    <mergeCell ref="D3327:F3327"/>
    <mergeCell ref="G3327:J3327"/>
    <mergeCell ref="D3328:F3328"/>
    <mergeCell ref="G3328:J3328"/>
    <mergeCell ref="D3329:F3329"/>
    <mergeCell ref="G3329:J3329"/>
    <mergeCell ref="D3321:F3321"/>
    <mergeCell ref="D3322:F3322"/>
    <mergeCell ref="D3323:F3323"/>
    <mergeCell ref="D3324:I3324"/>
    <mergeCell ref="D3325:F3325"/>
    <mergeCell ref="G3325:J3325"/>
    <mergeCell ref="D3312:F3312"/>
    <mergeCell ref="D3313:F3313"/>
    <mergeCell ref="G3314:I3314"/>
    <mergeCell ref="D3316:I3316"/>
    <mergeCell ref="D3318:F3318"/>
    <mergeCell ref="D3319:I3319"/>
    <mergeCell ref="G3306:I3306"/>
    <mergeCell ref="D3307:J3307"/>
    <mergeCell ref="D3308:J3308"/>
    <mergeCell ref="D3309:F3309"/>
    <mergeCell ref="D3310:F3310"/>
    <mergeCell ref="D3311:F3311"/>
    <mergeCell ref="D3300:J3300"/>
    <mergeCell ref="D3301:F3301"/>
    <mergeCell ref="D3302:F3302"/>
    <mergeCell ref="D3303:F3303"/>
    <mergeCell ref="D3304:F3304"/>
    <mergeCell ref="D3305:F3305"/>
    <mergeCell ref="E3294:J3294"/>
    <mergeCell ref="E3295:I3296"/>
    <mergeCell ref="J3295:J3296"/>
    <mergeCell ref="E3297:I3298"/>
    <mergeCell ref="J3297:J3298"/>
    <mergeCell ref="D3299:J3299"/>
    <mergeCell ref="D3288:H3288"/>
    <mergeCell ref="I3288:J3288"/>
    <mergeCell ref="D3289:J3289"/>
    <mergeCell ref="E3291:J3291"/>
    <mergeCell ref="E3292:J3292"/>
    <mergeCell ref="E3293:J3293"/>
    <mergeCell ref="D3280:F3280"/>
    <mergeCell ref="G3280:J3280"/>
    <mergeCell ref="D3281:F3281"/>
    <mergeCell ref="G3281:J3281"/>
    <mergeCell ref="C3284:J3284"/>
    <mergeCell ref="D3286:E3287"/>
    <mergeCell ref="F3286:H3287"/>
    <mergeCell ref="I3286:J3286"/>
    <mergeCell ref="I3287:J3287"/>
    <mergeCell ref="D3277:F3277"/>
    <mergeCell ref="G3277:J3277"/>
    <mergeCell ref="D3278:F3278"/>
    <mergeCell ref="G3278:J3278"/>
    <mergeCell ref="D3279:F3279"/>
    <mergeCell ref="G3279:J3279"/>
    <mergeCell ref="D3274:F3274"/>
    <mergeCell ref="G3274:J3274"/>
    <mergeCell ref="D3275:F3275"/>
    <mergeCell ref="G3275:J3275"/>
    <mergeCell ref="D3276:F3276"/>
    <mergeCell ref="G3276:J3276"/>
    <mergeCell ref="D3269:F3269"/>
    <mergeCell ref="D3270:F3270"/>
    <mergeCell ref="D3271:I3271"/>
    <mergeCell ref="D3272:F3272"/>
    <mergeCell ref="G3272:J3272"/>
    <mergeCell ref="D3273:I3273"/>
    <mergeCell ref="G3261:I3261"/>
    <mergeCell ref="D3262:J3262"/>
    <mergeCell ref="D3263:I3263"/>
    <mergeCell ref="D3265:F3265"/>
    <mergeCell ref="D3266:I3266"/>
    <mergeCell ref="D3268:F3268"/>
    <mergeCell ref="D3255:J3255"/>
    <mergeCell ref="D3256:F3256"/>
    <mergeCell ref="D3257:F3257"/>
    <mergeCell ref="D3258:F3258"/>
    <mergeCell ref="D3259:F3259"/>
    <mergeCell ref="D3260:F3260"/>
    <mergeCell ref="D3249:F3249"/>
    <mergeCell ref="D3250:F3250"/>
    <mergeCell ref="D3251:F3251"/>
    <mergeCell ref="D3252:F3252"/>
    <mergeCell ref="G3253:I3253"/>
    <mergeCell ref="D3254:J3254"/>
    <mergeCell ref="D3243:F3243"/>
    <mergeCell ref="D3244:F3244"/>
    <mergeCell ref="D3245:F3245"/>
    <mergeCell ref="G3246:I3246"/>
    <mergeCell ref="D3247:J3247"/>
    <mergeCell ref="D3248:J3248"/>
    <mergeCell ref="D3237:J3237"/>
    <mergeCell ref="D3238:F3238"/>
    <mergeCell ref="D3239:F3239"/>
    <mergeCell ref="D3240:F3240"/>
    <mergeCell ref="D3241:F3241"/>
    <mergeCell ref="D3242:F3242"/>
    <mergeCell ref="E3231:J3231"/>
    <mergeCell ref="E3232:I3233"/>
    <mergeCell ref="J3232:J3233"/>
    <mergeCell ref="E3234:I3235"/>
    <mergeCell ref="J3234:J3235"/>
    <mergeCell ref="D3236:J3236"/>
    <mergeCell ref="D3225:H3225"/>
    <mergeCell ref="I3225:J3225"/>
    <mergeCell ref="D3226:J3226"/>
    <mergeCell ref="E3228:J3228"/>
    <mergeCell ref="E3229:J3229"/>
    <mergeCell ref="E3230:J3230"/>
    <mergeCell ref="D3217:F3217"/>
    <mergeCell ref="G3217:J3217"/>
    <mergeCell ref="C3219:J3219"/>
    <mergeCell ref="C3221:J3221"/>
    <mergeCell ref="D3223:E3224"/>
    <mergeCell ref="F3223:H3224"/>
    <mergeCell ref="I3223:J3223"/>
    <mergeCell ref="I3224:J3224"/>
    <mergeCell ref="D3214:F3214"/>
    <mergeCell ref="G3214:J3214"/>
    <mergeCell ref="D3215:F3215"/>
    <mergeCell ref="G3215:J3215"/>
    <mergeCell ref="D3216:F3216"/>
    <mergeCell ref="G3216:J3216"/>
    <mergeCell ref="D3211:F3211"/>
    <mergeCell ref="G3211:J3211"/>
    <mergeCell ref="D3212:F3212"/>
    <mergeCell ref="G3212:J3212"/>
    <mergeCell ref="D3213:F3213"/>
    <mergeCell ref="G3213:J3213"/>
    <mergeCell ref="D3206:F3206"/>
    <mergeCell ref="D3207:I3207"/>
    <mergeCell ref="D3208:F3208"/>
    <mergeCell ref="G3208:J3208"/>
    <mergeCell ref="D3209:I3209"/>
    <mergeCell ref="D3210:F3210"/>
    <mergeCell ref="G3210:J3210"/>
    <mergeCell ref="G3197:I3197"/>
    <mergeCell ref="D3199:I3199"/>
    <mergeCell ref="D3201:F3201"/>
    <mergeCell ref="D3202:I3202"/>
    <mergeCell ref="D3204:F3204"/>
    <mergeCell ref="D3205:F3205"/>
    <mergeCell ref="D3191:J3191"/>
    <mergeCell ref="D3192:F3192"/>
    <mergeCell ref="D3193:F3193"/>
    <mergeCell ref="D3194:F3194"/>
    <mergeCell ref="D3195:F3195"/>
    <mergeCell ref="D3196:F3196"/>
    <mergeCell ref="D3185:F3185"/>
    <mergeCell ref="D3186:F3186"/>
    <mergeCell ref="D3187:F3187"/>
    <mergeCell ref="D3188:F3188"/>
    <mergeCell ref="G3189:I3189"/>
    <mergeCell ref="D3190:J3190"/>
    <mergeCell ref="D3178:F3178"/>
    <mergeCell ref="D3179:F3179"/>
    <mergeCell ref="D3180:F3180"/>
    <mergeCell ref="G3181:I3181"/>
    <mergeCell ref="D3183:J3183"/>
    <mergeCell ref="D3184:F3184"/>
    <mergeCell ref="D3172:J3172"/>
    <mergeCell ref="D3173:F3173"/>
    <mergeCell ref="D3174:F3174"/>
    <mergeCell ref="D3175:F3175"/>
    <mergeCell ref="D3176:F3176"/>
    <mergeCell ref="D3177:F3177"/>
    <mergeCell ref="E3166:J3166"/>
    <mergeCell ref="E3167:I3168"/>
    <mergeCell ref="J3167:J3168"/>
    <mergeCell ref="E3169:I3170"/>
    <mergeCell ref="J3169:J3170"/>
    <mergeCell ref="D3171:J3171"/>
    <mergeCell ref="D3160:H3160"/>
    <mergeCell ref="I3160:J3160"/>
    <mergeCell ref="D3161:J3161"/>
    <mergeCell ref="E3163:J3163"/>
    <mergeCell ref="E3164:J3164"/>
    <mergeCell ref="E3165:J3165"/>
    <mergeCell ref="D3154:F3154"/>
    <mergeCell ref="G3154:J3154"/>
    <mergeCell ref="C3156:J3156"/>
    <mergeCell ref="D3158:E3159"/>
    <mergeCell ref="F3158:H3159"/>
    <mergeCell ref="I3158:J3158"/>
    <mergeCell ref="I3159:J3159"/>
    <mergeCell ref="D3151:F3151"/>
    <mergeCell ref="G3151:J3151"/>
    <mergeCell ref="D3152:F3152"/>
    <mergeCell ref="G3152:J3152"/>
    <mergeCell ref="D3153:F3153"/>
    <mergeCell ref="G3153:J3153"/>
    <mergeCell ref="D3148:F3148"/>
    <mergeCell ref="G3148:J3148"/>
    <mergeCell ref="D3149:F3149"/>
    <mergeCell ref="G3149:J3149"/>
    <mergeCell ref="D3150:F3150"/>
    <mergeCell ref="G3150:J3150"/>
    <mergeCell ref="D3143:F3143"/>
    <mergeCell ref="D3144:I3144"/>
    <mergeCell ref="D3145:F3145"/>
    <mergeCell ref="G3145:J3145"/>
    <mergeCell ref="D3146:I3146"/>
    <mergeCell ref="D3147:F3147"/>
    <mergeCell ref="G3147:J3147"/>
    <mergeCell ref="G3134:I3134"/>
    <mergeCell ref="D3136:I3136"/>
    <mergeCell ref="D3138:F3138"/>
    <mergeCell ref="D3139:I3139"/>
    <mergeCell ref="D3141:F3141"/>
    <mergeCell ref="D3142:F3142"/>
    <mergeCell ref="D3128:J3128"/>
    <mergeCell ref="D3129:F3129"/>
    <mergeCell ref="D3130:F3130"/>
    <mergeCell ref="D3131:F3131"/>
    <mergeCell ref="D3132:F3132"/>
    <mergeCell ref="D3133:F3133"/>
    <mergeCell ref="D3122:J3122"/>
    <mergeCell ref="D3123:F3123"/>
    <mergeCell ref="D3124:F3124"/>
    <mergeCell ref="D3125:F3125"/>
    <mergeCell ref="G3126:I3126"/>
    <mergeCell ref="D3127:J3127"/>
    <mergeCell ref="D3116:F3116"/>
    <mergeCell ref="D3117:F3117"/>
    <mergeCell ref="D3118:F3118"/>
    <mergeCell ref="D3119:F3119"/>
    <mergeCell ref="D3120:F3120"/>
    <mergeCell ref="G3121:I3121"/>
    <mergeCell ref="D3110:F3110"/>
    <mergeCell ref="D3111:F3111"/>
    <mergeCell ref="D3112:F3112"/>
    <mergeCell ref="D3113:F3113"/>
    <mergeCell ref="D3114:F3114"/>
    <mergeCell ref="D3115:F3115"/>
    <mergeCell ref="E3103:J3103"/>
    <mergeCell ref="E3104:I3105"/>
    <mergeCell ref="J3104:J3105"/>
    <mergeCell ref="E3106:I3107"/>
    <mergeCell ref="J3106:J3107"/>
    <mergeCell ref="D3109:J3109"/>
    <mergeCell ref="D3097:H3097"/>
    <mergeCell ref="I3097:J3097"/>
    <mergeCell ref="D3098:J3098"/>
    <mergeCell ref="E3100:J3100"/>
    <mergeCell ref="E3101:J3101"/>
    <mergeCell ref="E3102:J3102"/>
    <mergeCell ref="D3091:F3091"/>
    <mergeCell ref="G3091:J3091"/>
    <mergeCell ref="C3093:J3093"/>
    <mergeCell ref="D3095:E3096"/>
    <mergeCell ref="F3095:H3096"/>
    <mergeCell ref="I3095:J3095"/>
    <mergeCell ref="I3096:J3096"/>
    <mergeCell ref="D3088:F3088"/>
    <mergeCell ref="G3088:J3088"/>
    <mergeCell ref="D3089:F3089"/>
    <mergeCell ref="G3089:J3089"/>
    <mergeCell ref="D3090:F3090"/>
    <mergeCell ref="G3090:J3090"/>
    <mergeCell ref="D3085:F3085"/>
    <mergeCell ref="G3085:J3085"/>
    <mergeCell ref="D3086:F3086"/>
    <mergeCell ref="G3086:J3086"/>
    <mergeCell ref="D3087:F3087"/>
    <mergeCell ref="G3087:J3087"/>
    <mergeCell ref="D3080:F3080"/>
    <mergeCell ref="D3081:I3081"/>
    <mergeCell ref="D3082:F3082"/>
    <mergeCell ref="G3082:J3082"/>
    <mergeCell ref="D3083:I3083"/>
    <mergeCell ref="D3084:F3084"/>
    <mergeCell ref="G3084:J3084"/>
    <mergeCell ref="G3071:I3071"/>
    <mergeCell ref="D3073:I3073"/>
    <mergeCell ref="D3075:F3075"/>
    <mergeCell ref="D3076:I3076"/>
    <mergeCell ref="D3078:F3078"/>
    <mergeCell ref="D3079:F3079"/>
    <mergeCell ref="D3065:J3065"/>
    <mergeCell ref="D3066:F3066"/>
    <mergeCell ref="D3067:F3067"/>
    <mergeCell ref="D3068:F3068"/>
    <mergeCell ref="D3069:F3069"/>
    <mergeCell ref="D3070:F3070"/>
    <mergeCell ref="D3059:F3059"/>
    <mergeCell ref="D3060:F3060"/>
    <mergeCell ref="D3061:F3061"/>
    <mergeCell ref="D3062:F3062"/>
    <mergeCell ref="G3063:I3063"/>
    <mergeCell ref="D3064:J3064"/>
    <mergeCell ref="D3053:F3053"/>
    <mergeCell ref="D3054:F3054"/>
    <mergeCell ref="D3055:F3055"/>
    <mergeCell ref="G3056:I3056"/>
    <mergeCell ref="D3057:J3057"/>
    <mergeCell ref="D3058:J3058"/>
    <mergeCell ref="D3047:J3047"/>
    <mergeCell ref="D3048:F3048"/>
    <mergeCell ref="D3049:F3049"/>
    <mergeCell ref="D3050:F3050"/>
    <mergeCell ref="D3051:F3051"/>
    <mergeCell ref="D3052:F3052"/>
    <mergeCell ref="E3041:J3041"/>
    <mergeCell ref="E3042:I3043"/>
    <mergeCell ref="J3042:J3043"/>
    <mergeCell ref="E3044:I3045"/>
    <mergeCell ref="J3044:J3045"/>
    <mergeCell ref="D3046:J3046"/>
    <mergeCell ref="D3035:H3035"/>
    <mergeCell ref="I3035:J3035"/>
    <mergeCell ref="D3036:J3036"/>
    <mergeCell ref="E3038:J3038"/>
    <mergeCell ref="E3039:J3039"/>
    <mergeCell ref="E3040:J3040"/>
    <mergeCell ref="D3029:F3029"/>
    <mergeCell ref="G3029:J3029"/>
    <mergeCell ref="C3031:J3031"/>
    <mergeCell ref="D3033:E3034"/>
    <mergeCell ref="F3033:H3034"/>
    <mergeCell ref="I3033:J3033"/>
    <mergeCell ref="I3034:J3034"/>
    <mergeCell ref="D3026:F3026"/>
    <mergeCell ref="G3026:J3026"/>
    <mergeCell ref="D3027:F3027"/>
    <mergeCell ref="G3027:J3027"/>
    <mergeCell ref="D3028:F3028"/>
    <mergeCell ref="G3028:J3028"/>
    <mergeCell ref="D3023:F3023"/>
    <mergeCell ref="G3023:J3023"/>
    <mergeCell ref="D3024:F3024"/>
    <mergeCell ref="G3024:J3024"/>
    <mergeCell ref="D3025:F3025"/>
    <mergeCell ref="G3025:J3025"/>
    <mergeCell ref="D3018:F3018"/>
    <mergeCell ref="D3019:I3019"/>
    <mergeCell ref="D3020:F3020"/>
    <mergeCell ref="G3020:J3020"/>
    <mergeCell ref="D3021:I3021"/>
    <mergeCell ref="D3022:F3022"/>
    <mergeCell ref="G3022:J3022"/>
    <mergeCell ref="G3009:I3009"/>
    <mergeCell ref="D3011:I3011"/>
    <mergeCell ref="D3013:F3013"/>
    <mergeCell ref="D3014:I3014"/>
    <mergeCell ref="D3016:F3016"/>
    <mergeCell ref="D3017:F3017"/>
    <mergeCell ref="D3003:J3003"/>
    <mergeCell ref="D3004:F3004"/>
    <mergeCell ref="D3005:F3005"/>
    <mergeCell ref="D3006:F3006"/>
    <mergeCell ref="D3007:F3007"/>
    <mergeCell ref="D3008:F3008"/>
    <mergeCell ref="D2997:F2997"/>
    <mergeCell ref="D2998:F2998"/>
    <mergeCell ref="D2999:F2999"/>
    <mergeCell ref="D3000:F3000"/>
    <mergeCell ref="G3001:I3001"/>
    <mergeCell ref="D3002:J3002"/>
    <mergeCell ref="D2991:F2991"/>
    <mergeCell ref="D2992:F2992"/>
    <mergeCell ref="D2993:F2993"/>
    <mergeCell ref="G2994:I2994"/>
    <mergeCell ref="D2995:J2995"/>
    <mergeCell ref="D2996:J2996"/>
    <mergeCell ref="D2985:J2985"/>
    <mergeCell ref="D2986:F2986"/>
    <mergeCell ref="D2987:F2987"/>
    <mergeCell ref="D2988:F2988"/>
    <mergeCell ref="D2989:F2989"/>
    <mergeCell ref="D2990:F2990"/>
    <mergeCell ref="E2979:J2979"/>
    <mergeCell ref="E2980:I2981"/>
    <mergeCell ref="J2980:J2981"/>
    <mergeCell ref="E2982:I2983"/>
    <mergeCell ref="J2982:J2983"/>
    <mergeCell ref="D2984:J2984"/>
    <mergeCell ref="D2973:H2973"/>
    <mergeCell ref="I2973:J2973"/>
    <mergeCell ref="D2974:J2974"/>
    <mergeCell ref="E2976:J2976"/>
    <mergeCell ref="E2977:J2977"/>
    <mergeCell ref="E2978:J2978"/>
    <mergeCell ref="D2965:F2965"/>
    <mergeCell ref="G2965:J2965"/>
    <mergeCell ref="C2969:J2969"/>
    <mergeCell ref="D2971:E2972"/>
    <mergeCell ref="F2971:H2972"/>
    <mergeCell ref="I2971:J2971"/>
    <mergeCell ref="I2972:J2972"/>
    <mergeCell ref="D2962:F2962"/>
    <mergeCell ref="G2962:J2962"/>
    <mergeCell ref="D2963:F2963"/>
    <mergeCell ref="G2963:J2963"/>
    <mergeCell ref="D2964:F2964"/>
    <mergeCell ref="G2964:J2964"/>
    <mergeCell ref="D2959:F2959"/>
    <mergeCell ref="G2959:J2959"/>
    <mergeCell ref="D2960:F2960"/>
    <mergeCell ref="G2960:J2960"/>
    <mergeCell ref="D2961:F2961"/>
    <mergeCell ref="G2961:J2961"/>
    <mergeCell ref="D2955:I2955"/>
    <mergeCell ref="D2956:F2956"/>
    <mergeCell ref="G2956:J2956"/>
    <mergeCell ref="D2957:I2957"/>
    <mergeCell ref="D2958:F2958"/>
    <mergeCell ref="G2958:J2958"/>
    <mergeCell ref="D2947:I2947"/>
    <mergeCell ref="D2949:F2949"/>
    <mergeCell ref="D2950:I2950"/>
    <mergeCell ref="D2952:F2952"/>
    <mergeCell ref="D2953:F2953"/>
    <mergeCell ref="D2954:F2954"/>
    <mergeCell ref="D2940:F2940"/>
    <mergeCell ref="D2941:F2941"/>
    <mergeCell ref="D2942:F2942"/>
    <mergeCell ref="D2943:F2943"/>
    <mergeCell ref="D2944:F2944"/>
    <mergeCell ref="G2945:I2945"/>
    <mergeCell ref="D2934:F2934"/>
    <mergeCell ref="D2935:F2935"/>
    <mergeCell ref="D2936:F2936"/>
    <mergeCell ref="G2937:I2937"/>
    <mergeCell ref="D2938:J2938"/>
    <mergeCell ref="D2939:J2939"/>
    <mergeCell ref="D2928:F2928"/>
    <mergeCell ref="D2929:F2929"/>
    <mergeCell ref="G2930:I2930"/>
    <mergeCell ref="D2931:J2931"/>
    <mergeCell ref="D2932:J2932"/>
    <mergeCell ref="D2933:F2933"/>
    <mergeCell ref="D2922:J2922"/>
    <mergeCell ref="D2923:F2923"/>
    <mergeCell ref="D2924:F2924"/>
    <mergeCell ref="D2925:F2925"/>
    <mergeCell ref="D2926:F2926"/>
    <mergeCell ref="D2927:F2927"/>
    <mergeCell ref="E2916:J2916"/>
    <mergeCell ref="E2917:I2918"/>
    <mergeCell ref="J2917:J2918"/>
    <mergeCell ref="E2919:I2920"/>
    <mergeCell ref="J2919:J2920"/>
    <mergeCell ref="D2921:J2921"/>
    <mergeCell ref="D2910:H2910"/>
    <mergeCell ref="I2910:J2910"/>
    <mergeCell ref="D2911:J2911"/>
    <mergeCell ref="E2913:J2913"/>
    <mergeCell ref="E2914:J2914"/>
    <mergeCell ref="E2915:J2915"/>
    <mergeCell ref="D2905:F2905"/>
    <mergeCell ref="G2905:J2905"/>
    <mergeCell ref="D2908:E2909"/>
    <mergeCell ref="F2908:H2909"/>
    <mergeCell ref="I2908:J2908"/>
    <mergeCell ref="I2909:J2909"/>
    <mergeCell ref="D2902:F2902"/>
    <mergeCell ref="G2902:J2902"/>
    <mergeCell ref="D2903:F2903"/>
    <mergeCell ref="G2903:J2903"/>
    <mergeCell ref="D2904:F2904"/>
    <mergeCell ref="G2904:J2904"/>
    <mergeCell ref="D2899:F2899"/>
    <mergeCell ref="G2899:J2899"/>
    <mergeCell ref="D2900:F2900"/>
    <mergeCell ref="G2900:J2900"/>
    <mergeCell ref="D2901:F2901"/>
    <mergeCell ref="G2901:J2901"/>
    <mergeCell ref="D2895:I2895"/>
    <mergeCell ref="D2896:F2896"/>
    <mergeCell ref="G2896:J2896"/>
    <mergeCell ref="D2897:I2897"/>
    <mergeCell ref="D2898:F2898"/>
    <mergeCell ref="G2898:J2898"/>
    <mergeCell ref="D2887:I2887"/>
    <mergeCell ref="D2889:F2889"/>
    <mergeCell ref="D2890:I2890"/>
    <mergeCell ref="D2892:F2892"/>
    <mergeCell ref="D2893:F2893"/>
    <mergeCell ref="D2894:F2894"/>
    <mergeCell ref="D2880:F2880"/>
    <mergeCell ref="D2881:F2881"/>
    <mergeCell ref="D2882:F2882"/>
    <mergeCell ref="D2883:F2883"/>
    <mergeCell ref="D2884:F2884"/>
    <mergeCell ref="G2885:I2885"/>
    <mergeCell ref="D2874:F2874"/>
    <mergeCell ref="D2875:F2875"/>
    <mergeCell ref="D2876:F2876"/>
    <mergeCell ref="G2877:I2877"/>
    <mergeCell ref="D2878:J2878"/>
    <mergeCell ref="D2879:J2879"/>
    <mergeCell ref="D2867:F2867"/>
    <mergeCell ref="D2868:F2868"/>
    <mergeCell ref="D2869:F2869"/>
    <mergeCell ref="G2870:I2870"/>
    <mergeCell ref="D2872:J2872"/>
    <mergeCell ref="D2873:F2873"/>
    <mergeCell ref="D2861:J2861"/>
    <mergeCell ref="D2862:F2862"/>
    <mergeCell ref="D2863:F2863"/>
    <mergeCell ref="D2864:F2864"/>
    <mergeCell ref="D2865:F2865"/>
    <mergeCell ref="D2866:F2866"/>
    <mergeCell ref="E2855:J2855"/>
    <mergeCell ref="E2856:I2857"/>
    <mergeCell ref="J2856:J2857"/>
    <mergeCell ref="E2858:I2859"/>
    <mergeCell ref="J2858:J2859"/>
    <mergeCell ref="D2860:J2860"/>
    <mergeCell ref="D2849:H2849"/>
    <mergeCell ref="I2849:J2849"/>
    <mergeCell ref="D2850:J2850"/>
    <mergeCell ref="E2852:J2852"/>
    <mergeCell ref="E2853:J2853"/>
    <mergeCell ref="E2854:J2854"/>
    <mergeCell ref="D2842:F2842"/>
    <mergeCell ref="G2842:J2842"/>
    <mergeCell ref="D2847:E2848"/>
    <mergeCell ref="F2847:H2848"/>
    <mergeCell ref="I2847:J2847"/>
    <mergeCell ref="I2848:J2848"/>
    <mergeCell ref="D2839:F2839"/>
    <mergeCell ref="G2839:J2839"/>
    <mergeCell ref="D2840:F2840"/>
    <mergeCell ref="G2840:J2840"/>
    <mergeCell ref="D2841:F2841"/>
    <mergeCell ref="G2841:J2841"/>
    <mergeCell ref="D2836:F2836"/>
    <mergeCell ref="G2836:J2836"/>
    <mergeCell ref="D2837:F2837"/>
    <mergeCell ref="G2837:J2837"/>
    <mergeCell ref="D2838:F2838"/>
    <mergeCell ref="G2838:J2838"/>
    <mergeCell ref="D2831:F2831"/>
    <mergeCell ref="D2832:I2832"/>
    <mergeCell ref="D2833:F2833"/>
    <mergeCell ref="G2833:J2833"/>
    <mergeCell ref="D2834:I2834"/>
    <mergeCell ref="D2835:F2835"/>
    <mergeCell ref="G2835:J2835"/>
    <mergeCell ref="G2822:I2822"/>
    <mergeCell ref="D2824:I2824"/>
    <mergeCell ref="D2826:F2826"/>
    <mergeCell ref="D2827:I2827"/>
    <mergeCell ref="D2829:F2829"/>
    <mergeCell ref="D2830:F2830"/>
    <mergeCell ref="D2816:J2816"/>
    <mergeCell ref="D2817:F2817"/>
    <mergeCell ref="D2818:F2818"/>
    <mergeCell ref="D2819:F2819"/>
    <mergeCell ref="D2820:F2820"/>
    <mergeCell ref="D2821:F2821"/>
    <mergeCell ref="D2810:F2810"/>
    <mergeCell ref="D2811:F2811"/>
    <mergeCell ref="D2812:F2812"/>
    <mergeCell ref="D2813:F2813"/>
    <mergeCell ref="G2814:I2814"/>
    <mergeCell ref="D2815:J2815"/>
    <mergeCell ref="D2803:F2803"/>
    <mergeCell ref="D2804:F2804"/>
    <mergeCell ref="D2805:F2805"/>
    <mergeCell ref="D2806:F2806"/>
    <mergeCell ref="G2807:I2807"/>
    <mergeCell ref="D2809:J2809"/>
    <mergeCell ref="D2797:J2797"/>
    <mergeCell ref="D2798:F2798"/>
    <mergeCell ref="D2799:F2799"/>
    <mergeCell ref="D2800:F2800"/>
    <mergeCell ref="D2801:F2801"/>
    <mergeCell ref="D2802:F2802"/>
    <mergeCell ref="E2791:J2791"/>
    <mergeCell ref="E2792:I2793"/>
    <mergeCell ref="J2792:J2793"/>
    <mergeCell ref="E2794:I2795"/>
    <mergeCell ref="J2794:J2795"/>
    <mergeCell ref="D2796:J2796"/>
    <mergeCell ref="D2785:H2785"/>
    <mergeCell ref="I2785:J2785"/>
    <mergeCell ref="D2786:J2786"/>
    <mergeCell ref="E2788:J2788"/>
    <mergeCell ref="E2789:J2789"/>
    <mergeCell ref="E2790:J2790"/>
    <mergeCell ref="D2777:F2777"/>
    <mergeCell ref="G2777:J2777"/>
    <mergeCell ref="C2780:J2780"/>
    <mergeCell ref="C2781:J2781"/>
    <mergeCell ref="D2783:E2784"/>
    <mergeCell ref="F2783:H2784"/>
    <mergeCell ref="I2783:J2783"/>
    <mergeCell ref="I2784:J2784"/>
    <mergeCell ref="D2774:F2774"/>
    <mergeCell ref="G2774:J2774"/>
    <mergeCell ref="D2775:F2775"/>
    <mergeCell ref="G2775:J2775"/>
    <mergeCell ref="D2776:F2776"/>
    <mergeCell ref="G2776:J2776"/>
    <mergeCell ref="D2771:F2771"/>
    <mergeCell ref="G2771:J2771"/>
    <mergeCell ref="D2772:F2772"/>
    <mergeCell ref="G2772:J2772"/>
    <mergeCell ref="D2773:F2773"/>
    <mergeCell ref="G2773:J2773"/>
    <mergeCell ref="D2767:I2767"/>
    <mergeCell ref="D2768:F2768"/>
    <mergeCell ref="G2768:J2768"/>
    <mergeCell ref="D2769:I2769"/>
    <mergeCell ref="D2770:F2770"/>
    <mergeCell ref="G2770:J2770"/>
    <mergeCell ref="D2759:I2759"/>
    <mergeCell ref="D2761:F2761"/>
    <mergeCell ref="D2762:I2762"/>
    <mergeCell ref="D2764:F2764"/>
    <mergeCell ref="D2765:F2765"/>
    <mergeCell ref="D2766:F2766"/>
    <mergeCell ref="D2752:F2752"/>
    <mergeCell ref="D2753:F2753"/>
    <mergeCell ref="D2754:F2754"/>
    <mergeCell ref="D2755:F2755"/>
    <mergeCell ref="D2756:F2756"/>
    <mergeCell ref="G2757:I2757"/>
    <mergeCell ref="D2746:F2746"/>
    <mergeCell ref="D2747:F2747"/>
    <mergeCell ref="D2748:F2748"/>
    <mergeCell ref="G2749:I2749"/>
    <mergeCell ref="D2750:J2750"/>
    <mergeCell ref="D2751:J2751"/>
    <mergeCell ref="D2740:F2740"/>
    <mergeCell ref="D2741:F2741"/>
    <mergeCell ref="G2742:I2742"/>
    <mergeCell ref="D2743:J2743"/>
    <mergeCell ref="D2744:J2744"/>
    <mergeCell ref="D2745:F2745"/>
    <mergeCell ref="D2734:J2734"/>
    <mergeCell ref="D2735:F2735"/>
    <mergeCell ref="D2736:F2736"/>
    <mergeCell ref="D2737:F2737"/>
    <mergeCell ref="D2738:F2738"/>
    <mergeCell ref="D2739:F2739"/>
    <mergeCell ref="E2728:J2728"/>
    <mergeCell ref="E2729:I2730"/>
    <mergeCell ref="J2729:J2730"/>
    <mergeCell ref="E2731:I2732"/>
    <mergeCell ref="J2731:J2732"/>
    <mergeCell ref="D2733:J2733"/>
    <mergeCell ref="D2722:H2722"/>
    <mergeCell ref="I2722:J2722"/>
    <mergeCell ref="D2723:J2723"/>
    <mergeCell ref="E2725:J2725"/>
    <mergeCell ref="E2726:J2726"/>
    <mergeCell ref="E2727:J2727"/>
    <mergeCell ref="D2716:F2716"/>
    <mergeCell ref="G2716:J2716"/>
    <mergeCell ref="C2718:J2718"/>
    <mergeCell ref="D2720:E2721"/>
    <mergeCell ref="F2720:H2721"/>
    <mergeCell ref="I2720:J2720"/>
    <mergeCell ref="I2721:J2721"/>
    <mergeCell ref="D2713:F2713"/>
    <mergeCell ref="G2713:J2713"/>
    <mergeCell ref="D2714:F2714"/>
    <mergeCell ref="G2714:J2714"/>
    <mergeCell ref="D2715:F2715"/>
    <mergeCell ref="G2715:J2715"/>
    <mergeCell ref="D2710:F2710"/>
    <mergeCell ref="G2710:J2710"/>
    <mergeCell ref="D2711:F2711"/>
    <mergeCell ref="G2711:J2711"/>
    <mergeCell ref="D2712:F2712"/>
    <mergeCell ref="G2712:J2712"/>
    <mergeCell ref="D2705:F2705"/>
    <mergeCell ref="D2706:I2706"/>
    <mergeCell ref="D2707:F2707"/>
    <mergeCell ref="G2707:J2707"/>
    <mergeCell ref="D2708:I2708"/>
    <mergeCell ref="D2709:F2709"/>
    <mergeCell ref="G2709:J2709"/>
    <mergeCell ref="G2696:I2696"/>
    <mergeCell ref="D2698:I2698"/>
    <mergeCell ref="D2700:F2700"/>
    <mergeCell ref="D2701:I2701"/>
    <mergeCell ref="D2703:F2703"/>
    <mergeCell ref="D2704:F2704"/>
    <mergeCell ref="D2690:J2690"/>
    <mergeCell ref="D2691:F2691"/>
    <mergeCell ref="D2692:F2692"/>
    <mergeCell ref="D2693:F2693"/>
    <mergeCell ref="D2694:F2694"/>
    <mergeCell ref="D2695:F2695"/>
    <mergeCell ref="D2684:F2684"/>
    <mergeCell ref="D2685:F2685"/>
    <mergeCell ref="D2686:F2686"/>
    <mergeCell ref="D2687:F2687"/>
    <mergeCell ref="G2688:I2688"/>
    <mergeCell ref="D2689:J2689"/>
    <mergeCell ref="D2677:F2677"/>
    <mergeCell ref="D2678:F2678"/>
    <mergeCell ref="D2679:F2679"/>
    <mergeCell ref="D2680:F2680"/>
    <mergeCell ref="G2681:I2681"/>
    <mergeCell ref="D2683:J2683"/>
    <mergeCell ref="D2671:J2671"/>
    <mergeCell ref="D2672:F2672"/>
    <mergeCell ref="D2673:F2673"/>
    <mergeCell ref="D2674:F2674"/>
    <mergeCell ref="D2675:F2675"/>
    <mergeCell ref="D2676:F2676"/>
    <mergeCell ref="E2665:J2665"/>
    <mergeCell ref="E2666:I2667"/>
    <mergeCell ref="J2666:J2667"/>
    <mergeCell ref="E2668:I2669"/>
    <mergeCell ref="J2668:J2669"/>
    <mergeCell ref="D2670:J2670"/>
    <mergeCell ref="D2659:H2659"/>
    <mergeCell ref="I2659:J2659"/>
    <mergeCell ref="D2660:J2660"/>
    <mergeCell ref="E2662:J2662"/>
    <mergeCell ref="E2663:J2663"/>
    <mergeCell ref="E2664:J2664"/>
    <mergeCell ref="D2653:F2653"/>
    <mergeCell ref="G2653:J2653"/>
    <mergeCell ref="C2655:J2655"/>
    <mergeCell ref="D2657:E2658"/>
    <mergeCell ref="F2657:H2658"/>
    <mergeCell ref="I2657:J2657"/>
    <mergeCell ref="I2658:J2658"/>
    <mergeCell ref="D2650:F2650"/>
    <mergeCell ref="G2650:J2650"/>
    <mergeCell ref="D2651:F2651"/>
    <mergeCell ref="G2651:J2651"/>
    <mergeCell ref="D2652:F2652"/>
    <mergeCell ref="G2652:J2652"/>
    <mergeCell ref="D2647:F2647"/>
    <mergeCell ref="G2647:J2647"/>
    <mergeCell ref="D2648:F2648"/>
    <mergeCell ref="G2648:J2648"/>
    <mergeCell ref="D2649:F2649"/>
    <mergeCell ref="G2649:J2649"/>
    <mergeCell ref="D2643:I2643"/>
    <mergeCell ref="D2644:F2644"/>
    <mergeCell ref="G2644:J2644"/>
    <mergeCell ref="D2645:I2645"/>
    <mergeCell ref="D2646:F2646"/>
    <mergeCell ref="G2646:J2646"/>
    <mergeCell ref="D2635:I2635"/>
    <mergeCell ref="D2637:F2637"/>
    <mergeCell ref="D2638:I2638"/>
    <mergeCell ref="D2640:F2640"/>
    <mergeCell ref="D2641:F2641"/>
    <mergeCell ref="D2642:F2642"/>
    <mergeCell ref="D2628:F2628"/>
    <mergeCell ref="D2629:F2629"/>
    <mergeCell ref="D2630:F2630"/>
    <mergeCell ref="D2631:F2631"/>
    <mergeCell ref="D2632:F2632"/>
    <mergeCell ref="G2633:I2633"/>
    <mergeCell ref="D2622:F2622"/>
    <mergeCell ref="D2623:F2623"/>
    <mergeCell ref="D2624:F2624"/>
    <mergeCell ref="G2625:I2625"/>
    <mergeCell ref="D2626:J2626"/>
    <mergeCell ref="D2627:J2627"/>
    <mergeCell ref="D2615:F2615"/>
    <mergeCell ref="D2616:F2616"/>
    <mergeCell ref="D2617:F2617"/>
    <mergeCell ref="G2618:I2618"/>
    <mergeCell ref="D2620:J2620"/>
    <mergeCell ref="D2621:F2621"/>
    <mergeCell ref="D2609:J2609"/>
    <mergeCell ref="D2610:F2610"/>
    <mergeCell ref="D2611:F2611"/>
    <mergeCell ref="D2612:F2612"/>
    <mergeCell ref="D2613:F2613"/>
    <mergeCell ref="D2614:F2614"/>
    <mergeCell ref="E2603:J2603"/>
    <mergeCell ref="E2604:I2605"/>
    <mergeCell ref="J2604:J2605"/>
    <mergeCell ref="E2606:I2607"/>
    <mergeCell ref="J2606:J2607"/>
    <mergeCell ref="D2608:J2608"/>
    <mergeCell ref="D2597:H2597"/>
    <mergeCell ref="I2597:J2597"/>
    <mergeCell ref="D2598:J2598"/>
    <mergeCell ref="E2600:J2600"/>
    <mergeCell ref="E2601:J2601"/>
    <mergeCell ref="E2602:J2602"/>
    <mergeCell ref="D2590:F2590"/>
    <mergeCell ref="G2590:J2590"/>
    <mergeCell ref="D2591:F2591"/>
    <mergeCell ref="G2591:J2591"/>
    <mergeCell ref="C2593:J2593"/>
    <mergeCell ref="D2595:E2596"/>
    <mergeCell ref="F2595:H2596"/>
    <mergeCell ref="I2595:J2595"/>
    <mergeCell ref="I2596:J2596"/>
    <mergeCell ref="D2587:F2587"/>
    <mergeCell ref="G2587:J2587"/>
    <mergeCell ref="D2588:F2588"/>
    <mergeCell ref="G2588:J2588"/>
    <mergeCell ref="D2589:F2589"/>
    <mergeCell ref="G2589:J2589"/>
    <mergeCell ref="D2583:I2583"/>
    <mergeCell ref="D2584:F2584"/>
    <mergeCell ref="G2584:J2584"/>
    <mergeCell ref="D2585:F2585"/>
    <mergeCell ref="G2585:J2585"/>
    <mergeCell ref="D2586:F2586"/>
    <mergeCell ref="G2586:J2586"/>
    <mergeCell ref="D2576:I2576"/>
    <mergeCell ref="D2578:F2578"/>
    <mergeCell ref="D2579:F2579"/>
    <mergeCell ref="D2580:F2580"/>
    <mergeCell ref="D2581:I2581"/>
    <mergeCell ref="D2582:F2582"/>
    <mergeCell ref="G2582:J2582"/>
    <mergeCell ref="D2568:F2568"/>
    <mergeCell ref="D2569:F2569"/>
    <mergeCell ref="D2570:F2570"/>
    <mergeCell ref="G2571:I2571"/>
    <mergeCell ref="D2573:I2573"/>
    <mergeCell ref="D2575:F2575"/>
    <mergeCell ref="D2562:F2562"/>
    <mergeCell ref="G2563:I2563"/>
    <mergeCell ref="D2564:J2564"/>
    <mergeCell ref="D2565:J2565"/>
    <mergeCell ref="D2566:F2566"/>
    <mergeCell ref="D2567:F2567"/>
    <mergeCell ref="D2555:F2555"/>
    <mergeCell ref="G2556:I2556"/>
    <mergeCell ref="D2558:J2558"/>
    <mergeCell ref="D2559:F2559"/>
    <mergeCell ref="D2560:F2560"/>
    <mergeCell ref="D2561:F2561"/>
    <mergeCell ref="D2549:J2549"/>
    <mergeCell ref="D2550:F2550"/>
    <mergeCell ref="D2551:F2551"/>
    <mergeCell ref="D2552:F2552"/>
    <mergeCell ref="D2553:F2553"/>
    <mergeCell ref="D2554:F2554"/>
    <mergeCell ref="E2543:J2543"/>
    <mergeCell ref="E2544:I2545"/>
    <mergeCell ref="J2544:J2545"/>
    <mergeCell ref="E2546:I2547"/>
    <mergeCell ref="J2546:J2547"/>
    <mergeCell ref="D2548:J2548"/>
    <mergeCell ref="D2537:H2537"/>
    <mergeCell ref="I2537:J2537"/>
    <mergeCell ref="D2538:J2538"/>
    <mergeCell ref="E2540:J2540"/>
    <mergeCell ref="E2541:J2541"/>
    <mergeCell ref="E2542:J2542"/>
    <mergeCell ref="D2531:F2531"/>
    <mergeCell ref="G2531:J2531"/>
    <mergeCell ref="C2533:J2533"/>
    <mergeCell ref="D2535:E2536"/>
    <mergeCell ref="F2535:H2536"/>
    <mergeCell ref="I2535:J2535"/>
    <mergeCell ref="I2536:J2536"/>
    <mergeCell ref="D2528:F2528"/>
    <mergeCell ref="G2528:J2528"/>
    <mergeCell ref="D2529:F2529"/>
    <mergeCell ref="G2529:J2529"/>
    <mergeCell ref="D2530:F2530"/>
    <mergeCell ref="G2530:J2530"/>
    <mergeCell ref="D2525:F2525"/>
    <mergeCell ref="G2525:J2525"/>
    <mergeCell ref="D2526:F2526"/>
    <mergeCell ref="G2526:J2526"/>
    <mergeCell ref="D2527:F2527"/>
    <mergeCell ref="G2527:J2527"/>
    <mergeCell ref="D2520:F2520"/>
    <mergeCell ref="D2521:I2521"/>
    <mergeCell ref="D2522:F2522"/>
    <mergeCell ref="G2522:J2522"/>
    <mergeCell ref="D2523:I2523"/>
    <mergeCell ref="D2524:F2524"/>
    <mergeCell ref="G2524:J2524"/>
    <mergeCell ref="G2511:I2511"/>
    <mergeCell ref="D2513:I2513"/>
    <mergeCell ref="D2515:F2515"/>
    <mergeCell ref="D2516:I2516"/>
    <mergeCell ref="D2518:F2518"/>
    <mergeCell ref="D2519:F2519"/>
    <mergeCell ref="D2505:J2505"/>
    <mergeCell ref="D2506:F2506"/>
    <mergeCell ref="D2507:F2507"/>
    <mergeCell ref="D2508:F2508"/>
    <mergeCell ref="D2509:F2509"/>
    <mergeCell ref="D2510:F2510"/>
    <mergeCell ref="D2499:F2499"/>
    <mergeCell ref="D2500:F2500"/>
    <mergeCell ref="D2501:F2501"/>
    <mergeCell ref="D2502:F2502"/>
    <mergeCell ref="G2503:I2503"/>
    <mergeCell ref="D2504:J2504"/>
    <mergeCell ref="D2493:F2493"/>
    <mergeCell ref="D2494:F2494"/>
    <mergeCell ref="D2495:F2495"/>
    <mergeCell ref="G2496:I2496"/>
    <mergeCell ref="D2497:J2497"/>
    <mergeCell ref="D2498:J2498"/>
    <mergeCell ref="D2487:J2487"/>
    <mergeCell ref="D2488:F2488"/>
    <mergeCell ref="D2489:F2489"/>
    <mergeCell ref="D2490:F2490"/>
    <mergeCell ref="D2491:F2491"/>
    <mergeCell ref="D2492:F2492"/>
    <mergeCell ref="E2481:J2481"/>
    <mergeCell ref="E2482:I2483"/>
    <mergeCell ref="J2482:J2483"/>
    <mergeCell ref="E2484:I2485"/>
    <mergeCell ref="J2484:J2485"/>
    <mergeCell ref="D2486:J2486"/>
    <mergeCell ref="D2475:H2475"/>
    <mergeCell ref="I2475:J2475"/>
    <mergeCell ref="D2476:J2476"/>
    <mergeCell ref="E2478:J2478"/>
    <mergeCell ref="E2479:J2479"/>
    <mergeCell ref="E2480:J2480"/>
    <mergeCell ref="D2468:F2468"/>
    <mergeCell ref="G2468:J2468"/>
    <mergeCell ref="D2469:F2469"/>
    <mergeCell ref="G2469:J2469"/>
    <mergeCell ref="C2471:J2471"/>
    <mergeCell ref="D2473:E2474"/>
    <mergeCell ref="F2473:H2474"/>
    <mergeCell ref="I2473:J2473"/>
    <mergeCell ref="I2474:J2474"/>
    <mergeCell ref="D2465:F2465"/>
    <mergeCell ref="G2465:J2465"/>
    <mergeCell ref="D2466:F2466"/>
    <mergeCell ref="G2466:J2466"/>
    <mergeCell ref="D2467:F2467"/>
    <mergeCell ref="G2467:J2467"/>
    <mergeCell ref="D2461:I2461"/>
    <mergeCell ref="D2462:F2462"/>
    <mergeCell ref="G2462:J2462"/>
    <mergeCell ref="D2463:F2463"/>
    <mergeCell ref="G2463:J2463"/>
    <mergeCell ref="D2464:F2464"/>
    <mergeCell ref="G2464:J2464"/>
    <mergeCell ref="D2456:F2456"/>
    <mergeCell ref="D2457:F2457"/>
    <mergeCell ref="D2458:F2458"/>
    <mergeCell ref="D2459:I2459"/>
    <mergeCell ref="D2460:F2460"/>
    <mergeCell ref="G2460:J2460"/>
    <mergeCell ref="D2448:F2448"/>
    <mergeCell ref="G2449:I2449"/>
    <mergeCell ref="D2450:J2450"/>
    <mergeCell ref="D2451:I2451"/>
    <mergeCell ref="D2453:F2453"/>
    <mergeCell ref="D2454:I2454"/>
    <mergeCell ref="D2442:J2442"/>
    <mergeCell ref="D2443:J2443"/>
    <mergeCell ref="D2444:F2444"/>
    <mergeCell ref="D2445:F2445"/>
    <mergeCell ref="D2446:F2446"/>
    <mergeCell ref="D2447:F2447"/>
    <mergeCell ref="D2436:J2436"/>
    <mergeCell ref="D2437:F2437"/>
    <mergeCell ref="D2438:F2438"/>
    <mergeCell ref="D2439:F2439"/>
    <mergeCell ref="D2440:F2440"/>
    <mergeCell ref="G2441:I2441"/>
    <mergeCell ref="D2430:F2430"/>
    <mergeCell ref="D2431:F2431"/>
    <mergeCell ref="D2432:F2432"/>
    <mergeCell ref="D2433:F2433"/>
    <mergeCell ref="G2434:I2434"/>
    <mergeCell ref="D2435:J2435"/>
    <mergeCell ref="E2424:I2425"/>
    <mergeCell ref="J2424:J2425"/>
    <mergeCell ref="D2426:J2426"/>
    <mergeCell ref="D2427:J2427"/>
    <mergeCell ref="D2428:F2428"/>
    <mergeCell ref="D2429:F2429"/>
    <mergeCell ref="D2416:J2416"/>
    <mergeCell ref="E2418:J2418"/>
    <mergeCell ref="E2419:J2419"/>
    <mergeCell ref="E2420:J2420"/>
    <mergeCell ref="E2421:J2421"/>
    <mergeCell ref="E2422:I2423"/>
    <mergeCell ref="J2422:J2423"/>
    <mergeCell ref="C2411:J2411"/>
    <mergeCell ref="D2413:E2414"/>
    <mergeCell ref="F2413:H2414"/>
    <mergeCell ref="I2413:J2413"/>
    <mergeCell ref="I2414:J2414"/>
    <mergeCell ref="D2415:H2415"/>
    <mergeCell ref="I2415:J2415"/>
    <mergeCell ref="D2407:F2407"/>
    <mergeCell ref="G2407:J2407"/>
    <mergeCell ref="D2408:F2408"/>
    <mergeCell ref="G2408:J2408"/>
    <mergeCell ref="D2409:F2409"/>
    <mergeCell ref="G2409:J2409"/>
    <mergeCell ref="D2404:F2404"/>
    <mergeCell ref="G2404:J2404"/>
    <mergeCell ref="D2405:F2405"/>
    <mergeCell ref="G2405:J2405"/>
    <mergeCell ref="D2406:F2406"/>
    <mergeCell ref="G2406:J2406"/>
    <mergeCell ref="D2400:F2400"/>
    <mergeCell ref="G2400:J2400"/>
    <mergeCell ref="D2401:I2401"/>
    <mergeCell ref="D2402:F2402"/>
    <mergeCell ref="G2402:J2402"/>
    <mergeCell ref="D2403:F2403"/>
    <mergeCell ref="G2403:J2403"/>
    <mergeCell ref="D2393:F2393"/>
    <mergeCell ref="D2394:I2394"/>
    <mergeCell ref="D2396:F2396"/>
    <mergeCell ref="D2397:F2397"/>
    <mergeCell ref="D2398:F2398"/>
    <mergeCell ref="D2399:I2399"/>
    <mergeCell ref="D2385:F2385"/>
    <mergeCell ref="D2386:F2386"/>
    <mergeCell ref="D2387:F2387"/>
    <mergeCell ref="D2388:F2388"/>
    <mergeCell ref="G2389:I2389"/>
    <mergeCell ref="D2391:I2391"/>
    <mergeCell ref="D2379:F2379"/>
    <mergeCell ref="D2380:F2380"/>
    <mergeCell ref="G2381:I2381"/>
    <mergeCell ref="D2382:J2382"/>
    <mergeCell ref="D2383:J2383"/>
    <mergeCell ref="D2384:F2384"/>
    <mergeCell ref="D2373:F2373"/>
    <mergeCell ref="D2374:F2374"/>
    <mergeCell ref="D2375:F2375"/>
    <mergeCell ref="G2376:I2376"/>
    <mergeCell ref="D2377:J2377"/>
    <mergeCell ref="D2378:F2378"/>
    <mergeCell ref="D2367:J2367"/>
    <mergeCell ref="D2368:F2368"/>
    <mergeCell ref="D2369:F2369"/>
    <mergeCell ref="D2370:F2370"/>
    <mergeCell ref="D2371:F2371"/>
    <mergeCell ref="D2372:F2372"/>
    <mergeCell ref="E2361:J2361"/>
    <mergeCell ref="E2362:I2363"/>
    <mergeCell ref="J2362:J2363"/>
    <mergeCell ref="E2364:I2365"/>
    <mergeCell ref="J2364:J2365"/>
    <mergeCell ref="D2366:J2366"/>
    <mergeCell ref="D2355:H2355"/>
    <mergeCell ref="I2355:J2355"/>
    <mergeCell ref="D2356:J2356"/>
    <mergeCell ref="E2358:J2358"/>
    <mergeCell ref="E2359:J2359"/>
    <mergeCell ref="E2360:J2360"/>
    <mergeCell ref="D2349:F2349"/>
    <mergeCell ref="G2349:J2349"/>
    <mergeCell ref="C2351:J2351"/>
    <mergeCell ref="D2353:E2354"/>
    <mergeCell ref="F2353:H2354"/>
    <mergeCell ref="I2353:J2353"/>
    <mergeCell ref="I2354:J2354"/>
    <mergeCell ref="D2346:F2346"/>
    <mergeCell ref="G2346:J2346"/>
    <mergeCell ref="D2347:F2347"/>
    <mergeCell ref="G2347:J2347"/>
    <mergeCell ref="D2348:F2348"/>
    <mergeCell ref="G2348:J2348"/>
    <mergeCell ref="D2343:F2343"/>
    <mergeCell ref="G2343:J2343"/>
    <mergeCell ref="D2344:F2344"/>
    <mergeCell ref="G2344:J2344"/>
    <mergeCell ref="D2345:F2345"/>
    <mergeCell ref="G2345:J2345"/>
    <mergeCell ref="D2339:I2339"/>
    <mergeCell ref="D2340:F2340"/>
    <mergeCell ref="G2340:J2340"/>
    <mergeCell ref="D2341:I2341"/>
    <mergeCell ref="D2342:F2342"/>
    <mergeCell ref="G2342:J2342"/>
    <mergeCell ref="D2331:I2331"/>
    <mergeCell ref="D2333:F2333"/>
    <mergeCell ref="D2334:I2334"/>
    <mergeCell ref="D2336:F2336"/>
    <mergeCell ref="D2337:F2337"/>
    <mergeCell ref="D2338:F2338"/>
    <mergeCell ref="D2324:F2324"/>
    <mergeCell ref="D2325:F2325"/>
    <mergeCell ref="D2326:F2326"/>
    <mergeCell ref="D2327:F2327"/>
    <mergeCell ref="D2328:F2328"/>
    <mergeCell ref="G2329:I2329"/>
    <mergeCell ref="D2318:F2318"/>
    <mergeCell ref="D2319:F2319"/>
    <mergeCell ref="D2320:F2320"/>
    <mergeCell ref="G2321:I2321"/>
    <mergeCell ref="D2322:J2322"/>
    <mergeCell ref="D2323:J2323"/>
    <mergeCell ref="D2311:F2311"/>
    <mergeCell ref="D2312:F2312"/>
    <mergeCell ref="D2313:F2313"/>
    <mergeCell ref="G2314:I2314"/>
    <mergeCell ref="D2316:J2316"/>
    <mergeCell ref="D2317:F2317"/>
    <mergeCell ref="D2305:J2305"/>
    <mergeCell ref="D2306:F2306"/>
    <mergeCell ref="D2307:F2307"/>
    <mergeCell ref="D2308:F2308"/>
    <mergeCell ref="D2309:F2309"/>
    <mergeCell ref="D2310:F2310"/>
    <mergeCell ref="E2299:J2299"/>
    <mergeCell ref="E2300:I2301"/>
    <mergeCell ref="J2300:J2301"/>
    <mergeCell ref="E2302:I2303"/>
    <mergeCell ref="J2302:J2303"/>
    <mergeCell ref="D2304:J2304"/>
    <mergeCell ref="D2293:H2293"/>
    <mergeCell ref="I2293:J2293"/>
    <mergeCell ref="D2294:J2294"/>
    <mergeCell ref="E2296:J2296"/>
    <mergeCell ref="E2297:J2297"/>
    <mergeCell ref="E2298:J2298"/>
    <mergeCell ref="D2287:F2287"/>
    <mergeCell ref="G2287:J2287"/>
    <mergeCell ref="C2289:J2289"/>
    <mergeCell ref="D2291:E2292"/>
    <mergeCell ref="F2291:H2292"/>
    <mergeCell ref="I2291:J2291"/>
    <mergeCell ref="I2292:J2292"/>
    <mergeCell ref="D2284:F2284"/>
    <mergeCell ref="G2284:J2284"/>
    <mergeCell ref="D2285:F2285"/>
    <mergeCell ref="G2285:J2285"/>
    <mergeCell ref="D2286:F2286"/>
    <mergeCell ref="G2286:J2286"/>
    <mergeCell ref="D2281:F2281"/>
    <mergeCell ref="G2281:J2281"/>
    <mergeCell ref="D2282:F2282"/>
    <mergeCell ref="G2282:J2282"/>
    <mergeCell ref="D2283:F2283"/>
    <mergeCell ref="G2283:J2283"/>
    <mergeCell ref="D2276:F2276"/>
    <mergeCell ref="D2277:I2277"/>
    <mergeCell ref="D2278:F2278"/>
    <mergeCell ref="G2278:J2278"/>
    <mergeCell ref="D2279:I2279"/>
    <mergeCell ref="D2280:F2280"/>
    <mergeCell ref="G2280:J2280"/>
    <mergeCell ref="G2267:I2267"/>
    <mergeCell ref="D2269:I2269"/>
    <mergeCell ref="D2271:F2271"/>
    <mergeCell ref="D2272:I2272"/>
    <mergeCell ref="D2274:F2274"/>
    <mergeCell ref="D2275:F2275"/>
    <mergeCell ref="D2261:J2261"/>
    <mergeCell ref="D2262:F2262"/>
    <mergeCell ref="D2263:F2263"/>
    <mergeCell ref="D2264:F2264"/>
    <mergeCell ref="D2265:F2265"/>
    <mergeCell ref="D2266:F2266"/>
    <mergeCell ref="D2255:F2255"/>
    <mergeCell ref="D2256:F2256"/>
    <mergeCell ref="D2257:F2257"/>
    <mergeCell ref="D2258:F2258"/>
    <mergeCell ref="G2259:I2259"/>
    <mergeCell ref="D2260:J2260"/>
    <mergeCell ref="D2248:F2248"/>
    <mergeCell ref="D2249:F2249"/>
    <mergeCell ref="D2250:F2250"/>
    <mergeCell ref="D2251:F2251"/>
    <mergeCell ref="G2252:I2252"/>
    <mergeCell ref="D2254:J2254"/>
    <mergeCell ref="D2242:J2242"/>
    <mergeCell ref="D2243:F2243"/>
    <mergeCell ref="D2244:F2244"/>
    <mergeCell ref="D2245:F2245"/>
    <mergeCell ref="D2246:F2246"/>
    <mergeCell ref="D2247:F2247"/>
    <mergeCell ref="E2236:J2236"/>
    <mergeCell ref="E2237:I2238"/>
    <mergeCell ref="J2237:J2238"/>
    <mergeCell ref="E2239:I2240"/>
    <mergeCell ref="J2239:J2240"/>
    <mergeCell ref="D2241:J2241"/>
    <mergeCell ref="D2230:H2230"/>
    <mergeCell ref="I2230:J2230"/>
    <mergeCell ref="D2231:J2231"/>
    <mergeCell ref="E2233:J2233"/>
    <mergeCell ref="E2234:J2234"/>
    <mergeCell ref="E2235:J2235"/>
    <mergeCell ref="D2223:F2223"/>
    <mergeCell ref="G2223:J2223"/>
    <mergeCell ref="D2224:F2224"/>
    <mergeCell ref="G2224:J2224"/>
    <mergeCell ref="C2226:J2226"/>
    <mergeCell ref="D2228:E2229"/>
    <mergeCell ref="F2228:H2229"/>
    <mergeCell ref="I2228:J2228"/>
    <mergeCell ref="I2229:J2229"/>
    <mergeCell ref="D2220:F2220"/>
    <mergeCell ref="G2220:J2220"/>
    <mergeCell ref="D2221:F2221"/>
    <mergeCell ref="G2221:J2221"/>
    <mergeCell ref="D2222:F2222"/>
    <mergeCell ref="G2222:J2222"/>
    <mergeCell ref="D2216:I2216"/>
    <mergeCell ref="D2217:F2217"/>
    <mergeCell ref="G2217:J2217"/>
    <mergeCell ref="D2218:F2218"/>
    <mergeCell ref="G2218:J2218"/>
    <mergeCell ref="D2219:F2219"/>
    <mergeCell ref="G2219:J2219"/>
    <mergeCell ref="D2209:I2209"/>
    <mergeCell ref="D2211:F2211"/>
    <mergeCell ref="D2212:F2212"/>
    <mergeCell ref="D2213:F2213"/>
    <mergeCell ref="D2214:I2214"/>
    <mergeCell ref="D2215:F2215"/>
    <mergeCell ref="G2215:J2215"/>
    <mergeCell ref="D2201:F2201"/>
    <mergeCell ref="D2202:F2202"/>
    <mergeCell ref="D2203:F2203"/>
    <mergeCell ref="G2204:I2204"/>
    <mergeCell ref="D2206:I2206"/>
    <mergeCell ref="D2208:F2208"/>
    <mergeCell ref="D2195:F2195"/>
    <mergeCell ref="G2196:I2196"/>
    <mergeCell ref="D2197:J2197"/>
    <mergeCell ref="D2198:J2198"/>
    <mergeCell ref="D2199:F2199"/>
    <mergeCell ref="D2200:F2200"/>
    <mergeCell ref="D2188:F2188"/>
    <mergeCell ref="G2189:I2189"/>
    <mergeCell ref="D2191:J2191"/>
    <mergeCell ref="D2192:F2192"/>
    <mergeCell ref="D2193:F2193"/>
    <mergeCell ref="D2194:F2194"/>
    <mergeCell ref="D2182:F2182"/>
    <mergeCell ref="D2183:F2183"/>
    <mergeCell ref="D2184:F2184"/>
    <mergeCell ref="D2185:F2185"/>
    <mergeCell ref="D2186:F2186"/>
    <mergeCell ref="D2187:F2187"/>
    <mergeCell ref="E2176:I2177"/>
    <mergeCell ref="J2176:J2177"/>
    <mergeCell ref="D2178:J2178"/>
    <mergeCell ref="D2179:J2179"/>
    <mergeCell ref="D2180:F2180"/>
    <mergeCell ref="D2181:F2181"/>
    <mergeCell ref="D2168:J2168"/>
    <mergeCell ref="E2170:J2170"/>
    <mergeCell ref="E2171:J2171"/>
    <mergeCell ref="E2172:J2172"/>
    <mergeCell ref="E2173:J2173"/>
    <mergeCell ref="E2174:I2175"/>
    <mergeCell ref="J2174:J2175"/>
    <mergeCell ref="C2163:J2163"/>
    <mergeCell ref="D2165:E2166"/>
    <mergeCell ref="F2165:H2166"/>
    <mergeCell ref="I2165:J2165"/>
    <mergeCell ref="I2166:J2166"/>
    <mergeCell ref="D2167:H2167"/>
    <mergeCell ref="I2167:J2167"/>
    <mergeCell ref="D2159:F2159"/>
    <mergeCell ref="G2159:J2159"/>
    <mergeCell ref="D2160:F2160"/>
    <mergeCell ref="G2160:J2160"/>
    <mergeCell ref="D2161:F2161"/>
    <mergeCell ref="G2161:J2161"/>
    <mergeCell ref="D2156:F2156"/>
    <mergeCell ref="G2156:J2156"/>
    <mergeCell ref="D2157:F2157"/>
    <mergeCell ref="G2157:J2157"/>
    <mergeCell ref="D2158:F2158"/>
    <mergeCell ref="G2158:J2158"/>
    <mergeCell ref="D2152:F2152"/>
    <mergeCell ref="G2152:J2152"/>
    <mergeCell ref="D2153:I2153"/>
    <mergeCell ref="D2154:F2154"/>
    <mergeCell ref="G2154:J2154"/>
    <mergeCell ref="D2155:F2155"/>
    <mergeCell ref="G2155:J2155"/>
    <mergeCell ref="D2145:F2145"/>
    <mergeCell ref="D2146:I2146"/>
    <mergeCell ref="D2148:F2148"/>
    <mergeCell ref="D2149:F2149"/>
    <mergeCell ref="D2150:F2150"/>
    <mergeCell ref="D2151:I2151"/>
    <mergeCell ref="D2137:F2137"/>
    <mergeCell ref="D2138:F2138"/>
    <mergeCell ref="D2139:F2139"/>
    <mergeCell ref="D2140:F2140"/>
    <mergeCell ref="G2141:I2141"/>
    <mergeCell ref="D2143:I2143"/>
    <mergeCell ref="D2131:F2131"/>
    <mergeCell ref="D2132:F2132"/>
    <mergeCell ref="G2133:I2133"/>
    <mergeCell ref="D2134:J2134"/>
    <mergeCell ref="D2135:J2135"/>
    <mergeCell ref="D2136:F2136"/>
    <mergeCell ref="D2124:F2124"/>
    <mergeCell ref="D2125:F2125"/>
    <mergeCell ref="G2126:I2126"/>
    <mergeCell ref="D2128:J2128"/>
    <mergeCell ref="D2129:F2129"/>
    <mergeCell ref="D2130:F2130"/>
    <mergeCell ref="D2118:J2118"/>
    <mergeCell ref="D2119:F2119"/>
    <mergeCell ref="D2120:F2120"/>
    <mergeCell ref="D2121:F2121"/>
    <mergeCell ref="D2122:F2122"/>
    <mergeCell ref="D2123:F2123"/>
    <mergeCell ref="E2112:J2112"/>
    <mergeCell ref="E2113:I2114"/>
    <mergeCell ref="J2113:J2114"/>
    <mergeCell ref="E2115:I2116"/>
    <mergeCell ref="J2115:J2116"/>
    <mergeCell ref="D2117:J2117"/>
    <mergeCell ref="D2106:H2106"/>
    <mergeCell ref="I2106:J2106"/>
    <mergeCell ref="D2107:J2107"/>
    <mergeCell ref="E2109:J2109"/>
    <mergeCell ref="E2110:J2110"/>
    <mergeCell ref="E2111:J2111"/>
    <mergeCell ref="D2100:F2100"/>
    <mergeCell ref="G2100:J2100"/>
    <mergeCell ref="C2102:J2102"/>
    <mergeCell ref="D2104:E2105"/>
    <mergeCell ref="F2104:H2105"/>
    <mergeCell ref="I2104:J2104"/>
    <mergeCell ref="I2105:J2105"/>
    <mergeCell ref="D2097:F2097"/>
    <mergeCell ref="G2097:J2097"/>
    <mergeCell ref="D2098:F2098"/>
    <mergeCell ref="G2098:J2098"/>
    <mergeCell ref="D2099:F2099"/>
    <mergeCell ref="G2099:J2099"/>
    <mergeCell ref="D2094:F2094"/>
    <mergeCell ref="G2094:J2094"/>
    <mergeCell ref="D2095:F2095"/>
    <mergeCell ref="G2095:J2095"/>
    <mergeCell ref="D2096:F2096"/>
    <mergeCell ref="G2096:J2096"/>
    <mergeCell ref="D2090:I2090"/>
    <mergeCell ref="D2091:F2091"/>
    <mergeCell ref="G2091:J2091"/>
    <mergeCell ref="D2092:I2092"/>
    <mergeCell ref="D2093:F2093"/>
    <mergeCell ref="G2093:J2093"/>
    <mergeCell ref="D2082:I2082"/>
    <mergeCell ref="D2084:F2084"/>
    <mergeCell ref="D2085:I2085"/>
    <mergeCell ref="D2087:F2087"/>
    <mergeCell ref="D2088:F2088"/>
    <mergeCell ref="D2089:F2089"/>
    <mergeCell ref="D2075:F2075"/>
    <mergeCell ref="D2076:F2076"/>
    <mergeCell ref="D2077:F2077"/>
    <mergeCell ref="D2078:F2078"/>
    <mergeCell ref="D2079:F2079"/>
    <mergeCell ref="G2080:I2080"/>
    <mergeCell ref="D2069:F2069"/>
    <mergeCell ref="D2070:F2070"/>
    <mergeCell ref="D2071:F2071"/>
    <mergeCell ref="G2072:I2072"/>
    <mergeCell ref="D2073:J2073"/>
    <mergeCell ref="D2074:J2074"/>
    <mergeCell ref="D2062:F2062"/>
    <mergeCell ref="D2063:F2063"/>
    <mergeCell ref="D2064:F2064"/>
    <mergeCell ref="G2065:I2065"/>
    <mergeCell ref="D2067:J2067"/>
    <mergeCell ref="D2068:F2068"/>
    <mergeCell ref="D2056:J2056"/>
    <mergeCell ref="D2057:F2057"/>
    <mergeCell ref="D2058:F2058"/>
    <mergeCell ref="D2059:F2059"/>
    <mergeCell ref="D2060:F2060"/>
    <mergeCell ref="D2061:F2061"/>
    <mergeCell ref="E2050:J2050"/>
    <mergeCell ref="E2051:I2052"/>
    <mergeCell ref="J2051:J2052"/>
    <mergeCell ref="E2053:I2054"/>
    <mergeCell ref="J2053:J2054"/>
    <mergeCell ref="D2055:J2055"/>
    <mergeCell ref="D2044:H2044"/>
    <mergeCell ref="I2044:J2044"/>
    <mergeCell ref="D2045:J2045"/>
    <mergeCell ref="E2047:J2047"/>
    <mergeCell ref="E2048:J2048"/>
    <mergeCell ref="E2049:J2049"/>
    <mergeCell ref="D2038:F2038"/>
    <mergeCell ref="G2038:J2038"/>
    <mergeCell ref="C2040:J2040"/>
    <mergeCell ref="D2042:E2043"/>
    <mergeCell ref="F2042:H2043"/>
    <mergeCell ref="I2042:J2042"/>
    <mergeCell ref="I2043:J2043"/>
    <mergeCell ref="D2035:F2035"/>
    <mergeCell ref="G2035:J2035"/>
    <mergeCell ref="D2036:F2036"/>
    <mergeCell ref="G2036:J2036"/>
    <mergeCell ref="D2037:F2037"/>
    <mergeCell ref="G2037:J2037"/>
    <mergeCell ref="D2032:F2032"/>
    <mergeCell ref="G2032:J2032"/>
    <mergeCell ref="D2033:F2033"/>
    <mergeCell ref="G2033:J2033"/>
    <mergeCell ref="D2034:F2034"/>
    <mergeCell ref="G2034:J2034"/>
    <mergeCell ref="D2027:F2027"/>
    <mergeCell ref="D2028:I2028"/>
    <mergeCell ref="D2029:F2029"/>
    <mergeCell ref="G2029:J2029"/>
    <mergeCell ref="D2030:I2030"/>
    <mergeCell ref="D2031:F2031"/>
    <mergeCell ref="G2031:J2031"/>
    <mergeCell ref="G2018:I2018"/>
    <mergeCell ref="D2020:I2020"/>
    <mergeCell ref="D2022:F2022"/>
    <mergeCell ref="D2023:I2023"/>
    <mergeCell ref="D2025:F2025"/>
    <mergeCell ref="D2026:F2026"/>
    <mergeCell ref="D2012:J2012"/>
    <mergeCell ref="D2013:F2013"/>
    <mergeCell ref="D2014:F2014"/>
    <mergeCell ref="D2015:F2015"/>
    <mergeCell ref="D2016:F2016"/>
    <mergeCell ref="D2017:F2017"/>
    <mergeCell ref="D2006:F2006"/>
    <mergeCell ref="D2007:F2007"/>
    <mergeCell ref="D2008:F2008"/>
    <mergeCell ref="D2009:F2009"/>
    <mergeCell ref="G2010:I2010"/>
    <mergeCell ref="D2011:J2011"/>
    <mergeCell ref="D1999:F1999"/>
    <mergeCell ref="D2000:F2000"/>
    <mergeCell ref="D2001:F2001"/>
    <mergeCell ref="D2002:F2002"/>
    <mergeCell ref="G2003:I2003"/>
    <mergeCell ref="D2005:J2005"/>
    <mergeCell ref="D1993:J1993"/>
    <mergeCell ref="D1994:F1994"/>
    <mergeCell ref="D1995:F1995"/>
    <mergeCell ref="D1996:F1996"/>
    <mergeCell ref="D1997:F1997"/>
    <mergeCell ref="D1998:F1998"/>
    <mergeCell ref="E1987:J1987"/>
    <mergeCell ref="E1988:I1989"/>
    <mergeCell ref="J1988:J1989"/>
    <mergeCell ref="E1990:I1991"/>
    <mergeCell ref="J1990:J1991"/>
    <mergeCell ref="D1992:J1992"/>
    <mergeCell ref="D1981:H1981"/>
    <mergeCell ref="I1981:J1981"/>
    <mergeCell ref="D1982:J1982"/>
    <mergeCell ref="E1984:J1984"/>
    <mergeCell ref="E1985:J1985"/>
    <mergeCell ref="E1986:J1986"/>
    <mergeCell ref="D1974:F1974"/>
    <mergeCell ref="G1974:J1974"/>
    <mergeCell ref="C1977:J1977"/>
    <mergeCell ref="D1979:E1980"/>
    <mergeCell ref="F1979:H1980"/>
    <mergeCell ref="I1979:J1979"/>
    <mergeCell ref="I1980:J1980"/>
    <mergeCell ref="D1971:F1971"/>
    <mergeCell ref="G1971:J1971"/>
    <mergeCell ref="D1972:F1972"/>
    <mergeCell ref="G1972:J1972"/>
    <mergeCell ref="D1973:F1973"/>
    <mergeCell ref="G1973:J1973"/>
    <mergeCell ref="D1968:F1968"/>
    <mergeCell ref="G1968:J1968"/>
    <mergeCell ref="D1969:F1969"/>
    <mergeCell ref="G1969:J1969"/>
    <mergeCell ref="D1970:F1970"/>
    <mergeCell ref="G1970:J1970"/>
    <mergeCell ref="D1963:F1963"/>
    <mergeCell ref="D1964:I1964"/>
    <mergeCell ref="D1965:F1965"/>
    <mergeCell ref="G1965:J1965"/>
    <mergeCell ref="D1966:I1966"/>
    <mergeCell ref="D1967:F1967"/>
    <mergeCell ref="G1967:J1967"/>
    <mergeCell ref="G1954:I1954"/>
    <mergeCell ref="D1956:I1956"/>
    <mergeCell ref="D1958:F1958"/>
    <mergeCell ref="D1959:I1959"/>
    <mergeCell ref="D1961:F1961"/>
    <mergeCell ref="D1962:F1962"/>
    <mergeCell ref="D1948:J1948"/>
    <mergeCell ref="D1949:F1949"/>
    <mergeCell ref="D1950:F1950"/>
    <mergeCell ref="D1951:F1951"/>
    <mergeCell ref="D1952:F1952"/>
    <mergeCell ref="D1953:F1953"/>
    <mergeCell ref="D1942:F1942"/>
    <mergeCell ref="D1943:F1943"/>
    <mergeCell ref="D1944:F1944"/>
    <mergeCell ref="D1945:F1945"/>
    <mergeCell ref="G1946:I1946"/>
    <mergeCell ref="D1947:J1947"/>
    <mergeCell ref="D1935:F1935"/>
    <mergeCell ref="D1936:F1936"/>
    <mergeCell ref="D1937:F1937"/>
    <mergeCell ref="D1938:F1938"/>
    <mergeCell ref="G1939:I1939"/>
    <mergeCell ref="D1941:J1941"/>
    <mergeCell ref="D1929:J1929"/>
    <mergeCell ref="D1930:F1930"/>
    <mergeCell ref="D1931:F1931"/>
    <mergeCell ref="D1932:F1932"/>
    <mergeCell ref="D1933:F1933"/>
    <mergeCell ref="D1934:F1934"/>
    <mergeCell ref="E1923:J1923"/>
    <mergeCell ref="E1924:I1925"/>
    <mergeCell ref="J1924:J1925"/>
    <mergeCell ref="E1926:I1927"/>
    <mergeCell ref="J1926:J1927"/>
    <mergeCell ref="D1928:J1928"/>
    <mergeCell ref="D1917:H1917"/>
    <mergeCell ref="I1917:J1917"/>
    <mergeCell ref="D1918:J1918"/>
    <mergeCell ref="E1920:J1920"/>
    <mergeCell ref="E1921:J1921"/>
    <mergeCell ref="E1922:J1922"/>
    <mergeCell ref="D1910:F1910"/>
    <mergeCell ref="G1910:J1910"/>
    <mergeCell ref="C1913:J1913"/>
    <mergeCell ref="D1915:E1916"/>
    <mergeCell ref="F1915:H1916"/>
    <mergeCell ref="I1915:J1915"/>
    <mergeCell ref="I1916:J1916"/>
    <mergeCell ref="D1907:F1907"/>
    <mergeCell ref="G1907:J1907"/>
    <mergeCell ref="D1908:F1908"/>
    <mergeCell ref="G1908:J1908"/>
    <mergeCell ref="D1909:F1909"/>
    <mergeCell ref="G1909:J1909"/>
    <mergeCell ref="D1904:F1904"/>
    <mergeCell ref="G1904:J1904"/>
    <mergeCell ref="D1905:F1905"/>
    <mergeCell ref="G1905:J1905"/>
    <mergeCell ref="D1906:F1906"/>
    <mergeCell ref="G1906:J1906"/>
    <mergeCell ref="D1900:I1900"/>
    <mergeCell ref="D1901:F1901"/>
    <mergeCell ref="G1901:J1901"/>
    <mergeCell ref="D1902:I1902"/>
    <mergeCell ref="D1903:F1903"/>
    <mergeCell ref="G1903:J1903"/>
    <mergeCell ref="D1892:I1892"/>
    <mergeCell ref="D1894:F1894"/>
    <mergeCell ref="D1895:I1895"/>
    <mergeCell ref="D1897:F1897"/>
    <mergeCell ref="D1898:F1898"/>
    <mergeCell ref="D1899:F1899"/>
    <mergeCell ref="D1885:F1885"/>
    <mergeCell ref="D1886:F1886"/>
    <mergeCell ref="D1887:F1887"/>
    <mergeCell ref="D1888:F1888"/>
    <mergeCell ref="D1889:F1889"/>
    <mergeCell ref="G1890:I1890"/>
    <mergeCell ref="D1878:F1878"/>
    <mergeCell ref="D1879:F1879"/>
    <mergeCell ref="D1880:F1880"/>
    <mergeCell ref="D1881:F1881"/>
    <mergeCell ref="G1882:I1882"/>
    <mergeCell ref="D1884:J1884"/>
    <mergeCell ref="D1871:F1871"/>
    <mergeCell ref="D1872:F1872"/>
    <mergeCell ref="D1873:F1873"/>
    <mergeCell ref="D1874:F1874"/>
    <mergeCell ref="G1875:I1875"/>
    <mergeCell ref="D1877:J1877"/>
    <mergeCell ref="D1865:J1865"/>
    <mergeCell ref="D1866:F1866"/>
    <mergeCell ref="D1867:F1867"/>
    <mergeCell ref="D1868:F1868"/>
    <mergeCell ref="D1869:F1869"/>
    <mergeCell ref="D1870:F1870"/>
    <mergeCell ref="E1859:J1859"/>
    <mergeCell ref="E1860:I1861"/>
    <mergeCell ref="J1860:J1861"/>
    <mergeCell ref="E1862:I1863"/>
    <mergeCell ref="J1862:J1863"/>
    <mergeCell ref="D1864:J1864"/>
    <mergeCell ref="D1853:H1853"/>
    <mergeCell ref="I1853:J1853"/>
    <mergeCell ref="D1854:J1854"/>
    <mergeCell ref="E1856:J1856"/>
    <mergeCell ref="E1857:J1857"/>
    <mergeCell ref="E1858:J1858"/>
    <mergeCell ref="D1845:F1845"/>
    <mergeCell ref="G1845:J1845"/>
    <mergeCell ref="D1846:F1846"/>
    <mergeCell ref="G1846:J1846"/>
    <mergeCell ref="C1849:J1849"/>
    <mergeCell ref="D1851:E1852"/>
    <mergeCell ref="F1851:H1852"/>
    <mergeCell ref="I1851:J1851"/>
    <mergeCell ref="I1852:J1852"/>
    <mergeCell ref="D1842:F1842"/>
    <mergeCell ref="G1842:J1842"/>
    <mergeCell ref="D1843:F1843"/>
    <mergeCell ref="G1843:J1843"/>
    <mergeCell ref="D1844:F1844"/>
    <mergeCell ref="G1844:J1844"/>
    <mergeCell ref="D1838:I1838"/>
    <mergeCell ref="D1839:F1839"/>
    <mergeCell ref="G1839:J1839"/>
    <mergeCell ref="D1840:F1840"/>
    <mergeCell ref="G1840:J1840"/>
    <mergeCell ref="D1841:F1841"/>
    <mergeCell ref="G1841:J1841"/>
    <mergeCell ref="D1833:F1833"/>
    <mergeCell ref="D1834:F1834"/>
    <mergeCell ref="D1835:F1835"/>
    <mergeCell ref="D1836:I1836"/>
    <mergeCell ref="D1837:F1837"/>
    <mergeCell ref="G1837:J1837"/>
    <mergeCell ref="D1824:F1824"/>
    <mergeCell ref="D1825:F1825"/>
    <mergeCell ref="G1826:I1826"/>
    <mergeCell ref="D1828:I1828"/>
    <mergeCell ref="D1830:F1830"/>
    <mergeCell ref="D1831:I1831"/>
    <mergeCell ref="D1818:F1818"/>
    <mergeCell ref="G1819:I1819"/>
    <mergeCell ref="D1820:J1820"/>
    <mergeCell ref="D1821:J1821"/>
    <mergeCell ref="D1822:F1822"/>
    <mergeCell ref="D1823:F1823"/>
    <mergeCell ref="D1812:J1812"/>
    <mergeCell ref="D1813:F1813"/>
    <mergeCell ref="D1814:F1814"/>
    <mergeCell ref="D1815:F1815"/>
    <mergeCell ref="D1816:F1816"/>
    <mergeCell ref="D1817:F1817"/>
    <mergeCell ref="D1805:F1805"/>
    <mergeCell ref="D1806:F1806"/>
    <mergeCell ref="D1807:F1807"/>
    <mergeCell ref="D1808:F1808"/>
    <mergeCell ref="D1809:F1809"/>
    <mergeCell ref="G1810:I1810"/>
    <mergeCell ref="D1799:J1799"/>
    <mergeCell ref="D1800:F1800"/>
    <mergeCell ref="D1801:F1801"/>
    <mergeCell ref="D1802:F1802"/>
    <mergeCell ref="D1803:F1803"/>
    <mergeCell ref="D1804:F1804"/>
    <mergeCell ref="E1793:J1793"/>
    <mergeCell ref="E1794:I1795"/>
    <mergeCell ref="J1794:J1795"/>
    <mergeCell ref="E1796:I1797"/>
    <mergeCell ref="J1796:J1797"/>
    <mergeCell ref="D1798:J1798"/>
    <mergeCell ref="D1787:H1787"/>
    <mergeCell ref="I1787:J1787"/>
    <mergeCell ref="D1788:J1788"/>
    <mergeCell ref="E1790:J1790"/>
    <mergeCell ref="E1791:J1791"/>
    <mergeCell ref="E1792:J1792"/>
    <mergeCell ref="D1779:F1779"/>
    <mergeCell ref="G1779:J1779"/>
    <mergeCell ref="D1780:F1780"/>
    <mergeCell ref="G1780:J1780"/>
    <mergeCell ref="C1783:J1783"/>
    <mergeCell ref="D1785:E1786"/>
    <mergeCell ref="F1785:H1786"/>
    <mergeCell ref="I1785:J1785"/>
    <mergeCell ref="I1786:J1786"/>
    <mergeCell ref="D1776:F1776"/>
    <mergeCell ref="G1776:J1776"/>
    <mergeCell ref="D1777:F1777"/>
    <mergeCell ref="G1777:J1777"/>
    <mergeCell ref="D1778:F1778"/>
    <mergeCell ref="G1778:J1778"/>
    <mergeCell ref="D1772:I1772"/>
    <mergeCell ref="D1773:F1773"/>
    <mergeCell ref="G1773:J1773"/>
    <mergeCell ref="D1774:F1774"/>
    <mergeCell ref="G1774:J1774"/>
    <mergeCell ref="D1775:F1775"/>
    <mergeCell ref="G1775:J1775"/>
    <mergeCell ref="D1767:F1767"/>
    <mergeCell ref="D1768:F1768"/>
    <mergeCell ref="D1769:F1769"/>
    <mergeCell ref="D1770:I1770"/>
    <mergeCell ref="D1771:F1771"/>
    <mergeCell ref="G1771:J1771"/>
    <mergeCell ref="D1758:F1758"/>
    <mergeCell ref="D1759:F1759"/>
    <mergeCell ref="G1760:I1760"/>
    <mergeCell ref="D1762:I1762"/>
    <mergeCell ref="D1764:F1764"/>
    <mergeCell ref="D1765:I1765"/>
    <mergeCell ref="D1752:F1752"/>
    <mergeCell ref="G1753:I1753"/>
    <mergeCell ref="D1754:J1754"/>
    <mergeCell ref="D1755:J1755"/>
    <mergeCell ref="D1756:F1756"/>
    <mergeCell ref="D1757:F1757"/>
    <mergeCell ref="D1746:J1746"/>
    <mergeCell ref="D1747:F1747"/>
    <mergeCell ref="D1748:F1748"/>
    <mergeCell ref="D1749:F1749"/>
    <mergeCell ref="D1750:F1750"/>
    <mergeCell ref="D1751:F1751"/>
    <mergeCell ref="D1739:F1739"/>
    <mergeCell ref="D1740:F1740"/>
    <mergeCell ref="D1741:F1741"/>
    <mergeCell ref="D1742:F1742"/>
    <mergeCell ref="D1743:F1743"/>
    <mergeCell ref="G1744:I1744"/>
    <mergeCell ref="D1733:J1733"/>
    <mergeCell ref="D1734:F1734"/>
    <mergeCell ref="D1735:F1735"/>
    <mergeCell ref="D1736:F1736"/>
    <mergeCell ref="D1737:F1737"/>
    <mergeCell ref="D1738:F1738"/>
    <mergeCell ref="E1727:J1727"/>
    <mergeCell ref="E1728:I1729"/>
    <mergeCell ref="J1728:J1729"/>
    <mergeCell ref="E1730:I1731"/>
    <mergeCell ref="J1730:J1731"/>
    <mergeCell ref="D1732:J1732"/>
    <mergeCell ref="D1721:H1721"/>
    <mergeCell ref="I1721:J1721"/>
    <mergeCell ref="D1722:J1722"/>
    <mergeCell ref="E1724:J1724"/>
    <mergeCell ref="E1725:J1725"/>
    <mergeCell ref="E1726:J1726"/>
    <mergeCell ref="D1715:F1715"/>
    <mergeCell ref="G1715:J1715"/>
    <mergeCell ref="C1717:J1717"/>
    <mergeCell ref="D1719:E1720"/>
    <mergeCell ref="F1719:H1720"/>
    <mergeCell ref="I1719:J1719"/>
    <mergeCell ref="I1720:J1720"/>
    <mergeCell ref="D1712:F1712"/>
    <mergeCell ref="G1712:J1712"/>
    <mergeCell ref="D1713:F1713"/>
    <mergeCell ref="G1713:J1713"/>
    <mergeCell ref="D1714:F1714"/>
    <mergeCell ref="G1714:J1714"/>
    <mergeCell ref="D1709:F1709"/>
    <mergeCell ref="G1709:J1709"/>
    <mergeCell ref="D1710:F1710"/>
    <mergeCell ref="G1710:J1710"/>
    <mergeCell ref="D1711:F1711"/>
    <mergeCell ref="G1711:J1711"/>
    <mergeCell ref="D1704:F1704"/>
    <mergeCell ref="D1705:I1705"/>
    <mergeCell ref="D1706:F1706"/>
    <mergeCell ref="G1706:J1706"/>
    <mergeCell ref="D1707:I1707"/>
    <mergeCell ref="D1708:F1708"/>
    <mergeCell ref="G1708:J1708"/>
    <mergeCell ref="G1695:I1695"/>
    <mergeCell ref="D1697:I1697"/>
    <mergeCell ref="D1699:F1699"/>
    <mergeCell ref="D1700:I1700"/>
    <mergeCell ref="D1702:F1702"/>
    <mergeCell ref="D1703:F1703"/>
    <mergeCell ref="D1689:J1689"/>
    <mergeCell ref="D1690:F1690"/>
    <mergeCell ref="D1691:F1691"/>
    <mergeCell ref="D1692:F1692"/>
    <mergeCell ref="D1693:F1693"/>
    <mergeCell ref="D1694:F1694"/>
    <mergeCell ref="D1682:F1682"/>
    <mergeCell ref="D1683:F1683"/>
    <mergeCell ref="D1684:F1684"/>
    <mergeCell ref="D1686:F1686"/>
    <mergeCell ref="G1687:I1687"/>
    <mergeCell ref="D1688:J1688"/>
    <mergeCell ref="D1675:F1675"/>
    <mergeCell ref="D1676:F1676"/>
    <mergeCell ref="D1677:F1677"/>
    <mergeCell ref="D1678:F1678"/>
    <mergeCell ref="G1679:I1679"/>
    <mergeCell ref="D1681:J1681"/>
    <mergeCell ref="D1669:J1669"/>
    <mergeCell ref="D1670:F1670"/>
    <mergeCell ref="D1671:F1671"/>
    <mergeCell ref="D1672:F1672"/>
    <mergeCell ref="D1673:F1673"/>
    <mergeCell ref="D1674:F1674"/>
    <mergeCell ref="E1663:J1663"/>
    <mergeCell ref="E1664:I1665"/>
    <mergeCell ref="J1664:J1665"/>
    <mergeCell ref="E1666:I1667"/>
    <mergeCell ref="J1666:J1667"/>
    <mergeCell ref="D1668:J1668"/>
    <mergeCell ref="D1657:H1657"/>
    <mergeCell ref="I1657:J1657"/>
    <mergeCell ref="D1658:J1658"/>
    <mergeCell ref="E1660:J1660"/>
    <mergeCell ref="E1661:J1661"/>
    <mergeCell ref="E1662:J1662"/>
    <mergeCell ref="D1649:F1649"/>
    <mergeCell ref="G1649:J1649"/>
    <mergeCell ref="D1650:F1650"/>
    <mergeCell ref="G1650:J1650"/>
    <mergeCell ref="C1653:J1653"/>
    <mergeCell ref="D1655:E1656"/>
    <mergeCell ref="F1655:H1656"/>
    <mergeCell ref="I1655:J1655"/>
    <mergeCell ref="I1656:J1656"/>
    <mergeCell ref="D1646:F1646"/>
    <mergeCell ref="G1646:J1646"/>
    <mergeCell ref="D1647:F1647"/>
    <mergeCell ref="G1647:J1647"/>
    <mergeCell ref="D1648:F1648"/>
    <mergeCell ref="G1648:J1648"/>
    <mergeCell ref="D1642:I1642"/>
    <mergeCell ref="D1643:F1643"/>
    <mergeCell ref="G1643:J1643"/>
    <mergeCell ref="D1644:F1644"/>
    <mergeCell ref="G1644:J1644"/>
    <mergeCell ref="D1645:F1645"/>
    <mergeCell ref="G1645:J1645"/>
    <mergeCell ref="D1637:F1637"/>
    <mergeCell ref="D1638:F1638"/>
    <mergeCell ref="D1639:F1639"/>
    <mergeCell ref="D1640:I1640"/>
    <mergeCell ref="D1641:F1641"/>
    <mergeCell ref="G1641:J1641"/>
    <mergeCell ref="D1628:F1628"/>
    <mergeCell ref="D1629:F1629"/>
    <mergeCell ref="G1630:I1630"/>
    <mergeCell ref="D1632:I1632"/>
    <mergeCell ref="D1634:F1634"/>
    <mergeCell ref="D1635:I1635"/>
    <mergeCell ref="G1622:I1622"/>
    <mergeCell ref="D1623:J1623"/>
    <mergeCell ref="D1624:J1624"/>
    <mergeCell ref="D1625:F1625"/>
    <mergeCell ref="D1626:F1626"/>
    <mergeCell ref="D1627:F1627"/>
    <mergeCell ref="D1616:J1616"/>
    <mergeCell ref="D1617:J1617"/>
    <mergeCell ref="D1618:F1618"/>
    <mergeCell ref="D1619:F1619"/>
    <mergeCell ref="D1620:F1620"/>
    <mergeCell ref="D1621:F1621"/>
    <mergeCell ref="D1610:F1610"/>
    <mergeCell ref="D1611:F1611"/>
    <mergeCell ref="D1612:F1612"/>
    <mergeCell ref="D1613:F1613"/>
    <mergeCell ref="D1614:F1614"/>
    <mergeCell ref="G1615:I1615"/>
    <mergeCell ref="D1604:J1604"/>
    <mergeCell ref="D1605:F1605"/>
    <mergeCell ref="D1606:F1606"/>
    <mergeCell ref="D1607:F1607"/>
    <mergeCell ref="D1608:F1608"/>
    <mergeCell ref="D1609:F1609"/>
    <mergeCell ref="E1598:J1598"/>
    <mergeCell ref="E1599:I1600"/>
    <mergeCell ref="J1599:J1600"/>
    <mergeCell ref="E1601:I1602"/>
    <mergeCell ref="J1601:J1602"/>
    <mergeCell ref="D1603:J1603"/>
    <mergeCell ref="D1592:H1592"/>
    <mergeCell ref="I1592:J1592"/>
    <mergeCell ref="D1593:J1593"/>
    <mergeCell ref="E1595:J1595"/>
    <mergeCell ref="E1596:J1596"/>
    <mergeCell ref="E1597:J1597"/>
    <mergeCell ref="D1585:F1585"/>
    <mergeCell ref="G1585:J1585"/>
    <mergeCell ref="C1588:J1588"/>
    <mergeCell ref="D1590:E1591"/>
    <mergeCell ref="F1590:H1591"/>
    <mergeCell ref="I1590:J1590"/>
    <mergeCell ref="I1591:J1591"/>
    <mergeCell ref="D1582:F1582"/>
    <mergeCell ref="G1582:J1582"/>
    <mergeCell ref="D1583:F1583"/>
    <mergeCell ref="G1583:J1583"/>
    <mergeCell ref="D1584:F1584"/>
    <mergeCell ref="G1584:J1584"/>
    <mergeCell ref="D1579:F1579"/>
    <mergeCell ref="G1579:J1579"/>
    <mergeCell ref="D1580:F1580"/>
    <mergeCell ref="G1580:J1580"/>
    <mergeCell ref="D1581:F1581"/>
    <mergeCell ref="G1581:J1581"/>
    <mergeCell ref="D1574:F1574"/>
    <mergeCell ref="D1575:I1575"/>
    <mergeCell ref="D1576:F1576"/>
    <mergeCell ref="G1576:J1576"/>
    <mergeCell ref="D1577:I1577"/>
    <mergeCell ref="D1578:F1578"/>
    <mergeCell ref="G1578:J1578"/>
    <mergeCell ref="G1565:I1565"/>
    <mergeCell ref="D1567:I1567"/>
    <mergeCell ref="D1569:F1569"/>
    <mergeCell ref="D1570:I1570"/>
    <mergeCell ref="D1572:F1572"/>
    <mergeCell ref="D1573:F1573"/>
    <mergeCell ref="D1559:J1559"/>
    <mergeCell ref="D1560:F1560"/>
    <mergeCell ref="D1561:F1561"/>
    <mergeCell ref="D1562:F1562"/>
    <mergeCell ref="D1563:F1563"/>
    <mergeCell ref="D1564:F1564"/>
    <mergeCell ref="D1553:F1553"/>
    <mergeCell ref="D1554:F1554"/>
    <mergeCell ref="D1555:F1555"/>
    <mergeCell ref="D1556:F1556"/>
    <mergeCell ref="G1557:I1557"/>
    <mergeCell ref="D1558:J1558"/>
    <mergeCell ref="D1547:F1547"/>
    <mergeCell ref="D1548:F1548"/>
    <mergeCell ref="D1549:F1549"/>
    <mergeCell ref="G1550:I1550"/>
    <mergeCell ref="D1551:J1551"/>
    <mergeCell ref="D1552:J1552"/>
    <mergeCell ref="D1541:J1541"/>
    <mergeCell ref="D1542:F1542"/>
    <mergeCell ref="D1543:F1543"/>
    <mergeCell ref="D1544:F1544"/>
    <mergeCell ref="D1545:F1545"/>
    <mergeCell ref="D1546:F1546"/>
    <mergeCell ref="E1535:J1535"/>
    <mergeCell ref="E1536:I1537"/>
    <mergeCell ref="J1536:J1537"/>
    <mergeCell ref="E1538:I1539"/>
    <mergeCell ref="J1538:J1539"/>
    <mergeCell ref="D1540:J1540"/>
    <mergeCell ref="D1529:H1529"/>
    <mergeCell ref="I1529:J1529"/>
    <mergeCell ref="D1530:J1530"/>
    <mergeCell ref="E1532:J1532"/>
    <mergeCell ref="E1533:J1533"/>
    <mergeCell ref="E1534:J1534"/>
    <mergeCell ref="D1523:F1523"/>
    <mergeCell ref="G1523:J1523"/>
    <mergeCell ref="C1525:J1525"/>
    <mergeCell ref="D1527:E1528"/>
    <mergeCell ref="F1527:H1528"/>
    <mergeCell ref="I1527:J1527"/>
    <mergeCell ref="I1528:J1528"/>
    <mergeCell ref="D1520:F1520"/>
    <mergeCell ref="G1520:J1520"/>
    <mergeCell ref="D1521:F1521"/>
    <mergeCell ref="G1521:J1521"/>
    <mergeCell ref="D1522:F1522"/>
    <mergeCell ref="G1522:J1522"/>
    <mergeCell ref="D1517:F1517"/>
    <mergeCell ref="G1517:J1517"/>
    <mergeCell ref="D1518:F1518"/>
    <mergeCell ref="G1518:J1518"/>
    <mergeCell ref="D1519:F1519"/>
    <mergeCell ref="G1519:J1519"/>
    <mergeCell ref="D1512:F1512"/>
    <mergeCell ref="D1513:I1513"/>
    <mergeCell ref="D1514:F1514"/>
    <mergeCell ref="G1514:J1514"/>
    <mergeCell ref="D1515:I1515"/>
    <mergeCell ref="D1516:F1516"/>
    <mergeCell ref="G1516:J1516"/>
    <mergeCell ref="G1503:I1503"/>
    <mergeCell ref="D1505:I1505"/>
    <mergeCell ref="D1507:F1507"/>
    <mergeCell ref="D1508:I1508"/>
    <mergeCell ref="D1510:F1510"/>
    <mergeCell ref="D1511:F1511"/>
    <mergeCell ref="D1497:J1497"/>
    <mergeCell ref="D1498:F1498"/>
    <mergeCell ref="D1499:F1499"/>
    <mergeCell ref="D1500:F1500"/>
    <mergeCell ref="D1501:F1501"/>
    <mergeCell ref="D1502:F1502"/>
    <mergeCell ref="D1491:F1491"/>
    <mergeCell ref="D1492:F1492"/>
    <mergeCell ref="D1493:F1493"/>
    <mergeCell ref="D1494:F1494"/>
    <mergeCell ref="G1495:I1495"/>
    <mergeCell ref="D1496:J1496"/>
    <mergeCell ref="D1484:F1484"/>
    <mergeCell ref="D1485:F1485"/>
    <mergeCell ref="D1486:F1486"/>
    <mergeCell ref="D1487:F1487"/>
    <mergeCell ref="G1488:I1488"/>
    <mergeCell ref="D1490:J1490"/>
    <mergeCell ref="D1478:J1478"/>
    <mergeCell ref="D1479:F1479"/>
    <mergeCell ref="D1480:F1480"/>
    <mergeCell ref="D1481:F1481"/>
    <mergeCell ref="D1482:F1482"/>
    <mergeCell ref="D1483:F1483"/>
    <mergeCell ref="E1472:J1472"/>
    <mergeCell ref="E1473:I1474"/>
    <mergeCell ref="J1473:J1474"/>
    <mergeCell ref="E1475:I1476"/>
    <mergeCell ref="J1475:J1476"/>
    <mergeCell ref="D1477:J1477"/>
    <mergeCell ref="D1466:H1466"/>
    <mergeCell ref="I1466:J1466"/>
    <mergeCell ref="D1467:J1467"/>
    <mergeCell ref="E1469:J1469"/>
    <mergeCell ref="E1470:J1470"/>
    <mergeCell ref="E1471:J1471"/>
    <mergeCell ref="D1460:F1460"/>
    <mergeCell ref="G1460:J1460"/>
    <mergeCell ref="C1462:J1462"/>
    <mergeCell ref="D1464:E1465"/>
    <mergeCell ref="F1464:H1465"/>
    <mergeCell ref="I1464:J1464"/>
    <mergeCell ref="I1465:J1465"/>
    <mergeCell ref="D1457:F1457"/>
    <mergeCell ref="G1457:J1457"/>
    <mergeCell ref="D1458:F1458"/>
    <mergeCell ref="G1458:J1458"/>
    <mergeCell ref="D1459:F1459"/>
    <mergeCell ref="G1459:J1459"/>
    <mergeCell ref="D1454:F1454"/>
    <mergeCell ref="G1454:J1454"/>
    <mergeCell ref="D1455:F1455"/>
    <mergeCell ref="G1455:J1455"/>
    <mergeCell ref="D1456:F1456"/>
    <mergeCell ref="G1456:J1456"/>
    <mergeCell ref="D1450:I1450"/>
    <mergeCell ref="D1451:F1451"/>
    <mergeCell ref="G1451:J1451"/>
    <mergeCell ref="D1452:I1452"/>
    <mergeCell ref="D1453:F1453"/>
    <mergeCell ref="G1453:J1453"/>
    <mergeCell ref="D1442:I1442"/>
    <mergeCell ref="D1444:F1444"/>
    <mergeCell ref="D1445:I1445"/>
    <mergeCell ref="D1447:F1447"/>
    <mergeCell ref="D1448:F1448"/>
    <mergeCell ref="D1449:F1449"/>
    <mergeCell ref="D1435:F1435"/>
    <mergeCell ref="D1436:F1436"/>
    <mergeCell ref="D1437:F1437"/>
    <mergeCell ref="D1438:F1438"/>
    <mergeCell ref="D1439:F1439"/>
    <mergeCell ref="G1440:I1440"/>
    <mergeCell ref="D1429:F1429"/>
    <mergeCell ref="D1430:F1430"/>
    <mergeCell ref="D1431:F1431"/>
    <mergeCell ref="G1432:I1432"/>
    <mergeCell ref="D1433:J1433"/>
    <mergeCell ref="D1434:J1434"/>
    <mergeCell ref="D1422:F1422"/>
    <mergeCell ref="D1423:F1423"/>
    <mergeCell ref="D1424:F1424"/>
    <mergeCell ref="G1425:I1425"/>
    <mergeCell ref="D1427:J1427"/>
    <mergeCell ref="D1428:F1428"/>
    <mergeCell ref="D1416:J1416"/>
    <mergeCell ref="D1417:F1417"/>
    <mergeCell ref="D1418:F1418"/>
    <mergeCell ref="D1419:F1419"/>
    <mergeCell ref="D1420:F1420"/>
    <mergeCell ref="D1421:F1421"/>
    <mergeCell ref="E1410:J1410"/>
    <mergeCell ref="E1411:I1412"/>
    <mergeCell ref="J1411:J1412"/>
    <mergeCell ref="E1413:I1414"/>
    <mergeCell ref="J1413:J1414"/>
    <mergeCell ref="D1415:J1415"/>
    <mergeCell ref="D1404:H1404"/>
    <mergeCell ref="I1404:J1404"/>
    <mergeCell ref="D1405:J1405"/>
    <mergeCell ref="E1407:J1407"/>
    <mergeCell ref="E1408:J1408"/>
    <mergeCell ref="E1409:J1409"/>
    <mergeCell ref="D1397:F1397"/>
    <mergeCell ref="G1397:J1397"/>
    <mergeCell ref="D1398:F1398"/>
    <mergeCell ref="G1398:J1398"/>
    <mergeCell ref="C1400:J1400"/>
    <mergeCell ref="D1402:E1403"/>
    <mergeCell ref="F1402:H1403"/>
    <mergeCell ref="I1402:J1402"/>
    <mergeCell ref="I1403:J1403"/>
    <mergeCell ref="D1394:F1394"/>
    <mergeCell ref="G1394:J1394"/>
    <mergeCell ref="D1395:F1395"/>
    <mergeCell ref="G1395:J1395"/>
    <mergeCell ref="D1396:F1396"/>
    <mergeCell ref="G1396:J1396"/>
    <mergeCell ref="D1390:I1390"/>
    <mergeCell ref="D1391:F1391"/>
    <mergeCell ref="G1391:J1391"/>
    <mergeCell ref="D1392:F1392"/>
    <mergeCell ref="G1392:J1392"/>
    <mergeCell ref="D1393:F1393"/>
    <mergeCell ref="G1393:J1393"/>
    <mergeCell ref="D1383:I1383"/>
    <mergeCell ref="D1385:F1385"/>
    <mergeCell ref="D1386:F1386"/>
    <mergeCell ref="D1387:F1387"/>
    <mergeCell ref="D1388:I1388"/>
    <mergeCell ref="D1389:F1389"/>
    <mergeCell ref="G1389:J1389"/>
    <mergeCell ref="D1375:F1375"/>
    <mergeCell ref="D1376:F1376"/>
    <mergeCell ref="D1377:F1377"/>
    <mergeCell ref="G1378:I1378"/>
    <mergeCell ref="D1380:I1380"/>
    <mergeCell ref="D1382:F1382"/>
    <mergeCell ref="D1369:F1369"/>
    <mergeCell ref="G1370:I1370"/>
    <mergeCell ref="D1371:J1371"/>
    <mergeCell ref="D1372:J1372"/>
    <mergeCell ref="D1373:F1373"/>
    <mergeCell ref="D1374:F1374"/>
    <mergeCell ref="G1362:I1362"/>
    <mergeCell ref="D1364:J1364"/>
    <mergeCell ref="D1365:F1365"/>
    <mergeCell ref="D1366:F1366"/>
    <mergeCell ref="D1367:F1367"/>
    <mergeCell ref="D1368:F1368"/>
    <mergeCell ref="D1356:F1356"/>
    <mergeCell ref="D1357:F1357"/>
    <mergeCell ref="D1358:F1358"/>
    <mergeCell ref="D1359:F1359"/>
    <mergeCell ref="D1360:F1360"/>
    <mergeCell ref="D1361:F1361"/>
    <mergeCell ref="E1350:I1351"/>
    <mergeCell ref="J1350:J1351"/>
    <mergeCell ref="D1352:J1352"/>
    <mergeCell ref="D1353:J1353"/>
    <mergeCell ref="D1354:F1354"/>
    <mergeCell ref="D1355:F1355"/>
    <mergeCell ref="D1342:J1342"/>
    <mergeCell ref="E1344:J1344"/>
    <mergeCell ref="E1345:J1345"/>
    <mergeCell ref="E1346:J1346"/>
    <mergeCell ref="E1347:J1347"/>
    <mergeCell ref="E1348:I1349"/>
    <mergeCell ref="J1348:J1349"/>
    <mergeCell ref="C1337:J1337"/>
    <mergeCell ref="D1339:E1340"/>
    <mergeCell ref="F1339:H1340"/>
    <mergeCell ref="I1339:J1339"/>
    <mergeCell ref="I1340:J1340"/>
    <mergeCell ref="D1341:H1341"/>
    <mergeCell ref="I1341:J1341"/>
    <mergeCell ref="D1333:F1333"/>
    <mergeCell ref="G1333:J1333"/>
    <mergeCell ref="D1334:F1334"/>
    <mergeCell ref="G1334:J1334"/>
    <mergeCell ref="D1335:F1335"/>
    <mergeCell ref="G1335:J1335"/>
    <mergeCell ref="D1330:F1330"/>
    <mergeCell ref="G1330:J1330"/>
    <mergeCell ref="D1331:F1331"/>
    <mergeCell ref="G1331:J1331"/>
    <mergeCell ref="D1332:F1332"/>
    <mergeCell ref="G1332:J1332"/>
    <mergeCell ref="D1326:F1326"/>
    <mergeCell ref="G1326:J1326"/>
    <mergeCell ref="D1327:I1327"/>
    <mergeCell ref="D1328:F1328"/>
    <mergeCell ref="G1328:J1328"/>
    <mergeCell ref="D1329:F1329"/>
    <mergeCell ref="G1329:J1329"/>
    <mergeCell ref="D1319:F1319"/>
    <mergeCell ref="D1320:I1320"/>
    <mergeCell ref="D1322:F1322"/>
    <mergeCell ref="D1323:F1323"/>
    <mergeCell ref="D1324:F1324"/>
    <mergeCell ref="D1325:I1325"/>
    <mergeCell ref="D1311:F1311"/>
    <mergeCell ref="D1312:F1312"/>
    <mergeCell ref="D1313:F1313"/>
    <mergeCell ref="D1314:F1314"/>
    <mergeCell ref="G1315:I1315"/>
    <mergeCell ref="D1317:I1317"/>
    <mergeCell ref="D1305:F1305"/>
    <mergeCell ref="D1306:F1306"/>
    <mergeCell ref="G1307:I1307"/>
    <mergeCell ref="D1308:J1308"/>
    <mergeCell ref="D1309:J1309"/>
    <mergeCell ref="D1310:F1310"/>
    <mergeCell ref="D1298:F1298"/>
    <mergeCell ref="D1299:F1299"/>
    <mergeCell ref="G1300:I1300"/>
    <mergeCell ref="D1302:J1302"/>
    <mergeCell ref="D1303:F1303"/>
    <mergeCell ref="D1304:F1304"/>
    <mergeCell ref="D1292:F1292"/>
    <mergeCell ref="D1293:F1293"/>
    <mergeCell ref="D1294:F1294"/>
    <mergeCell ref="D1295:F1295"/>
    <mergeCell ref="D1296:F1296"/>
    <mergeCell ref="D1297:F1297"/>
    <mergeCell ref="E1285:J1285"/>
    <mergeCell ref="E1286:I1287"/>
    <mergeCell ref="J1286:J1287"/>
    <mergeCell ref="E1288:I1289"/>
    <mergeCell ref="J1288:J1289"/>
    <mergeCell ref="D1291:J1291"/>
    <mergeCell ref="D1279:H1279"/>
    <mergeCell ref="I1279:J1279"/>
    <mergeCell ref="D1280:J1280"/>
    <mergeCell ref="E1282:J1282"/>
    <mergeCell ref="E1283:J1283"/>
    <mergeCell ref="E1284:J1284"/>
    <mergeCell ref="D1273:F1273"/>
    <mergeCell ref="G1273:J1273"/>
    <mergeCell ref="C1275:J1275"/>
    <mergeCell ref="D1277:E1278"/>
    <mergeCell ref="F1277:H1278"/>
    <mergeCell ref="I1277:J1277"/>
    <mergeCell ref="I1278:J1278"/>
    <mergeCell ref="D1270:F1270"/>
    <mergeCell ref="G1270:J1270"/>
    <mergeCell ref="D1271:F1271"/>
    <mergeCell ref="G1271:J1271"/>
    <mergeCell ref="D1272:F1272"/>
    <mergeCell ref="G1272:J1272"/>
    <mergeCell ref="D1267:F1267"/>
    <mergeCell ref="G1267:J1267"/>
    <mergeCell ref="D1268:F1268"/>
    <mergeCell ref="G1268:J1268"/>
    <mergeCell ref="D1269:F1269"/>
    <mergeCell ref="G1269:J1269"/>
    <mergeCell ref="D1262:F1262"/>
    <mergeCell ref="D1263:I1263"/>
    <mergeCell ref="D1264:F1264"/>
    <mergeCell ref="G1264:J1264"/>
    <mergeCell ref="D1265:I1265"/>
    <mergeCell ref="D1266:F1266"/>
    <mergeCell ref="G1266:J1266"/>
    <mergeCell ref="G1253:I1253"/>
    <mergeCell ref="D1255:I1255"/>
    <mergeCell ref="D1257:F1257"/>
    <mergeCell ref="D1258:I1258"/>
    <mergeCell ref="D1260:F1260"/>
    <mergeCell ref="D1261:F1261"/>
    <mergeCell ref="D1247:J1247"/>
    <mergeCell ref="D1248:F1248"/>
    <mergeCell ref="D1249:F1249"/>
    <mergeCell ref="D1250:F1250"/>
    <mergeCell ref="D1251:F1251"/>
    <mergeCell ref="D1252:F1252"/>
    <mergeCell ref="D1241:F1241"/>
    <mergeCell ref="D1242:F1242"/>
    <mergeCell ref="D1243:F1243"/>
    <mergeCell ref="D1244:F1244"/>
    <mergeCell ref="G1245:I1245"/>
    <mergeCell ref="D1246:J1246"/>
    <mergeCell ref="D1235:F1235"/>
    <mergeCell ref="D1236:F1236"/>
    <mergeCell ref="D1237:F1237"/>
    <mergeCell ref="G1238:I1238"/>
    <mergeCell ref="D1239:J1239"/>
    <mergeCell ref="D1240:J1240"/>
    <mergeCell ref="D1229:J1229"/>
    <mergeCell ref="D1230:F1230"/>
    <mergeCell ref="D1231:F1231"/>
    <mergeCell ref="D1232:F1232"/>
    <mergeCell ref="D1233:F1233"/>
    <mergeCell ref="D1234:F1234"/>
    <mergeCell ref="E1223:J1223"/>
    <mergeCell ref="E1224:I1225"/>
    <mergeCell ref="J1224:J1225"/>
    <mergeCell ref="E1226:I1227"/>
    <mergeCell ref="J1226:J1227"/>
    <mergeCell ref="D1228:J1228"/>
    <mergeCell ref="D1217:H1217"/>
    <mergeCell ref="I1217:J1217"/>
    <mergeCell ref="D1218:J1218"/>
    <mergeCell ref="E1220:J1220"/>
    <mergeCell ref="E1221:J1221"/>
    <mergeCell ref="E1222:J1222"/>
    <mergeCell ref="D1211:F1211"/>
    <mergeCell ref="G1211:J1211"/>
    <mergeCell ref="C1213:J1213"/>
    <mergeCell ref="D1215:E1216"/>
    <mergeCell ref="F1215:H1216"/>
    <mergeCell ref="I1215:J1215"/>
    <mergeCell ref="I1216:J1216"/>
    <mergeCell ref="D1208:F1208"/>
    <mergeCell ref="G1208:J1208"/>
    <mergeCell ref="D1209:F1209"/>
    <mergeCell ref="G1209:J1209"/>
    <mergeCell ref="D1210:F1210"/>
    <mergeCell ref="G1210:J1210"/>
    <mergeCell ref="D1205:F1205"/>
    <mergeCell ref="G1205:J1205"/>
    <mergeCell ref="D1206:F1206"/>
    <mergeCell ref="G1206:J1206"/>
    <mergeCell ref="D1207:F1207"/>
    <mergeCell ref="G1207:J1207"/>
    <mergeCell ref="D1200:F1200"/>
    <mergeCell ref="D1201:I1201"/>
    <mergeCell ref="D1202:F1202"/>
    <mergeCell ref="G1202:J1202"/>
    <mergeCell ref="D1203:I1203"/>
    <mergeCell ref="D1204:F1204"/>
    <mergeCell ref="G1204:J1204"/>
    <mergeCell ref="G1191:I1191"/>
    <mergeCell ref="D1193:I1193"/>
    <mergeCell ref="D1195:F1195"/>
    <mergeCell ref="D1196:I1196"/>
    <mergeCell ref="D1198:F1198"/>
    <mergeCell ref="D1199:F1199"/>
    <mergeCell ref="D1185:J1185"/>
    <mergeCell ref="D1186:F1186"/>
    <mergeCell ref="D1187:F1187"/>
    <mergeCell ref="D1188:F1188"/>
    <mergeCell ref="D1189:F1189"/>
    <mergeCell ref="D1190:F1190"/>
    <mergeCell ref="D1179:F1179"/>
    <mergeCell ref="D1180:F1180"/>
    <mergeCell ref="D1181:F1181"/>
    <mergeCell ref="D1182:F1182"/>
    <mergeCell ref="G1183:I1183"/>
    <mergeCell ref="D1184:J1184"/>
    <mergeCell ref="D1173:F1173"/>
    <mergeCell ref="D1174:F1174"/>
    <mergeCell ref="D1175:F1175"/>
    <mergeCell ref="G1176:I1176"/>
    <mergeCell ref="D1177:J1177"/>
    <mergeCell ref="D1178:J1178"/>
    <mergeCell ref="D1167:J1167"/>
    <mergeCell ref="D1168:F1168"/>
    <mergeCell ref="D1169:F1169"/>
    <mergeCell ref="D1170:F1170"/>
    <mergeCell ref="D1171:F1171"/>
    <mergeCell ref="D1172:F1172"/>
    <mergeCell ref="E1161:J1161"/>
    <mergeCell ref="E1162:I1163"/>
    <mergeCell ref="J1162:J1163"/>
    <mergeCell ref="E1164:I1165"/>
    <mergeCell ref="J1164:J1165"/>
    <mergeCell ref="D1166:J1166"/>
    <mergeCell ref="D1155:H1155"/>
    <mergeCell ref="I1155:J1155"/>
    <mergeCell ref="D1156:J1156"/>
    <mergeCell ref="E1158:J1158"/>
    <mergeCell ref="E1159:J1159"/>
    <mergeCell ref="E1160:J1160"/>
    <mergeCell ref="D1149:F1149"/>
    <mergeCell ref="G1149:J1149"/>
    <mergeCell ref="C1151:J1151"/>
    <mergeCell ref="D1153:E1154"/>
    <mergeCell ref="F1153:H1154"/>
    <mergeCell ref="I1153:J1153"/>
    <mergeCell ref="I1154:J1154"/>
    <mergeCell ref="D1146:F1146"/>
    <mergeCell ref="G1146:J1146"/>
    <mergeCell ref="D1147:F1147"/>
    <mergeCell ref="G1147:J1147"/>
    <mergeCell ref="D1148:F1148"/>
    <mergeCell ref="G1148:J1148"/>
    <mergeCell ref="D1143:F1143"/>
    <mergeCell ref="G1143:J1143"/>
    <mergeCell ref="D1144:F1144"/>
    <mergeCell ref="G1144:J1144"/>
    <mergeCell ref="D1145:F1145"/>
    <mergeCell ref="G1145:J1145"/>
    <mergeCell ref="D1138:F1138"/>
    <mergeCell ref="D1139:I1139"/>
    <mergeCell ref="D1140:F1140"/>
    <mergeCell ref="G1140:J1140"/>
    <mergeCell ref="D1141:I1141"/>
    <mergeCell ref="D1142:F1142"/>
    <mergeCell ref="G1142:J1142"/>
    <mergeCell ref="G1129:I1129"/>
    <mergeCell ref="D1131:I1131"/>
    <mergeCell ref="D1133:F1133"/>
    <mergeCell ref="D1134:I1134"/>
    <mergeCell ref="D1136:F1136"/>
    <mergeCell ref="D1137:F1137"/>
    <mergeCell ref="D1123:J1123"/>
    <mergeCell ref="D1124:F1124"/>
    <mergeCell ref="D1125:F1125"/>
    <mergeCell ref="D1126:F1126"/>
    <mergeCell ref="D1127:F1127"/>
    <mergeCell ref="D1128:F1128"/>
    <mergeCell ref="D1117:F1117"/>
    <mergeCell ref="D1118:F1118"/>
    <mergeCell ref="D1119:F1119"/>
    <mergeCell ref="D1120:F1120"/>
    <mergeCell ref="G1121:I1121"/>
    <mergeCell ref="D1122:J1122"/>
    <mergeCell ref="D1110:F1110"/>
    <mergeCell ref="D1111:F1111"/>
    <mergeCell ref="D1112:F1112"/>
    <mergeCell ref="G1113:I1113"/>
    <mergeCell ref="D1115:J1115"/>
    <mergeCell ref="D1116:F1116"/>
    <mergeCell ref="D1104:J1104"/>
    <mergeCell ref="D1105:F1105"/>
    <mergeCell ref="D1106:F1106"/>
    <mergeCell ref="D1107:F1107"/>
    <mergeCell ref="D1108:F1108"/>
    <mergeCell ref="D1109:F1109"/>
    <mergeCell ref="E1098:J1098"/>
    <mergeCell ref="E1099:I1100"/>
    <mergeCell ref="J1099:J1100"/>
    <mergeCell ref="E1101:I1102"/>
    <mergeCell ref="J1101:J1102"/>
    <mergeCell ref="D1103:J1103"/>
    <mergeCell ref="D1092:H1092"/>
    <mergeCell ref="I1092:J1092"/>
    <mergeCell ref="D1093:J1093"/>
    <mergeCell ref="E1095:J1095"/>
    <mergeCell ref="E1096:J1096"/>
    <mergeCell ref="E1097:J1097"/>
    <mergeCell ref="D1086:F1086"/>
    <mergeCell ref="G1086:J1086"/>
    <mergeCell ref="C1088:J1088"/>
    <mergeCell ref="D1090:E1091"/>
    <mergeCell ref="F1090:H1091"/>
    <mergeCell ref="I1090:J1090"/>
    <mergeCell ref="I1091:J1091"/>
    <mergeCell ref="D1083:F1083"/>
    <mergeCell ref="G1083:J1083"/>
    <mergeCell ref="D1084:F1084"/>
    <mergeCell ref="G1084:J1084"/>
    <mergeCell ref="D1085:F1085"/>
    <mergeCell ref="G1085:J1085"/>
    <mergeCell ref="D1080:F1080"/>
    <mergeCell ref="G1080:J1080"/>
    <mergeCell ref="D1081:F1081"/>
    <mergeCell ref="G1081:J1081"/>
    <mergeCell ref="D1082:F1082"/>
    <mergeCell ref="G1082:J1082"/>
    <mergeCell ref="D1076:I1076"/>
    <mergeCell ref="D1077:F1077"/>
    <mergeCell ref="G1077:J1077"/>
    <mergeCell ref="D1078:I1078"/>
    <mergeCell ref="D1079:F1079"/>
    <mergeCell ref="G1079:J1079"/>
    <mergeCell ref="D1068:I1068"/>
    <mergeCell ref="D1070:F1070"/>
    <mergeCell ref="D1071:I1071"/>
    <mergeCell ref="D1073:F1073"/>
    <mergeCell ref="D1074:F1074"/>
    <mergeCell ref="D1075:F1075"/>
    <mergeCell ref="D1061:F1061"/>
    <mergeCell ref="D1062:F1062"/>
    <mergeCell ref="D1063:F1063"/>
    <mergeCell ref="D1064:F1064"/>
    <mergeCell ref="D1065:F1065"/>
    <mergeCell ref="G1066:I1066"/>
    <mergeCell ref="D1055:F1055"/>
    <mergeCell ref="D1056:F1056"/>
    <mergeCell ref="D1057:F1057"/>
    <mergeCell ref="G1058:I1058"/>
    <mergeCell ref="D1059:J1059"/>
    <mergeCell ref="D1060:J1060"/>
    <mergeCell ref="D1049:F1049"/>
    <mergeCell ref="D1050:F1050"/>
    <mergeCell ref="D1051:F1051"/>
    <mergeCell ref="G1052:I1052"/>
    <mergeCell ref="D1053:J1053"/>
    <mergeCell ref="D1054:J1054"/>
    <mergeCell ref="D1043:J1043"/>
    <mergeCell ref="D1044:F1044"/>
    <mergeCell ref="D1045:F1045"/>
    <mergeCell ref="D1046:F1046"/>
    <mergeCell ref="D1047:F1047"/>
    <mergeCell ref="D1048:F1048"/>
    <mergeCell ref="E1037:J1037"/>
    <mergeCell ref="E1038:I1039"/>
    <mergeCell ref="J1038:J1039"/>
    <mergeCell ref="E1040:I1041"/>
    <mergeCell ref="J1040:J1041"/>
    <mergeCell ref="D1042:J1042"/>
    <mergeCell ref="D1031:H1031"/>
    <mergeCell ref="I1031:J1031"/>
    <mergeCell ref="D1032:J1032"/>
    <mergeCell ref="E1034:J1034"/>
    <mergeCell ref="E1035:J1035"/>
    <mergeCell ref="E1036:J1036"/>
    <mergeCell ref="D1025:F1025"/>
    <mergeCell ref="G1025:J1025"/>
    <mergeCell ref="C1027:J1027"/>
    <mergeCell ref="D1029:E1030"/>
    <mergeCell ref="F1029:H1030"/>
    <mergeCell ref="I1029:J1029"/>
    <mergeCell ref="I1030:J1030"/>
    <mergeCell ref="D1022:F1022"/>
    <mergeCell ref="G1022:J1022"/>
    <mergeCell ref="D1023:F1023"/>
    <mergeCell ref="G1023:J1023"/>
    <mergeCell ref="D1024:F1024"/>
    <mergeCell ref="G1024:J1024"/>
    <mergeCell ref="D1019:F1019"/>
    <mergeCell ref="G1019:J1019"/>
    <mergeCell ref="D1020:F1020"/>
    <mergeCell ref="G1020:J1020"/>
    <mergeCell ref="D1021:F1021"/>
    <mergeCell ref="G1021:J1021"/>
    <mergeCell ref="D1015:I1015"/>
    <mergeCell ref="D1016:F1016"/>
    <mergeCell ref="G1016:J1016"/>
    <mergeCell ref="D1017:I1017"/>
    <mergeCell ref="D1018:F1018"/>
    <mergeCell ref="G1018:J1018"/>
    <mergeCell ref="D1007:I1007"/>
    <mergeCell ref="D1009:F1009"/>
    <mergeCell ref="D1010:I1010"/>
    <mergeCell ref="D1012:F1012"/>
    <mergeCell ref="D1013:F1013"/>
    <mergeCell ref="D1014:F1014"/>
    <mergeCell ref="D1000:F1000"/>
    <mergeCell ref="D1001:F1001"/>
    <mergeCell ref="D1002:F1002"/>
    <mergeCell ref="D1003:F1003"/>
    <mergeCell ref="D1004:F1004"/>
    <mergeCell ref="G1005:I1005"/>
    <mergeCell ref="D994:F994"/>
    <mergeCell ref="D995:F995"/>
    <mergeCell ref="D996:F996"/>
    <mergeCell ref="G997:I997"/>
    <mergeCell ref="D998:J998"/>
    <mergeCell ref="D999:J999"/>
    <mergeCell ref="D988:F988"/>
    <mergeCell ref="D989:F989"/>
    <mergeCell ref="G990:I990"/>
    <mergeCell ref="D991:J991"/>
    <mergeCell ref="D992:J992"/>
    <mergeCell ref="D993:F993"/>
    <mergeCell ref="D982:J982"/>
    <mergeCell ref="D983:F983"/>
    <mergeCell ref="D984:F984"/>
    <mergeCell ref="D985:F985"/>
    <mergeCell ref="D986:F986"/>
    <mergeCell ref="D987:F987"/>
    <mergeCell ref="E976:J976"/>
    <mergeCell ref="E977:I978"/>
    <mergeCell ref="J977:J978"/>
    <mergeCell ref="E979:I980"/>
    <mergeCell ref="J979:J980"/>
    <mergeCell ref="D981:J981"/>
    <mergeCell ref="D970:H970"/>
    <mergeCell ref="I970:J970"/>
    <mergeCell ref="D971:J971"/>
    <mergeCell ref="E973:J973"/>
    <mergeCell ref="E974:J974"/>
    <mergeCell ref="E975:J975"/>
    <mergeCell ref="D964:F964"/>
    <mergeCell ref="G964:J964"/>
    <mergeCell ref="C966:J966"/>
    <mergeCell ref="D968:E969"/>
    <mergeCell ref="F968:H969"/>
    <mergeCell ref="I968:J968"/>
    <mergeCell ref="I969:J969"/>
    <mergeCell ref="D961:F961"/>
    <mergeCell ref="G961:J961"/>
    <mergeCell ref="D962:F962"/>
    <mergeCell ref="G962:J962"/>
    <mergeCell ref="D963:F963"/>
    <mergeCell ref="G963:J963"/>
    <mergeCell ref="D958:F958"/>
    <mergeCell ref="G958:J958"/>
    <mergeCell ref="D959:F959"/>
    <mergeCell ref="G959:J959"/>
    <mergeCell ref="D960:F960"/>
    <mergeCell ref="G960:J960"/>
    <mergeCell ref="D953:F953"/>
    <mergeCell ref="D954:I954"/>
    <mergeCell ref="D955:F955"/>
    <mergeCell ref="G955:J955"/>
    <mergeCell ref="D956:I956"/>
    <mergeCell ref="D957:F957"/>
    <mergeCell ref="G957:J957"/>
    <mergeCell ref="G944:I944"/>
    <mergeCell ref="D946:I946"/>
    <mergeCell ref="D948:F948"/>
    <mergeCell ref="D949:I949"/>
    <mergeCell ref="D951:F951"/>
    <mergeCell ref="D952:F952"/>
    <mergeCell ref="D938:J938"/>
    <mergeCell ref="D939:F939"/>
    <mergeCell ref="D940:F940"/>
    <mergeCell ref="D941:F941"/>
    <mergeCell ref="D942:F942"/>
    <mergeCell ref="D943:F943"/>
    <mergeCell ref="D932:F932"/>
    <mergeCell ref="D933:F933"/>
    <mergeCell ref="D934:F934"/>
    <mergeCell ref="D935:F935"/>
    <mergeCell ref="G936:I936"/>
    <mergeCell ref="D937:J937"/>
    <mergeCell ref="D925:F925"/>
    <mergeCell ref="D926:F926"/>
    <mergeCell ref="D927:F927"/>
    <mergeCell ref="D928:F928"/>
    <mergeCell ref="G929:I929"/>
    <mergeCell ref="D931:J931"/>
    <mergeCell ref="D919:J919"/>
    <mergeCell ref="D920:F920"/>
    <mergeCell ref="D921:F921"/>
    <mergeCell ref="D922:F922"/>
    <mergeCell ref="D923:F923"/>
    <mergeCell ref="D924:F924"/>
    <mergeCell ref="E913:J913"/>
    <mergeCell ref="E914:I915"/>
    <mergeCell ref="J914:J915"/>
    <mergeCell ref="E916:I917"/>
    <mergeCell ref="J916:J917"/>
    <mergeCell ref="D918:J918"/>
    <mergeCell ref="D907:H907"/>
    <mergeCell ref="I907:J907"/>
    <mergeCell ref="D908:J908"/>
    <mergeCell ref="E910:J910"/>
    <mergeCell ref="E911:J911"/>
    <mergeCell ref="E912:J912"/>
    <mergeCell ref="D901:F901"/>
    <mergeCell ref="G901:J901"/>
    <mergeCell ref="C903:J903"/>
    <mergeCell ref="D905:E906"/>
    <mergeCell ref="F905:H906"/>
    <mergeCell ref="I905:J905"/>
    <mergeCell ref="I906:J906"/>
    <mergeCell ref="D898:F898"/>
    <mergeCell ref="G898:J898"/>
    <mergeCell ref="D899:F899"/>
    <mergeCell ref="G899:J899"/>
    <mergeCell ref="D900:F900"/>
    <mergeCell ref="G900:J900"/>
    <mergeCell ref="D895:F895"/>
    <mergeCell ref="G895:J895"/>
    <mergeCell ref="D896:F896"/>
    <mergeCell ref="G896:J896"/>
    <mergeCell ref="D897:F897"/>
    <mergeCell ref="G897:J897"/>
    <mergeCell ref="D891:I891"/>
    <mergeCell ref="D892:F892"/>
    <mergeCell ref="G892:J892"/>
    <mergeCell ref="D893:I893"/>
    <mergeCell ref="D894:F894"/>
    <mergeCell ref="G894:J894"/>
    <mergeCell ref="D883:I883"/>
    <mergeCell ref="D885:F885"/>
    <mergeCell ref="D886:I886"/>
    <mergeCell ref="D888:F888"/>
    <mergeCell ref="D889:F889"/>
    <mergeCell ref="D890:F890"/>
    <mergeCell ref="D876:F876"/>
    <mergeCell ref="D877:F877"/>
    <mergeCell ref="D878:F878"/>
    <mergeCell ref="D879:F879"/>
    <mergeCell ref="D880:F880"/>
    <mergeCell ref="G881:I881"/>
    <mergeCell ref="D870:F870"/>
    <mergeCell ref="D871:F871"/>
    <mergeCell ref="D872:F872"/>
    <mergeCell ref="G873:I873"/>
    <mergeCell ref="D874:J874"/>
    <mergeCell ref="D875:J875"/>
    <mergeCell ref="D864:F864"/>
    <mergeCell ref="D865:F865"/>
    <mergeCell ref="G866:I866"/>
    <mergeCell ref="D867:J867"/>
    <mergeCell ref="D868:J868"/>
    <mergeCell ref="D869:F869"/>
    <mergeCell ref="D858:J858"/>
    <mergeCell ref="D859:F859"/>
    <mergeCell ref="D860:F860"/>
    <mergeCell ref="D861:F861"/>
    <mergeCell ref="D862:F862"/>
    <mergeCell ref="D863:F863"/>
    <mergeCell ref="E852:J852"/>
    <mergeCell ref="E853:I854"/>
    <mergeCell ref="J853:J854"/>
    <mergeCell ref="E855:I856"/>
    <mergeCell ref="J855:J856"/>
    <mergeCell ref="D857:J857"/>
    <mergeCell ref="D846:H846"/>
    <mergeCell ref="I846:J846"/>
    <mergeCell ref="D847:J847"/>
    <mergeCell ref="E849:J849"/>
    <mergeCell ref="E850:J850"/>
    <mergeCell ref="E851:J851"/>
    <mergeCell ref="D839:F839"/>
    <mergeCell ref="G839:J839"/>
    <mergeCell ref="D840:F840"/>
    <mergeCell ref="G840:J840"/>
    <mergeCell ref="C842:J842"/>
    <mergeCell ref="D844:E845"/>
    <mergeCell ref="F844:H845"/>
    <mergeCell ref="I844:J844"/>
    <mergeCell ref="I845:J845"/>
    <mergeCell ref="D836:F836"/>
    <mergeCell ref="G836:J836"/>
    <mergeCell ref="D837:F837"/>
    <mergeCell ref="G837:J837"/>
    <mergeCell ref="D838:F838"/>
    <mergeCell ref="G838:J838"/>
    <mergeCell ref="D832:I832"/>
    <mergeCell ref="D833:F833"/>
    <mergeCell ref="G833:J833"/>
    <mergeCell ref="D834:F834"/>
    <mergeCell ref="G834:J834"/>
    <mergeCell ref="D835:F835"/>
    <mergeCell ref="G835:J835"/>
    <mergeCell ref="D827:F827"/>
    <mergeCell ref="D828:F828"/>
    <mergeCell ref="D829:F829"/>
    <mergeCell ref="D830:I830"/>
    <mergeCell ref="D831:F831"/>
    <mergeCell ref="G831:J831"/>
    <mergeCell ref="D818:F818"/>
    <mergeCell ref="D819:F819"/>
    <mergeCell ref="G820:I820"/>
    <mergeCell ref="D822:I822"/>
    <mergeCell ref="D824:F824"/>
    <mergeCell ref="D825:I825"/>
    <mergeCell ref="D811:F811"/>
    <mergeCell ref="D812:F812"/>
    <mergeCell ref="D813:F813"/>
    <mergeCell ref="G814:I814"/>
    <mergeCell ref="D816:J816"/>
    <mergeCell ref="D817:F817"/>
    <mergeCell ref="D805:F805"/>
    <mergeCell ref="D806:F806"/>
    <mergeCell ref="D807:F807"/>
    <mergeCell ref="G808:I808"/>
    <mergeCell ref="D809:J809"/>
    <mergeCell ref="D810:J810"/>
    <mergeCell ref="D799:F799"/>
    <mergeCell ref="G800:I800"/>
    <mergeCell ref="D801:J801"/>
    <mergeCell ref="D802:J802"/>
    <mergeCell ref="D803:F803"/>
    <mergeCell ref="D804:F804"/>
    <mergeCell ref="D793:J793"/>
    <mergeCell ref="D794:F794"/>
    <mergeCell ref="D795:F795"/>
    <mergeCell ref="D796:F796"/>
    <mergeCell ref="D797:F797"/>
    <mergeCell ref="D798:F798"/>
    <mergeCell ref="E787:J787"/>
    <mergeCell ref="E788:I789"/>
    <mergeCell ref="J788:J789"/>
    <mergeCell ref="E790:I791"/>
    <mergeCell ref="J790:J791"/>
    <mergeCell ref="D792:J792"/>
    <mergeCell ref="D781:H781"/>
    <mergeCell ref="I781:J781"/>
    <mergeCell ref="D782:J782"/>
    <mergeCell ref="E784:J784"/>
    <mergeCell ref="E785:J785"/>
    <mergeCell ref="E786:J786"/>
    <mergeCell ref="D775:F775"/>
    <mergeCell ref="G775:J775"/>
    <mergeCell ref="C777:J777"/>
    <mergeCell ref="D779:E780"/>
    <mergeCell ref="F779:H780"/>
    <mergeCell ref="I779:J779"/>
    <mergeCell ref="I780:J780"/>
    <mergeCell ref="D772:F772"/>
    <mergeCell ref="G772:J772"/>
    <mergeCell ref="D773:F773"/>
    <mergeCell ref="G773:J773"/>
    <mergeCell ref="D774:F774"/>
    <mergeCell ref="G774:J774"/>
    <mergeCell ref="D769:F769"/>
    <mergeCell ref="G769:J769"/>
    <mergeCell ref="D770:F770"/>
    <mergeCell ref="G770:J770"/>
    <mergeCell ref="D771:F771"/>
    <mergeCell ref="G771:J771"/>
    <mergeCell ref="D764:F764"/>
    <mergeCell ref="D765:I765"/>
    <mergeCell ref="D766:F766"/>
    <mergeCell ref="G766:J766"/>
    <mergeCell ref="D767:I767"/>
    <mergeCell ref="D768:F768"/>
    <mergeCell ref="G768:J768"/>
    <mergeCell ref="G755:I755"/>
    <mergeCell ref="D757:I757"/>
    <mergeCell ref="D759:F759"/>
    <mergeCell ref="D760:I760"/>
    <mergeCell ref="D762:F762"/>
    <mergeCell ref="D763:F763"/>
    <mergeCell ref="D749:J749"/>
    <mergeCell ref="D750:F750"/>
    <mergeCell ref="D751:F751"/>
    <mergeCell ref="D752:F752"/>
    <mergeCell ref="D753:F753"/>
    <mergeCell ref="D754:F754"/>
    <mergeCell ref="D743:F743"/>
    <mergeCell ref="D744:F744"/>
    <mergeCell ref="D745:F745"/>
    <mergeCell ref="D746:F746"/>
    <mergeCell ref="G747:I747"/>
    <mergeCell ref="D748:J748"/>
    <mergeCell ref="D737:F737"/>
    <mergeCell ref="D738:F738"/>
    <mergeCell ref="D739:F739"/>
    <mergeCell ref="G740:I740"/>
    <mergeCell ref="D741:J741"/>
    <mergeCell ref="D742:J742"/>
    <mergeCell ref="D731:J731"/>
    <mergeCell ref="D732:F732"/>
    <mergeCell ref="D733:F733"/>
    <mergeCell ref="D734:F734"/>
    <mergeCell ref="D735:F735"/>
    <mergeCell ref="D736:F736"/>
    <mergeCell ref="E725:J725"/>
    <mergeCell ref="E726:I727"/>
    <mergeCell ref="J726:J727"/>
    <mergeCell ref="E728:I729"/>
    <mergeCell ref="J728:J729"/>
    <mergeCell ref="D730:J730"/>
    <mergeCell ref="D719:H719"/>
    <mergeCell ref="I719:J719"/>
    <mergeCell ref="D720:J720"/>
    <mergeCell ref="E722:J722"/>
    <mergeCell ref="E723:J723"/>
    <mergeCell ref="E724:J724"/>
    <mergeCell ref="D712:F712"/>
    <mergeCell ref="G712:J712"/>
    <mergeCell ref="D713:F713"/>
    <mergeCell ref="G713:J713"/>
    <mergeCell ref="C715:J715"/>
    <mergeCell ref="D717:E718"/>
    <mergeCell ref="F717:H718"/>
    <mergeCell ref="I717:J717"/>
    <mergeCell ref="I718:J718"/>
    <mergeCell ref="D709:F709"/>
    <mergeCell ref="G709:J709"/>
    <mergeCell ref="D710:F710"/>
    <mergeCell ref="G710:J710"/>
    <mergeCell ref="D711:F711"/>
    <mergeCell ref="G711:J711"/>
    <mergeCell ref="D706:F706"/>
    <mergeCell ref="G706:J706"/>
    <mergeCell ref="D707:F707"/>
    <mergeCell ref="G707:J707"/>
    <mergeCell ref="D708:F708"/>
    <mergeCell ref="G708:J708"/>
    <mergeCell ref="D701:F701"/>
    <mergeCell ref="D702:F702"/>
    <mergeCell ref="D703:I703"/>
    <mergeCell ref="D704:F704"/>
    <mergeCell ref="G704:J704"/>
    <mergeCell ref="D705:I705"/>
    <mergeCell ref="D692:F692"/>
    <mergeCell ref="G693:I693"/>
    <mergeCell ref="D695:I695"/>
    <mergeCell ref="D697:F697"/>
    <mergeCell ref="D698:I698"/>
    <mergeCell ref="D700:F700"/>
    <mergeCell ref="D686:J686"/>
    <mergeCell ref="D687:J687"/>
    <mergeCell ref="D688:F688"/>
    <mergeCell ref="D689:F689"/>
    <mergeCell ref="D690:F690"/>
    <mergeCell ref="D691:F691"/>
    <mergeCell ref="D680:J680"/>
    <mergeCell ref="D681:F681"/>
    <mergeCell ref="D682:F682"/>
    <mergeCell ref="D683:F683"/>
    <mergeCell ref="D684:F684"/>
    <mergeCell ref="G685:I685"/>
    <mergeCell ref="D673:F673"/>
    <mergeCell ref="D674:F674"/>
    <mergeCell ref="D675:F675"/>
    <mergeCell ref="D676:F676"/>
    <mergeCell ref="D677:F677"/>
    <mergeCell ref="G678:I678"/>
    <mergeCell ref="D667:J667"/>
    <mergeCell ref="D668:F668"/>
    <mergeCell ref="D669:F669"/>
    <mergeCell ref="D670:F670"/>
    <mergeCell ref="D671:F671"/>
    <mergeCell ref="D672:F672"/>
    <mergeCell ref="E661:J661"/>
    <mergeCell ref="E662:I663"/>
    <mergeCell ref="J662:J663"/>
    <mergeCell ref="E664:I665"/>
    <mergeCell ref="J664:J665"/>
    <mergeCell ref="D666:J666"/>
    <mergeCell ref="D655:H655"/>
    <mergeCell ref="I655:J655"/>
    <mergeCell ref="D656:J656"/>
    <mergeCell ref="E658:J658"/>
    <mergeCell ref="E659:J659"/>
    <mergeCell ref="E660:J660"/>
    <mergeCell ref="D649:F649"/>
    <mergeCell ref="G649:J649"/>
    <mergeCell ref="C651:J651"/>
    <mergeCell ref="D653:E654"/>
    <mergeCell ref="F653:H654"/>
    <mergeCell ref="I653:J653"/>
    <mergeCell ref="I654:J654"/>
    <mergeCell ref="D646:F646"/>
    <mergeCell ref="G646:J646"/>
    <mergeCell ref="D647:F647"/>
    <mergeCell ref="G647:J647"/>
    <mergeCell ref="D648:F648"/>
    <mergeCell ref="G648:J648"/>
    <mergeCell ref="D643:F643"/>
    <mergeCell ref="G643:J643"/>
    <mergeCell ref="D644:F644"/>
    <mergeCell ref="G644:J644"/>
    <mergeCell ref="D645:F645"/>
    <mergeCell ref="G645:J645"/>
    <mergeCell ref="D638:F638"/>
    <mergeCell ref="D639:I639"/>
    <mergeCell ref="D640:F640"/>
    <mergeCell ref="G640:J640"/>
    <mergeCell ref="D641:I641"/>
    <mergeCell ref="D642:F642"/>
    <mergeCell ref="G642:J642"/>
    <mergeCell ref="G629:I629"/>
    <mergeCell ref="D631:I631"/>
    <mergeCell ref="D633:F633"/>
    <mergeCell ref="D634:I634"/>
    <mergeCell ref="D636:F636"/>
    <mergeCell ref="D637:F637"/>
    <mergeCell ref="D623:J623"/>
    <mergeCell ref="D624:F624"/>
    <mergeCell ref="D625:F625"/>
    <mergeCell ref="D626:F626"/>
    <mergeCell ref="D627:F627"/>
    <mergeCell ref="D628:F628"/>
    <mergeCell ref="D617:F617"/>
    <mergeCell ref="D618:F618"/>
    <mergeCell ref="D619:F619"/>
    <mergeCell ref="D620:F620"/>
    <mergeCell ref="G621:I621"/>
    <mergeCell ref="D622:J622"/>
    <mergeCell ref="D611:F611"/>
    <mergeCell ref="D612:F612"/>
    <mergeCell ref="D613:F613"/>
    <mergeCell ref="G614:I614"/>
    <mergeCell ref="D615:J615"/>
    <mergeCell ref="D616:J616"/>
    <mergeCell ref="D605:J605"/>
    <mergeCell ref="D606:F606"/>
    <mergeCell ref="D607:F607"/>
    <mergeCell ref="D608:F608"/>
    <mergeCell ref="D609:F609"/>
    <mergeCell ref="D610:F610"/>
    <mergeCell ref="E599:J599"/>
    <mergeCell ref="E600:I601"/>
    <mergeCell ref="J600:J601"/>
    <mergeCell ref="E602:I603"/>
    <mergeCell ref="J602:J603"/>
    <mergeCell ref="D604:J604"/>
    <mergeCell ref="D593:H593"/>
    <mergeCell ref="I593:J593"/>
    <mergeCell ref="D594:J594"/>
    <mergeCell ref="E596:J596"/>
    <mergeCell ref="E597:J597"/>
    <mergeCell ref="E598:J598"/>
    <mergeCell ref="D586:F586"/>
    <mergeCell ref="G586:J586"/>
    <mergeCell ref="D587:F587"/>
    <mergeCell ref="G587:J587"/>
    <mergeCell ref="C589:J589"/>
    <mergeCell ref="D591:E592"/>
    <mergeCell ref="F591:H592"/>
    <mergeCell ref="I591:J591"/>
    <mergeCell ref="I592:J592"/>
    <mergeCell ref="D583:F583"/>
    <mergeCell ref="G583:J583"/>
    <mergeCell ref="D584:F584"/>
    <mergeCell ref="G584:J584"/>
    <mergeCell ref="D585:F585"/>
    <mergeCell ref="G585:J585"/>
    <mergeCell ref="D579:I579"/>
    <mergeCell ref="D580:F580"/>
    <mergeCell ref="G580:J580"/>
    <mergeCell ref="D581:F581"/>
    <mergeCell ref="G581:J581"/>
    <mergeCell ref="D582:F582"/>
    <mergeCell ref="G582:J582"/>
    <mergeCell ref="D574:F574"/>
    <mergeCell ref="D575:F575"/>
    <mergeCell ref="D576:F576"/>
    <mergeCell ref="D577:I577"/>
    <mergeCell ref="D578:F578"/>
    <mergeCell ref="G578:J578"/>
    <mergeCell ref="D565:F565"/>
    <mergeCell ref="D566:F566"/>
    <mergeCell ref="G567:I567"/>
    <mergeCell ref="D569:I569"/>
    <mergeCell ref="D571:F571"/>
    <mergeCell ref="D572:I572"/>
    <mergeCell ref="G559:I559"/>
    <mergeCell ref="D560:J560"/>
    <mergeCell ref="D561:J561"/>
    <mergeCell ref="D562:F562"/>
    <mergeCell ref="D563:F563"/>
    <mergeCell ref="D564:F564"/>
    <mergeCell ref="D553:J553"/>
    <mergeCell ref="D554:J554"/>
    <mergeCell ref="D555:F555"/>
    <mergeCell ref="D556:F556"/>
    <mergeCell ref="D557:F557"/>
    <mergeCell ref="D558:F558"/>
    <mergeCell ref="D547:F547"/>
    <mergeCell ref="D548:F548"/>
    <mergeCell ref="D549:F549"/>
    <mergeCell ref="D550:F550"/>
    <mergeCell ref="D551:F551"/>
    <mergeCell ref="G552:I552"/>
    <mergeCell ref="E541:I542"/>
    <mergeCell ref="J541:J542"/>
    <mergeCell ref="D543:J543"/>
    <mergeCell ref="D544:J544"/>
    <mergeCell ref="D545:F545"/>
    <mergeCell ref="D546:F546"/>
    <mergeCell ref="D533:J533"/>
    <mergeCell ref="E535:J535"/>
    <mergeCell ref="E536:J536"/>
    <mergeCell ref="E537:J537"/>
    <mergeCell ref="E538:J538"/>
    <mergeCell ref="E539:I540"/>
    <mergeCell ref="J539:J540"/>
    <mergeCell ref="C528:J528"/>
    <mergeCell ref="D530:E531"/>
    <mergeCell ref="F530:H531"/>
    <mergeCell ref="I530:J530"/>
    <mergeCell ref="I531:J531"/>
    <mergeCell ref="D532:H532"/>
    <mergeCell ref="I532:J532"/>
    <mergeCell ref="D524:F524"/>
    <mergeCell ref="G524:J524"/>
    <mergeCell ref="D525:F525"/>
    <mergeCell ref="G525:J525"/>
    <mergeCell ref="D526:F526"/>
    <mergeCell ref="G526:J526"/>
    <mergeCell ref="D521:F521"/>
    <mergeCell ref="G521:J521"/>
    <mergeCell ref="D522:F522"/>
    <mergeCell ref="G522:J522"/>
    <mergeCell ref="D523:F523"/>
    <mergeCell ref="G523:J523"/>
    <mergeCell ref="D517:F517"/>
    <mergeCell ref="G517:J517"/>
    <mergeCell ref="D518:I518"/>
    <mergeCell ref="D519:F519"/>
    <mergeCell ref="G519:J519"/>
    <mergeCell ref="D520:F520"/>
    <mergeCell ref="G520:J520"/>
    <mergeCell ref="D510:F510"/>
    <mergeCell ref="D511:I511"/>
    <mergeCell ref="D513:F513"/>
    <mergeCell ref="D514:F514"/>
    <mergeCell ref="D515:F515"/>
    <mergeCell ref="D516:I516"/>
    <mergeCell ref="D502:F502"/>
    <mergeCell ref="D503:F503"/>
    <mergeCell ref="D504:F504"/>
    <mergeCell ref="D505:F505"/>
    <mergeCell ref="G506:I506"/>
    <mergeCell ref="D508:I508"/>
    <mergeCell ref="D496:F496"/>
    <mergeCell ref="D497:F497"/>
    <mergeCell ref="G498:I498"/>
    <mergeCell ref="D499:J499"/>
    <mergeCell ref="D500:J500"/>
    <mergeCell ref="D501:F501"/>
    <mergeCell ref="D490:F490"/>
    <mergeCell ref="D491:F491"/>
    <mergeCell ref="D492:F492"/>
    <mergeCell ref="G493:I493"/>
    <mergeCell ref="D494:J494"/>
    <mergeCell ref="D495:F495"/>
    <mergeCell ref="D484:J484"/>
    <mergeCell ref="D485:F485"/>
    <mergeCell ref="D486:F486"/>
    <mergeCell ref="D487:F487"/>
    <mergeCell ref="D488:F488"/>
    <mergeCell ref="D489:F489"/>
    <mergeCell ref="E478:J478"/>
    <mergeCell ref="E479:I480"/>
    <mergeCell ref="J479:J480"/>
    <mergeCell ref="E481:I482"/>
    <mergeCell ref="J481:J482"/>
    <mergeCell ref="D483:J483"/>
    <mergeCell ref="D472:H472"/>
    <mergeCell ref="I472:J472"/>
    <mergeCell ref="D473:J473"/>
    <mergeCell ref="E475:J475"/>
    <mergeCell ref="E476:J476"/>
    <mergeCell ref="E477:J477"/>
    <mergeCell ref="D466:F466"/>
    <mergeCell ref="G466:J466"/>
    <mergeCell ref="C468:J468"/>
    <mergeCell ref="D470:E471"/>
    <mergeCell ref="F470:H471"/>
    <mergeCell ref="I470:J470"/>
    <mergeCell ref="I471:J471"/>
    <mergeCell ref="D463:F463"/>
    <mergeCell ref="G463:J463"/>
    <mergeCell ref="D464:F464"/>
    <mergeCell ref="G464:J464"/>
    <mergeCell ref="D465:F465"/>
    <mergeCell ref="G465:J465"/>
    <mergeCell ref="D460:F460"/>
    <mergeCell ref="G460:J460"/>
    <mergeCell ref="D461:F461"/>
    <mergeCell ref="G461:J461"/>
    <mergeCell ref="D462:F462"/>
    <mergeCell ref="G462:J462"/>
    <mergeCell ref="D456:I456"/>
    <mergeCell ref="D457:F457"/>
    <mergeCell ref="G457:J457"/>
    <mergeCell ref="D458:I458"/>
    <mergeCell ref="D459:F459"/>
    <mergeCell ref="G459:J459"/>
    <mergeCell ref="D448:I448"/>
    <mergeCell ref="D450:F450"/>
    <mergeCell ref="D451:I451"/>
    <mergeCell ref="D453:F453"/>
    <mergeCell ref="D454:F454"/>
    <mergeCell ref="D455:F455"/>
    <mergeCell ref="D441:F441"/>
    <mergeCell ref="D442:F442"/>
    <mergeCell ref="D443:F443"/>
    <mergeCell ref="D444:F444"/>
    <mergeCell ref="D445:F445"/>
    <mergeCell ref="G446:I446"/>
    <mergeCell ref="D435:F435"/>
    <mergeCell ref="D436:F436"/>
    <mergeCell ref="D437:F437"/>
    <mergeCell ref="G438:I438"/>
    <mergeCell ref="D439:J439"/>
    <mergeCell ref="D440:J440"/>
    <mergeCell ref="D429:F429"/>
    <mergeCell ref="D430:F430"/>
    <mergeCell ref="D431:F431"/>
    <mergeCell ref="G432:I432"/>
    <mergeCell ref="D433:J433"/>
    <mergeCell ref="D434:J434"/>
    <mergeCell ref="D423:J423"/>
    <mergeCell ref="D424:F424"/>
    <mergeCell ref="D425:F425"/>
    <mergeCell ref="D426:F426"/>
    <mergeCell ref="D427:F427"/>
    <mergeCell ref="D428:F428"/>
    <mergeCell ref="E417:J417"/>
    <mergeCell ref="E418:I419"/>
    <mergeCell ref="J418:J419"/>
    <mergeCell ref="E420:I421"/>
    <mergeCell ref="J420:J421"/>
    <mergeCell ref="D422:J422"/>
    <mergeCell ref="D411:H411"/>
    <mergeCell ref="I411:J411"/>
    <mergeCell ref="D412:J412"/>
    <mergeCell ref="E414:J414"/>
    <mergeCell ref="E415:J415"/>
    <mergeCell ref="E416:J416"/>
    <mergeCell ref="D405:F405"/>
    <mergeCell ref="G405:J405"/>
    <mergeCell ref="C407:J407"/>
    <mergeCell ref="D409:E410"/>
    <mergeCell ref="F409:H410"/>
    <mergeCell ref="I409:J409"/>
    <mergeCell ref="I410:J410"/>
    <mergeCell ref="D402:F402"/>
    <mergeCell ref="G402:J402"/>
    <mergeCell ref="D403:F403"/>
    <mergeCell ref="G403:J403"/>
    <mergeCell ref="D404:F404"/>
    <mergeCell ref="G404:J404"/>
    <mergeCell ref="D399:F399"/>
    <mergeCell ref="G399:J399"/>
    <mergeCell ref="D400:F400"/>
    <mergeCell ref="G400:J400"/>
    <mergeCell ref="D401:F401"/>
    <mergeCell ref="G401:J401"/>
    <mergeCell ref="D394:F394"/>
    <mergeCell ref="D395:I395"/>
    <mergeCell ref="D396:F396"/>
    <mergeCell ref="G396:J396"/>
    <mergeCell ref="D397:I397"/>
    <mergeCell ref="D398:F398"/>
    <mergeCell ref="G398:J398"/>
    <mergeCell ref="G385:I385"/>
    <mergeCell ref="D387:I387"/>
    <mergeCell ref="D389:F389"/>
    <mergeCell ref="D390:I390"/>
    <mergeCell ref="D392:F392"/>
    <mergeCell ref="D393:F393"/>
    <mergeCell ref="D379:J379"/>
    <mergeCell ref="D380:F380"/>
    <mergeCell ref="D381:F381"/>
    <mergeCell ref="D382:F382"/>
    <mergeCell ref="D383:F383"/>
    <mergeCell ref="D384:F384"/>
    <mergeCell ref="D373:F373"/>
    <mergeCell ref="D374:F374"/>
    <mergeCell ref="D375:F375"/>
    <mergeCell ref="D376:F376"/>
    <mergeCell ref="G377:I377"/>
    <mergeCell ref="D378:J378"/>
    <mergeCell ref="D367:F367"/>
    <mergeCell ref="D368:F368"/>
    <mergeCell ref="D369:F369"/>
    <mergeCell ref="G370:I370"/>
    <mergeCell ref="D371:J371"/>
    <mergeCell ref="D372:J372"/>
    <mergeCell ref="D361:J361"/>
    <mergeCell ref="D362:F362"/>
    <mergeCell ref="D363:F363"/>
    <mergeCell ref="D364:F364"/>
    <mergeCell ref="D365:F365"/>
    <mergeCell ref="D366:F366"/>
    <mergeCell ref="E355:J355"/>
    <mergeCell ref="E356:I357"/>
    <mergeCell ref="J356:J357"/>
    <mergeCell ref="E358:I359"/>
    <mergeCell ref="J358:J359"/>
    <mergeCell ref="D360:J360"/>
    <mergeCell ref="D349:H349"/>
    <mergeCell ref="I349:J349"/>
    <mergeCell ref="D350:J350"/>
    <mergeCell ref="E352:J352"/>
    <mergeCell ref="E353:J353"/>
    <mergeCell ref="E354:J354"/>
    <mergeCell ref="D343:F343"/>
    <mergeCell ref="G343:J343"/>
    <mergeCell ref="C345:J345"/>
    <mergeCell ref="D347:E348"/>
    <mergeCell ref="F347:H348"/>
    <mergeCell ref="I347:J347"/>
    <mergeCell ref="I348:J348"/>
    <mergeCell ref="D340:F340"/>
    <mergeCell ref="G340:J340"/>
    <mergeCell ref="D341:F341"/>
    <mergeCell ref="G341:J341"/>
    <mergeCell ref="D342:F342"/>
    <mergeCell ref="G342:J342"/>
    <mergeCell ref="D337:F337"/>
    <mergeCell ref="G337:J337"/>
    <mergeCell ref="D338:F338"/>
    <mergeCell ref="G338:J338"/>
    <mergeCell ref="D339:F339"/>
    <mergeCell ref="G339:J339"/>
    <mergeCell ref="D332:F332"/>
    <mergeCell ref="D333:I333"/>
    <mergeCell ref="D334:F334"/>
    <mergeCell ref="G334:J334"/>
    <mergeCell ref="D335:I335"/>
    <mergeCell ref="D336:F336"/>
    <mergeCell ref="G336:J336"/>
    <mergeCell ref="G323:I323"/>
    <mergeCell ref="D325:I325"/>
    <mergeCell ref="D327:F327"/>
    <mergeCell ref="D328:I328"/>
    <mergeCell ref="D330:F330"/>
    <mergeCell ref="D331:F331"/>
    <mergeCell ref="D317:J317"/>
    <mergeCell ref="D318:F318"/>
    <mergeCell ref="D319:F319"/>
    <mergeCell ref="D320:F320"/>
    <mergeCell ref="D321:F321"/>
    <mergeCell ref="D322:F322"/>
    <mergeCell ref="D311:F311"/>
    <mergeCell ref="D312:F312"/>
    <mergeCell ref="D313:F313"/>
    <mergeCell ref="D314:F314"/>
    <mergeCell ref="G315:I315"/>
    <mergeCell ref="D316:J316"/>
    <mergeCell ref="D305:F305"/>
    <mergeCell ref="D306:F306"/>
    <mergeCell ref="D307:F307"/>
    <mergeCell ref="G308:I308"/>
    <mergeCell ref="D309:J309"/>
    <mergeCell ref="D310:J310"/>
    <mergeCell ref="D299:J299"/>
    <mergeCell ref="D300:F300"/>
    <mergeCell ref="D301:F301"/>
    <mergeCell ref="D302:F302"/>
    <mergeCell ref="D303:F303"/>
    <mergeCell ref="D304:F304"/>
    <mergeCell ref="E293:J293"/>
    <mergeCell ref="E294:I295"/>
    <mergeCell ref="J294:J295"/>
    <mergeCell ref="E296:I297"/>
    <mergeCell ref="J296:J297"/>
    <mergeCell ref="D298:J298"/>
    <mergeCell ref="D287:H287"/>
    <mergeCell ref="I287:J287"/>
    <mergeCell ref="D288:J288"/>
    <mergeCell ref="E290:J290"/>
    <mergeCell ref="E291:J291"/>
    <mergeCell ref="E292:J292"/>
    <mergeCell ref="D281:F281"/>
    <mergeCell ref="G281:J281"/>
    <mergeCell ref="C283:J283"/>
    <mergeCell ref="D285:E286"/>
    <mergeCell ref="F285:H286"/>
    <mergeCell ref="I285:J285"/>
    <mergeCell ref="I286:J286"/>
    <mergeCell ref="D278:F278"/>
    <mergeCell ref="G278:J278"/>
    <mergeCell ref="D279:F279"/>
    <mergeCell ref="G279:J279"/>
    <mergeCell ref="D280:F280"/>
    <mergeCell ref="G280:J280"/>
    <mergeCell ref="D275:F275"/>
    <mergeCell ref="G275:J275"/>
    <mergeCell ref="D276:F276"/>
    <mergeCell ref="G276:J276"/>
    <mergeCell ref="D277:F277"/>
    <mergeCell ref="G277:J277"/>
    <mergeCell ref="D271:I271"/>
    <mergeCell ref="D272:F272"/>
    <mergeCell ref="G272:J272"/>
    <mergeCell ref="D273:I273"/>
    <mergeCell ref="D274:F274"/>
    <mergeCell ref="G274:J274"/>
    <mergeCell ref="D263:I263"/>
    <mergeCell ref="D265:F265"/>
    <mergeCell ref="D266:I266"/>
    <mergeCell ref="D268:F268"/>
    <mergeCell ref="D269:F269"/>
    <mergeCell ref="D270:F270"/>
    <mergeCell ref="D256:F256"/>
    <mergeCell ref="D257:F257"/>
    <mergeCell ref="D258:F258"/>
    <mergeCell ref="D259:F259"/>
    <mergeCell ref="D260:F260"/>
    <mergeCell ref="G261:I261"/>
    <mergeCell ref="E250:I251"/>
    <mergeCell ref="J250:J251"/>
    <mergeCell ref="E252:I253"/>
    <mergeCell ref="J252:J253"/>
    <mergeCell ref="D254:J254"/>
    <mergeCell ref="D255:J255"/>
    <mergeCell ref="D244:H244"/>
    <mergeCell ref="I244:J244"/>
    <mergeCell ref="D245:J245"/>
    <mergeCell ref="E247:J247"/>
    <mergeCell ref="E248:J248"/>
    <mergeCell ref="E249:J249"/>
    <mergeCell ref="D238:F238"/>
    <mergeCell ref="G238:J238"/>
    <mergeCell ref="C240:J240"/>
    <mergeCell ref="D242:E243"/>
    <mergeCell ref="F242:H243"/>
    <mergeCell ref="I242:J242"/>
    <mergeCell ref="I243:J243"/>
    <mergeCell ref="D235:F235"/>
    <mergeCell ref="G235:J235"/>
    <mergeCell ref="D236:F236"/>
    <mergeCell ref="G236:J236"/>
    <mergeCell ref="D237:F237"/>
    <mergeCell ref="G237:J237"/>
    <mergeCell ref="D232:F232"/>
    <mergeCell ref="G232:J232"/>
    <mergeCell ref="D233:F233"/>
    <mergeCell ref="G233:J233"/>
    <mergeCell ref="D234:F234"/>
    <mergeCell ref="G234:J234"/>
    <mergeCell ref="D228:I228"/>
    <mergeCell ref="D229:F229"/>
    <mergeCell ref="G229:J229"/>
    <mergeCell ref="D230:I230"/>
    <mergeCell ref="D231:F231"/>
    <mergeCell ref="G231:J231"/>
    <mergeCell ref="D220:I220"/>
    <mergeCell ref="D222:F222"/>
    <mergeCell ref="D223:I223"/>
    <mergeCell ref="D225:F225"/>
    <mergeCell ref="D226:F226"/>
    <mergeCell ref="D227:F227"/>
    <mergeCell ref="D213:F213"/>
    <mergeCell ref="D214:F214"/>
    <mergeCell ref="D215:F215"/>
    <mergeCell ref="D216:F216"/>
    <mergeCell ref="D217:F217"/>
    <mergeCell ref="G218:I218"/>
    <mergeCell ref="D207:F207"/>
    <mergeCell ref="D208:F208"/>
    <mergeCell ref="D209:F209"/>
    <mergeCell ref="G210:I210"/>
    <mergeCell ref="D211:J211"/>
    <mergeCell ref="D212:J212"/>
    <mergeCell ref="D200:F200"/>
    <mergeCell ref="D201:F201"/>
    <mergeCell ref="D202:F202"/>
    <mergeCell ref="G203:I203"/>
    <mergeCell ref="D205:J205"/>
    <mergeCell ref="D206:F206"/>
    <mergeCell ref="D194:J194"/>
    <mergeCell ref="D195:F195"/>
    <mergeCell ref="D196:F196"/>
    <mergeCell ref="D197:F197"/>
    <mergeCell ref="D198:F198"/>
    <mergeCell ref="D199:F199"/>
    <mergeCell ref="E188:J188"/>
    <mergeCell ref="E189:I190"/>
    <mergeCell ref="J189:J190"/>
    <mergeCell ref="E191:I192"/>
    <mergeCell ref="J191:J192"/>
    <mergeCell ref="D193:J193"/>
    <mergeCell ref="D182:H182"/>
    <mergeCell ref="I182:J182"/>
    <mergeCell ref="D183:J183"/>
    <mergeCell ref="E185:J185"/>
    <mergeCell ref="E186:J186"/>
    <mergeCell ref="E187:J187"/>
    <mergeCell ref="D175:F175"/>
    <mergeCell ref="G175:J175"/>
    <mergeCell ref="D176:F176"/>
    <mergeCell ref="G176:J176"/>
    <mergeCell ref="C178:J178"/>
    <mergeCell ref="D180:E181"/>
    <mergeCell ref="F180:H181"/>
    <mergeCell ref="I180:J180"/>
    <mergeCell ref="I181:J181"/>
    <mergeCell ref="D172:F172"/>
    <mergeCell ref="G172:J172"/>
    <mergeCell ref="D173:F173"/>
    <mergeCell ref="G173:J173"/>
    <mergeCell ref="D174:F174"/>
    <mergeCell ref="G174:J174"/>
    <mergeCell ref="D168:I168"/>
    <mergeCell ref="D169:F169"/>
    <mergeCell ref="G169:J169"/>
    <mergeCell ref="D170:F170"/>
    <mergeCell ref="G170:J170"/>
    <mergeCell ref="D171:F171"/>
    <mergeCell ref="G171:J171"/>
    <mergeCell ref="D163:F163"/>
    <mergeCell ref="D164:F164"/>
    <mergeCell ref="D165:F165"/>
    <mergeCell ref="D166:I166"/>
    <mergeCell ref="D167:F167"/>
    <mergeCell ref="G167:J167"/>
    <mergeCell ref="D154:F154"/>
    <mergeCell ref="D155:F155"/>
    <mergeCell ref="G156:I156"/>
    <mergeCell ref="D158:I158"/>
    <mergeCell ref="D160:F160"/>
    <mergeCell ref="D161:I161"/>
    <mergeCell ref="G148:I148"/>
    <mergeCell ref="D149:J149"/>
    <mergeCell ref="D150:J150"/>
    <mergeCell ref="D151:F151"/>
    <mergeCell ref="D152:F152"/>
    <mergeCell ref="D153:F153"/>
    <mergeCell ref="D142:J142"/>
    <mergeCell ref="D143:F143"/>
    <mergeCell ref="D144:F144"/>
    <mergeCell ref="D145:F145"/>
    <mergeCell ref="D146:F146"/>
    <mergeCell ref="D147:F147"/>
    <mergeCell ref="E136:J136"/>
    <mergeCell ref="E137:I138"/>
    <mergeCell ref="J137:J138"/>
    <mergeCell ref="E139:I140"/>
    <mergeCell ref="J139:J140"/>
    <mergeCell ref="D141:J141"/>
    <mergeCell ref="D130:H130"/>
    <mergeCell ref="I130:J130"/>
    <mergeCell ref="D131:J131"/>
    <mergeCell ref="E133:J133"/>
    <mergeCell ref="E134:J134"/>
    <mergeCell ref="E135:J135"/>
    <mergeCell ref="D121:F121"/>
    <mergeCell ref="G121:J121"/>
    <mergeCell ref="D122:F122"/>
    <mergeCell ref="G122:J122"/>
    <mergeCell ref="C126:J126"/>
    <mergeCell ref="D128:E129"/>
    <mergeCell ref="F128:H129"/>
    <mergeCell ref="I128:J128"/>
    <mergeCell ref="I129:J129"/>
    <mergeCell ref="D118:F118"/>
    <mergeCell ref="G118:J118"/>
    <mergeCell ref="D119:F119"/>
    <mergeCell ref="G119:J119"/>
    <mergeCell ref="D120:F120"/>
    <mergeCell ref="G120:J120"/>
    <mergeCell ref="D114:I114"/>
    <mergeCell ref="D115:F115"/>
    <mergeCell ref="G115:J115"/>
    <mergeCell ref="D116:F116"/>
    <mergeCell ref="G116:J116"/>
    <mergeCell ref="D117:F117"/>
    <mergeCell ref="G117:J117"/>
    <mergeCell ref="D109:F109"/>
    <mergeCell ref="D110:F110"/>
    <mergeCell ref="D111:F111"/>
    <mergeCell ref="D112:I112"/>
    <mergeCell ref="D113:F113"/>
    <mergeCell ref="G113:J113"/>
    <mergeCell ref="D100:F100"/>
    <mergeCell ref="D101:F101"/>
    <mergeCell ref="G102:I102"/>
    <mergeCell ref="D104:I104"/>
    <mergeCell ref="D106:F106"/>
    <mergeCell ref="D107:I107"/>
    <mergeCell ref="D93:F93"/>
    <mergeCell ref="G94:I94"/>
    <mergeCell ref="D96:J96"/>
    <mergeCell ref="D97:F97"/>
    <mergeCell ref="D98:F98"/>
    <mergeCell ref="D99:F99"/>
    <mergeCell ref="D87:J87"/>
    <mergeCell ref="D88:J88"/>
    <mergeCell ref="D89:F89"/>
    <mergeCell ref="D90:F90"/>
    <mergeCell ref="D91:F91"/>
    <mergeCell ref="D92:F92"/>
    <mergeCell ref="D81:J81"/>
    <mergeCell ref="D82:F82"/>
    <mergeCell ref="D83:F83"/>
    <mergeCell ref="D84:F84"/>
    <mergeCell ref="D85:F85"/>
    <mergeCell ref="G86:I86"/>
    <mergeCell ref="E75:J75"/>
    <mergeCell ref="E76:I77"/>
    <mergeCell ref="J76:J77"/>
    <mergeCell ref="E78:I79"/>
    <mergeCell ref="J78:J79"/>
    <mergeCell ref="D80:J80"/>
    <mergeCell ref="D69:H69"/>
    <mergeCell ref="I69:J69"/>
    <mergeCell ref="D70:J70"/>
    <mergeCell ref="E72:J72"/>
    <mergeCell ref="E73:J73"/>
    <mergeCell ref="E74:J74"/>
    <mergeCell ref="D63:F63"/>
    <mergeCell ref="G63:J63"/>
    <mergeCell ref="C65:J65"/>
    <mergeCell ref="D67:E68"/>
    <mergeCell ref="F67:H68"/>
    <mergeCell ref="I67:J67"/>
    <mergeCell ref="I68:J68"/>
    <mergeCell ref="D59:F59"/>
    <mergeCell ref="G59:J59"/>
    <mergeCell ref="D60:F60"/>
    <mergeCell ref="G60:J60"/>
    <mergeCell ref="D61:F61"/>
    <mergeCell ref="G61:J61"/>
    <mergeCell ref="D55:I55"/>
    <mergeCell ref="D56:F56"/>
    <mergeCell ref="G56:J56"/>
    <mergeCell ref="D57:F57"/>
    <mergeCell ref="G57:J57"/>
    <mergeCell ref="D58:F58"/>
    <mergeCell ref="G58:J58"/>
    <mergeCell ref="D52:F52"/>
    <mergeCell ref="D53:I53"/>
    <mergeCell ref="D54:F54"/>
    <mergeCell ref="G54:J54"/>
    <mergeCell ref="D41:F41"/>
    <mergeCell ref="D42:F42"/>
    <mergeCell ref="G43:I43"/>
    <mergeCell ref="D45:I45"/>
    <mergeCell ref="D47:F47"/>
    <mergeCell ref="D48:I48"/>
    <mergeCell ref="G35:I35"/>
    <mergeCell ref="D36:J36"/>
    <mergeCell ref="D37:J37"/>
    <mergeCell ref="D38:F38"/>
    <mergeCell ref="D39:F39"/>
    <mergeCell ref="D40:F40"/>
    <mergeCell ref="D62:F62"/>
    <mergeCell ref="G62:J62"/>
    <mergeCell ref="D32:F32"/>
    <mergeCell ref="D33:F33"/>
    <mergeCell ref="D34:F34"/>
    <mergeCell ref="D23:F23"/>
    <mergeCell ref="D24:F24"/>
    <mergeCell ref="D25:F25"/>
    <mergeCell ref="G26:I26"/>
    <mergeCell ref="D27:J27"/>
    <mergeCell ref="D28:J28"/>
    <mergeCell ref="E16:I17"/>
    <mergeCell ref="J16:J17"/>
    <mergeCell ref="D19:J19"/>
    <mergeCell ref="D20:F20"/>
    <mergeCell ref="D21:F21"/>
    <mergeCell ref="D22:F22"/>
    <mergeCell ref="D50:F50"/>
    <mergeCell ref="D51:F51"/>
    <mergeCell ref="D8:J8"/>
    <mergeCell ref="E10:J10"/>
    <mergeCell ref="E11:J11"/>
    <mergeCell ref="E12:J12"/>
    <mergeCell ref="E13:J13"/>
    <mergeCell ref="E14:I15"/>
    <mergeCell ref="J14:J15"/>
    <mergeCell ref="C3:J3"/>
    <mergeCell ref="D5:E6"/>
    <mergeCell ref="F5:H6"/>
    <mergeCell ref="I5:J5"/>
    <mergeCell ref="I6:J6"/>
    <mergeCell ref="D7:H7"/>
    <mergeCell ref="I7:J7"/>
    <mergeCell ref="D29:F29"/>
    <mergeCell ref="D30:F30"/>
    <mergeCell ref="D31:F31"/>
  </mergeCells>
  <dataValidations count="5">
    <dataValidation type="list" allowBlank="1" showInputMessage="1" showErrorMessage="1" sqref="D11 D13 D73 D75 D134 D136 D186 D188 D247 D249 D291 D293 D353 D355 D415 D417 D476 D478 D536 D538 D597 D599 D659 D661 D723 D725 D785 D787 D850 D852 D911 D913 D974 D976 D1035 D1037 D1096 D1098 D1159 D1161 D1221 D1223 D1283 D1285 D1345 D1347 D1408 D1410 D1470 D1472 D1533 D1535 D1596 D1598 D1661 D1663 D1725 D1727 D3229 D3231 D3292 D3294 D3344 D3346 D3407 D3409 D3473 D3475 D3540 D3542 D3602 D3604 D3664 D3666 D3717 D3719 D3898 D3900 D3963 D3965 D4030 D4032 D4097 D4099 D4163 D4165 D4227 D4229 D4476 D4478 D4542 D4544 D4607 D4609 D4977 D4979 D5041 D5043 D5106 D5108 D5170 D5172 D5233 D5235 D5297 D5299 D5357 D5359 D5421 D5423 D5485 D5487 D5551 D5553 D5615 D5617 D5679 D5681 D5743 D5745 D5807 D5809 D5869 D5871 D5932 D5934 D1857 D1859 D1921 D1923 D1985 D1987 D2048 D2050 D2110 D2112 D2171 D2173 D2234 D2236 D2297 D2299 D2359 D2361 D2419 D2421 D2479 D2481 D2541 D2543 D2601 D2603 D2663 D2665 D2789 D2791 D2853 D2855 D2977 D2979 D3039 D3041 D3101 D3103 D3164 D3166 D5998 D6000 D2726 D2728 D2914 D2916 D3777 D3779 D3836 D3838 D1791 D1793" xr:uid="{91193C40-820B-DE48-A416-874897CF2A95}">
      <formula1>ITEM</formula1>
    </dataValidation>
    <dataValidation type="list" allowBlank="1" showInputMessage="1" showErrorMessage="1" sqref="D39:D42 D90:D93 D99:D101 D152:D155 D214:D217 D259:D260 D319:D322 D381:D384 D442:D445 D502:D505 D563:D566 D625:D628 D689:D692 D751:D754 D812:D813 D819 D877:D880 D940:D943 D1001:D1004 D1062:D1065 D1125:D1128 D1187:D1190 D1249:D1252 D1311:D1314 D1374:D1377 D1436:D1439 D1499:D1502 D1561:D1564 D1626:D1629 D1691:D1694 D1757:D1759 D3257:D3260 D3310:D3313 D3372:D3375 D3439:D3442 D3506:D3509 D3569:D3572 D3631:D3634 D3682:D3685 D3745:D3748 D3930:D3932 D3994:D3997 D4061:D4064 D4128:D4131 D4192:D4195 D4257:D4260 D3193:D3196 D4322 D4444 D4506:D4509 D4572:D4575 D4637:D4640 D4694:D4697 D4702 D4815:D4818 D4876:D4879 D4937:D4940 D5005:D5008 D5071:D5074 D5135:D5138 D5198:D5201 D5262:D5265 D5322:D5325 D5386:D5389 D5449:D5452 D5516:D5519 D5580:D5583 D5644:D5647 D5708:D5711 D5772:D5775 D5834:D5837 D5897:D5900 D5959:D5960 D5966 D1886:D1889 D1950:D1953 D2014:D2017 D2076:D2079 D2137:D2140 D2200:D2203 D2263:D2266 D2325:D2328 D2385:D2388 D2445:D2448 D2507:D2510 D2567:D2570 D2629:D2632 D2692:D2695 D2818:D2821 D2881:D2884 D3005:D3008 D3067:D3070 D3130:D3133 D4315:D4317 D4376:D4378 D4383 D4437:D4439 D4756:D4758 D4763 D4823 D4884 D4945 D6025:D6028 D2753:D2756 D2941:D2944 D3804:D3807 D3863:D3866 D1823:D1825" xr:uid="{1553F81B-CBAF-D644-9966-12F498C587CC}">
      <formula1>MDO_LISTA</formula1>
    </dataValidation>
    <dataValidation type="list" allowBlank="1" showInputMessage="1" showErrorMessage="1" sqref="D83:D85 E83:F83 E85:F85 D207:D209 E207:F207 E209:F209 D196:F202 E147:F147 E144:F144 D144:D147 E1879:F1879 E1881:F1881 D1879:D1881 D1867:F1874 D1943:D1945 E1943:F1943 E1945:F1945 D1931:F1938 D2007:D2009 E2007:F2007 E2009:F2009 D1995:F2002 D2622:D2624 E2622:F2622 E2624:F2624 D2611:F2617 D2685:D2687 E2685:F2685 E2687:F2687 D2673:F2680 D2811:D2813 E2811:F2811 E2813:F2813 D2799:F2806 D2874:D2876 E2874:F2874 E2876:F2876 D2863:F2869 E2440:F2440 D2438:D2440 E2438:F2438 D2429:F2433 E2560:F2560 D2560:D2562 E2562:F2562 D2551:F2555 D3060:F3062 D3049:F3055 E3188:F3188 E3185:F3185 D3185:D3188 D3174:F3180 D2318:D2320 E2318:F2318 E2320:F2320 D2307:F2313 D2130:D2132 E2130:F2130 E2132:F2132 D2120:F2125 D2193:D2195 E2193:F2193 E2195:F2195 D2181:F2188 D2256:D2258 E2256:F2256 E2258:F2258 D2244:F2251 D2369:F2375 D2500:F2502 D2489:F2495 D2998:F3000 D2987:F2993 D3111:F3120 E2069:F2069 D2069:D2071 E2071:F2071 D2058:F2064 D1683:D1686 E1686:F1686 E1683:F1683 D1671:F1678 E1751:F1752 E1748:F1748 D1748:D1752 D1735:F1743 E1306:F1306 E1304:F1304 D1304:D1306 D1293:F1299 E1369:F1369 E1366:F1366 D1366:D1369 D1355:F1361 D1429:D1431 E1429:F1429 E1431:F1431 D1418:F1424 D1180:F1182 D1169:F1175 D1492:D1494 E1492:F1492 E1494:F1494 D1480:F1487 D1554:F1556 D1543:F1549 D1619:F1621 D1606:F1614 D1056:F1057 D1045:F1051 E1120:F1120 E1117:F1117 D1117:D1120 D1106:F1112 D804:F807 D795:F799 D870:F872 D860:F865 D682:D684 E682:F682 E684:F684 D669:F677 D744:F746 D733:F739 D933:D935 E933:F933 E935:F935 D921:F928 D1242:F1244 D1231:F1237 D556:F558 D546:F551 D994:F996 D984:F989 D312:F314 D301:F307 D374:F376 D363:F369 D425:F431 D486:F492 D618:F620 D607:F613 D6018:F6020 D6008:F6013 D30:F34 D21:F25 D3250:F3252 D3239:F3245 E3305:F3305 E3302:F3302 D3302:D3305 D3365:F3367 D3354:F3360 D3432:F3432 D3423:F3425 D3499:F3499 D3489:F3490 D3561:F3564 D3550:F3556 D3623:F3626 D3612:F3618 E3677:F3677 E3674:F3674 D3674:D3677 D3738:D3740 E3738:F3738 E3740:F3740 D3727:F3733 D3924:F3924 D3915:F3916 D3989:F3989 D3980:F3980 D4055:F4055 D4122:F4122 D4174:F4174 D5942:F5946 D5879:F5885 D5951:F5954 E4370:F4370 D4309:F4309 D5890:F5892 D4419:F4424 E4431:F4431 D4369:D4370 D5817:F5823 D4677:F4682 E4689:F4689 D4430:D4431 D5753:F5759 D4738:F4743 E4750:F4750 D4688:D4689 D5764:D5767 D4799:F4803 E4810:F4810 D4749:D4750 E5764:F5764 D4860:F4864 E4871:F4871 D4809:D4810 D4930:D4932 E4930:F4930 E4932:F4932 D4919:F4925 D4998:D5000 E4998:F4998 E5000:F5000 D4987:F4993 D5064:D5066 E5064:F5064 E5066:F5066 D5051:F5059 D5128:D5130 E5128:F5128 E5130:F5130 D5116:F5123 D5191:F5193 D5180:F5186 D5254:D5257 E5257:F5257 E5254:F5254 D5243:F5249 D5315:F5317 D5307:F5310 D5378:F5381 D5367:F5373 D5442:F5444 D5509:D5511 E5509:F5509 E5511:F5511 D5495:F5504 E5575:F5575 E5572:F5572 D5572:D5575 D5561:F5567 E5639:F5639 E5636:F5636 D5636:D5639 D5625:F5631 E5703:F5703 E5700:F5700 D5700:D5703 D5689:F5695 E5767:F5767 D4870:D4871 D2747:F2748 D2935:F2936 D3798:F3799 D3857:F3858 E1817:F1818 E1814:F1814 D1814:D1818" xr:uid="{ADCCD83F-AFBB-C544-A5E4-C5C64A101307}">
      <formula1>#REF!</formula1>
    </dataValidation>
    <dataValidation type="list" allowBlank="1" showInputMessage="1" showErrorMessage="1" sqref="D98:F98 D257:F258 D818:F818 D5965:F5965 D4321:F4321 D4382:F4382 D4443:F4443 D4701:F4701 D4762:F4762 D4822:F4822 D4883:F4883 D4944:F4944" xr:uid="{DFD3FD26-7929-4947-926F-306F1D786F3B}">
      <formula1>TRANSPORTE_LISTA</formula1>
    </dataValidation>
    <dataValidation type="list" allowBlank="1" showInputMessage="1" showErrorMessage="1" sqref="D436:F437 D496:F497 D5828:F5829 D2379:F2380 D3124:F3125" xr:uid="{83F8A44A-B7CA-5644-8C16-5092E4FD041C}">
      <formula1>EQUIPO_LISTA</formula1>
    </dataValidation>
  </dataValidations>
  <pageMargins left="0.7" right="0.7" top="0.75" bottom="0.75" header="0.3" footer="0.3"/>
  <pageSetup paperSize="9" scale="58" orientation="portrait" r:id="rId1"/>
  <rowBreaks count="96" manualBreakCount="96">
    <brk id="65" max="10" man="1"/>
    <brk id="125" max="10" man="1"/>
    <brk id="178" max="10" man="1"/>
    <brk id="240" max="10" man="1"/>
    <brk id="282" max="10" man="1"/>
    <brk id="345" max="10" man="1"/>
    <brk id="407" max="10" man="1"/>
    <brk id="467" max="10" man="1"/>
    <brk id="528" max="10" man="1"/>
    <brk id="589" max="10" man="1"/>
    <brk id="651" max="10" man="1"/>
    <brk id="714" max="10" man="1"/>
    <brk id="777" max="10" man="1"/>
    <brk id="841" max="10" man="1"/>
    <brk id="903" max="10" man="1"/>
    <brk id="965" max="10" man="1"/>
    <brk id="1027" max="10" man="1"/>
    <brk id="1088" max="10" man="1"/>
    <brk id="1150" max="10" man="1"/>
    <brk id="1213" max="10" man="1"/>
    <brk id="1275" max="10" man="1"/>
    <brk id="1337" max="10" man="1"/>
    <brk id="1400" max="10" man="1"/>
    <brk id="1462" max="10" man="1"/>
    <brk id="1525" max="10" man="1"/>
    <brk id="1587" max="10" man="1"/>
    <brk id="1652" max="10" man="1"/>
    <brk id="1716" max="10" man="1"/>
    <brk id="1782" max="10" man="1"/>
    <brk id="1848" max="10" man="1"/>
    <brk id="1912" max="10" man="1"/>
    <brk id="1976" max="10" man="1"/>
    <brk id="2039" max="10" man="1"/>
    <brk id="2101" max="10" man="1"/>
    <brk id="2162" max="10" man="1"/>
    <brk id="2225" max="10" man="1"/>
    <brk id="2288" max="10" man="1"/>
    <brk id="2350" max="10" man="1"/>
    <brk id="2410" max="10" man="1"/>
    <brk id="2470" max="10" man="1"/>
    <brk id="2533" max="10" man="1"/>
    <brk id="2593" max="10" man="1"/>
    <brk id="2655" max="10" man="1"/>
    <brk id="2718" max="10" man="1"/>
    <brk id="2780" max="10" man="1"/>
    <brk id="2844" max="10" man="1"/>
    <brk id="2906" max="10" man="1"/>
    <brk id="2968" max="10" man="1"/>
    <brk id="3031" max="10" man="1"/>
    <brk id="3093" max="10" man="1"/>
    <brk id="3156" max="10" man="1"/>
    <brk id="3226" max="10" man="1"/>
    <brk id="3290" max="10" man="1"/>
    <brk id="3335" max="10" man="1"/>
    <brk id="3398" max="10" man="1"/>
    <brk id="3465" max="10" man="1"/>
    <brk id="3533" max="10" man="1"/>
    <brk id="3594" max="10" man="1"/>
    <brk id="3656" max="10" man="1"/>
    <brk id="3708" max="10" man="1"/>
    <brk id="3769" max="10" man="1"/>
    <brk id="3829" max="10" man="1"/>
    <brk id="3889" max="10" man="1"/>
    <brk id="3954" max="10" man="1"/>
    <brk id="4021" max="10" man="1"/>
    <brk id="4088" max="10" man="1"/>
    <brk id="4154" max="10" man="1"/>
    <brk id="4218" max="10" man="1"/>
    <brk id="4283" max="10" man="1"/>
    <brk id="4345" max="10" man="1"/>
    <brk id="4405" max="10" man="1"/>
    <brk id="4468" max="10" man="1"/>
    <brk id="4533" max="10" man="1"/>
    <brk id="4598" max="10" man="1"/>
    <brk id="4663" max="10" man="1"/>
    <brk id="4725" max="10" man="1"/>
    <brk id="4785" max="10" man="1"/>
    <brk id="4845" max="10" man="1"/>
    <brk id="4907" max="10" man="1"/>
    <brk id="4968" max="10" man="1"/>
    <brk id="5031" max="10" man="1"/>
    <brk id="5097" max="10" man="1"/>
    <brk id="5161" max="10" man="1"/>
    <brk id="5224" max="10" man="1"/>
    <brk id="5288" max="10" man="1"/>
    <brk id="5348" max="10" man="1"/>
    <brk id="5412" max="10" man="1"/>
    <brk id="5475" max="10" man="1"/>
    <brk id="5542" max="10" man="1"/>
    <brk id="5606" max="10" man="1"/>
    <brk id="5670" max="10" man="1"/>
    <brk id="5734" max="10" man="1"/>
    <brk id="5798" max="10" man="1"/>
    <brk id="5860" max="10" man="1"/>
    <brk id="5923" max="10" man="1"/>
    <brk id="5989"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APU´s</vt:lpstr>
      <vt:lpstr>APU´s!Área_de_impresión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Communiti</dc:creator>
  <cp:lastModifiedBy>Administrador</cp:lastModifiedBy>
  <cp:lastPrinted>2026-09-15T15:53:00Z</cp:lastPrinted>
  <dcterms:created xsi:type="dcterms:W3CDTF">2026-06-04T10:46:47Z</dcterms:created>
  <dcterms:modified xsi:type="dcterms:W3CDTF">2026-09-15T15:54:23Z</dcterms:modified>
</cp:coreProperties>
</file>